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WA/"/>
    </mc:Choice>
  </mc:AlternateContent>
  <xr:revisionPtr revIDLastSave="0" documentId="13_ncr:1_{877C9A79-DA8E-1247-A1CB-7AC468A3F9F7}" xr6:coauthVersionLast="47" xr6:coauthVersionMax="47" xr10:uidLastSave="{00000000-0000-0000-0000-000000000000}"/>
  <workbookProtection workbookAlgorithmName="SHA-512" workbookHashValue="4W6OycDAalOTDqPHXBp+y0Pnls6ySKVcJ6UpjsjrsLRwlo84KWDvSVsjEC1O6cgXJItQDl8pxl4yKXyX6u7QYg==" workbookSaltValue="+4/43q6TBulYjff+MmLy7Q==" workbookSpinCount="100000" lockStructure="1"/>
  <bookViews>
    <workbookView xWindow="0" yWindow="500" windowWidth="38400" windowHeight="19540" tabRatio="500" xr2:uid="{00000000-000D-0000-FFFF-FFFF00000000}"/>
  </bookViews>
  <sheets>
    <sheet name="Notes" sheetId="3" r:id="rId1"/>
    <sheet name="WA Bills April 2024" sheetId="33" r:id="rId2"/>
    <sheet name="WA Bills October 2023" sheetId="31" r:id="rId3"/>
    <sheet name="WA Bills April 2023" sheetId="29" r:id="rId4"/>
    <sheet name="WA Bills October 2022" sheetId="27" r:id="rId5"/>
    <sheet name="WA Bills April 2022" sheetId="25" r:id="rId6"/>
    <sheet name="WA Bills October 2021" sheetId="23" r:id="rId7"/>
    <sheet name="WA Bills April 2021" sheetId="20" r:id="rId8"/>
    <sheet name="WA Bills October 2020" sheetId="19" r:id="rId9"/>
    <sheet name="WA Bills April 2020" sheetId="17" r:id="rId10"/>
    <sheet name="WA Bills October 2019" sheetId="15" r:id="rId11"/>
    <sheet name="WA Bills April 2019" sheetId="13" r:id="rId12"/>
    <sheet name="WA Bills October 2018" sheetId="11" r:id="rId13"/>
    <sheet name="WA Bills April 2018" sheetId="9" r:id="rId14"/>
    <sheet name="WA Bills October 2017" sheetId="7" r:id="rId15"/>
    <sheet name="WA Bills April 2017" sheetId="5" r:id="rId16"/>
    <sheet name="WA Bills April 2016" sheetId="2" r:id="rId17"/>
    <sheet name="WA Apr 2024" sheetId="32" state="hidden" r:id="rId18"/>
    <sheet name="WA Oct 2023" sheetId="30" state="hidden" r:id="rId19"/>
    <sheet name="WA Apr 2023" sheetId="28" state="hidden" r:id="rId20"/>
    <sheet name="WA Oct 2022" sheetId="26" state="hidden" r:id="rId21"/>
    <sheet name="WA Apr 2022" sheetId="24" state="hidden" r:id="rId22"/>
    <sheet name="WA Oct 2021" sheetId="22" state="hidden" r:id="rId23"/>
    <sheet name="WA Apr 2021" sheetId="21" state="hidden" r:id="rId24"/>
    <sheet name="WA Oct 2020" sheetId="18" state="hidden" r:id="rId25"/>
    <sheet name="WA Apr 2020" sheetId="16" state="hidden" r:id="rId26"/>
    <sheet name="WA Oct 2019" sheetId="14" state="hidden" r:id="rId27"/>
    <sheet name="WA Apr 2019" sheetId="12" state="hidden" r:id="rId28"/>
    <sheet name="WA Oct 2018" sheetId="10" state="hidden" r:id="rId29"/>
    <sheet name="WA Apr 2018" sheetId="8" state="hidden" r:id="rId30"/>
    <sheet name="WA Oct 2017" sheetId="6" state="hidden" r:id="rId31"/>
    <sheet name="WA Apr 2017" sheetId="4" state="hidden" r:id="rId32"/>
    <sheet name="WA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8" i="33" l="1"/>
  <c r="O18" i="33"/>
  <c r="N18" i="33"/>
  <c r="Q18" i="33" s="1"/>
  <c r="H18" i="33"/>
  <c r="G18" i="33"/>
  <c r="F18" i="33"/>
  <c r="E18" i="33"/>
  <c r="D18" i="33"/>
  <c r="I18" i="33" s="1"/>
  <c r="C18" i="33"/>
  <c r="B18" i="33"/>
  <c r="A18" i="33"/>
  <c r="P9" i="33"/>
  <c r="O9" i="33"/>
  <c r="N9" i="33"/>
  <c r="H9" i="33"/>
  <c r="F9" i="33"/>
  <c r="E9" i="33"/>
  <c r="D9" i="33"/>
  <c r="C9" i="33"/>
  <c r="I9" i="33" s="1"/>
  <c r="B9" i="33"/>
  <c r="A9" i="33"/>
  <c r="P8" i="33"/>
  <c r="O8" i="33"/>
  <c r="N8" i="33"/>
  <c r="Q8" i="33" s="1"/>
  <c r="H8" i="33"/>
  <c r="F8" i="33"/>
  <c r="E8" i="33"/>
  <c r="D8" i="33"/>
  <c r="C8" i="33"/>
  <c r="I8" i="33" s="1"/>
  <c r="B8" i="33"/>
  <c r="A8" i="33"/>
  <c r="Q9" i="33"/>
  <c r="P18" i="31"/>
  <c r="O18" i="31"/>
  <c r="N18" i="31"/>
  <c r="H18" i="31"/>
  <c r="G18" i="31"/>
  <c r="F18" i="31"/>
  <c r="E18" i="31"/>
  <c r="D18" i="31"/>
  <c r="C18" i="31"/>
  <c r="B18" i="31"/>
  <c r="A18" i="31"/>
  <c r="P9" i="31"/>
  <c r="O9" i="31"/>
  <c r="N9" i="31"/>
  <c r="Q9" i="31" s="1"/>
  <c r="H9" i="31"/>
  <c r="F9" i="31"/>
  <c r="E9" i="31"/>
  <c r="D9" i="31"/>
  <c r="C9" i="31"/>
  <c r="B9" i="31"/>
  <c r="A9" i="31"/>
  <c r="P8" i="31"/>
  <c r="O8" i="31"/>
  <c r="N8" i="31"/>
  <c r="H8" i="31"/>
  <c r="F8" i="31"/>
  <c r="E8" i="31"/>
  <c r="D8" i="31"/>
  <c r="C8" i="31"/>
  <c r="I8" i="31" s="1"/>
  <c r="B8" i="31"/>
  <c r="A8" i="31"/>
  <c r="Q18" i="31"/>
  <c r="P18" i="29"/>
  <c r="O18" i="29"/>
  <c r="N18" i="29"/>
  <c r="Q18" i="29" s="1"/>
  <c r="H18" i="29"/>
  <c r="G18" i="29"/>
  <c r="F18" i="29"/>
  <c r="E18" i="29"/>
  <c r="D18" i="29"/>
  <c r="C18" i="29"/>
  <c r="B18" i="29"/>
  <c r="A18" i="29"/>
  <c r="P9" i="29"/>
  <c r="O9" i="29"/>
  <c r="Q9" i="29" s="1"/>
  <c r="N9" i="29"/>
  <c r="H9" i="29"/>
  <c r="F9" i="29"/>
  <c r="E9" i="29"/>
  <c r="D9" i="29"/>
  <c r="C9" i="29"/>
  <c r="B9" i="29"/>
  <c r="A9" i="29"/>
  <c r="P8" i="29"/>
  <c r="O8" i="29"/>
  <c r="N8" i="29"/>
  <c r="H8" i="29"/>
  <c r="F8" i="29"/>
  <c r="E8" i="29"/>
  <c r="D8" i="29"/>
  <c r="C8" i="29"/>
  <c r="B8" i="29"/>
  <c r="A8" i="29"/>
  <c r="X18" i="27"/>
  <c r="W18" i="27"/>
  <c r="P18" i="27"/>
  <c r="O18" i="27"/>
  <c r="N18" i="27"/>
  <c r="H18" i="27"/>
  <c r="G18" i="27"/>
  <c r="F18" i="27"/>
  <c r="E18" i="27"/>
  <c r="D18" i="27"/>
  <c r="C18" i="27"/>
  <c r="B18" i="27"/>
  <c r="A18" i="27"/>
  <c r="X9" i="27"/>
  <c r="W9" i="27"/>
  <c r="P9" i="27"/>
  <c r="Q9" i="27" s="1"/>
  <c r="O9" i="27"/>
  <c r="N9" i="27"/>
  <c r="H9" i="27"/>
  <c r="F9" i="27"/>
  <c r="E9" i="27"/>
  <c r="D9" i="27"/>
  <c r="C9" i="27"/>
  <c r="B9" i="27"/>
  <c r="A9" i="27"/>
  <c r="X8" i="27"/>
  <c r="W8" i="27"/>
  <c r="P8" i="27"/>
  <c r="O8" i="27"/>
  <c r="N8" i="27"/>
  <c r="Q8" i="27" s="1"/>
  <c r="H8" i="27"/>
  <c r="F8" i="27"/>
  <c r="E8" i="27"/>
  <c r="D8" i="27"/>
  <c r="C8" i="27"/>
  <c r="B8" i="27"/>
  <c r="A8" i="27"/>
  <c r="Q18" i="27"/>
  <c r="A9" i="25"/>
  <c r="X18" i="25"/>
  <c r="X9" i="25"/>
  <c r="X8" i="25"/>
  <c r="W18" i="25"/>
  <c r="W9" i="25"/>
  <c r="W8" i="25"/>
  <c r="P18" i="25"/>
  <c r="P9" i="25"/>
  <c r="P8" i="25"/>
  <c r="O18" i="25"/>
  <c r="O9" i="25"/>
  <c r="O8" i="25"/>
  <c r="N18" i="25"/>
  <c r="N9" i="25"/>
  <c r="N8" i="25"/>
  <c r="Q8" i="25" s="1"/>
  <c r="H18" i="25"/>
  <c r="H9" i="25"/>
  <c r="H8" i="25"/>
  <c r="G18" i="25"/>
  <c r="F18" i="25"/>
  <c r="F9" i="25"/>
  <c r="F8" i="25"/>
  <c r="E18" i="25"/>
  <c r="E9" i="25"/>
  <c r="E8" i="25"/>
  <c r="D18" i="25"/>
  <c r="D9" i="25"/>
  <c r="D8" i="25"/>
  <c r="C18" i="25"/>
  <c r="C9" i="25"/>
  <c r="C8" i="25"/>
  <c r="B18" i="25"/>
  <c r="B9" i="25"/>
  <c r="B8" i="25"/>
  <c r="A18" i="25"/>
  <c r="A8" i="25"/>
  <c r="Q18" i="25"/>
  <c r="Q9" i="25"/>
  <c r="X18" i="23"/>
  <c r="W18" i="23"/>
  <c r="P18" i="23"/>
  <c r="O18" i="23"/>
  <c r="N18" i="23"/>
  <c r="H18" i="23"/>
  <c r="G18" i="23"/>
  <c r="F18" i="23"/>
  <c r="I18" i="23" s="1"/>
  <c r="E18" i="23"/>
  <c r="D18" i="23"/>
  <c r="C18" i="23"/>
  <c r="B18" i="23"/>
  <c r="A18" i="23"/>
  <c r="X9" i="23"/>
  <c r="W9" i="23"/>
  <c r="P9" i="23"/>
  <c r="O9" i="23"/>
  <c r="N9" i="23"/>
  <c r="H9" i="23"/>
  <c r="F9" i="23"/>
  <c r="E9" i="23"/>
  <c r="D9" i="23"/>
  <c r="C9" i="23"/>
  <c r="I9" i="23" s="1"/>
  <c r="B9" i="23"/>
  <c r="A9" i="23"/>
  <c r="X8" i="23"/>
  <c r="W8" i="23"/>
  <c r="P8" i="23"/>
  <c r="O8" i="23"/>
  <c r="N8" i="23"/>
  <c r="Q8" i="23" s="1"/>
  <c r="H8" i="23"/>
  <c r="F8" i="23"/>
  <c r="I8" i="23" s="1"/>
  <c r="E8" i="23"/>
  <c r="D8" i="23"/>
  <c r="C8" i="23"/>
  <c r="B8" i="23"/>
  <c r="A8" i="23"/>
  <c r="Q18" i="23"/>
  <c r="Q9" i="23"/>
  <c r="X18" i="20"/>
  <c r="W18" i="20"/>
  <c r="P18" i="20"/>
  <c r="O18" i="20"/>
  <c r="Q18" i="20" s="1"/>
  <c r="N18" i="20"/>
  <c r="H18" i="20"/>
  <c r="G18" i="20"/>
  <c r="F18" i="20"/>
  <c r="I18" i="20" s="1"/>
  <c r="E18" i="20"/>
  <c r="D18" i="20"/>
  <c r="C18" i="20"/>
  <c r="B18" i="20"/>
  <c r="A18" i="20"/>
  <c r="X9" i="20"/>
  <c r="W9" i="20"/>
  <c r="P9" i="20"/>
  <c r="O9" i="20"/>
  <c r="N9" i="20"/>
  <c r="H9" i="20"/>
  <c r="F9" i="20"/>
  <c r="E9" i="20"/>
  <c r="D9" i="20"/>
  <c r="C9" i="20"/>
  <c r="I9" i="20" s="1"/>
  <c r="B9" i="20"/>
  <c r="A9" i="20"/>
  <c r="X8" i="20"/>
  <c r="W8" i="20"/>
  <c r="P8" i="20"/>
  <c r="Q8" i="20" s="1"/>
  <c r="O8" i="20"/>
  <c r="N8" i="20"/>
  <c r="H8" i="20"/>
  <c r="F8" i="20"/>
  <c r="I8" i="20" s="1"/>
  <c r="E8" i="20"/>
  <c r="D8" i="20"/>
  <c r="C8" i="20"/>
  <c r="B8" i="20"/>
  <c r="A8" i="20"/>
  <c r="Q9" i="20"/>
  <c r="X18" i="19"/>
  <c r="W18" i="19"/>
  <c r="P18" i="19"/>
  <c r="O18" i="19"/>
  <c r="N18" i="19"/>
  <c r="H18" i="19"/>
  <c r="G18" i="19"/>
  <c r="F18" i="19"/>
  <c r="E18" i="19"/>
  <c r="D18" i="19"/>
  <c r="C18" i="19"/>
  <c r="B18" i="19"/>
  <c r="A18" i="19"/>
  <c r="X9" i="19"/>
  <c r="W9" i="19"/>
  <c r="P9" i="19"/>
  <c r="Q9" i="19" s="1"/>
  <c r="O9" i="19"/>
  <c r="N9" i="19"/>
  <c r="H9" i="19"/>
  <c r="F9" i="19"/>
  <c r="E9" i="19"/>
  <c r="D9" i="19"/>
  <c r="C9" i="19"/>
  <c r="B9" i="19"/>
  <c r="A9" i="19"/>
  <c r="X8" i="19"/>
  <c r="W8" i="19"/>
  <c r="P8" i="19"/>
  <c r="O8" i="19"/>
  <c r="N8" i="19"/>
  <c r="H8" i="19"/>
  <c r="F8" i="19"/>
  <c r="E8" i="19"/>
  <c r="D8" i="19"/>
  <c r="C8" i="19"/>
  <c r="B8" i="19"/>
  <c r="A8" i="19"/>
  <c r="J9" i="33" l="1"/>
  <c r="K9" i="33"/>
  <c r="L9" i="33" s="1"/>
  <c r="J18" i="33"/>
  <c r="K18" i="33"/>
  <c r="L18" i="33" s="1"/>
  <c r="S9" i="33"/>
  <c r="U9" i="33" s="1"/>
  <c r="T18" i="33"/>
  <c r="V18" i="33" s="1"/>
  <c r="S18" i="33"/>
  <c r="U18" i="33" s="1"/>
  <c r="K8" i="33"/>
  <c r="L8" i="33" s="1"/>
  <c r="J8" i="33"/>
  <c r="S8" i="33"/>
  <c r="U8" i="33" s="1"/>
  <c r="Q8" i="31"/>
  <c r="I9" i="31"/>
  <c r="K9" i="31" s="1"/>
  <c r="L9" i="31" s="1"/>
  <c r="I18" i="31"/>
  <c r="K18" i="31" s="1"/>
  <c r="L18" i="31" s="1"/>
  <c r="J18" i="31"/>
  <c r="K8" i="31"/>
  <c r="L8" i="31" s="1"/>
  <c r="J8" i="31"/>
  <c r="S9" i="31"/>
  <c r="U9" i="31" s="1"/>
  <c r="J9" i="31"/>
  <c r="I8" i="29"/>
  <c r="Q8" i="29"/>
  <c r="I9" i="29"/>
  <c r="I18" i="29"/>
  <c r="K18" i="29"/>
  <c r="L18" i="29" s="1"/>
  <c r="J18" i="29"/>
  <c r="K9" i="29"/>
  <c r="L9" i="29" s="1"/>
  <c r="J9" i="29"/>
  <c r="K8" i="29"/>
  <c r="L8" i="29" s="1"/>
  <c r="J8" i="29"/>
  <c r="I8" i="27"/>
  <c r="I18" i="27"/>
  <c r="K18" i="27" s="1"/>
  <c r="L18" i="27" s="1"/>
  <c r="I9" i="27"/>
  <c r="K9" i="27"/>
  <c r="L9" i="27" s="1"/>
  <c r="J9" i="27"/>
  <c r="S18" i="27"/>
  <c r="U18" i="27" s="1"/>
  <c r="S9" i="27"/>
  <c r="U9" i="27" s="1"/>
  <c r="K8" i="27"/>
  <c r="L8" i="27" s="1"/>
  <c r="J8" i="27"/>
  <c r="J18" i="27"/>
  <c r="I18" i="25"/>
  <c r="K18" i="25" s="1"/>
  <c r="L18" i="25" s="1"/>
  <c r="I8" i="25"/>
  <c r="I9" i="25"/>
  <c r="K9" i="25"/>
  <c r="L9" i="25" s="1"/>
  <c r="J9" i="25"/>
  <c r="K8" i="25"/>
  <c r="L8" i="25" s="1"/>
  <c r="J8" i="25"/>
  <c r="S18" i="25"/>
  <c r="U18" i="25" s="1"/>
  <c r="S9" i="25"/>
  <c r="U9" i="25" s="1"/>
  <c r="J18" i="25"/>
  <c r="K18" i="23"/>
  <c r="L18" i="23" s="1"/>
  <c r="J18" i="23"/>
  <c r="K9" i="23"/>
  <c r="L9" i="23" s="1"/>
  <c r="J9" i="23"/>
  <c r="S18" i="23"/>
  <c r="U18" i="23" s="1"/>
  <c r="S9" i="23"/>
  <c r="U9" i="23" s="1"/>
  <c r="J8" i="23"/>
  <c r="K8" i="23"/>
  <c r="L8" i="23" s="1"/>
  <c r="S18" i="20"/>
  <c r="U18" i="20" s="1"/>
  <c r="J8" i="20"/>
  <c r="K8" i="20"/>
  <c r="L8" i="20" s="1"/>
  <c r="J18" i="20"/>
  <c r="K18" i="20"/>
  <c r="L18" i="20" s="1"/>
  <c r="K9" i="20"/>
  <c r="L9" i="20" s="1"/>
  <c r="J9" i="20"/>
  <c r="S8" i="20"/>
  <c r="U8" i="20" s="1"/>
  <c r="Q18" i="19"/>
  <c r="I9" i="19"/>
  <c r="J9" i="19" s="1"/>
  <c r="I8" i="19"/>
  <c r="J8" i="19" s="1"/>
  <c r="Q8" i="19"/>
  <c r="I18" i="19"/>
  <c r="J18" i="19" s="1"/>
  <c r="K9" i="19"/>
  <c r="L9" i="19" s="1"/>
  <c r="X18" i="17"/>
  <c r="W18" i="17"/>
  <c r="P18" i="17"/>
  <c r="O18" i="17"/>
  <c r="N18" i="17"/>
  <c r="H18" i="17"/>
  <c r="G18" i="17"/>
  <c r="F18" i="17"/>
  <c r="E18" i="17"/>
  <c r="D18" i="17"/>
  <c r="C18" i="17"/>
  <c r="B18" i="17"/>
  <c r="A18" i="17"/>
  <c r="X9" i="17"/>
  <c r="W9" i="17"/>
  <c r="P9" i="17"/>
  <c r="O9" i="17"/>
  <c r="N9" i="17"/>
  <c r="H9" i="17"/>
  <c r="F9" i="17"/>
  <c r="E9" i="17"/>
  <c r="D9" i="17"/>
  <c r="C9" i="17"/>
  <c r="B9" i="17"/>
  <c r="A9" i="17"/>
  <c r="X8" i="17"/>
  <c r="W8" i="17"/>
  <c r="P8" i="17"/>
  <c r="O8" i="17"/>
  <c r="N8" i="17"/>
  <c r="H8" i="17"/>
  <c r="F8" i="17"/>
  <c r="E8" i="17"/>
  <c r="D8" i="17"/>
  <c r="C8" i="17"/>
  <c r="B8" i="17"/>
  <c r="A8" i="17"/>
  <c r="T9" i="33" l="1"/>
  <c r="V9" i="33" s="1"/>
  <c r="T8" i="33"/>
  <c r="V8" i="33" s="1"/>
  <c r="S18" i="31"/>
  <c r="U18" i="31" s="1"/>
  <c r="T18" i="31"/>
  <c r="V18" i="31" s="1"/>
  <c r="T9" i="31"/>
  <c r="V9" i="31" s="1"/>
  <c r="S8" i="31"/>
  <c r="U8" i="31" s="1"/>
  <c r="T8" i="31"/>
  <c r="V8" i="31" s="1"/>
  <c r="S9" i="29"/>
  <c r="S8" i="29"/>
  <c r="S18" i="29"/>
  <c r="T9" i="27"/>
  <c r="V9" i="27" s="1"/>
  <c r="T18" i="27"/>
  <c r="V18" i="27" s="1"/>
  <c r="S8" i="27"/>
  <c r="T18" i="25"/>
  <c r="V18" i="25" s="1"/>
  <c r="S8" i="25"/>
  <c r="T9" i="25"/>
  <c r="V9" i="25" s="1"/>
  <c r="T18" i="23"/>
  <c r="V18" i="23" s="1"/>
  <c r="T9" i="23"/>
  <c r="V9" i="23" s="1"/>
  <c r="S8" i="23"/>
  <c r="T8" i="20"/>
  <c r="V8" i="20" s="1"/>
  <c r="S9" i="20"/>
  <c r="T18" i="20"/>
  <c r="V18" i="20" s="1"/>
  <c r="K18" i="19"/>
  <c r="L18" i="19" s="1"/>
  <c r="S9" i="19"/>
  <c r="U9" i="19" s="1"/>
  <c r="K8" i="19"/>
  <c r="S18" i="19"/>
  <c r="I18" i="17"/>
  <c r="Q18" i="17"/>
  <c r="Q8" i="17"/>
  <c r="I9" i="17"/>
  <c r="K9" i="17" s="1"/>
  <c r="L9" i="17" s="1"/>
  <c r="Q9" i="17"/>
  <c r="I8" i="17"/>
  <c r="K8" i="17" s="1"/>
  <c r="J18" i="17"/>
  <c r="K18" i="17"/>
  <c r="L18" i="17" s="1"/>
  <c r="S9" i="17"/>
  <c r="U9" i="17" s="1"/>
  <c r="S18" i="13"/>
  <c r="T18" i="13" s="1"/>
  <c r="S9" i="13"/>
  <c r="T9" i="13" s="1"/>
  <c r="S8" i="13"/>
  <c r="T8" i="13" s="1"/>
  <c r="L18" i="13"/>
  <c r="L9" i="13"/>
  <c r="L8" i="13"/>
  <c r="S18" i="15"/>
  <c r="T18" i="15" s="1"/>
  <c r="S9" i="15"/>
  <c r="T9" i="15" s="1"/>
  <c r="S8" i="15"/>
  <c r="T8" i="15" s="1"/>
  <c r="L18" i="15"/>
  <c r="K18" i="15"/>
  <c r="J18" i="15"/>
  <c r="L9" i="15"/>
  <c r="L8" i="15"/>
  <c r="U9" i="29" l="1"/>
  <c r="T9" i="29"/>
  <c r="V9" i="29" s="1"/>
  <c r="U18" i="29"/>
  <c r="T18" i="29"/>
  <c r="V18" i="29" s="1"/>
  <c r="U8" i="29"/>
  <c r="T8" i="29"/>
  <c r="V8" i="29" s="1"/>
  <c r="U8" i="27"/>
  <c r="T8" i="27"/>
  <c r="V8" i="27" s="1"/>
  <c r="U8" i="25"/>
  <c r="T8" i="25"/>
  <c r="V8" i="25" s="1"/>
  <c r="U8" i="23"/>
  <c r="T8" i="23"/>
  <c r="V8" i="23" s="1"/>
  <c r="U9" i="20"/>
  <c r="T9" i="20"/>
  <c r="V9" i="20" s="1"/>
  <c r="T9" i="19"/>
  <c r="V9" i="19" s="1"/>
  <c r="L8" i="19"/>
  <c r="S8" i="19"/>
  <c r="U18" i="19"/>
  <c r="T18" i="19"/>
  <c r="V18" i="19" s="1"/>
  <c r="J9" i="17"/>
  <c r="L8" i="17"/>
  <c r="S8" i="17"/>
  <c r="J8" i="17"/>
  <c r="S18" i="17"/>
  <c r="U18" i="17" s="1"/>
  <c r="T9" i="17"/>
  <c r="V9" i="17" s="1"/>
  <c r="T18" i="17"/>
  <c r="V18" i="17" s="1"/>
  <c r="G18" i="13"/>
  <c r="H9" i="13"/>
  <c r="H8" i="13"/>
  <c r="F18" i="13"/>
  <c r="F9" i="13"/>
  <c r="F8" i="13"/>
  <c r="E18" i="13"/>
  <c r="E9" i="13"/>
  <c r="E8" i="13"/>
  <c r="D18" i="13"/>
  <c r="D9" i="13"/>
  <c r="D8" i="13"/>
  <c r="C18" i="13"/>
  <c r="C9" i="13"/>
  <c r="C8" i="13"/>
  <c r="G18" i="15"/>
  <c r="F18" i="15"/>
  <c r="E18" i="15"/>
  <c r="D18" i="15"/>
  <c r="C18" i="15"/>
  <c r="H9" i="15"/>
  <c r="H8" i="15"/>
  <c r="F9" i="15"/>
  <c r="F8" i="15"/>
  <c r="E9" i="15"/>
  <c r="E8" i="15"/>
  <c r="D9" i="15"/>
  <c r="D8" i="15"/>
  <c r="C9" i="15"/>
  <c r="C8" i="15"/>
  <c r="U8" i="19" l="1"/>
  <c r="T8" i="19"/>
  <c r="V8" i="19" s="1"/>
  <c r="U8" i="17"/>
  <c r="T8" i="17"/>
  <c r="V8" i="17" s="1"/>
  <c r="X18" i="15"/>
  <c r="W18" i="15"/>
  <c r="P18" i="15"/>
  <c r="O18" i="15"/>
  <c r="N18" i="15"/>
  <c r="Q18" i="15" s="1"/>
  <c r="H18" i="15"/>
  <c r="B18" i="15"/>
  <c r="A18" i="15"/>
  <c r="X9" i="15"/>
  <c r="W9" i="15"/>
  <c r="P9" i="15"/>
  <c r="O9" i="15"/>
  <c r="N9" i="15"/>
  <c r="Q9" i="15" s="1"/>
  <c r="B9" i="15"/>
  <c r="A9" i="15"/>
  <c r="X8" i="15"/>
  <c r="W8" i="15"/>
  <c r="P8" i="15"/>
  <c r="O8" i="15"/>
  <c r="N8" i="15"/>
  <c r="B8" i="15"/>
  <c r="A8" i="15"/>
  <c r="X18" i="13"/>
  <c r="W18" i="13"/>
  <c r="P18" i="13"/>
  <c r="O18" i="13"/>
  <c r="N18" i="13"/>
  <c r="Q18" i="13" s="1"/>
  <c r="H18" i="13"/>
  <c r="B18" i="13"/>
  <c r="A18" i="13"/>
  <c r="X9" i="13"/>
  <c r="W9" i="13"/>
  <c r="P9" i="13"/>
  <c r="O9" i="13"/>
  <c r="N9" i="13"/>
  <c r="Q9" i="13" s="1"/>
  <c r="B9" i="13"/>
  <c r="A9" i="13"/>
  <c r="X8" i="13"/>
  <c r="W8" i="13"/>
  <c r="P8" i="13"/>
  <c r="O8" i="13"/>
  <c r="N8" i="13"/>
  <c r="B8" i="13"/>
  <c r="A8" i="13"/>
  <c r="T18" i="11"/>
  <c r="S18" i="11"/>
  <c r="N18" i="11"/>
  <c r="M18" i="11"/>
  <c r="L18" i="11"/>
  <c r="H18" i="11"/>
  <c r="D18" i="11"/>
  <c r="I18" i="11" s="1"/>
  <c r="J18" i="11" s="1"/>
  <c r="O18" i="11" s="1"/>
  <c r="C18" i="11"/>
  <c r="B18" i="11"/>
  <c r="A18" i="11"/>
  <c r="T9" i="11"/>
  <c r="S9" i="11"/>
  <c r="N9" i="11"/>
  <c r="M9" i="11"/>
  <c r="L9" i="11"/>
  <c r="H9" i="11"/>
  <c r="I9" i="11" s="1"/>
  <c r="J9" i="11" s="1"/>
  <c r="O9" i="11" s="1"/>
  <c r="D9" i="11"/>
  <c r="C9" i="11"/>
  <c r="B9" i="11"/>
  <c r="A9" i="11"/>
  <c r="T8" i="11"/>
  <c r="S8" i="11"/>
  <c r="N8" i="11"/>
  <c r="M8" i="11"/>
  <c r="L8" i="11"/>
  <c r="H8" i="11"/>
  <c r="D8" i="11"/>
  <c r="C8" i="11"/>
  <c r="I8" i="11" s="1"/>
  <c r="J8" i="11" s="1"/>
  <c r="O8" i="11" s="1"/>
  <c r="B8" i="11"/>
  <c r="A8" i="11"/>
  <c r="T18" i="9"/>
  <c r="S18" i="9"/>
  <c r="N18" i="9"/>
  <c r="M18" i="9"/>
  <c r="L18" i="9"/>
  <c r="H18" i="9"/>
  <c r="D18" i="9"/>
  <c r="C18" i="9"/>
  <c r="I18" i="9" s="1"/>
  <c r="J18" i="9" s="1"/>
  <c r="O18" i="9" s="1"/>
  <c r="B18" i="9"/>
  <c r="A18" i="9"/>
  <c r="T9" i="9"/>
  <c r="S9" i="9"/>
  <c r="N9" i="9"/>
  <c r="M9" i="9"/>
  <c r="L9" i="9"/>
  <c r="H9" i="9"/>
  <c r="D9" i="9"/>
  <c r="I9" i="9" s="1"/>
  <c r="J9" i="9" s="1"/>
  <c r="O9" i="9" s="1"/>
  <c r="C9" i="9"/>
  <c r="B9" i="9"/>
  <c r="A9" i="9"/>
  <c r="T8" i="9"/>
  <c r="S8" i="9"/>
  <c r="N8" i="9"/>
  <c r="M8" i="9"/>
  <c r="L8" i="9"/>
  <c r="H8" i="9"/>
  <c r="D8" i="9"/>
  <c r="C8" i="9"/>
  <c r="I8" i="9" s="1"/>
  <c r="J8" i="9" s="1"/>
  <c r="O8" i="9" s="1"/>
  <c r="B8" i="9"/>
  <c r="A8" i="9"/>
  <c r="T18" i="7"/>
  <c r="S18" i="7"/>
  <c r="N18" i="7"/>
  <c r="M18" i="7"/>
  <c r="L18" i="7"/>
  <c r="H18" i="7"/>
  <c r="D18" i="7"/>
  <c r="C18" i="7"/>
  <c r="I18" i="7" s="1"/>
  <c r="J18" i="7" s="1"/>
  <c r="O18" i="7" s="1"/>
  <c r="B18" i="7"/>
  <c r="A18" i="7"/>
  <c r="T9" i="7"/>
  <c r="S9" i="7"/>
  <c r="N9" i="7"/>
  <c r="M9" i="7"/>
  <c r="L9" i="7"/>
  <c r="H9" i="7"/>
  <c r="D9" i="7"/>
  <c r="C9" i="7"/>
  <c r="I9" i="7" s="1"/>
  <c r="J9" i="7" s="1"/>
  <c r="O9" i="7" s="1"/>
  <c r="B9" i="7"/>
  <c r="A9" i="7"/>
  <c r="T8" i="7"/>
  <c r="S8" i="7"/>
  <c r="N8" i="7"/>
  <c r="M8" i="7"/>
  <c r="L8" i="7"/>
  <c r="H8" i="7"/>
  <c r="D8" i="7"/>
  <c r="C8" i="7"/>
  <c r="I8" i="7" s="1"/>
  <c r="J8" i="7" s="1"/>
  <c r="O8" i="7" s="1"/>
  <c r="B8" i="7"/>
  <c r="A8" i="7"/>
  <c r="C18" i="2"/>
  <c r="I18" i="2" s="1"/>
  <c r="J18" i="2" s="1"/>
  <c r="O18" i="2" s="1"/>
  <c r="D18" i="2"/>
  <c r="H18" i="2"/>
  <c r="D9" i="2"/>
  <c r="H9" i="2"/>
  <c r="C9" i="2"/>
  <c r="I9" i="2" s="1"/>
  <c r="J9" i="2" s="1"/>
  <c r="O9" i="2" s="1"/>
  <c r="L9" i="2"/>
  <c r="M9" i="2"/>
  <c r="D8" i="2"/>
  <c r="H8" i="2"/>
  <c r="C8" i="2"/>
  <c r="I8" i="2" s="1"/>
  <c r="J8" i="2" s="1"/>
  <c r="O8" i="2" s="1"/>
  <c r="T18" i="2"/>
  <c r="S18" i="2"/>
  <c r="M18" i="2"/>
  <c r="N18" i="2"/>
  <c r="L18" i="2"/>
  <c r="B18" i="2"/>
  <c r="A18" i="2"/>
  <c r="S9" i="2"/>
  <c r="T9" i="2"/>
  <c r="T8" i="2"/>
  <c r="S8" i="2"/>
  <c r="N9" i="2"/>
  <c r="N8" i="2"/>
  <c r="M8" i="2"/>
  <c r="L8" i="2"/>
  <c r="B9" i="2"/>
  <c r="B8" i="2"/>
  <c r="A9" i="2"/>
  <c r="A8" i="2"/>
  <c r="T18" i="5"/>
  <c r="S18" i="5"/>
  <c r="N18" i="5"/>
  <c r="M18" i="5"/>
  <c r="L18" i="5"/>
  <c r="H18" i="5"/>
  <c r="D18" i="5"/>
  <c r="C18" i="5"/>
  <c r="I18" i="5" s="1"/>
  <c r="J18" i="5" s="1"/>
  <c r="O18" i="5" s="1"/>
  <c r="B18" i="5"/>
  <c r="A18" i="5"/>
  <c r="T9" i="5"/>
  <c r="S9" i="5"/>
  <c r="N9" i="5"/>
  <c r="M9" i="5"/>
  <c r="L9" i="5"/>
  <c r="H9" i="5"/>
  <c r="C9" i="5"/>
  <c r="I9" i="5" s="1"/>
  <c r="J9" i="5" s="1"/>
  <c r="O9" i="5" s="1"/>
  <c r="D9" i="5"/>
  <c r="B9" i="5"/>
  <c r="A9" i="5"/>
  <c r="T8" i="5"/>
  <c r="S8" i="5"/>
  <c r="N8" i="5"/>
  <c r="M8" i="5"/>
  <c r="L8" i="5"/>
  <c r="H8" i="5"/>
  <c r="D8" i="5"/>
  <c r="C8" i="5"/>
  <c r="I8" i="5" s="1"/>
  <c r="J8" i="5" s="1"/>
  <c r="O8" i="5" s="1"/>
  <c r="B8" i="5"/>
  <c r="A8" i="5"/>
  <c r="Q8" i="13" l="1"/>
  <c r="Q8" i="15"/>
  <c r="I8" i="13"/>
  <c r="I9" i="13"/>
  <c r="I18" i="13"/>
  <c r="Q9" i="7"/>
  <c r="P9" i="7"/>
  <c r="R9" i="7" s="1"/>
  <c r="P8" i="9"/>
  <c r="R8" i="9" s="1"/>
  <c r="Q8" i="9"/>
  <c r="P18" i="9"/>
  <c r="R18" i="9" s="1"/>
  <c r="Q18" i="9"/>
  <c r="P9" i="5"/>
  <c r="R9" i="5" s="1"/>
  <c r="Q9" i="5"/>
  <c r="Q8" i="2"/>
  <c r="P8" i="2"/>
  <c r="R8" i="2" s="1"/>
  <c r="Q18" i="5"/>
  <c r="P18" i="5"/>
  <c r="R18" i="5" s="1"/>
  <c r="Q9" i="2"/>
  <c r="P9" i="2"/>
  <c r="R9" i="2" s="1"/>
  <c r="P8" i="7"/>
  <c r="R8" i="7" s="1"/>
  <c r="Q8" i="7"/>
  <c r="Q18" i="7"/>
  <c r="P18" i="7"/>
  <c r="R18" i="7" s="1"/>
  <c r="Q8" i="11"/>
  <c r="P8" i="11"/>
  <c r="R8" i="11" s="1"/>
  <c r="Q9" i="11"/>
  <c r="P9" i="11"/>
  <c r="R9" i="11" s="1"/>
  <c r="P8" i="5"/>
  <c r="R8" i="5" s="1"/>
  <c r="Q8" i="5"/>
  <c r="Q18" i="2"/>
  <c r="P18" i="2"/>
  <c r="R18" i="2" s="1"/>
  <c r="P9" i="9"/>
  <c r="R9" i="9" s="1"/>
  <c r="Q9" i="9"/>
  <c r="Q18" i="11"/>
  <c r="P18" i="11"/>
  <c r="R18" i="11" s="1"/>
  <c r="I8" i="15"/>
  <c r="I18" i="15"/>
  <c r="I9" i="15"/>
  <c r="K18" i="13" l="1"/>
  <c r="J18" i="13"/>
  <c r="K9" i="13"/>
  <c r="J9" i="13"/>
  <c r="K8" i="13"/>
  <c r="J8" i="13"/>
  <c r="K9" i="15"/>
  <c r="J9" i="15"/>
  <c r="K8" i="15"/>
  <c r="J8" i="15"/>
  <c r="U8" i="13" l="1"/>
  <c r="V8" i="13"/>
  <c r="U18" i="13"/>
  <c r="V18" i="13"/>
  <c r="U9" i="13"/>
  <c r="V9" i="13"/>
  <c r="U8" i="15"/>
  <c r="V8" i="15"/>
  <c r="U9" i="15"/>
  <c r="V9" i="15"/>
  <c r="U18" i="15"/>
  <c r="V18" i="15"/>
</calcChain>
</file>

<file path=xl/sharedStrings.xml><?xml version="1.0" encoding="utf-8"?>
<sst xmlns="http://schemas.openxmlformats.org/spreadsheetml/2006/main" count="2798" uniqueCount="289">
  <si>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</si>
  <si>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</si>
  <si>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</si>
  <si>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</si>
  <si>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</si>
  <si>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</si>
  <si>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</si>
  <si>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</si>
  <si>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</si>
  <si>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</si>
  <si>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 xml:space="preserve">Two rate </t>
    <phoneticPr fontId="3" type="noConversion"/>
  </si>
  <si>
    <t>WESTERN AUSTRALIA, HORIZON AND WESTERN POWER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</si>
  <si>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</si>
  <si>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</si>
  <si>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</si>
  <si>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</si>
  <si>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Source: www.westernpower.com.au</t>
  </si>
  <si>
    <t>Source: www.horizonpower.com.au</t>
  </si>
  <si>
    <t>WA Networks:</t>
  </si>
  <si>
    <t>Western Power</t>
  </si>
  <si>
    <t>Tab colors:</t>
  </si>
  <si>
    <t>April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</si>
  <si>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</si>
  <si>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</si>
  <si>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</si>
  <si>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Service fee ($ per month)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</si>
  <si>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</si>
  <si>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</si>
  <si>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</si>
  <si>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</si>
  <si>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</si>
  <si>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Comments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</si>
  <si>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</si>
  <si>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</si>
  <si>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</si>
  <si>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</si>
  <si>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</si>
  <si>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</si>
  <si>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</si>
  <si>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</si>
  <si>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</si>
  <si>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</si>
  <si>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</si>
  <si>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</si>
  <si>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</si>
  <si>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</si>
  <si>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</si>
  <si>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</si>
  <si>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</si>
  <si>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*As SME electricity offers currently depend on the type of metering installed at the premises,</t>
    <phoneticPr fontId="3" type="noConversion"/>
  </si>
  <si>
    <t>this analysis include the two most common electricity offers based on meter type:</t>
    <phoneticPr fontId="3" type="noConversion"/>
  </si>
  <si>
    <t xml:space="preserve">1) Single rate (also known as flat rate). </t>
    <phoneticPr fontId="3" type="noConversion"/>
  </si>
  <si>
    <t xml:space="preserve">2) Two Rate (also known time of use).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</si>
  <si>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</si>
  <si>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</si>
  <si>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WA Workbook 1 - Electricity offers</t>
    <phoneticPr fontId="3" type="noConversion"/>
  </si>
  <si>
    <t xml:space="preserve">changes to SME energy offers in Western Australia.  </t>
    <phoneticPr fontId="3" type="noConversion"/>
  </si>
  <si>
    <t>Horizon Power</t>
    <phoneticPr fontId="3" type="noConversion"/>
  </si>
  <si>
    <t>Synergy</t>
    <phoneticPr fontId="3" type="noConversion"/>
  </si>
  <si>
    <t xml:space="preserve">workbook, it is suitable for use only as a research and advocacy tool. We do not accept any legal responsibility for errors or inaccuracies. </t>
  </si>
  <si>
    <t>Annual bill incl conditional discounts (incl GST)</t>
    <phoneticPr fontId="3" type="noConversion"/>
  </si>
  <si>
    <t xml:space="preserve">Small Business Electricity Offers </t>
    <phoneticPr fontId="3" type="noConversion"/>
  </si>
  <si>
    <t>Guaranteed discount off bill (%)</t>
    <phoneticPr fontId="3" type="noConversion"/>
  </si>
  <si>
    <t>Cont' off peak 1st step (kWh)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</si>
  <si>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</si>
  <si>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</si>
  <si>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</si>
  <si>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</si>
  <si>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</si>
  <si>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</si>
  <si>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</si>
  <si>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solar (net/gross)</t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</si>
  <si>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</si>
  <si>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</si>
  <si>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</si>
  <si>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</si>
  <si>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Supply (c/day)</t>
  </si>
  <si>
    <t>block type</t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</si>
  <si>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</si>
  <si>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</si>
  <si>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</si>
  <si>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Retailer</t>
    <phoneticPr fontId="3" type="noConversion"/>
  </si>
  <si>
    <t>Offer</t>
    <phoneticPr fontId="3" type="noConversion"/>
  </si>
  <si>
    <t>Supply charge</t>
    <phoneticPr fontId="3" type="noConversion"/>
  </si>
  <si>
    <t>1st block</t>
    <phoneticPr fontId="3" type="noConversion"/>
  </si>
  <si>
    <t>3rd block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</si>
  <si>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</si>
  <si>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</si>
  <si>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</si>
  <si>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</si>
  <si>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</si>
  <si>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</si>
  <si>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</si>
  <si>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Cont' off peak 2nd rate</t>
    <phoneticPr fontId="3" type="noConversion"/>
  </si>
  <si>
    <t>Shoulder (c/kWh)</t>
    <phoneticPr fontId="3" type="noConversion"/>
  </si>
  <si>
    <t>WA</t>
    <phoneticPr fontId="3" type="noConversion"/>
  </si>
  <si>
    <t>Horizon Power</t>
    <phoneticPr fontId="3" type="noConversion"/>
  </si>
  <si>
    <t>Single</t>
    <phoneticPr fontId="3" type="noConversion"/>
  </si>
  <si>
    <t>y</t>
    <phoneticPr fontId="3" type="noConversion"/>
  </si>
  <si>
    <t>DD discount off bill (%)</t>
    <phoneticPr fontId="3" type="noConversion"/>
  </si>
  <si>
    <t>DD discount off usage (%)</t>
    <phoneticPr fontId="3" type="noConversion"/>
  </si>
  <si>
    <t>POT discount off bill (%)</t>
    <phoneticPr fontId="3" type="noConversion"/>
  </si>
  <si>
    <t>POT discount off bill (%)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</si>
  <si>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</si>
  <si>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</si>
  <si>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</si>
  <si>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</si>
  <si>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Peak balance</t>
    <phoneticPr fontId="3" type="noConversion"/>
  </si>
  <si>
    <t>Off-Peak</t>
    <phoneticPr fontId="3" type="noConversion"/>
  </si>
  <si>
    <t>Annual bill (excl GST)</t>
    <phoneticPr fontId="3" type="noConversion"/>
  </si>
  <si>
    <t>n</t>
    <phoneticPr fontId="3" type="noConversion"/>
  </si>
  <si>
    <t>quarter</t>
    <phoneticPr fontId="3" type="noConversion"/>
  </si>
  <si>
    <t>Horizon-Single</t>
    <phoneticPr fontId="3" type="noConversion"/>
  </si>
  <si>
    <t>Guaranteed discount off usage (%)</t>
    <phoneticPr fontId="3" type="noConversion"/>
  </si>
  <si>
    <t>Cont' off peak</t>
    <phoneticPr fontId="3" type="noConversion"/>
  </si>
  <si>
    <t>Solar/FIT rate varies between towns. See http://horizonpower.com.au/news-events/news/buyback-changes-1-july-questions-and-answers/</t>
    <phoneticPr fontId="3" type="noConversion"/>
  </si>
  <si>
    <t>WA</t>
    <phoneticPr fontId="3" type="noConversion"/>
  </si>
  <si>
    <t>Western Power</t>
    <phoneticPr fontId="3" type="noConversion"/>
  </si>
  <si>
    <t>Single</t>
    <phoneticPr fontId="3" type="noConversion"/>
  </si>
  <si>
    <t>quarter</t>
    <phoneticPr fontId="3" type="noConversion"/>
  </si>
  <si>
    <t>SWIS-Single</t>
    <phoneticPr fontId="3" type="noConversion"/>
  </si>
  <si>
    <t>net</t>
    <phoneticPr fontId="3" type="noConversion"/>
  </si>
  <si>
    <t>o</t>
    <phoneticPr fontId="3" type="noConversion"/>
  </si>
  <si>
    <t>Two Rate</t>
    <phoneticPr fontId="3" type="noConversion"/>
  </si>
  <si>
    <t>SWIS-Two rate</t>
    <phoneticPr fontId="3" type="noConversion"/>
  </si>
  <si>
    <t>ID</t>
  </si>
  <si>
    <t>Solar meter fee (c/day)</t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</si>
  <si>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</si>
  <si>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</si>
  <si>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</si>
  <si>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</si>
  <si>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</si>
  <si>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</si>
  <si>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 xml:space="preserve">Horizon Power - Regulated </t>
    <phoneticPr fontId="3" type="noConversion"/>
  </si>
  <si>
    <t>Synergy - Regulated</t>
    <phoneticPr fontId="3" type="noConversion"/>
  </si>
  <si>
    <t>Network</t>
    <phoneticPr fontId="3" type="noConversion"/>
  </si>
  <si>
    <t>Retailer/Name</t>
    <phoneticPr fontId="3" type="noConversion"/>
  </si>
  <si>
    <t>Other Direct Debit Incentive (y/n)</t>
    <phoneticPr fontId="3" type="noConversion"/>
  </si>
  <si>
    <t>POT discount off usage (%)</t>
    <phoneticPr fontId="3" type="noConversion"/>
  </si>
  <si>
    <t>WA Retailers: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</si>
  <si>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</si>
  <si>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</si>
  <si>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Limited benefit period? (months)</t>
    <phoneticPr fontId="3" type="noConversion"/>
  </si>
  <si>
    <t>Dual fuel condition? (y/n)</t>
    <phoneticPr fontId="3" type="noConversion"/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</si>
  <si>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</si>
  <si>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</si>
  <si>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</si>
  <si>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</si>
  <si>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</si>
  <si>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</si>
  <si>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</si>
  <si>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</si>
  <si>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</si>
  <si>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</si>
  <si>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</si>
  <si>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</si>
  <si>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</si>
  <si>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</si>
  <si>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</si>
  <si>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</si>
  <si>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</si>
  <si>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</si>
  <si>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</si>
  <si>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</si>
  <si>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Annual bill incl guaranteed discounts (incl GST)</t>
    <phoneticPr fontId="3" type="noConversion"/>
  </si>
  <si>
    <t>October</t>
  </si>
  <si>
    <t>WA</t>
    <phoneticPr fontId="9" type="noConversion"/>
  </si>
  <si>
    <t>Horizon Power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</si>
  <si>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</si>
  <si>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</si>
  <si>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</si>
  <si>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 xml:space="preserve">Regulated </t>
    <phoneticPr fontId="9" type="noConversion"/>
  </si>
  <si>
    <t>quarter</t>
    <phoneticPr fontId="9" type="noConversion"/>
  </si>
  <si>
    <t>Horizon-Single</t>
    <phoneticPr fontId="9" type="noConversion"/>
  </si>
  <si>
    <t>n</t>
    <phoneticPr fontId="9" type="noConversion"/>
  </si>
  <si>
    <t>Solar/FIT rate varies between towns. See http://horizonpower.com.au/news-events/news/buyback-changes-1-july-questions-and-answers/</t>
    <phoneticPr fontId="9" type="noConversion"/>
  </si>
  <si>
    <t>Western Power</t>
    <phoneticPr fontId="9" type="noConversion"/>
  </si>
  <si>
    <t>y</t>
    <phoneticPr fontId="9" type="noConversion"/>
  </si>
  <si>
    <t>Synergy</t>
    <phoneticPr fontId="9" type="noConversion"/>
  </si>
  <si>
    <t>Regulated</t>
    <phoneticPr fontId="9" type="noConversion"/>
  </si>
  <si>
    <t>SWIS-Single</t>
    <phoneticPr fontId="9" type="noConversion"/>
  </si>
  <si>
    <t>o</t>
    <phoneticPr fontId="9" type="noConversion"/>
  </si>
  <si>
    <t>WA</t>
    <phoneticPr fontId="9" type="noConversion"/>
  </si>
  <si>
    <t>Western Power</t>
    <phoneticPr fontId="9" type="noConversion"/>
  </si>
  <si>
    <t>Two Rate</t>
    <phoneticPr fontId="9" type="noConversion"/>
  </si>
  <si>
    <t>Synergy</t>
    <phoneticPr fontId="9" type="noConversion"/>
  </si>
  <si>
    <t>Regulated</t>
    <phoneticPr fontId="9" type="noConversion"/>
  </si>
  <si>
    <t>SWIS-Two rate</t>
    <phoneticPr fontId="9" type="noConversion"/>
  </si>
  <si>
    <t>WA</t>
    <phoneticPr fontId="8" type="noConversion"/>
  </si>
  <si>
    <t>Horizon Power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</si>
  <si>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</si>
  <si>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</si>
  <si>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</si>
  <si>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 xml:space="preserve">Regulated </t>
    <phoneticPr fontId="8" type="noConversion"/>
  </si>
  <si>
    <t>quarter</t>
    <phoneticPr fontId="8" type="noConversion"/>
  </si>
  <si>
    <t>Horizon-Single</t>
    <phoneticPr fontId="8" type="noConversion"/>
  </si>
  <si>
    <t>Solar/FIT rate varies between towns. See http://horizonpower.com.au/news-events/news/buyback-changes-1-july-questions-and-answers/</t>
    <phoneticPr fontId="8" type="noConversion"/>
  </si>
  <si>
    <t>Western Power</t>
    <phoneticPr fontId="8" type="noConversion"/>
  </si>
  <si>
    <t>Synergy</t>
    <phoneticPr fontId="8" type="noConversion"/>
  </si>
  <si>
    <t>Regulated</t>
    <phoneticPr fontId="8" type="noConversion"/>
  </si>
  <si>
    <t>SWIS-Single</t>
    <phoneticPr fontId="8" type="noConversion"/>
  </si>
  <si>
    <t>o</t>
    <phoneticPr fontId="8" type="noConversion"/>
  </si>
  <si>
    <t>Two Rate</t>
    <phoneticPr fontId="8" type="noConversion"/>
  </si>
  <si>
    <t>SWIS-Two rate</t>
    <phoneticPr fontId="8" type="noConversion"/>
  </si>
  <si>
    <t>WA</t>
  </si>
  <si>
    <t>Horizon Power</t>
  </si>
  <si>
    <t>Single</t>
  </si>
  <si>
    <t>y</t>
  </si>
  <si>
    <t>n</t>
  </si>
  <si>
    <t xml:space="preserve">Regulated </t>
  </si>
  <si>
    <t>Horizon-Single</t>
  </si>
  <si>
    <t>Synergy</t>
  </si>
  <si>
    <t>o</t>
  </si>
  <si>
    <t>SWIS-Single</t>
  </si>
  <si>
    <t>https://horizonpower.com.au/connections/pricing/#for-business</t>
  </si>
  <si>
    <t>https://www.synergy.net.au/Your-business/Energy-products/Government-regulated-tariffs/Synergy-Business-Plan-L1-Tariff?tid=Energy-products:side_nav:Business%20Plan%20(L1)%20tariff</t>
  </si>
  <si>
    <t>https://www.synergy.net.au/Your-business/Energy-products/Government-regulated-tariffs/Synergy-Business-Time-of-Use-R1-tariff?tid=Energy-products:side_nav:Business%20Time%20of%20Use%20(R1)%20tariff</t>
  </si>
  <si>
    <t>Price fix (months)</t>
  </si>
  <si>
    <t>Price fix (date)</t>
  </si>
  <si>
    <t>Source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</si>
  <si>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</si>
  <si>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</si>
  <si>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</si>
  <si>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</si>
  <si>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</si>
  <si>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</si>
  <si>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</si>
  <si>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</si>
  <si>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Retailer</t>
  </si>
  <si>
    <t>Name</t>
    <phoneticPr fontId="0" type="noConversion"/>
  </si>
  <si>
    <t>quarter</t>
  </si>
  <si>
    <t>Solar/FIT rate varies between towns. See http://horizonpower.com.au/news-events/news/buyback-changes-1-july-questions-and-answers/</t>
  </si>
  <si>
    <t>Regulated</t>
  </si>
  <si>
    <t>Two Rate</t>
  </si>
  <si>
    <t>SWIS-Two rate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</si>
  <si>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</si>
  <si>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</si>
  <si>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</si>
  <si>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</si>
  <si>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</si>
  <si>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</si>
  <si>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</si>
  <si>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</si>
  <si>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t>*Regulated electricity offers as of April 2016, April 2017,  October 2017, April 2018, October 2018, April 2019,</t>
  </si>
  <si>
    <t>Unchanged</t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</si>
  <si>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</si>
  <si>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</si>
  <si>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</si>
  <si>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</si>
  <si>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>Not available</t>
  </si>
  <si>
    <t>Changed</t>
  </si>
  <si>
    <t>WA</t>
    <phoneticPr fontId="0" type="noConversion"/>
  </si>
  <si>
    <t>Horizon Power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</si>
  <si>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</si>
  <si>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</si>
  <si>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</si>
  <si>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 xml:space="preserve">Regulated </t>
    <phoneticPr fontId="0" type="noConversion"/>
  </si>
  <si>
    <t>Horizon-Single</t>
    <phoneticPr fontId="0" type="noConversion"/>
  </si>
  <si>
    <t>Solar/FIT rate varies between towns. See http://horizonpower.com.au/news-events/news/buyback-changes-1-july-questions-and-answers/</t>
    <phoneticPr fontId="0" type="noConversion"/>
  </si>
  <si>
    <t>https://www.horizonpower.com.au/for-business/electricity-solutions/</t>
  </si>
  <si>
    <t>Western Power</t>
    <phoneticPr fontId="0" type="noConversion"/>
  </si>
  <si>
    <t>Synergy</t>
    <phoneticPr fontId="0" type="noConversion"/>
  </si>
  <si>
    <t>Regulated</t>
    <phoneticPr fontId="0" type="noConversion"/>
  </si>
  <si>
    <t>SWIS-Single</t>
    <phoneticPr fontId="0" type="noConversion"/>
  </si>
  <si>
    <t>o</t>
    <phoneticPr fontId="0" type="noConversion"/>
  </si>
  <si>
    <t>https://www.synergy.net.au/Your-business/Business-energy/Government-regulated-tariffs/Synergy-Business-Plan-L1-Tariff</t>
  </si>
  <si>
    <t>Two Rate</t>
    <phoneticPr fontId="0" type="noConversion"/>
  </si>
  <si>
    <t>SWIS-Two rate</t>
    <phoneticPr fontId="0" type="noConversion"/>
  </si>
  <si>
    <t>https://www.synergy.net.au/Your-business/Business-energy/Government-regulated-tariffs/Synergy-Business-Time-of-Use-R1-tariff</t>
  </si>
  <si>
    <t xml:space="preserve">April </t>
  </si>
  <si>
    <t>WA</t>
    <phoneticPr fontId="7" type="noConversion"/>
  </si>
  <si>
    <t>Horizon Power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</si>
  <si>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</si>
  <si>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</si>
  <si>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</si>
  <si>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 xml:space="preserve">Regulated </t>
    <phoneticPr fontId="7" type="noConversion"/>
  </si>
  <si>
    <t>Horizon-Single</t>
    <phoneticPr fontId="7" type="noConversion"/>
  </si>
  <si>
    <t>Solar/FIT rate varies between towns. See http://horizonpower.com.au/news-events/news/buyback-changes-1-july-questions-and-answers/</t>
    <phoneticPr fontId="7" type="noConversion"/>
  </si>
  <si>
    <t>https://www.horizonpower.com.au/utilities/pricing/</t>
  </si>
  <si>
    <t>Western Power</t>
    <phoneticPr fontId="7" type="noConversion"/>
  </si>
  <si>
    <t>Synergy</t>
    <phoneticPr fontId="7" type="noConversion"/>
  </si>
  <si>
    <t>Regulated</t>
    <phoneticPr fontId="7" type="noConversion"/>
  </si>
  <si>
    <t>SWIS-Single</t>
    <phoneticPr fontId="7" type="noConversion"/>
  </si>
  <si>
    <t>o</t>
    <phoneticPr fontId="7" type="noConversion"/>
  </si>
  <si>
    <t>https://www.synergy.net.au/Your-business/Business-energy/Business-electricity</t>
  </si>
  <si>
    <t>Two Rate</t>
    <phoneticPr fontId="7" type="noConversion"/>
  </si>
  <si>
    <t>SWIS-Two rate</t>
    <phoneticPr fontId="7" type="noConversion"/>
  </si>
  <si>
    <t>Purpose of SME Tariff-Tracking project:</t>
  </si>
  <si>
    <t>October 2019, April 2020, October 2020, April 2021, October 2021, April 2022, October 2022, April 2023, October 2023 and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</si>
</sst>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305">
    <xf numFmtId="0" fontId="0" fillId="0" borderId="0" xfId="0"/>
    <xf numFmtId="14" fontId="2" fillId="0" borderId="1" xfId="0" applyNumberFormat="1" applyFont="1" applyBorder="1"/>
    <xf numFmtId="14" fontId="0" fillId="0" borderId="1" xfId="0" applyNumberFormat="1" applyBorder="1" applyAlignment="1">
      <alignment horizontal="lef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3" borderId="3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4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2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4" fillId="14" borderId="15" xfId="0" applyFont="1" applyFill="1" applyBorder="1"/>
    <xf numFmtId="0" fontId="4" fillId="14" borderId="0" xfId="0" applyFont="1" applyFill="1"/>
    <xf numFmtId="0" fontId="4" fillId="14" borderId="11" xfId="0" applyFont="1" applyFill="1" applyBorder="1"/>
    <xf numFmtId="0" fontId="4" fillId="14" borderId="5" xfId="0" applyFont="1" applyFill="1" applyBorder="1"/>
    <xf numFmtId="0" fontId="4" fillId="14" borderId="6" xfId="0" applyFont="1" applyFill="1" applyBorder="1"/>
    <xf numFmtId="0" fontId="8" fillId="14" borderId="0" xfId="0" applyFont="1" applyFill="1"/>
    <xf numFmtId="0" fontId="10" fillId="14" borderId="0" xfId="0" applyFont="1" applyFill="1"/>
    <xf numFmtId="0" fontId="9" fillId="14" borderId="0" xfId="0" applyFont="1" applyFill="1"/>
    <xf numFmtId="0" fontId="9" fillId="14" borderId="14" xfId="0" applyFont="1" applyFill="1" applyBorder="1"/>
    <xf numFmtId="0" fontId="11" fillId="14" borderId="15" xfId="0" applyFont="1" applyFill="1" applyBorder="1"/>
    <xf numFmtId="0" fontId="10" fillId="14" borderId="15" xfId="0" applyFont="1" applyFill="1" applyBorder="1"/>
    <xf numFmtId="0" fontId="10" fillId="14" borderId="16" xfId="0" applyFont="1" applyFill="1" applyBorder="1"/>
    <xf numFmtId="0" fontId="10" fillId="14" borderId="13" xfId="0" applyFont="1" applyFill="1" applyBorder="1"/>
    <xf numFmtId="0" fontId="5" fillId="14" borderId="0" xfId="0" applyFont="1" applyFill="1"/>
    <xf numFmtId="0" fontId="11" fillId="14" borderId="0" xfId="0" applyFont="1" applyFill="1"/>
    <xf numFmtId="0" fontId="0" fillId="14" borderId="0" xfId="0" applyFill="1"/>
    <xf numFmtId="0" fontId="12" fillId="14" borderId="0" xfId="0" applyFont="1" applyFill="1"/>
    <xf numFmtId="0" fontId="4" fillId="14" borderId="0" xfId="0" applyFont="1" applyFill="1" applyProtection="1">
      <protection hidden="1"/>
    </xf>
    <xf numFmtId="0" fontId="11" fillId="0" borderId="6" xfId="0" applyFont="1" applyBorder="1"/>
    <xf numFmtId="0" fontId="10" fillId="14" borderId="6" xfId="0" applyFont="1" applyFill="1" applyBorder="1"/>
    <xf numFmtId="0" fontId="10" fillId="14" borderId="17" xfId="0" applyFont="1" applyFill="1" applyBorder="1"/>
    <xf numFmtId="0" fontId="1" fillId="3" borderId="14" xfId="0" applyFont="1" applyFill="1" applyBorder="1"/>
    <xf numFmtId="0" fontId="10" fillId="3" borderId="16" xfId="0" applyFont="1" applyFill="1" applyBorder="1"/>
    <xf numFmtId="0" fontId="4" fillId="15" borderId="0" xfId="0" applyFont="1" applyFill="1"/>
    <xf numFmtId="0" fontId="0" fillId="14" borderId="5" xfId="0" applyFill="1" applyBorder="1"/>
    <xf numFmtId="0" fontId="0" fillId="14" borderId="11" xfId="0" applyFill="1" applyBorder="1"/>
    <xf numFmtId="0" fontId="0" fillId="14" borderId="17" xfId="0" applyFill="1" applyBorder="1"/>
    <xf numFmtId="0" fontId="10" fillId="16" borderId="0" xfId="0" applyFont="1" applyFill="1"/>
    <xf numFmtId="0" fontId="10" fillId="14" borderId="14" xfId="0" applyFont="1" applyFill="1" applyBorder="1"/>
    <xf numFmtId="17" fontId="10" fillId="17" borderId="11" xfId="0" applyNumberFormat="1" applyFont="1" applyFill="1" applyBorder="1"/>
    <xf numFmtId="0" fontId="10" fillId="17" borderId="13" xfId="0" applyFont="1" applyFill="1" applyBorder="1"/>
    <xf numFmtId="17" fontId="10" fillId="18" borderId="5" xfId="0" applyNumberFormat="1" applyFont="1" applyFill="1" applyBorder="1"/>
    <xf numFmtId="0" fontId="10" fillId="18" borderId="17" xfId="0" applyFont="1" applyFill="1" applyBorder="1"/>
    <xf numFmtId="17" fontId="10" fillId="20" borderId="11" xfId="0" applyNumberFormat="1" applyFont="1" applyFill="1" applyBorder="1"/>
    <xf numFmtId="0" fontId="10" fillId="20" borderId="13" xfId="0" applyFont="1" applyFill="1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0" fontId="4" fillId="13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13" borderId="0" xfId="0" applyFont="1" applyFill="1" applyProtection="1">
      <protection hidden="1"/>
    </xf>
    <xf numFmtId="0" fontId="4" fillId="13" borderId="6" xfId="0" applyFont="1" applyFill="1" applyBorder="1" applyProtection="1">
      <protection hidden="1"/>
    </xf>
    <xf numFmtId="0" fontId="6" fillId="14" borderId="14" xfId="0" applyFont="1" applyFill="1" applyBorder="1" applyProtection="1">
      <protection hidden="1"/>
    </xf>
    <xf numFmtId="0" fontId="4" fillId="14" borderId="15" xfId="0" applyFont="1" applyFill="1" applyBorder="1" applyProtection="1">
      <protection hidden="1"/>
    </xf>
    <xf numFmtId="0" fontId="4" fillId="14" borderId="16" xfId="0" applyFont="1" applyFill="1" applyBorder="1" applyProtection="1">
      <protection hidden="1"/>
    </xf>
    <xf numFmtId="0" fontId="4" fillId="14" borderId="1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4" fontId="4" fillId="14" borderId="3" xfId="0" applyNumberFormat="1" applyFont="1" applyFill="1" applyBorder="1" applyProtection="1">
      <protection hidden="1"/>
    </xf>
    <xf numFmtId="4" fontId="4" fillId="14" borderId="4" xfId="0" applyNumberFormat="1" applyFont="1" applyFill="1" applyBorder="1" applyProtection="1">
      <protection hidden="1"/>
    </xf>
    <xf numFmtId="2" fontId="4" fillId="14" borderId="3" xfId="0" applyNumberFormat="1" applyFont="1" applyFill="1" applyBorder="1" applyAlignment="1" applyProtection="1">
      <alignment horizontal="right"/>
      <protection hidden="1"/>
    </xf>
    <xf numFmtId="4" fontId="4" fillId="14" borderId="2" xfId="0" applyNumberFormat="1" applyFont="1" applyFill="1" applyBorder="1" applyProtection="1">
      <protection hidden="1"/>
    </xf>
    <xf numFmtId="3" fontId="4" fillId="14" borderId="3" xfId="0" applyNumberFormat="1" applyFont="1" applyFill="1" applyBorder="1" applyProtection="1">
      <protection hidden="1"/>
    </xf>
    <xf numFmtId="3" fontId="5" fillId="14" borderId="3" xfId="0" applyNumberFormat="1" applyFont="1" applyFill="1" applyBorder="1" applyProtection="1">
      <protection hidden="1"/>
    </xf>
    <xf numFmtId="0" fontId="4" fillId="14" borderId="3" xfId="0" applyFont="1" applyFill="1" applyBorder="1" applyProtection="1">
      <protection hidden="1"/>
    </xf>
    <xf numFmtId="0" fontId="4" fillId="14" borderId="3" xfId="0" applyFont="1" applyFill="1" applyBorder="1" applyAlignment="1" applyProtection="1">
      <alignment horizontal="center"/>
      <protection hidden="1"/>
    </xf>
    <xf numFmtId="0" fontId="4" fillId="14" borderId="12" xfId="0" applyFont="1" applyFill="1" applyBorder="1" applyAlignment="1" applyProtection="1">
      <alignment horizontal="center"/>
      <protection hidden="1"/>
    </xf>
    <xf numFmtId="0" fontId="4" fillId="19" borderId="5" xfId="0" applyFont="1" applyFill="1" applyBorder="1" applyProtection="1">
      <protection hidden="1"/>
    </xf>
    <xf numFmtId="0" fontId="4" fillId="19" borderId="6" xfId="0" applyFont="1" applyFill="1" applyBorder="1" applyProtection="1">
      <protection hidden="1"/>
    </xf>
    <xf numFmtId="4" fontId="4" fillId="19" borderId="7" xfId="0" applyNumberFormat="1" applyFont="1" applyFill="1" applyBorder="1" applyProtection="1">
      <protection hidden="1"/>
    </xf>
    <xf numFmtId="4" fontId="4" fillId="19" borderId="8" xfId="0" applyNumberFormat="1" applyFont="1" applyFill="1" applyBorder="1" applyProtection="1">
      <protection hidden="1"/>
    </xf>
    <xf numFmtId="2" fontId="4" fillId="19" borderId="7" xfId="0" applyNumberFormat="1" applyFont="1" applyFill="1" applyBorder="1" applyAlignment="1" applyProtection="1">
      <alignment horizontal="right"/>
      <protection hidden="1"/>
    </xf>
    <xf numFmtId="4" fontId="4" fillId="19" borderId="9" xfId="0" applyNumberFormat="1" applyFont="1" applyFill="1" applyBorder="1" applyProtection="1">
      <protection hidden="1"/>
    </xf>
    <xf numFmtId="3" fontId="4" fillId="19" borderId="7" xfId="0" applyNumberFormat="1" applyFont="1" applyFill="1" applyBorder="1" applyProtection="1">
      <protection hidden="1"/>
    </xf>
    <xf numFmtId="3" fontId="5" fillId="19" borderId="7" xfId="0" applyNumberFormat="1" applyFont="1" applyFill="1" applyBorder="1" applyProtection="1">
      <protection hidden="1"/>
    </xf>
    <xf numFmtId="0" fontId="4" fillId="19" borderId="7" xfId="0" applyFont="1" applyFill="1" applyBorder="1" applyProtection="1">
      <protection hidden="1"/>
    </xf>
    <xf numFmtId="0" fontId="4" fillId="19" borderId="7" xfId="0" applyFont="1" applyFill="1" applyBorder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4" fontId="4" fillId="14" borderId="15" xfId="0" applyNumberFormat="1" applyFont="1" applyFill="1" applyBorder="1" applyProtection="1">
      <protection hidden="1"/>
    </xf>
    <xf numFmtId="3" fontId="5" fillId="14" borderId="15" xfId="0" applyNumberFormat="1" applyFont="1" applyFill="1" applyBorder="1" applyProtection="1">
      <protection hidden="1"/>
    </xf>
    <xf numFmtId="4" fontId="4" fillId="14" borderId="0" xfId="0" applyNumberFormat="1" applyFont="1" applyFill="1" applyProtection="1">
      <protection hidden="1"/>
    </xf>
    <xf numFmtId="3" fontId="5" fillId="14" borderId="0" xfId="0" applyNumberFormat="1" applyFont="1" applyFill="1" applyProtection="1">
      <protection hidden="1"/>
    </xf>
    <xf numFmtId="0" fontId="4" fillId="14" borderId="5" xfId="0" applyFont="1" applyFill="1" applyBorder="1" applyProtection="1">
      <protection hidden="1"/>
    </xf>
    <xf numFmtId="0" fontId="4" fillId="14" borderId="6" xfId="0" applyFont="1" applyFill="1" applyBorder="1" applyProtection="1">
      <protection hidden="1"/>
    </xf>
    <xf numFmtId="4" fontId="4" fillId="14" borderId="8" xfId="0" applyNumberFormat="1" applyFont="1" applyFill="1" applyBorder="1" applyProtection="1">
      <protection hidden="1"/>
    </xf>
    <xf numFmtId="4" fontId="7" fillId="14" borderId="7" xfId="0" applyNumberFormat="1" applyFont="1" applyFill="1" applyBorder="1" applyProtection="1">
      <protection hidden="1"/>
    </xf>
    <xf numFmtId="4" fontId="4" fillId="14" borderId="9" xfId="0" applyNumberFormat="1" applyFont="1" applyFill="1" applyBorder="1" applyProtection="1">
      <protection hidden="1"/>
    </xf>
    <xf numFmtId="4" fontId="4" fillId="14" borderId="7" xfId="0" applyNumberFormat="1" applyFont="1" applyFill="1" applyBorder="1" applyProtection="1">
      <protection hidden="1"/>
    </xf>
    <xf numFmtId="3" fontId="4" fillId="14" borderId="7" xfId="0" applyNumberFormat="1" applyFont="1" applyFill="1" applyBorder="1" applyProtection="1">
      <protection hidden="1"/>
    </xf>
    <xf numFmtId="3" fontId="5" fillId="14" borderId="7" xfId="0" applyNumberFormat="1" applyFont="1" applyFill="1" applyBorder="1" applyProtection="1">
      <protection hidden="1"/>
    </xf>
    <xf numFmtId="0" fontId="4" fillId="14" borderId="7" xfId="0" applyFont="1" applyFill="1" applyBorder="1" applyProtection="1">
      <protection hidden="1"/>
    </xf>
    <xf numFmtId="3" fontId="5" fillId="14" borderId="6" xfId="0" applyNumberFormat="1" applyFont="1" applyFill="1" applyBorder="1" applyProtection="1">
      <protection hidden="1"/>
    </xf>
    <xf numFmtId="0" fontId="4" fillId="14" borderId="7" xfId="0" applyFont="1" applyFill="1" applyBorder="1" applyAlignment="1" applyProtection="1">
      <alignment horizontal="center"/>
      <protection hidden="1"/>
    </xf>
    <xf numFmtId="0" fontId="4" fillId="14" borderId="17" xfId="0" applyFont="1" applyFill="1" applyBorder="1" applyAlignment="1" applyProtection="1">
      <alignment horizontal="center"/>
      <protection hidden="1"/>
    </xf>
    <xf numFmtId="0" fontId="5" fillId="15" borderId="0" xfId="0" applyFont="1" applyFill="1" applyProtection="1">
      <protection locked="0"/>
    </xf>
    <xf numFmtId="9" fontId="5" fillId="15" borderId="0" xfId="0" applyNumberFormat="1" applyFont="1" applyFill="1" applyProtection="1">
      <protection locked="0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6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17" fontId="10" fillId="21" borderId="11" xfId="0" applyNumberFormat="1" applyFont="1" applyFill="1" applyBorder="1"/>
    <xf numFmtId="0" fontId="10" fillId="21" borderId="13" xfId="0" applyFont="1" applyFill="1" applyBorder="1"/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0" borderId="3" xfId="0" applyFont="1" applyBorder="1" applyProtection="1">
      <protection hidden="1"/>
    </xf>
    <xf numFmtId="4" fontId="4" fillId="0" borderId="3" xfId="0" applyNumberFormat="1" applyFont="1" applyBorder="1" applyProtection="1">
      <protection hidden="1"/>
    </xf>
    <xf numFmtId="2" fontId="4" fillId="0" borderId="3" xfId="0" applyNumberFormat="1" applyFont="1" applyBorder="1" applyAlignment="1" applyProtection="1">
      <alignment horizontal="right"/>
      <protection hidden="1"/>
    </xf>
    <xf numFmtId="3" fontId="4" fillId="0" borderId="3" xfId="0" applyNumberFormat="1" applyFont="1" applyBorder="1" applyProtection="1">
      <protection hidden="1"/>
    </xf>
    <xf numFmtId="3" fontId="5" fillId="0" borderId="3" xfId="0" applyNumberFormat="1" applyFont="1" applyBorder="1" applyProtection="1">
      <protection hidden="1"/>
    </xf>
    <xf numFmtId="0" fontId="4" fillId="0" borderId="3" xfId="0" applyFont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right"/>
      <protection hidden="1"/>
    </xf>
    <xf numFmtId="0" fontId="4" fillId="0" borderId="7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2" fontId="4" fillId="0" borderId="7" xfId="0" applyNumberFormat="1" applyFont="1" applyBorder="1" applyAlignment="1" applyProtection="1">
      <alignment horizontal="right"/>
      <protection hidden="1"/>
    </xf>
    <xf numFmtId="3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Alignment="1" applyProtection="1">
      <alignment horizontal="righ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11" xfId="0" applyFont="1" applyBorder="1" applyProtection="1">
      <protection hidden="1"/>
    </xf>
    <xf numFmtId="0" fontId="4" fillId="0" borderId="5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9" xfId="0" applyFont="1" applyBorder="1" applyProtection="1"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4" fillId="14" borderId="21" xfId="0" applyFont="1" applyFill="1" applyBorder="1" applyProtection="1">
      <protection hidden="1"/>
    </xf>
    <xf numFmtId="0" fontId="4" fillId="14" borderId="22" xfId="0" applyFont="1" applyFill="1" applyBorder="1" applyProtection="1">
      <protection hidden="1"/>
    </xf>
    <xf numFmtId="4" fontId="4" fillId="14" borderId="23" xfId="0" applyNumberFormat="1" applyFont="1" applyFill="1" applyBorder="1" applyProtection="1">
      <protection hidden="1"/>
    </xf>
    <xf numFmtId="2" fontId="4" fillId="14" borderId="23" xfId="0" applyNumberFormat="1" applyFont="1" applyFill="1" applyBorder="1" applyAlignment="1" applyProtection="1">
      <alignment horizontal="right"/>
      <protection hidden="1"/>
    </xf>
    <xf numFmtId="3" fontId="4" fillId="14" borderId="23" xfId="0" applyNumberFormat="1" applyFont="1" applyFill="1" applyBorder="1" applyProtection="1">
      <protection hidden="1"/>
    </xf>
    <xf numFmtId="3" fontId="5" fillId="14" borderId="23" xfId="0" applyNumberFormat="1" applyFont="1" applyFill="1" applyBorder="1" applyProtection="1">
      <protection hidden="1"/>
    </xf>
    <xf numFmtId="0" fontId="4" fillId="14" borderId="23" xfId="0" applyFont="1" applyFill="1" applyBorder="1" applyProtection="1">
      <protection hidden="1"/>
    </xf>
    <xf numFmtId="0" fontId="4" fillId="14" borderId="23" xfId="0" applyFont="1" applyFill="1" applyBorder="1" applyAlignment="1" applyProtection="1">
      <alignment horizontal="right"/>
      <protection hidden="1"/>
    </xf>
    <xf numFmtId="0" fontId="4" fillId="14" borderId="24" xfId="0" applyFont="1" applyFill="1" applyBorder="1" applyAlignment="1" applyProtection="1">
      <alignment horizontal="right"/>
      <protection hidden="1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4" fillId="3" borderId="27" xfId="0" applyFont="1" applyFill="1" applyBorder="1" applyAlignment="1" applyProtection="1">
      <alignment horizontal="center" wrapText="1"/>
      <protection hidden="1"/>
    </xf>
    <xf numFmtId="0" fontId="5" fillId="3" borderId="26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17" fontId="10" fillId="22" borderId="11" xfId="0" applyNumberFormat="1" applyFont="1" applyFill="1" applyBorder="1"/>
    <xf numFmtId="0" fontId="10" fillId="22" borderId="13" xfId="0" applyFont="1" applyFill="1" applyBorder="1"/>
    <xf numFmtId="0" fontId="4" fillId="23" borderId="6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10" fillId="23" borderId="11" xfId="0" applyFont="1" applyFill="1" applyBorder="1"/>
    <xf numFmtId="0" fontId="10" fillId="23" borderId="13" xfId="0" applyFont="1" applyFill="1" applyBorder="1"/>
    <xf numFmtId="0" fontId="4" fillId="24" borderId="15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5" borderId="0" xfId="0" applyFont="1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0" fontId="10" fillId="25" borderId="11" xfId="0" applyFont="1" applyFill="1" applyBorder="1"/>
    <xf numFmtId="0" fontId="10" fillId="25" borderId="13" xfId="0" applyFont="1" applyFill="1" applyBorder="1"/>
    <xf numFmtId="2" fontId="0" fillId="0" borderId="1" xfId="0" applyNumberFormat="1" applyBorder="1"/>
    <xf numFmtId="0" fontId="2" fillId="2" borderId="0" xfId="0" applyFont="1" applyFill="1" applyAlignment="1">
      <alignment horizontal="center" wrapText="1"/>
    </xf>
    <xf numFmtId="3" fontId="4" fillId="24" borderId="3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8" xfId="0" applyNumberFormat="1" applyFont="1" applyFill="1" applyBorder="1" applyProtection="1">
      <protection hidden="1"/>
    </xf>
    <xf numFmtId="3" fontId="4" fillId="24" borderId="9" xfId="0" applyNumberFormat="1" applyFont="1" applyFill="1" applyBorder="1" applyProtection="1">
      <protection hidden="1"/>
    </xf>
    <xf numFmtId="0" fontId="4" fillId="14" borderId="9" xfId="0" applyFont="1" applyFill="1" applyBorder="1" applyProtection="1">
      <protection hidden="1"/>
    </xf>
    <xf numFmtId="2" fontId="4" fillId="14" borderId="7" xfId="0" applyNumberFormat="1" applyFont="1" applyFill="1" applyBorder="1" applyAlignment="1" applyProtection="1">
      <alignment horizontal="right"/>
      <protection hidden="1"/>
    </xf>
    <xf numFmtId="0" fontId="4" fillId="14" borderId="7" xfId="0" applyFont="1" applyFill="1" applyBorder="1" applyAlignment="1" applyProtection="1">
      <alignment horizontal="right"/>
      <protection hidden="1"/>
    </xf>
    <xf numFmtId="0" fontId="4" fillId="14" borderId="10" xfId="0" applyFont="1" applyFill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25" borderId="0" xfId="0" applyFont="1" applyFill="1" applyAlignment="1" applyProtection="1">
      <alignment horizontal="center" wrapText="1"/>
      <protection hidden="1"/>
    </xf>
    <xf numFmtId="0" fontId="4" fillId="25" borderId="6" xfId="0" applyFont="1" applyFill="1" applyBorder="1" applyAlignment="1" applyProtection="1">
      <alignment horizontal="center"/>
      <protection hidden="1"/>
    </xf>
    <xf numFmtId="0" fontId="4" fillId="14" borderId="16" xfId="0" applyFont="1" applyFill="1" applyBorder="1" applyAlignment="1" applyProtection="1">
      <alignment horizontal="center"/>
      <protection hidden="1"/>
    </xf>
    <xf numFmtId="0" fontId="4" fillId="14" borderId="13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3" fontId="4" fillId="0" borderId="0" xfId="0" applyNumberFormat="1" applyFont="1" applyProtection="1">
      <protection hidden="1"/>
    </xf>
    <xf numFmtId="3" fontId="4" fillId="0" borderId="8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0" fontId="6" fillId="24" borderId="1" xfId="0" applyFont="1" applyFill="1" applyBorder="1" applyAlignment="1" applyProtection="1">
      <alignment wrapText="1"/>
      <protection hidden="1"/>
    </xf>
    <xf numFmtId="0" fontId="5" fillId="24" borderId="1" xfId="0" applyFont="1" applyFill="1" applyBorder="1" applyAlignment="1" applyProtection="1">
      <alignment wrapText="1"/>
      <protection hidden="1"/>
    </xf>
    <xf numFmtId="0" fontId="4" fillId="24" borderId="1" xfId="0" applyFont="1" applyFill="1" applyBorder="1" applyAlignment="1" applyProtection="1">
      <alignment horizontal="center" wrapText="1"/>
      <protection hidden="1"/>
    </xf>
    <xf numFmtId="0" fontId="5" fillId="24" borderId="1" xfId="0" applyFont="1" applyFill="1" applyBorder="1" applyAlignment="1" applyProtection="1">
      <alignment horizontal="center" wrapText="1"/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26" borderId="0" xfId="0" applyFont="1" applyFill="1" applyAlignment="1" applyProtection="1">
      <alignment horizontal="center" wrapText="1"/>
      <protection hidden="1"/>
    </xf>
    <xf numFmtId="0" fontId="4" fillId="26" borderId="6" xfId="0" applyFont="1" applyFill="1" applyBorder="1" applyAlignment="1" applyProtection="1">
      <alignment horizontal="center"/>
      <protection hidden="1"/>
    </xf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6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Alignment="1" applyProtection="1">
      <alignment horizontal="center" wrapText="1"/>
      <protection hidden="1"/>
    </xf>
    <xf numFmtId="0" fontId="4" fillId="27" borderId="6" xfId="0" applyFont="1" applyFill="1" applyBorder="1" applyAlignment="1" applyProtection="1">
      <alignment horizontal="center"/>
      <protection hidden="1"/>
    </xf>
    <xf numFmtId="0" fontId="10" fillId="27" borderId="11" xfId="0" applyFont="1" applyFill="1" applyBorder="1"/>
    <xf numFmtId="0" fontId="10" fillId="27" borderId="13" xfId="0" applyFont="1" applyFill="1" applyBorder="1"/>
    <xf numFmtId="17" fontId="10" fillId="26" borderId="11" xfId="0" applyNumberFormat="1" applyFont="1" applyFill="1" applyBorder="1"/>
    <xf numFmtId="0" fontId="10" fillId="26" borderId="13" xfId="0" applyFont="1" applyFill="1" applyBorder="1"/>
    <xf numFmtId="0" fontId="4" fillId="28" borderId="0" xfId="0" applyFont="1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Alignment="1" applyProtection="1">
      <alignment horizontal="center" wrapText="1"/>
      <protection hidden="1"/>
    </xf>
    <xf numFmtId="0" fontId="4" fillId="28" borderId="6" xfId="0" applyFont="1" applyFill="1" applyBorder="1" applyAlignment="1" applyProtection="1">
      <alignment horizontal="center"/>
      <protection hidden="1"/>
    </xf>
    <xf numFmtId="0" fontId="10" fillId="28" borderId="11" xfId="0" applyFont="1" applyFill="1" applyBorder="1"/>
    <xf numFmtId="0" fontId="10" fillId="28" borderId="13" xfId="0" applyFont="1" applyFill="1" applyBorder="1"/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0" xfId="0" applyFont="1" applyFill="1" applyAlignment="1" applyProtection="1">
      <alignment horizontal="center" wrapText="1"/>
      <protection hidden="1"/>
    </xf>
    <xf numFmtId="0" fontId="4" fillId="29" borderId="6" xfId="0" applyFont="1" applyFill="1" applyBorder="1" applyAlignment="1" applyProtection="1">
      <alignment horizontal="center"/>
      <protection hidden="1"/>
    </xf>
    <xf numFmtId="0" fontId="10" fillId="29" borderId="11" xfId="0" applyFont="1" applyFill="1" applyBorder="1"/>
    <xf numFmtId="0" fontId="10" fillId="29" borderId="13" xfId="0" applyFont="1" applyFill="1" applyBorder="1"/>
    <xf numFmtId="0" fontId="15" fillId="0" borderId="1" xfId="3" applyFont="1" applyBorder="1"/>
    <xf numFmtId="14" fontId="15" fillId="0" borderId="1" xfId="3" applyNumberFormat="1" applyFont="1" applyBorder="1"/>
    <xf numFmtId="14" fontId="15" fillId="0" borderId="1" xfId="3" applyNumberFormat="1" applyFont="1" applyBorder="1" applyAlignment="1">
      <alignment horizontal="left"/>
    </xf>
    <xf numFmtId="0" fontId="15" fillId="0" borderId="1" xfId="3" applyFont="1" applyBorder="1" applyAlignment="1">
      <alignment horizontal="center"/>
    </xf>
    <xf numFmtId="2" fontId="15" fillId="0" borderId="1" xfId="3" applyNumberFormat="1" applyFont="1" applyBorder="1"/>
    <xf numFmtId="2" fontId="17" fillId="0" borderId="1" xfId="3" applyNumberFormat="1" applyFont="1" applyBorder="1"/>
    <xf numFmtId="0" fontId="17" fillId="0" borderId="1" xfId="3" applyFont="1" applyBorder="1"/>
    <xf numFmtId="0" fontId="17" fillId="0" borderId="1" xfId="3" applyFont="1" applyBorder="1" applyAlignment="1">
      <alignment horizontal="center"/>
    </xf>
    <xf numFmtId="0" fontId="15" fillId="0" borderId="1" xfId="3" applyFont="1" applyBorder="1" applyAlignment="1">
      <alignment horizontal="left"/>
    </xf>
    <xf numFmtId="0" fontId="15" fillId="0" borderId="0" xfId="3" applyFont="1"/>
    <xf numFmtId="0" fontId="16" fillId="0" borderId="1" xfId="4" applyBorder="1"/>
    <xf numFmtId="164" fontId="15" fillId="0" borderId="1" xfId="3" applyNumberFormat="1" applyFont="1" applyBorder="1"/>
    <xf numFmtId="14" fontId="15" fillId="24" borderId="1" xfId="3" applyNumberFormat="1" applyFont="1" applyFill="1" applyBorder="1"/>
    <xf numFmtId="0" fontId="4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4" fillId="17" borderId="0" xfId="0" applyFont="1" applyFill="1" applyAlignment="1" applyProtection="1">
      <alignment horizontal="center" wrapText="1"/>
      <protection hidden="1"/>
    </xf>
    <xf numFmtId="0" fontId="4" fillId="17" borderId="6" xfId="0" applyFont="1" applyFill="1" applyBorder="1" applyAlignment="1" applyProtection="1">
      <alignment horizontal="center"/>
      <protection hidden="1"/>
    </xf>
    <xf numFmtId="0" fontId="10" fillId="17" borderId="11" xfId="0" applyFont="1" applyFill="1" applyBorder="1"/>
    <xf numFmtId="0" fontId="4" fillId="21" borderId="0" xfId="0" applyFont="1" applyFill="1" applyAlignment="1" applyProtection="1">
      <alignment horizontal="center" wrapText="1"/>
      <protection hidden="1"/>
    </xf>
    <xf numFmtId="0" fontId="4" fillId="21" borderId="6" xfId="0" applyFont="1" applyFill="1" applyBorder="1" applyAlignment="1" applyProtection="1">
      <alignment horizontal="center"/>
      <protection hidden="1"/>
    </xf>
    <xf numFmtId="0" fontId="10" fillId="21" borderId="11" xfId="0" applyFont="1" applyFill="1" applyBorder="1"/>
    <xf numFmtId="0" fontId="15" fillId="0" borderId="1" xfId="0" applyFont="1" applyBorder="1"/>
    <xf numFmtId="14" fontId="15" fillId="30" borderId="1" xfId="0" applyNumberFormat="1" applyFont="1" applyFill="1" applyBorder="1"/>
    <xf numFmtId="14" fontId="15" fillId="0" borderId="1" xfId="0" applyNumberFormat="1" applyFont="1" applyBorder="1" applyAlignment="1">
      <alignment horizontal="left"/>
    </xf>
    <xf numFmtId="14" fontId="15" fillId="0" borderId="1" xfId="0" applyNumberFormat="1" applyFont="1" applyBorder="1"/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/>
    <xf numFmtId="1" fontId="15" fillId="0" borderId="1" xfId="0" applyNumberFormat="1" applyFont="1" applyBorder="1"/>
    <xf numFmtId="2" fontId="17" fillId="0" borderId="1" xfId="0" applyNumberFormat="1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5" fillId="0" borderId="0" xfId="0" applyFont="1"/>
    <xf numFmtId="0" fontId="15" fillId="0" borderId="1" xfId="0" applyFont="1" applyBorder="1" applyAlignment="1">
      <alignment horizontal="left"/>
    </xf>
    <xf numFmtId="0" fontId="16" fillId="0" borderId="1" xfId="5" applyBorder="1"/>
    <xf numFmtId="164" fontId="15" fillId="0" borderId="1" xfId="0" applyNumberFormat="1" applyFont="1" applyBorder="1"/>
    <xf numFmtId="0" fontId="10" fillId="31" borderId="11" xfId="0" applyFont="1" applyFill="1" applyBorder="1"/>
    <xf numFmtId="0" fontId="10" fillId="31" borderId="13" xfId="0" applyFont="1" applyFill="1" applyBorder="1"/>
    <xf numFmtId="2" fontId="0" fillId="0" borderId="0" xfId="0" applyNumberFormat="1"/>
    <xf numFmtId="0" fontId="5" fillId="3" borderId="20" xfId="0" applyFont="1" applyFill="1" applyBorder="1" applyAlignment="1" applyProtection="1">
      <alignment horizontal="center" wrapText="1"/>
      <protection hidden="1"/>
    </xf>
    <xf numFmtId="3" fontId="5" fillId="0" borderId="12" xfId="0" applyNumberFormat="1" applyFont="1" applyBorder="1" applyProtection="1">
      <protection hidden="1"/>
    </xf>
    <xf numFmtId="3" fontId="5" fillId="0" borderId="10" xfId="0" applyNumberFormat="1" applyFont="1" applyBorder="1" applyProtection="1">
      <protection hidden="1"/>
    </xf>
    <xf numFmtId="0" fontId="4" fillId="32" borderId="0" xfId="0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6" xfId="0" applyFont="1" applyFill="1" applyBorder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10" fillId="32" borderId="11" xfId="0" applyFont="1" applyFill="1" applyBorder="1"/>
    <xf numFmtId="0" fontId="10" fillId="32" borderId="13" xfId="0" applyFont="1" applyFill="1" applyBorder="1"/>
    <xf numFmtId="14" fontId="15" fillId="26" borderId="1" xfId="0" applyNumberFormat="1" applyFont="1" applyFill="1" applyBorder="1"/>
    <xf numFmtId="14" fontId="15" fillId="24" borderId="1" xfId="0" applyNumberFormat="1" applyFont="1" applyFill="1" applyBorder="1"/>
    <xf numFmtId="0" fontId="4" fillId="33" borderId="0" xfId="0" applyFont="1" applyFill="1" applyProtection="1">
      <protection hidden="1"/>
    </xf>
    <xf numFmtId="0" fontId="5" fillId="33" borderId="0" xfId="0" applyFont="1" applyFill="1" applyProtection="1">
      <protection hidden="1"/>
    </xf>
    <xf numFmtId="0" fontId="4" fillId="33" borderId="6" xfId="0" applyFont="1" applyFill="1" applyBorder="1" applyProtection="1">
      <protection hidden="1"/>
    </xf>
    <xf numFmtId="0" fontId="4" fillId="33" borderId="0" xfId="0" applyFont="1" applyFill="1" applyAlignment="1" applyProtection="1">
      <alignment wrapText="1"/>
      <protection hidden="1"/>
    </xf>
    <xf numFmtId="0" fontId="10" fillId="33" borderId="11" xfId="0" applyFont="1" applyFill="1" applyBorder="1"/>
    <xf numFmtId="0" fontId="10" fillId="33" borderId="13" xfId="0" applyFont="1" applyFill="1" applyBorder="1"/>
  </cellXfs>
  <cellStyles count="6">
    <cellStyle name="Followed Hyperlink" xfId="2" builtinId="9" hidden="1"/>
    <cellStyle name="Hyperlink" xfId="1" builtinId="8" hidden="1"/>
    <cellStyle name="Hyperlink" xfId="5" builtinId="8"/>
    <cellStyle name="Hyperlink 2" xfId="4" xr:uid="{16A3C41F-9F2A-B843-9AFE-E8DB3353FA35}"/>
    <cellStyle name="Normal" xfId="0" builtinId="0"/>
    <cellStyle name="Normal 2" xfId="3" xr:uid="{508B60F4-4F86-084C-B959-C6198D5A7DFA}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292100</xdr:colOff>
      <xdr:row>74</xdr:row>
      <xdr:rowOff>57030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6000"/>
          <a:ext cx="7772400" cy="782943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29</xdr:row>
      <xdr:rowOff>114300</xdr:rowOff>
    </xdr:from>
    <xdr:to>
      <xdr:col>16</xdr:col>
      <xdr:colOff>609600</xdr:colOff>
      <xdr:row>80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5308600"/>
          <a:ext cx="5880100" cy="835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76200</xdr:rowOff>
    </xdr:from>
    <xdr:to>
      <xdr:col>8</xdr:col>
      <xdr:colOff>646354</xdr:colOff>
      <xdr:row>8</xdr:row>
      <xdr:rowOff>139700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444500"/>
          <a:ext cx="26910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ynergy.net.au/Your-business/Business-energy/Government-regulated-tariffs/Synergy-Business-Plan-L1-Tarif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2"/>
  <sheetViews>
    <sheetView tabSelected="1" workbookViewId="0">
      <selection activeCell="I16" sqref="I16"/>
    </sheetView>
  </sheetViews>
  <sheetFormatPr baseColWidth="10" defaultRowHeight="13" x14ac:dyDescent="0.15"/>
  <cols>
    <col min="1" max="1" width="10.83203125" style="36"/>
    <col min="2" max="2" width="16.83203125" style="36" customWidth="1"/>
    <col min="3" max="3" width="13.5" style="36" customWidth="1"/>
    <col min="4" max="4" width="14.5" style="36" customWidth="1"/>
    <col min="5" max="5" width="10.83203125" style="36"/>
    <col min="6" max="6" width="15.5" style="36" customWidth="1"/>
    <col min="7" max="7" width="16.33203125" style="36" customWidth="1"/>
    <col min="8" max="8" width="15" style="36" customWidth="1"/>
    <col min="9" max="9" width="12.83203125" style="36" customWidth="1"/>
    <col min="10" max="16" width="10.83203125" style="36"/>
    <col min="17" max="17" width="13.6640625" style="36" customWidth="1"/>
    <col min="18" max="18" width="24.83203125" style="36" customWidth="1"/>
    <col min="19" max="19" width="13.33203125" style="36" customWidth="1"/>
    <col min="20" max="16384" width="10.83203125" style="36"/>
  </cols>
  <sheetData>
    <row r="1" spans="1:18" ht="14" x14ac:dyDescent="0.15">
      <c r="A1" s="35" t="s">
        <v>103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104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55</v>
      </c>
      <c r="B3" s="37"/>
      <c r="C3" s="37"/>
      <c r="D3" s="31"/>
      <c r="E3" s="31"/>
      <c r="F3" s="31"/>
      <c r="G3" s="31"/>
      <c r="H3" s="31"/>
      <c r="J3" s="38" t="s">
        <v>105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106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287</v>
      </c>
      <c r="B5" s="31"/>
      <c r="C5" s="31"/>
      <c r="D5" s="31"/>
      <c r="E5" s="31"/>
      <c r="F5" s="44"/>
      <c r="G5" s="44"/>
      <c r="H5" s="44"/>
      <c r="I5" s="45"/>
      <c r="J5" s="32" t="s">
        <v>22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23</v>
      </c>
      <c r="B6" s="31"/>
      <c r="C6" s="31"/>
      <c r="D6" s="31"/>
      <c r="E6" s="31"/>
      <c r="F6" s="44"/>
      <c r="G6" s="44"/>
      <c r="H6" s="44"/>
      <c r="I6" s="45"/>
      <c r="J6" s="32" t="s">
        <v>24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56</v>
      </c>
      <c r="B7" s="31"/>
      <c r="C7" s="31"/>
      <c r="D7" s="31"/>
      <c r="E7" s="31"/>
      <c r="F7" s="44"/>
      <c r="G7" s="44"/>
      <c r="H7" s="44"/>
      <c r="I7" s="45"/>
      <c r="J7" s="32" t="s">
        <v>59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0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7"/>
      <c r="B9" s="31"/>
      <c r="C9" s="31"/>
      <c r="D9" s="31"/>
      <c r="E9" s="31"/>
      <c r="F9" s="44"/>
      <c r="G9" s="44"/>
      <c r="H9" s="44"/>
      <c r="I9" s="45"/>
      <c r="J9" s="32" t="s">
        <v>1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43" t="s">
        <v>2</v>
      </c>
      <c r="B10" s="31"/>
      <c r="C10" s="31"/>
      <c r="D10" s="31"/>
      <c r="E10" s="31"/>
      <c r="F10" s="44"/>
      <c r="G10" s="44"/>
      <c r="H10" s="31"/>
      <c r="I10" s="45"/>
      <c r="J10" s="33" t="s">
        <v>3</v>
      </c>
      <c r="K10" s="34"/>
      <c r="L10" s="34"/>
      <c r="M10" s="34"/>
      <c r="N10" s="48"/>
      <c r="O10" s="48"/>
      <c r="P10" s="48"/>
      <c r="Q10" s="49"/>
      <c r="R10" s="50"/>
    </row>
    <row r="11" spans="1:18" ht="14" x14ac:dyDescent="0.15">
      <c r="A11" s="31" t="s">
        <v>243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5" thickBot="1" x14ac:dyDescent="0.2">
      <c r="A12" s="31" t="s">
        <v>288</v>
      </c>
      <c r="B12" s="31"/>
      <c r="C12" s="31"/>
      <c r="D12" s="31"/>
      <c r="E12" s="31"/>
      <c r="F12" s="31"/>
      <c r="G12" s="31"/>
      <c r="H12" s="31"/>
      <c r="I12" s="45"/>
    </row>
    <row r="13" spans="1:18" ht="14" x14ac:dyDescent="0.15">
      <c r="A13" s="31" t="s">
        <v>4</v>
      </c>
      <c r="E13" s="31"/>
      <c r="F13" s="44"/>
      <c r="G13" s="44"/>
      <c r="H13" s="31"/>
      <c r="I13" s="45"/>
      <c r="J13" s="58" t="s">
        <v>20</v>
      </c>
      <c r="K13" s="41"/>
      <c r="N13" s="51" t="s">
        <v>139</v>
      </c>
      <c r="O13" s="52"/>
    </row>
    <row r="14" spans="1:18" ht="14" x14ac:dyDescent="0.15">
      <c r="A14" s="31"/>
      <c r="B14" s="31"/>
      <c r="C14" s="31"/>
      <c r="D14" s="31"/>
      <c r="E14" s="31"/>
      <c r="F14" s="44"/>
      <c r="G14" s="44"/>
      <c r="H14" s="44"/>
      <c r="I14" s="45"/>
      <c r="J14" s="303" t="s">
        <v>21</v>
      </c>
      <c r="K14" s="304">
        <v>2024</v>
      </c>
      <c r="N14" s="55" t="s">
        <v>57</v>
      </c>
      <c r="O14" s="42"/>
    </row>
    <row r="15" spans="1:18" ht="15" thickBot="1" x14ac:dyDescent="0.2">
      <c r="A15" s="31" t="s">
        <v>5</v>
      </c>
      <c r="B15" s="31"/>
      <c r="C15" s="31"/>
      <c r="D15" s="31"/>
      <c r="E15" s="31"/>
      <c r="F15" s="44"/>
      <c r="G15" s="44"/>
      <c r="H15" s="44"/>
      <c r="I15" s="45"/>
      <c r="J15" s="295" t="s">
        <v>165</v>
      </c>
      <c r="K15" s="296">
        <v>2023</v>
      </c>
      <c r="N15" s="54" t="s">
        <v>58</v>
      </c>
      <c r="O15" s="56"/>
      <c r="Q15" s="57"/>
      <c r="R15" s="57"/>
    </row>
    <row r="16" spans="1:18" ht="14" x14ac:dyDescent="0.15">
      <c r="A16" s="31" t="s">
        <v>6</v>
      </c>
      <c r="B16" s="31"/>
      <c r="C16" s="31"/>
      <c r="D16" s="31"/>
      <c r="E16" s="53"/>
      <c r="F16" s="44"/>
      <c r="G16" s="44"/>
      <c r="H16" s="44"/>
      <c r="I16" s="45"/>
      <c r="J16" s="230" t="s">
        <v>21</v>
      </c>
      <c r="K16" s="231">
        <v>2023</v>
      </c>
      <c r="Q16" s="57"/>
      <c r="R16" s="57"/>
    </row>
    <row r="17" spans="1:18" ht="15" thickBot="1" x14ac:dyDescent="0.2">
      <c r="A17" s="44"/>
      <c r="B17" s="31"/>
      <c r="C17" s="31"/>
      <c r="D17" s="31"/>
      <c r="E17" s="31"/>
      <c r="F17" s="44"/>
      <c r="G17" s="44"/>
      <c r="H17" s="44"/>
      <c r="I17" s="45"/>
      <c r="J17" s="270" t="s">
        <v>165</v>
      </c>
      <c r="K17" s="131">
        <v>2022</v>
      </c>
      <c r="Q17" s="57"/>
      <c r="R17" s="57"/>
    </row>
    <row r="18" spans="1:18" ht="14" x14ac:dyDescent="0.15">
      <c r="A18" s="31" t="s">
        <v>49</v>
      </c>
      <c r="B18" s="31"/>
      <c r="C18" s="31"/>
      <c r="D18" s="31"/>
      <c r="E18" s="31"/>
      <c r="F18" s="44"/>
      <c r="G18" s="44"/>
      <c r="H18" s="44"/>
      <c r="I18" s="45"/>
      <c r="J18" s="267" t="s">
        <v>269</v>
      </c>
      <c r="K18" s="60">
        <v>2022</v>
      </c>
      <c r="N18" s="51" t="s">
        <v>18</v>
      </c>
      <c r="O18" s="52"/>
    </row>
    <row r="19" spans="1:18" ht="14" x14ac:dyDescent="0.15">
      <c r="A19" s="31" t="s">
        <v>50</v>
      </c>
      <c r="B19" s="44"/>
      <c r="C19" s="44"/>
      <c r="D19" s="44"/>
      <c r="E19" s="44"/>
      <c r="F19" s="44"/>
      <c r="G19" s="44"/>
      <c r="H19" s="44"/>
      <c r="I19" s="45"/>
      <c r="J19" s="248" t="s">
        <v>165</v>
      </c>
      <c r="K19" s="249">
        <v>2021</v>
      </c>
      <c r="N19" s="55" t="s">
        <v>57</v>
      </c>
      <c r="O19" s="42"/>
    </row>
    <row r="20" spans="1:18" ht="15" thickBot="1" x14ac:dyDescent="0.2">
      <c r="A20" s="31" t="s">
        <v>51</v>
      </c>
      <c r="B20" s="31"/>
      <c r="C20" s="31"/>
      <c r="D20" s="31"/>
      <c r="E20" s="31"/>
      <c r="F20" s="44"/>
      <c r="G20" s="44"/>
      <c r="H20" s="44"/>
      <c r="I20" s="45"/>
      <c r="J20" s="240" t="s">
        <v>21</v>
      </c>
      <c r="K20" s="241">
        <v>2021</v>
      </c>
      <c r="N20" s="54" t="s">
        <v>19</v>
      </c>
      <c r="O20" s="56"/>
    </row>
    <row r="21" spans="1:18" ht="14" x14ac:dyDescent="0.15">
      <c r="A21" s="31" t="s">
        <v>52</v>
      </c>
      <c r="B21" s="31"/>
      <c r="C21" s="31"/>
      <c r="D21" s="31"/>
      <c r="E21" s="31"/>
      <c r="F21" s="44"/>
      <c r="G21" s="44"/>
      <c r="H21" s="44"/>
      <c r="I21" s="45"/>
      <c r="J21" s="285" t="s">
        <v>165</v>
      </c>
      <c r="K21" s="286">
        <v>2020</v>
      </c>
    </row>
    <row r="22" spans="1:18" ht="14" x14ac:dyDescent="0.15">
      <c r="A22" s="31"/>
      <c r="B22" s="31"/>
      <c r="C22" s="31"/>
      <c r="D22" s="31"/>
      <c r="E22" s="31"/>
      <c r="F22" s="44"/>
      <c r="G22" s="44"/>
      <c r="H22" s="44"/>
      <c r="I22" s="45"/>
      <c r="J22" s="232" t="s">
        <v>21</v>
      </c>
      <c r="K22" s="233">
        <v>2020</v>
      </c>
    </row>
    <row r="23" spans="1:18" ht="14" x14ac:dyDescent="0.15">
      <c r="A23" s="31"/>
      <c r="B23" s="44"/>
      <c r="C23" s="44"/>
      <c r="D23" s="44"/>
      <c r="E23" s="44"/>
      <c r="F23" s="44"/>
      <c r="G23" s="44"/>
      <c r="H23" s="44"/>
      <c r="I23" s="45"/>
      <c r="J23" s="191" t="s">
        <v>165</v>
      </c>
      <c r="K23" s="192">
        <v>2019</v>
      </c>
    </row>
    <row r="24" spans="1:18" ht="14" x14ac:dyDescent="0.15">
      <c r="A24" s="31" t="s">
        <v>53</v>
      </c>
      <c r="B24" s="45"/>
      <c r="C24" s="45"/>
      <c r="D24" s="45"/>
      <c r="E24" s="45"/>
      <c r="F24" s="45"/>
      <c r="G24" s="45"/>
      <c r="H24" s="45"/>
      <c r="I24" s="45"/>
      <c r="J24" s="182" t="s">
        <v>21</v>
      </c>
      <c r="K24" s="183">
        <v>2019</v>
      </c>
    </row>
    <row r="25" spans="1:18" ht="14" x14ac:dyDescent="0.15">
      <c r="A25" s="31" t="s">
        <v>54</v>
      </c>
      <c r="B25" s="45"/>
      <c r="C25" s="45"/>
      <c r="D25" s="45"/>
      <c r="E25" s="45"/>
      <c r="F25" s="45"/>
      <c r="G25" s="45"/>
      <c r="H25" s="45"/>
      <c r="I25" s="45"/>
      <c r="J25" s="177" t="s">
        <v>165</v>
      </c>
      <c r="K25" s="178">
        <v>2018</v>
      </c>
    </row>
    <row r="26" spans="1:18" x14ac:dyDescent="0.15">
      <c r="B26" s="45"/>
      <c r="C26" s="45"/>
      <c r="D26" s="45"/>
      <c r="E26" s="45"/>
      <c r="F26" s="45"/>
      <c r="G26" s="45"/>
      <c r="H26" s="45"/>
      <c r="I26" s="45"/>
      <c r="J26" s="130" t="s">
        <v>21</v>
      </c>
      <c r="K26" s="131">
        <v>2018</v>
      </c>
    </row>
    <row r="27" spans="1:18" x14ac:dyDescent="0.15">
      <c r="E27" s="45"/>
      <c r="F27" s="45"/>
      <c r="G27" s="45"/>
      <c r="H27" s="45"/>
      <c r="I27" s="45"/>
      <c r="J27" s="63" t="s">
        <v>165</v>
      </c>
      <c r="K27" s="64">
        <v>2017</v>
      </c>
    </row>
    <row r="28" spans="1:18" x14ac:dyDescent="0.15">
      <c r="E28" s="45"/>
      <c r="F28" s="45"/>
      <c r="G28" s="45"/>
      <c r="H28" s="45"/>
      <c r="I28" s="45"/>
      <c r="J28" s="59" t="s">
        <v>21</v>
      </c>
      <c r="K28" s="60">
        <v>2017</v>
      </c>
    </row>
    <row r="29" spans="1:18" ht="14" thickBot="1" x14ac:dyDescent="0.2">
      <c r="E29" s="45"/>
      <c r="F29" s="45"/>
      <c r="G29" s="45"/>
      <c r="H29" s="45"/>
      <c r="I29" s="45"/>
      <c r="J29" s="61" t="s">
        <v>21</v>
      </c>
      <c r="K29" s="62">
        <v>2016</v>
      </c>
    </row>
    <row r="30" spans="1:18" x14ac:dyDescent="0.15">
      <c r="E30" s="45"/>
      <c r="F30" s="45"/>
      <c r="G30" s="45"/>
      <c r="H30" s="45"/>
      <c r="I30" s="45"/>
    </row>
    <row r="31" spans="1:18" x14ac:dyDescent="0.15">
      <c r="E31" s="45"/>
      <c r="F31" s="45"/>
      <c r="G31" s="45"/>
      <c r="H31" s="45"/>
      <c r="I31" s="45"/>
    </row>
    <row r="32" spans="1:18" x14ac:dyDescent="0.15">
      <c r="E32" s="45"/>
      <c r="F32" s="45"/>
      <c r="G32" s="45"/>
      <c r="H32" s="45"/>
      <c r="I32" s="45"/>
    </row>
    <row r="33" spans="5:9" x14ac:dyDescent="0.15">
      <c r="E33" s="45"/>
      <c r="F33" s="45"/>
      <c r="G33" s="45"/>
      <c r="H33" s="45"/>
      <c r="I33" s="45"/>
    </row>
    <row r="34" spans="5:9" x14ac:dyDescent="0.15">
      <c r="E34" s="45"/>
      <c r="F34" s="45"/>
      <c r="G34" s="45"/>
      <c r="H34" s="45"/>
      <c r="I34" s="45"/>
    </row>
    <row r="76" spans="1:1" x14ac:dyDescent="0.15">
      <c r="A76" s="36" t="s">
        <v>16</v>
      </c>
    </row>
    <row r="82" spans="11:11" x14ac:dyDescent="0.15">
      <c r="K82" s="36" t="s">
        <v>17</v>
      </c>
    </row>
  </sheetData>
  <sheetProtection algorithmName="SHA-512" hashValue="jQY93iXowZTf25vHjU+FnzYiyQX5jss2pBupyz3IoJrGgP6mBsg6Yi3hhmCYRPLY52Ymg7Bws2MnkBKi6S9dxg==" saltValue="3GhzgLpLfMNV+QpgK8b5SQ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3155-F833-ED43-B412-D48AF850D58A}">
  <sheetPr codeName="Sheet2">
    <tabColor theme="5" tint="0.39997558519241921"/>
  </sheetPr>
  <dimension ref="A1:BA216"/>
  <sheetViews>
    <sheetView zoomScale="90" zoomScaleNormal="90" workbookViewId="0">
      <selection activeCell="D39" sqref="D39"/>
    </sheetView>
  </sheetViews>
  <sheetFormatPr baseColWidth="10" defaultRowHeight="14" x14ac:dyDescent="0.15"/>
  <cols>
    <col min="1" max="1" width="20.33203125" style="218" customWidth="1"/>
    <col min="2" max="2" width="24.33203125" style="218" customWidth="1"/>
    <col min="3" max="9" width="12.1640625" style="218" customWidth="1"/>
    <col min="10" max="11" width="12.1640625" style="218" hidden="1" customWidth="1"/>
    <col min="12" max="16" width="12.1640625" style="218" customWidth="1"/>
    <col min="17" max="20" width="12.1640625" style="218" hidden="1" customWidth="1"/>
    <col min="21" max="24" width="12.1640625" style="218" customWidth="1"/>
    <col min="25" max="53" width="7.5" style="218" customWidth="1"/>
    <col min="54" max="16384" width="10.83203125" style="218"/>
  </cols>
  <sheetData>
    <row r="1" spans="1:53" x14ac:dyDescent="0.15">
      <c r="A1" s="218" t="s">
        <v>61</v>
      </c>
    </row>
    <row r="2" spans="1:53" x14ac:dyDescent="0.15">
      <c r="A2" s="219" t="s">
        <v>11</v>
      </c>
    </row>
    <row r="3" spans="1:53" ht="15" thickBot="1" x14ac:dyDescent="0.2">
      <c r="G3" s="220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</row>
    <row r="8" spans="1:53" ht="18" customHeight="1" x14ac:dyDescent="0.15">
      <c r="A8" s="152" t="str">
        <f>'WA Apr 2020'!K2</f>
        <v>Horizon Power</v>
      </c>
      <c r="B8" s="154" t="str">
        <f>'WA Apr 2020'!L2</f>
        <v xml:space="preserve">Regulated </v>
      </c>
      <c r="C8" s="139">
        <f>IF('WA Apr 2020'!BP2=0,91*'WA Apr 2020'!M2/100,(91*'WA Apr 2020'!M2/100)+'WA Apr 2020'!BP2/4)</f>
        <v>147.16354545454544</v>
      </c>
      <c r="D8" s="139">
        <f>IF('WA Apr 2020'!O2="",$C$5*'WA Apr 2020'!N2/100,IF($C$5&gt;='WA Apr 2020'!P2,('WA Apr 2020'!P2*'WA Apr 2020'!N2/100),($C$5*'WA Apr 2020'!N2/100)))</f>
        <v>1258.2863636363636</v>
      </c>
      <c r="E8" s="139">
        <f>IF(AND('WA Apr 2020'!P2&gt;0,'WA Apr 2020'!R2&gt;0),IF($C$5&lt;'WA Apr 2020'!P2,0,IF($C$5&lt;=('WA Apr 2020'!R2+'WA Apr 2020'!P2),(($C$5-'WA Apr 2020'!P2)*'WA Apr 2020'!Q2/100),(('WA Apr 2020'!R2)*'WA Apr 2020'!Q2/100))),0)</f>
        <v>0</v>
      </c>
      <c r="F8" s="139">
        <f>IF(AND('WA Apr 2020'!Q2&gt;0,'WA Apr 2020'!S2&gt;0),IF($C$5&lt;('WA Apr 2020'!R2+'WA Apr 2020'!P2),0,IF($C$5&lt;=('WA Apr 2020'!T2+'WA Apr 2020'!R2+'WA Apr 2020'!P2),(($C$5-('WA Apr 2020'!R2+'WA Apr 2020'!P2))*'WA Apr 2020'!S2/100),('WA Apr 2020'!T2*'WA Apr 2020'!S2/100))),0)</f>
        <v>0</v>
      </c>
      <c r="G8" s="140">
        <v>0</v>
      </c>
      <c r="H8" s="139">
        <f>IF(AND('WA Apr 2020'!R2&gt;0,'WA Apr 2020'!T2&gt;0),IF(($C$5&lt;'WA Apr 2020'!T2),(0),($C$5-'WA Apr 2020'!T2)*'WA Apr 2020'!U2/100),IF(AND('WA Apr 2020'!R2&gt;0,'WA Apr 2020'!T2=""),IF(($C$5&lt;'WA Apr 2020'!R2+'WA Apr 2020'!P2),(0),(($C$5-('WA Apr 2020'!R2+'WA Apr 2020'!P2))*'WA Apr 2020'!S2/100)),IF(AND('WA Apr 2020'!P2&gt;0,'WA Apr 2020'!R2=""&gt;0),IF(($C$5&lt;'WA Apr 2020'!P2),(0),($C$5-'WA Apr 2020'!P2)*'WA Apr 2020'!Q2/100),0)))</f>
        <v>0</v>
      </c>
      <c r="I8" s="141">
        <f>SUM(C8:H8)</f>
        <v>1405.4499090909089</v>
      </c>
      <c r="J8" s="141">
        <f>(I8-C8)*4</f>
        <v>5033.1454545454544</v>
      </c>
      <c r="K8" s="141">
        <f>I8*4</f>
        <v>5621.7996363636357</v>
      </c>
      <c r="L8" s="142">
        <f>K8*1.1</f>
        <v>6183.9795999999997</v>
      </c>
      <c r="M8" s="138">
        <v>0</v>
      </c>
      <c r="N8" s="138">
        <f>'WA Apr 2020'!BC2</f>
        <v>0</v>
      </c>
      <c r="O8" s="138">
        <f>'WA Apr 2020'!BD2</f>
        <v>0</v>
      </c>
      <c r="P8" s="138">
        <f>'WA Apr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Apr 2020'!BL2</f>
        <v>0</v>
      </c>
      <c r="X8" s="204" t="str">
        <f>'WA Apr 2020'!BM2</f>
        <v>n</v>
      </c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</row>
    <row r="9" spans="1:53" ht="18" customHeight="1" thickBot="1" x14ac:dyDescent="0.2">
      <c r="A9" s="153" t="str">
        <f>'WA Apr 2020'!K3</f>
        <v>Synergy</v>
      </c>
      <c r="B9" s="155" t="str">
        <f>'WA Apr 2020'!L3</f>
        <v>Regulated</v>
      </c>
      <c r="C9" s="146">
        <f>IF('WA Apr 2020'!BP3=0,91*'WA Apr 2020'!M3/100,(91*'WA Apr 2020'!M3/100)+'WA Apr 2020'!BP3/4)</f>
        <v>147.16354545454544</v>
      </c>
      <c r="D9" s="146">
        <f>IF('WA Apr 2020'!O3="",$C$5*'WA Apr 2020'!N3/100,IF($C$5&gt;='WA Apr 2020'!P3,('WA Apr 2020'!P3*'WA Apr 2020'!N3/100),($C$5*'WA Apr 2020'!N3/100)))</f>
        <v>1258.181818181818</v>
      </c>
      <c r="E9" s="146">
        <f>IF(AND('WA Apr 2020'!P3&gt;0,'WA Apr 2020'!R3&gt;0),IF($C$5&lt;'WA Apr 2020'!P3,0,IF($C$5&lt;=('WA Apr 2020'!R3+'WA Apr 2020'!P3),(($C$5-'WA Apr 2020'!P3)*'WA Apr 2020'!Q3/100),(('WA Apr 2020'!R3)*'WA Apr 2020'!Q3/100))),0)</f>
        <v>0</v>
      </c>
      <c r="F9" s="146">
        <f>IF(AND('WA Apr 2020'!Q3&gt;0,'WA Apr 2020'!S3&gt;0),IF($C$5&lt;('WA Apr 2020'!R3+'WA Apr 2020'!P3),0,IF($C$5&lt;=('WA Apr 2020'!T3+'WA Apr 2020'!R3+'WA Apr 2020'!P3),(($C$5-('WA Apr 2020'!R3+'WA Apr 2020'!P3))*'WA Apr 2020'!S3/100),('WA Apr 2020'!T3*'WA Apr 2020'!S3/100))),0)</f>
        <v>0</v>
      </c>
      <c r="G9" s="147">
        <v>0</v>
      </c>
      <c r="H9" s="146">
        <f>IF(AND('WA Apr 2020'!R3&gt;0,'WA Apr 2020'!T3&gt;0),IF(($C$5&lt;'WA Apr 2020'!T3),(0),($C$5-'WA Apr 2020'!T3)*'WA Apr 2020'!U3/100),IF(AND('WA Apr 2020'!R3&gt;0,'WA Apr 2020'!T3=""),IF(($C$5&lt;'WA Apr 2020'!R3+'WA Apr 2020'!P3),(0),(($C$5-('WA Apr 2020'!R3+'WA Apr 2020'!P3))*'WA Apr 2020'!S3/100)),IF(AND('WA Apr 2020'!P3&gt;0,'WA Apr 2020'!R3=""&gt;0),IF(($C$5&lt;'WA Apr 2020'!P3),(0),($C$5-'WA Apr 2020'!P3)*'WA Apr 2020'!Q3/100),0)))</f>
        <v>0</v>
      </c>
      <c r="I9" s="148">
        <f t="shared" ref="I9" si="0">SUM(C9:H9)</f>
        <v>1405.3453636363633</v>
      </c>
      <c r="J9" s="148">
        <f>(I9-C9)*4</f>
        <v>5032.7272727272721</v>
      </c>
      <c r="K9" s="148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Apr 2020'!BC3</f>
        <v>0</v>
      </c>
      <c r="O9" s="145">
        <f>'WA Apr 2020'!BD3</f>
        <v>0</v>
      </c>
      <c r="P9" s="145">
        <f>'WA Apr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Apr 2020'!BL3</f>
        <v>0</v>
      </c>
      <c r="X9" s="205" t="str">
        <f>'WA Apr 2020'!BM3</f>
        <v>n</v>
      </c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</row>
    <row r="10" spans="1:53" x14ac:dyDescent="0.15">
      <c r="T10" s="221"/>
      <c r="U10" s="221"/>
      <c r="V10" s="221"/>
      <c r="W10" s="221"/>
      <c r="X10" s="222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</row>
    <row r="11" spans="1:53" ht="15" thickBot="1" x14ac:dyDescent="0.2">
      <c r="X11" s="223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</row>
    <row r="18" spans="1:53" ht="18" customHeight="1" thickBot="1" x14ac:dyDescent="0.2">
      <c r="A18" s="102" t="str">
        <f>'WA Apr 2020'!K4</f>
        <v>Synergy</v>
      </c>
      <c r="B18" s="200" t="str">
        <f>'WA Apr 2020'!L4</f>
        <v>Regulated</v>
      </c>
      <c r="C18" s="107">
        <f>IF('WA Apr 2020'!BP4=0,91*'WA Apr 2020'!M4/100,(91*'WA Apr 2020'!M4/100)+'WA Apr 2020'!BP4/4)</f>
        <v>279.49409090909086</v>
      </c>
      <c r="D18" s="107">
        <f>IF('WA Apr 2020'!O4="",$C$13*$C$14*'WA Apr 2020'!N4/100,IF($C$13*$C$14&gt;='WA Apr 2020'!P4,('WA Apr 2020'!P4*'WA Apr 2020'!N4/100),($C$13*$C$14*'WA Apr 2020'!N4/100)))</f>
        <v>1166.1363636363633</v>
      </c>
      <c r="E18" s="107">
        <f>IF(AND('WA Apr 2020'!P4&gt;0,'WA Apr 2020'!R4&gt;0),IF($C$13*$C$14&lt;'WA Apr 2020'!P4,0,IF($C$13*$C$14&lt;=('WA Apr 2020'!R4+'WA Apr 2020'!P4),(($C$13*$C$14-'WA Apr 2020'!P4)*'WA Apr 2020'!Q4/100),(('WA Apr 2020'!R4)*'WA Apr 2020'!Q4/100))),0)</f>
        <v>0</v>
      </c>
      <c r="F18" s="107">
        <f>IF(AND('WA Apr 2020'!Q2&gt;0,'WA Apr 2020'!S2&gt;0),IF($C$13*$C$14&lt;('WA Apr 2020'!R2+'WA Apr 2020'!P2),0,IF($C$13*$C$14&lt;=('WA Apr 2020'!T2+'WA Apr 2020'!R2+'WA Apr 2020'!P2),(($C$13*$C$14-('WA Apr 2020'!R2+'WA Apr 2020'!P2))*'WA Apr 2020'!S2/100),('WA Apr 2020'!T2*'WA Apr 2020'!S2/100))),0)</f>
        <v>0</v>
      </c>
      <c r="G18" s="201">
        <f>IF(AND('WA Apr 2020'!R3&gt;0,'WA Apr 2020'!T3&gt;0),IF(($C$13*$C$14&lt;'WA Apr 2020'!T3),(0),($C$13*$C$14-'WA Apr 2020'!T3)*'WA Apr 2020'!U3/100),IF(AND('WA Apr 2020'!R3&gt;0,'WA Apr 2020'!T3=""),IF(($C$13*$C$14&lt;'WA Apr 2020'!R3+'WA Apr 2020'!P3),(0),(($C$13*$C$14-('WA Apr 2020'!R3+'WA Apr 2020'!P3))*'WA Apr 2020'!S3/100)),IF(AND('WA Apr 2020'!P3&gt;0,'WA Apr 2020'!R3=""&gt;0),IF(($C$13*$C$14&lt;'WA Apr 2020'!P3),(0),($C$13*$C$14-'WA Apr 2020'!P3)*'WA Apr 2020'!Q3/100),0)))</f>
        <v>0</v>
      </c>
      <c r="H18" s="107">
        <f>(C13*C15)*'WA Apr 2020'!W4/100</f>
        <v>149.89909090909089</v>
      </c>
      <c r="I18" s="108">
        <f>SUM(C18:H18)</f>
        <v>1595.5295454545449</v>
      </c>
      <c r="J18" s="148">
        <f>(I18-C18)*4</f>
        <v>5264.1418181818162</v>
      </c>
      <c r="K18" s="148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Apr 2020'!BC4</f>
        <v>0</v>
      </c>
      <c r="O18" s="110">
        <f>'WA Apr 2020'!BD4</f>
        <v>0</v>
      </c>
      <c r="P18" s="110">
        <f>'WA Apr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Apr 2020'!BL4</f>
        <v>0</v>
      </c>
      <c r="X18" s="210" t="str">
        <f>'WA Apr 2020'!BM4</f>
        <v>n</v>
      </c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</row>
    <row r="19" spans="1:53" x14ac:dyDescent="0.15"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</row>
    <row r="20" spans="1:53" x14ac:dyDescent="0.15"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</row>
    <row r="21" spans="1:53" x14ac:dyDescent="0.15"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</row>
    <row r="22" spans="1:53" x14ac:dyDescent="0.15"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x14ac:dyDescent="0.15"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x14ac:dyDescent="0.15"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x14ac:dyDescent="0.15"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6" spans="1:53" x14ac:dyDescent="0.15"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</row>
    <row r="27" spans="1:53" x14ac:dyDescent="0.15"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</row>
    <row r="28" spans="1:53" x14ac:dyDescent="0.15"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</row>
    <row r="29" spans="1:53" x14ac:dyDescent="0.15"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</row>
    <row r="30" spans="1:53" x14ac:dyDescent="0.15"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</row>
    <row r="31" spans="1:53" x14ac:dyDescent="0.15"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</row>
    <row r="32" spans="1:53" x14ac:dyDescent="0.15"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</row>
    <row r="33" spans="26:53" x14ac:dyDescent="0.15"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</row>
    <row r="34" spans="26:53" x14ac:dyDescent="0.15"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</row>
    <row r="35" spans="26:53" x14ac:dyDescent="0.15"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</row>
    <row r="36" spans="26:53" x14ac:dyDescent="0.15"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</row>
    <row r="37" spans="26:53" x14ac:dyDescent="0.15"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</row>
    <row r="38" spans="26:53" x14ac:dyDescent="0.15"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</row>
    <row r="39" spans="26:53" x14ac:dyDescent="0.15"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</row>
    <row r="40" spans="26:53" x14ac:dyDescent="0.15"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</row>
    <row r="41" spans="26:53" x14ac:dyDescent="0.15"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</row>
    <row r="42" spans="26:53" x14ac:dyDescent="0.15"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</row>
    <row r="43" spans="26:53" x14ac:dyDescent="0.15"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</row>
    <row r="44" spans="26:53" x14ac:dyDescent="0.15"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</row>
    <row r="45" spans="26:53" x14ac:dyDescent="0.15"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</row>
    <row r="46" spans="26:53" x14ac:dyDescent="0.15"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</row>
    <row r="47" spans="26:53" x14ac:dyDescent="0.15"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</row>
    <row r="48" spans="26:53" x14ac:dyDescent="0.15"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</row>
    <row r="49" spans="26:53" x14ac:dyDescent="0.15"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</row>
    <row r="50" spans="26:53" x14ac:dyDescent="0.15"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</row>
    <row r="51" spans="26:53" x14ac:dyDescent="0.15"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</row>
    <row r="52" spans="26:53" x14ac:dyDescent="0.15"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</row>
    <row r="53" spans="26:53" x14ac:dyDescent="0.15"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</row>
    <row r="54" spans="26:53" x14ac:dyDescent="0.15"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</row>
    <row r="55" spans="26:53" x14ac:dyDescent="0.15"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</row>
    <row r="56" spans="26:53" x14ac:dyDescent="0.15"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</row>
    <row r="57" spans="26:53" x14ac:dyDescent="0.15"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</row>
    <row r="58" spans="26:53" x14ac:dyDescent="0.15"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</row>
    <row r="59" spans="26:53" x14ac:dyDescent="0.15"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</row>
    <row r="60" spans="26:53" x14ac:dyDescent="0.15"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</row>
    <row r="61" spans="26:53" x14ac:dyDescent="0.15"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</row>
    <row r="62" spans="26:53" x14ac:dyDescent="0.15"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</row>
    <row r="63" spans="26:53" x14ac:dyDescent="0.15"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</row>
    <row r="64" spans="26:53" x14ac:dyDescent="0.15"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</row>
    <row r="65" spans="26:53" x14ac:dyDescent="0.15"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</row>
    <row r="66" spans="26:53" x14ac:dyDescent="0.15"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</row>
    <row r="67" spans="26:53" x14ac:dyDescent="0.15"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</row>
    <row r="68" spans="26:53" x14ac:dyDescent="0.15"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</row>
    <row r="69" spans="26:53" x14ac:dyDescent="0.15"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</row>
    <row r="70" spans="26:53" x14ac:dyDescent="0.15"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W70" s="221"/>
      <c r="AX70" s="221"/>
      <c r="AY70" s="221"/>
      <c r="AZ70" s="221"/>
      <c r="BA70" s="221"/>
    </row>
    <row r="71" spans="26:53" x14ac:dyDescent="0.15"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</row>
    <row r="72" spans="26:53" x14ac:dyDescent="0.15"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</row>
    <row r="73" spans="26:53" x14ac:dyDescent="0.15"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</row>
    <row r="74" spans="26:53" x14ac:dyDescent="0.15"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</row>
    <row r="75" spans="26:53" x14ac:dyDescent="0.15"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</row>
    <row r="76" spans="26:53" x14ac:dyDescent="0.15"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</row>
    <row r="77" spans="26:53" x14ac:dyDescent="0.15"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</row>
    <row r="78" spans="26:53" x14ac:dyDescent="0.15"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</row>
    <row r="79" spans="26:53" x14ac:dyDescent="0.15"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</row>
    <row r="80" spans="26:53" x14ac:dyDescent="0.15"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</row>
    <row r="81" spans="26:53" x14ac:dyDescent="0.15"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</row>
    <row r="82" spans="26:53" x14ac:dyDescent="0.15"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</row>
    <row r="83" spans="26:53" x14ac:dyDescent="0.15"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</row>
    <row r="84" spans="26:53" x14ac:dyDescent="0.15"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</row>
    <row r="85" spans="26:53" x14ac:dyDescent="0.15"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</row>
    <row r="86" spans="26:53" x14ac:dyDescent="0.15"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</row>
    <row r="87" spans="26:53" x14ac:dyDescent="0.15"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</row>
    <row r="88" spans="26:53" x14ac:dyDescent="0.15"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</row>
    <row r="89" spans="26:53" x14ac:dyDescent="0.15"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</row>
    <row r="90" spans="26:53" x14ac:dyDescent="0.15"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</row>
    <row r="91" spans="26:53" x14ac:dyDescent="0.15"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</row>
    <row r="92" spans="26:53" x14ac:dyDescent="0.15"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</row>
    <row r="93" spans="26:53" x14ac:dyDescent="0.15"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</row>
    <row r="94" spans="26:53" x14ac:dyDescent="0.15"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</row>
    <row r="95" spans="26:53" x14ac:dyDescent="0.15"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</row>
    <row r="96" spans="26:53" x14ac:dyDescent="0.15"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1"/>
      <c r="AW96" s="221"/>
      <c r="AX96" s="221"/>
      <c r="AY96" s="221"/>
      <c r="AZ96" s="221"/>
      <c r="BA96" s="221"/>
    </row>
    <row r="97" spans="26:53" x14ac:dyDescent="0.15"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1"/>
      <c r="AY97" s="221"/>
      <c r="AZ97" s="221"/>
      <c r="BA97" s="221"/>
    </row>
    <row r="98" spans="26:53" x14ac:dyDescent="0.15"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</row>
    <row r="99" spans="26:53" x14ac:dyDescent="0.15"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</row>
    <row r="100" spans="26:53" x14ac:dyDescent="0.15"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</row>
    <row r="101" spans="26:53" x14ac:dyDescent="0.15"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</row>
    <row r="102" spans="26:53" x14ac:dyDescent="0.15"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</row>
    <row r="103" spans="26:53" x14ac:dyDescent="0.15"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</row>
    <row r="104" spans="26:53" x14ac:dyDescent="0.15"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</row>
    <row r="105" spans="26:53" x14ac:dyDescent="0.15"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</row>
    <row r="106" spans="26:53" x14ac:dyDescent="0.15"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</row>
    <row r="107" spans="26:53" x14ac:dyDescent="0.15"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</row>
    <row r="108" spans="26:53" x14ac:dyDescent="0.15"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</row>
    <row r="109" spans="26:53" x14ac:dyDescent="0.15">
      <c r="Z109" s="221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/>
      <c r="AV109" s="221"/>
      <c r="AW109" s="221"/>
      <c r="AX109" s="221"/>
      <c r="AY109" s="221"/>
      <c r="AZ109" s="221"/>
      <c r="BA109" s="221"/>
    </row>
    <row r="110" spans="26:53" x14ac:dyDescent="0.15">
      <c r="Z110" s="221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1"/>
      <c r="AW110" s="221"/>
      <c r="AX110" s="221"/>
      <c r="AY110" s="221"/>
      <c r="AZ110" s="221"/>
      <c r="BA110" s="221"/>
    </row>
    <row r="111" spans="26:53" x14ac:dyDescent="0.15"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1"/>
      <c r="AW111" s="221"/>
      <c r="AX111" s="221"/>
      <c r="AY111" s="221"/>
      <c r="AZ111" s="221"/>
      <c r="BA111" s="221"/>
    </row>
    <row r="112" spans="26:53" x14ac:dyDescent="0.15"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/>
      <c r="AV112" s="221"/>
      <c r="AW112" s="221"/>
      <c r="AX112" s="221"/>
      <c r="AY112" s="221"/>
      <c r="AZ112" s="221"/>
      <c r="BA112" s="221"/>
    </row>
    <row r="113" spans="26:53" x14ac:dyDescent="0.15"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</row>
    <row r="114" spans="26:53" x14ac:dyDescent="0.15"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  <c r="AW114" s="221"/>
      <c r="AX114" s="221"/>
      <c r="AY114" s="221"/>
      <c r="AZ114" s="221"/>
      <c r="BA114" s="221"/>
    </row>
    <row r="115" spans="26:53" x14ac:dyDescent="0.15"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</row>
    <row r="116" spans="26:53" x14ac:dyDescent="0.15"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</row>
    <row r="117" spans="26:53" x14ac:dyDescent="0.15"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</row>
    <row r="118" spans="26:53" x14ac:dyDescent="0.15"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</row>
    <row r="119" spans="26:53" x14ac:dyDescent="0.15"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</row>
    <row r="120" spans="26:53" x14ac:dyDescent="0.15"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</row>
    <row r="121" spans="26:53" x14ac:dyDescent="0.15"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</row>
    <row r="122" spans="26:53" x14ac:dyDescent="0.15"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</row>
    <row r="123" spans="26:53" x14ac:dyDescent="0.15"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</row>
    <row r="124" spans="26:53" x14ac:dyDescent="0.15"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</row>
    <row r="125" spans="26:53" x14ac:dyDescent="0.15"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</row>
    <row r="126" spans="26:53" x14ac:dyDescent="0.15"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21"/>
      <c r="AW126" s="221"/>
      <c r="AX126" s="221"/>
      <c r="AY126" s="221"/>
      <c r="AZ126" s="221"/>
      <c r="BA126" s="221"/>
    </row>
    <row r="127" spans="26:53" x14ac:dyDescent="0.15"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1"/>
      <c r="AW127" s="221"/>
      <c r="AX127" s="221"/>
      <c r="AY127" s="221"/>
      <c r="AZ127" s="221"/>
      <c r="BA127" s="221"/>
    </row>
    <row r="128" spans="26:53" x14ac:dyDescent="0.15"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N128" s="221"/>
      <c r="AO128" s="221"/>
      <c r="AP128" s="221"/>
      <c r="AQ128" s="221"/>
      <c r="AR128" s="221"/>
      <c r="AS128" s="221"/>
      <c r="AT128" s="221"/>
      <c r="AU128" s="221"/>
      <c r="AV128" s="221"/>
      <c r="AW128" s="221"/>
      <c r="AX128" s="221"/>
      <c r="AY128" s="221"/>
      <c r="AZ128" s="221"/>
      <c r="BA128" s="221"/>
    </row>
    <row r="129" spans="26:53" x14ac:dyDescent="0.15"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  <c r="AM129" s="221"/>
      <c r="AN129" s="221"/>
      <c r="AO129" s="221"/>
      <c r="AP129" s="221"/>
      <c r="AQ129" s="221"/>
      <c r="AR129" s="221"/>
      <c r="AS129" s="221"/>
      <c r="AT129" s="221"/>
      <c r="AU129" s="221"/>
      <c r="AV129" s="221"/>
      <c r="AW129" s="221"/>
      <c r="AX129" s="221"/>
      <c r="AY129" s="221"/>
      <c r="AZ129" s="221"/>
      <c r="BA129" s="221"/>
    </row>
    <row r="130" spans="26:53" x14ac:dyDescent="0.15"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  <c r="AM130" s="221"/>
      <c r="AN130" s="221"/>
      <c r="AO130" s="221"/>
      <c r="AP130" s="221"/>
      <c r="AQ130" s="221"/>
      <c r="AR130" s="221"/>
      <c r="AS130" s="221"/>
      <c r="AT130" s="221"/>
      <c r="AU130" s="221"/>
      <c r="AV130" s="221"/>
      <c r="AW130" s="221"/>
      <c r="AX130" s="221"/>
      <c r="AY130" s="221"/>
      <c r="AZ130" s="221"/>
      <c r="BA130" s="221"/>
    </row>
    <row r="131" spans="26:53" x14ac:dyDescent="0.15"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1"/>
      <c r="AW131" s="221"/>
      <c r="AX131" s="221"/>
      <c r="AY131" s="221"/>
      <c r="AZ131" s="221"/>
      <c r="BA131" s="221"/>
    </row>
    <row r="132" spans="26:53" x14ac:dyDescent="0.15"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</row>
    <row r="133" spans="26:53" x14ac:dyDescent="0.15"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</row>
    <row r="134" spans="26:53" x14ac:dyDescent="0.15"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</row>
    <row r="135" spans="26:53" x14ac:dyDescent="0.15"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</row>
    <row r="136" spans="26:53" x14ac:dyDescent="0.15"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</row>
    <row r="137" spans="26:53" x14ac:dyDescent="0.15"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</row>
    <row r="138" spans="26:53" x14ac:dyDescent="0.15"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</row>
    <row r="139" spans="26:53" x14ac:dyDescent="0.15"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</row>
    <row r="140" spans="26:53" x14ac:dyDescent="0.15"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</row>
    <row r="141" spans="26:53" x14ac:dyDescent="0.15"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</row>
    <row r="142" spans="26:53" x14ac:dyDescent="0.15"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</row>
    <row r="143" spans="26:53" x14ac:dyDescent="0.15"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</row>
    <row r="144" spans="26:53" x14ac:dyDescent="0.15"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</row>
    <row r="145" spans="26:53" x14ac:dyDescent="0.15"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</row>
    <row r="146" spans="26:53" x14ac:dyDescent="0.15"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</row>
    <row r="147" spans="26:53" x14ac:dyDescent="0.15"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</row>
    <row r="148" spans="26:53" x14ac:dyDescent="0.15"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</row>
    <row r="149" spans="26:53" x14ac:dyDescent="0.15"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</row>
    <row r="150" spans="26:53" x14ac:dyDescent="0.15"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</row>
    <row r="151" spans="26:53" x14ac:dyDescent="0.15"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</row>
    <row r="152" spans="26:53" x14ac:dyDescent="0.15"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</row>
    <row r="153" spans="26:53" x14ac:dyDescent="0.15"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</row>
    <row r="154" spans="26:53" x14ac:dyDescent="0.15"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</row>
    <row r="155" spans="26:53" x14ac:dyDescent="0.15"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</row>
    <row r="156" spans="26:53" x14ac:dyDescent="0.15"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</row>
    <row r="157" spans="26:53" x14ac:dyDescent="0.15"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</row>
    <row r="158" spans="26:53" x14ac:dyDescent="0.15"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</row>
    <row r="159" spans="26:53" x14ac:dyDescent="0.15"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</row>
    <row r="160" spans="26:53" x14ac:dyDescent="0.15"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</row>
    <row r="161" spans="26:53" x14ac:dyDescent="0.15"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</row>
    <row r="162" spans="26:53" x14ac:dyDescent="0.15"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</row>
    <row r="163" spans="26:53" x14ac:dyDescent="0.15"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</row>
    <row r="164" spans="26:53" x14ac:dyDescent="0.15"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</row>
    <row r="165" spans="26:53" x14ac:dyDescent="0.15"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</row>
    <row r="166" spans="26:53" x14ac:dyDescent="0.15"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</row>
    <row r="167" spans="26:53" x14ac:dyDescent="0.15"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</row>
    <row r="168" spans="26:53" x14ac:dyDescent="0.15"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</row>
    <row r="169" spans="26:53" x14ac:dyDescent="0.15"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</row>
    <row r="170" spans="26:53" x14ac:dyDescent="0.15"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</row>
    <row r="171" spans="26:53" x14ac:dyDescent="0.15"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</row>
    <row r="172" spans="26:53" x14ac:dyDescent="0.15"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</row>
    <row r="173" spans="26:53" x14ac:dyDescent="0.15"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</row>
    <row r="174" spans="26:53" x14ac:dyDescent="0.15"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</row>
    <row r="175" spans="26:53" x14ac:dyDescent="0.15"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</row>
    <row r="176" spans="26:53" x14ac:dyDescent="0.15"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</row>
    <row r="177" spans="26:53" x14ac:dyDescent="0.15"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</row>
    <row r="178" spans="26:53" x14ac:dyDescent="0.15"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</row>
    <row r="179" spans="26:53" x14ac:dyDescent="0.15"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</row>
    <row r="180" spans="26:53" x14ac:dyDescent="0.15"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</row>
    <row r="181" spans="26:53" x14ac:dyDescent="0.15"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</row>
    <row r="182" spans="26:53" x14ac:dyDescent="0.15"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</row>
    <row r="183" spans="26:53" x14ac:dyDescent="0.15"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</row>
    <row r="184" spans="26:53" x14ac:dyDescent="0.15"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</row>
    <row r="185" spans="26:53" x14ac:dyDescent="0.15"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</row>
    <row r="186" spans="26:53" x14ac:dyDescent="0.15"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</row>
    <row r="187" spans="26:53" x14ac:dyDescent="0.15"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</row>
    <row r="188" spans="26:53" x14ac:dyDescent="0.15"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</row>
    <row r="189" spans="26:53" x14ac:dyDescent="0.15"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</row>
    <row r="190" spans="26:53" x14ac:dyDescent="0.15"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</row>
    <row r="191" spans="26:53" x14ac:dyDescent="0.15"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</row>
    <row r="192" spans="26:53" x14ac:dyDescent="0.15"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</row>
    <row r="193" spans="26:53" x14ac:dyDescent="0.15"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</row>
    <row r="194" spans="26:53" x14ac:dyDescent="0.15"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</row>
    <row r="195" spans="26:53" x14ac:dyDescent="0.15"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</row>
    <row r="196" spans="26:53" x14ac:dyDescent="0.15"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</row>
    <row r="197" spans="26:53" x14ac:dyDescent="0.15">
      <c r="Z197" s="221"/>
      <c r="AA197" s="221"/>
      <c r="AB197" s="221"/>
      <c r="AC197" s="221"/>
      <c r="AD197" s="221"/>
      <c r="AE197" s="221"/>
      <c r="AF197" s="221"/>
      <c r="AG197" s="221"/>
      <c r="AH197" s="221"/>
      <c r="AI197" s="221"/>
      <c r="AJ197" s="221"/>
      <c r="AK197" s="221"/>
      <c r="AL197" s="221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</row>
    <row r="198" spans="26:53" x14ac:dyDescent="0.15"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</row>
    <row r="199" spans="26:53" x14ac:dyDescent="0.15"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</row>
    <row r="200" spans="26:53" x14ac:dyDescent="0.15"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</row>
    <row r="201" spans="26:53" x14ac:dyDescent="0.15"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</row>
    <row r="202" spans="26:53" x14ac:dyDescent="0.15"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</row>
    <row r="203" spans="26:53" x14ac:dyDescent="0.15"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</row>
    <row r="204" spans="26:53" x14ac:dyDescent="0.15"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</row>
    <row r="205" spans="26:53" x14ac:dyDescent="0.15"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</row>
    <row r="206" spans="26:53" x14ac:dyDescent="0.15"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</row>
    <row r="207" spans="26:53" x14ac:dyDescent="0.15"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</row>
    <row r="208" spans="26:53" x14ac:dyDescent="0.15"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</row>
    <row r="209" spans="26:53" x14ac:dyDescent="0.15"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</row>
    <row r="210" spans="26:53" x14ac:dyDescent="0.15"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</row>
    <row r="211" spans="26:53" x14ac:dyDescent="0.15"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</row>
    <row r="212" spans="26:53" x14ac:dyDescent="0.15"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</row>
    <row r="213" spans="26:53" x14ac:dyDescent="0.15">
      <c r="Z213" s="221"/>
      <c r="AA213" s="221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</row>
    <row r="214" spans="26:53" x14ac:dyDescent="0.15">
      <c r="Z214" s="221"/>
      <c r="AA214" s="221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</row>
    <row r="215" spans="26:53" x14ac:dyDescent="0.15"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</row>
    <row r="216" spans="26:53" x14ac:dyDescent="0.15"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</row>
  </sheetData>
  <sheetProtection algorithmName="SHA-512" hashValue="xG+oWiBZmkJzfZGSbOOKDCt7C4yO953kgZXmPg+v06zKSuGpfNm/iDfjBZ9d7lmXwr2U3TqYiU62LxVbKDcnpw==" saltValue="iooL9tRjD12gKy3v1AtWj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3244-1EDD-9C4E-9741-24F1870EBB73}">
  <sheetPr codeName="Sheet3">
    <tabColor theme="4" tint="0.39997558519241921"/>
  </sheetPr>
  <dimension ref="A1:BA216"/>
  <sheetViews>
    <sheetView zoomScale="90" zoomScaleNormal="90" workbookViewId="0">
      <selection activeCell="C5" sqref="C5"/>
    </sheetView>
  </sheetViews>
  <sheetFormatPr baseColWidth="10" defaultRowHeight="14" x14ac:dyDescent="0.15"/>
  <cols>
    <col min="1" max="1" width="20.33203125" style="187" customWidth="1"/>
    <col min="2" max="2" width="24.33203125" style="187" customWidth="1"/>
    <col min="3" max="9" width="12.1640625" style="187" customWidth="1"/>
    <col min="10" max="11" width="12.1640625" style="187" hidden="1" customWidth="1"/>
    <col min="12" max="16" width="12.1640625" style="187" customWidth="1"/>
    <col min="17" max="20" width="12.1640625" style="187" hidden="1" customWidth="1"/>
    <col min="21" max="24" width="12.1640625" style="187" customWidth="1"/>
    <col min="25" max="53" width="7.5" style="187" customWidth="1"/>
    <col min="54" max="16384" width="10.83203125" style="187"/>
  </cols>
  <sheetData>
    <row r="1" spans="1:53" x14ac:dyDescent="0.15">
      <c r="A1" s="187" t="s">
        <v>61</v>
      </c>
    </row>
    <row r="2" spans="1:53" x14ac:dyDescent="0.15">
      <c r="A2" s="188" t="s">
        <v>11</v>
      </c>
    </row>
    <row r="3" spans="1:53" ht="15" thickBot="1" x14ac:dyDescent="0.2">
      <c r="G3" s="18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</row>
    <row r="8" spans="1:53" ht="18" customHeight="1" x14ac:dyDescent="0.15">
      <c r="A8" s="152" t="str">
        <f>'WA Oct 2019'!K2</f>
        <v>Horizon Power</v>
      </c>
      <c r="B8" s="154" t="str">
        <f>'WA Oct 2019'!L2</f>
        <v xml:space="preserve">Regulated </v>
      </c>
      <c r="C8" s="139">
        <f>IF('WA Oct 2019'!BP2=0,91*'WA Oct 2019'!M2/100,(91*'WA Oct 2019'!M2/100)+'WA Oct 2019'!BP2/4)</f>
        <v>147.16354545454544</v>
      </c>
      <c r="D8" s="139">
        <f>IF('WA Oct 2019'!O2="",$C$5*'WA Oct 2019'!N2/100,IF($C$5&gt;='WA Oct 2019'!P2,('WA Oct 2019'!P2*'WA Oct 2019'!N2/100),($C$5*'WA Oct 2019'!N2/100)))</f>
        <v>1258.2863636363636</v>
      </c>
      <c r="E8" s="139">
        <f>IF(AND('WA Oct 2019'!P2&gt;0,'WA Oct 2019'!R2&gt;0),IF($C$5&lt;'WA Oct 2019'!P2,0,IF($C$5&lt;=('WA Oct 2019'!R2+'WA Oct 2019'!P2),(($C$5-'WA Oct 2019'!P2)*'WA Oct 2019'!Q2/100),(('WA Oct 2019'!R2)*'WA Oct 2019'!Q2/100))),0)</f>
        <v>0</v>
      </c>
      <c r="F8" s="139">
        <f>IF(AND('WA Oct 2019'!Q2&gt;0,'WA Oct 2019'!S2&gt;0),IF($C$5&lt;('WA Oct 2019'!R2+'WA Oct 2019'!P2),0,IF($C$5&lt;=('WA Oct 2019'!T2+'WA Oct 2019'!R2+'WA Oct 2019'!P2),(($C$5-('WA Oct 2019'!R2+'WA Oct 2019'!P2))*'WA Oct 2019'!S2/100),('WA Oct 2019'!T2*'WA Oct 2019'!S2/100))),0)</f>
        <v>0</v>
      </c>
      <c r="G8" s="140">
        <v>0</v>
      </c>
      <c r="H8" s="139">
        <f>IF(AND('WA Oct 2019'!R2&gt;0,'WA Oct 2019'!T2&gt;0),IF(($C$5&lt;'WA Oct 2019'!T2),(0),($C$5-'WA Oct 2019'!T2)*'WA Oct 2019'!U2/100),IF(AND('WA Oct 2019'!R2&gt;0,'WA Oct 2019'!T2=""),IF(($C$5&lt;'WA Oct 2019'!R2+'WA Oct 2019'!P2),(0),(($C$5-('WA Oct 2019'!R2+'WA Oct 2019'!P2))*'WA Oct 2019'!S2/100)),IF(AND('WA Oct 2019'!P2&gt;0,'WA Oct 2019'!R2=""&gt;0),IF(($C$5&lt;'WA Oct 2019'!P2),(0),($C$5-'WA Oct 2019'!P2)*'WA Oct 2019'!Q2/100),0)))</f>
        <v>0</v>
      </c>
      <c r="I8" s="141">
        <f>SUM(C8:H8)</f>
        <v>1405.4499090909089</v>
      </c>
      <c r="J8" s="195">
        <f>(I8-C8)*4</f>
        <v>5033.1454545454544</v>
      </c>
      <c r="K8" s="195">
        <f>I8*4</f>
        <v>5621.7996363636357</v>
      </c>
      <c r="L8" s="142">
        <f>K8*1.1</f>
        <v>6183.9795999999997</v>
      </c>
      <c r="M8" s="138">
        <v>0</v>
      </c>
      <c r="N8" s="138">
        <f>'WA Oct 2019'!BC2</f>
        <v>0</v>
      </c>
      <c r="O8" s="138">
        <f>'WA Oct 2019'!BD2</f>
        <v>0</v>
      </c>
      <c r="P8" s="138">
        <f>'WA Oct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19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197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Oct 2019'!BL2</f>
        <v>0</v>
      </c>
      <c r="X8" s="204" t="str">
        <f>'WA Oct 2019'!BM2</f>
        <v>n</v>
      </c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</row>
    <row r="9" spans="1:53" ht="18" customHeight="1" thickBot="1" x14ac:dyDescent="0.2">
      <c r="A9" s="153" t="str">
        <f>'WA Oct 2019'!K3</f>
        <v>Synergy</v>
      </c>
      <c r="B9" s="155" t="str">
        <f>'WA Oct 2019'!L3</f>
        <v>Regulated</v>
      </c>
      <c r="C9" s="146">
        <f>IF('WA Oct 2019'!BP3=0,91*'WA Oct 2019'!M3/100,(91*'WA Oct 2019'!M3/100)+'WA Oct 2019'!BP3/4)</f>
        <v>147.16354545454544</v>
      </c>
      <c r="D9" s="146">
        <f>IF('WA Oct 2019'!O3="",$C$5*'WA Oct 2019'!N3/100,IF($C$5&gt;='WA Oct 2019'!P3,('WA Oct 2019'!P3*'WA Oct 2019'!N3/100),($C$5*'WA Oct 2019'!N3/100)))</f>
        <v>1258.181818181818</v>
      </c>
      <c r="E9" s="146">
        <f>IF(AND('WA Oct 2019'!P3&gt;0,'WA Oct 2019'!R3&gt;0),IF($C$5&lt;'WA Oct 2019'!P3,0,IF($C$5&lt;=('WA Oct 2019'!R3+'WA Oct 2019'!P3),(($C$5-'WA Oct 2019'!P3)*'WA Oct 2019'!Q3/100),(('WA Oct 2019'!R3)*'WA Oct 2019'!Q3/100))),0)</f>
        <v>0</v>
      </c>
      <c r="F9" s="146">
        <f>IF(AND('WA Oct 2019'!Q3&gt;0,'WA Oct 2019'!S3&gt;0),IF($C$5&lt;('WA Oct 2019'!R3+'WA Oct 2019'!P3),0,IF($C$5&lt;=('WA Oct 2019'!T3+'WA Oct 2019'!R3+'WA Oct 2019'!P3),(($C$5-('WA Oct 2019'!R3+'WA Oct 2019'!P3))*'WA Oct 2019'!S3/100),('WA Oct 2019'!T3*'WA Oct 2019'!S3/100))),0)</f>
        <v>0</v>
      </c>
      <c r="G9" s="147">
        <v>0</v>
      </c>
      <c r="H9" s="146">
        <f>IF(AND('WA Oct 2019'!R3&gt;0,'WA Oct 2019'!T3&gt;0),IF(($C$5&lt;'WA Oct 2019'!T3),(0),($C$5-'WA Oct 2019'!T3)*'WA Oct 2019'!U3/100),IF(AND('WA Oct 2019'!R3&gt;0,'WA Oct 2019'!T3=""),IF(($C$5&lt;'WA Oct 2019'!R3+'WA Oct 2019'!P3),(0),(($C$5-('WA Oct 2019'!R3+'WA Oct 2019'!P3))*'WA Oct 2019'!S3/100)),IF(AND('WA Oct 2019'!P3&gt;0,'WA Oct 2019'!R3=""&gt;0),IF(($C$5&lt;'WA Oct 2019'!P3),(0),($C$5-'WA Oct 2019'!P3)*'WA Oct 2019'!Q3/100),0)))</f>
        <v>0</v>
      </c>
      <c r="I9" s="148">
        <f t="shared" ref="I9" si="0">SUM(C9:H9)</f>
        <v>1405.3453636363633</v>
      </c>
      <c r="J9" s="196">
        <f>(I9-C9)*4</f>
        <v>5032.7272727272721</v>
      </c>
      <c r="K9" s="196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Oct 2019'!BC3</f>
        <v>0</v>
      </c>
      <c r="O9" s="145">
        <f>'WA Oct 2019'!BD3</f>
        <v>0</v>
      </c>
      <c r="P9" s="145">
        <f>'WA Oct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198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199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Oct 2019'!BL3</f>
        <v>0</v>
      </c>
      <c r="X9" s="205" t="str">
        <f>'WA Oct 2019'!BM3</f>
        <v>n</v>
      </c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</row>
    <row r="10" spans="1:53" x14ac:dyDescent="0.15">
      <c r="T10" s="190"/>
      <c r="U10" s="190"/>
      <c r="V10" s="190"/>
      <c r="W10" s="190"/>
      <c r="X10" s="206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</row>
    <row r="11" spans="1:53" ht="15" thickBot="1" x14ac:dyDescent="0.2">
      <c r="X11" s="207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</row>
    <row r="18" spans="1:53" ht="18" customHeight="1" thickBot="1" x14ac:dyDescent="0.2">
      <c r="A18" s="102" t="str">
        <f>'WA Oct 2019'!K4</f>
        <v>Synergy</v>
      </c>
      <c r="B18" s="200" t="str">
        <f>'WA Oct 2019'!L4</f>
        <v>Regulated</v>
      </c>
      <c r="C18" s="107">
        <f>IF('WA Oct 2019'!BP4=0,91*'WA Oct 2019'!M4/100,(91*'WA Oct 2019'!M4/100)+'WA Oct 2019'!BP4/4)</f>
        <v>279.49409090909086</v>
      </c>
      <c r="D18" s="107">
        <f>IF('WA Oct 2019'!O4="",$C$13*$C$14*'WA Oct 2019'!N4/100,IF($C$13*$C$14&gt;='WA Oct 2019'!P4,('WA Oct 2019'!P4*'WA Oct 2019'!N4/100),($C$13*$C$14*'WA Oct 2019'!N4/100)))</f>
        <v>1166.1363636363633</v>
      </c>
      <c r="E18" s="107">
        <f>IF(AND('WA Oct 2019'!P4&gt;0,'WA Oct 2019'!R4&gt;0),IF($C$13*$C$14&lt;'WA Oct 2019'!P4,0,IF($C$13*$C$14&lt;=('WA Oct 2019'!R4+'WA Oct 2019'!P4),(($C$13*$C$14-'WA Oct 2019'!P4)*'WA Oct 2019'!Q4/100),(('WA Oct 2019'!R4)*'WA Oct 2019'!Q4/100))),0)</f>
        <v>0</v>
      </c>
      <c r="F18" s="107">
        <f>IF(AND('WA Oct 2019'!Q2&gt;0,'WA Oct 2019'!S2&gt;0),IF($C$13*$C$14&lt;('WA Oct 2019'!R2+'WA Oct 2019'!P2),0,IF($C$13*$C$14&lt;=('WA Oct 2019'!T2+'WA Oct 2019'!R2+'WA Oct 2019'!P2),(($C$13*$C$14-('WA Oct 2019'!R2+'WA Oct 2019'!P2))*'WA Oct 2019'!S2/100),('WA Oct 2019'!T2*'WA Oct 2019'!S2/100))),0)</f>
        <v>0</v>
      </c>
      <c r="G18" s="201">
        <f>IF(AND('WA Oct 2019'!R3&gt;0,'WA Oct 2019'!T3&gt;0),IF(($C$13*$C$14&lt;'WA Oct 2019'!T3),(0),($C$13*$C$14-'WA Oct 2019'!T3)*'WA Oct 2019'!U3/100),IF(AND('WA Oct 2019'!R3&gt;0,'WA Oct 2019'!T3=""),IF(($C$13*$C$14&lt;'WA Oct 2019'!R3+'WA Oct 2019'!P3),(0),(($C$13*$C$14-('WA Oct 2019'!R3+'WA Oct 2019'!P3))*'WA Oct 2019'!S3/100)),IF(AND('WA Oct 2019'!P3&gt;0,'WA Oct 2019'!R3=""&gt;0),IF(($C$13*$C$14&lt;'WA Oct 2019'!P3),(0),($C$13*$C$14-'WA Oct 2019'!P3)*'WA Oct 2019'!Q3/100),0)))</f>
        <v>0</v>
      </c>
      <c r="H18" s="107">
        <f>(C13*C15)*'WA Oct 2019'!W4/100</f>
        <v>149.89909090909089</v>
      </c>
      <c r="I18" s="108">
        <f>SUM(C18:H18)</f>
        <v>1595.5295454545449</v>
      </c>
      <c r="J18" s="196">
        <f>(I18-C18)*4</f>
        <v>5264.1418181818162</v>
      </c>
      <c r="K18" s="196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Oct 2019'!BC4</f>
        <v>0</v>
      </c>
      <c r="O18" s="110">
        <f>'WA Oct 2019'!BD4</f>
        <v>0</v>
      </c>
      <c r="P18" s="110">
        <f>'WA Oct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198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199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Oct 2019'!BL4</f>
        <v>0</v>
      </c>
      <c r="X18" s="210" t="str">
        <f>'WA Oct 2019'!BM4</f>
        <v>n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</row>
    <row r="19" spans="1:53" x14ac:dyDescent="0.15"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</row>
    <row r="20" spans="1:53" x14ac:dyDescent="0.15"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</row>
    <row r="21" spans="1:53" x14ac:dyDescent="0.15"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</row>
    <row r="22" spans="1:53" x14ac:dyDescent="0.15"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</row>
    <row r="23" spans="1:53" x14ac:dyDescent="0.15"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</row>
    <row r="24" spans="1:53" x14ac:dyDescent="0.15"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</row>
    <row r="25" spans="1:53" x14ac:dyDescent="0.15"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</row>
    <row r="26" spans="1:53" x14ac:dyDescent="0.15"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</row>
    <row r="27" spans="1:53" x14ac:dyDescent="0.15"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1:53" x14ac:dyDescent="0.15"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1:53" x14ac:dyDescent="0.15"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1:53" x14ac:dyDescent="0.15"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  <row r="31" spans="1:53" x14ac:dyDescent="0.15"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</row>
    <row r="32" spans="1:53" x14ac:dyDescent="0.15"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</row>
    <row r="33" spans="26:53" x14ac:dyDescent="0.15"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</row>
    <row r="34" spans="26:53" x14ac:dyDescent="0.15"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</row>
    <row r="35" spans="26:53" x14ac:dyDescent="0.15"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</row>
    <row r="36" spans="26:53" x14ac:dyDescent="0.15"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</row>
    <row r="37" spans="26:53" x14ac:dyDescent="0.15"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</row>
    <row r="38" spans="26:53" x14ac:dyDescent="0.15"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</row>
    <row r="39" spans="26:53" x14ac:dyDescent="0.15"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</row>
    <row r="40" spans="26:53" x14ac:dyDescent="0.15"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</row>
    <row r="41" spans="26:53" x14ac:dyDescent="0.15"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</row>
    <row r="42" spans="26:53" x14ac:dyDescent="0.15"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</row>
    <row r="43" spans="26:53" x14ac:dyDescent="0.15"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</row>
    <row r="44" spans="26:53" x14ac:dyDescent="0.15"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</row>
    <row r="45" spans="26:53" x14ac:dyDescent="0.15"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</row>
    <row r="46" spans="26:53" x14ac:dyDescent="0.15"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</row>
    <row r="47" spans="26:53" x14ac:dyDescent="0.15"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</row>
    <row r="48" spans="26:53" x14ac:dyDescent="0.15"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</row>
    <row r="49" spans="26:53" x14ac:dyDescent="0.15"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</row>
    <row r="50" spans="26:53" x14ac:dyDescent="0.15"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</row>
    <row r="51" spans="26:53" x14ac:dyDescent="0.15"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</row>
    <row r="52" spans="26:53" x14ac:dyDescent="0.15"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</row>
    <row r="53" spans="26:53" x14ac:dyDescent="0.15"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</row>
    <row r="54" spans="26:53" x14ac:dyDescent="0.15"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</row>
    <row r="55" spans="26:53" x14ac:dyDescent="0.15"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</row>
    <row r="56" spans="26:53" x14ac:dyDescent="0.15"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</row>
    <row r="57" spans="26:53" x14ac:dyDescent="0.15"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</row>
    <row r="58" spans="26:53" x14ac:dyDescent="0.15"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</row>
    <row r="59" spans="26:53" x14ac:dyDescent="0.15"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</row>
    <row r="60" spans="26:53" x14ac:dyDescent="0.15"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</row>
    <row r="61" spans="26:53" x14ac:dyDescent="0.15"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</row>
    <row r="62" spans="26:53" x14ac:dyDescent="0.15"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</row>
    <row r="63" spans="26:53" x14ac:dyDescent="0.15"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</row>
    <row r="64" spans="26:53" x14ac:dyDescent="0.15"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</row>
    <row r="65" spans="26:53" x14ac:dyDescent="0.15"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</row>
    <row r="66" spans="26:53" x14ac:dyDescent="0.15"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</row>
    <row r="67" spans="26:53" x14ac:dyDescent="0.15"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</row>
    <row r="68" spans="26:53" x14ac:dyDescent="0.15"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</row>
    <row r="69" spans="26:53" x14ac:dyDescent="0.15"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</row>
    <row r="70" spans="26:53" x14ac:dyDescent="0.15"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</row>
    <row r="71" spans="26:53" x14ac:dyDescent="0.15"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</row>
    <row r="72" spans="26:53" x14ac:dyDescent="0.15"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</row>
    <row r="73" spans="26:53" x14ac:dyDescent="0.15"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</row>
    <row r="74" spans="26:53" x14ac:dyDescent="0.15"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</row>
    <row r="75" spans="26:53" x14ac:dyDescent="0.15"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</row>
    <row r="76" spans="26:53" x14ac:dyDescent="0.15"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</row>
    <row r="77" spans="26:53" x14ac:dyDescent="0.15"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</row>
    <row r="78" spans="26:53" x14ac:dyDescent="0.15"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</row>
    <row r="79" spans="26:53" x14ac:dyDescent="0.15"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</row>
    <row r="80" spans="26:53" x14ac:dyDescent="0.15"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</row>
    <row r="81" spans="26:53" x14ac:dyDescent="0.15"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</row>
    <row r="82" spans="26:53" x14ac:dyDescent="0.15"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</row>
    <row r="83" spans="26:53" x14ac:dyDescent="0.15"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</row>
    <row r="84" spans="26:53" x14ac:dyDescent="0.15"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</row>
    <row r="85" spans="26:53" x14ac:dyDescent="0.15"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</row>
    <row r="86" spans="26:53" x14ac:dyDescent="0.15"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</row>
    <row r="87" spans="26:53" x14ac:dyDescent="0.15"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</row>
    <row r="88" spans="26:53" x14ac:dyDescent="0.15"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</row>
    <row r="89" spans="26:53" x14ac:dyDescent="0.15"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</row>
    <row r="90" spans="26:53" x14ac:dyDescent="0.15"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</row>
    <row r="91" spans="26:53" x14ac:dyDescent="0.15"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</row>
    <row r="92" spans="26:53" x14ac:dyDescent="0.15"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</row>
    <row r="93" spans="26:53" x14ac:dyDescent="0.15"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</row>
    <row r="94" spans="26:53" x14ac:dyDescent="0.15"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</row>
    <row r="95" spans="26:53" x14ac:dyDescent="0.15"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</row>
    <row r="96" spans="26:53" x14ac:dyDescent="0.15"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</row>
    <row r="97" spans="26:53" x14ac:dyDescent="0.15"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</row>
    <row r="98" spans="26:53" x14ac:dyDescent="0.15"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</row>
    <row r="99" spans="26:53" x14ac:dyDescent="0.15"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</row>
    <row r="100" spans="26:53" x14ac:dyDescent="0.15"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</row>
    <row r="101" spans="26:53" x14ac:dyDescent="0.15"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</row>
    <row r="102" spans="26:53" x14ac:dyDescent="0.15"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</row>
    <row r="103" spans="26:53" x14ac:dyDescent="0.15"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</row>
    <row r="104" spans="26:53" x14ac:dyDescent="0.15"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</row>
    <row r="105" spans="26:53" x14ac:dyDescent="0.15"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</row>
    <row r="106" spans="26:53" x14ac:dyDescent="0.15"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</row>
    <row r="107" spans="26:53" x14ac:dyDescent="0.15"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</row>
    <row r="108" spans="26:53" x14ac:dyDescent="0.15"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</row>
    <row r="109" spans="26:53" x14ac:dyDescent="0.15"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</row>
    <row r="110" spans="26:53" x14ac:dyDescent="0.15"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</row>
    <row r="111" spans="26:53" x14ac:dyDescent="0.15"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</row>
    <row r="112" spans="26:53" x14ac:dyDescent="0.15"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</row>
    <row r="113" spans="26:53" x14ac:dyDescent="0.15"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</row>
    <row r="114" spans="26:53" x14ac:dyDescent="0.15"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</row>
    <row r="115" spans="26:53" x14ac:dyDescent="0.15"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</row>
    <row r="116" spans="26:53" x14ac:dyDescent="0.15"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</row>
    <row r="117" spans="26:53" x14ac:dyDescent="0.15"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</row>
    <row r="118" spans="26:53" x14ac:dyDescent="0.15"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</row>
    <row r="119" spans="26:53" x14ac:dyDescent="0.15"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</row>
    <row r="120" spans="26:53" x14ac:dyDescent="0.15"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</row>
    <row r="121" spans="26:53" x14ac:dyDescent="0.15"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</row>
    <row r="122" spans="26:53" x14ac:dyDescent="0.15"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</row>
    <row r="123" spans="26:53" x14ac:dyDescent="0.15"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</row>
    <row r="124" spans="26:53" x14ac:dyDescent="0.15"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</row>
    <row r="125" spans="26:53" x14ac:dyDescent="0.15"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</row>
    <row r="126" spans="26:53" x14ac:dyDescent="0.15"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</row>
    <row r="127" spans="26:53" x14ac:dyDescent="0.15"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</row>
    <row r="128" spans="26:53" x14ac:dyDescent="0.15"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</row>
    <row r="129" spans="26:53" x14ac:dyDescent="0.15"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</row>
    <row r="130" spans="26:53" x14ac:dyDescent="0.15"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</row>
    <row r="131" spans="26:53" x14ac:dyDescent="0.15"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</row>
    <row r="132" spans="26:53" x14ac:dyDescent="0.15"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</row>
    <row r="133" spans="26:53" x14ac:dyDescent="0.15"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</row>
    <row r="134" spans="26:53" x14ac:dyDescent="0.15"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</row>
    <row r="135" spans="26:53" x14ac:dyDescent="0.15"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</row>
    <row r="136" spans="26:53" x14ac:dyDescent="0.15"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</row>
    <row r="137" spans="26:53" x14ac:dyDescent="0.15"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</row>
    <row r="138" spans="26:53" x14ac:dyDescent="0.15"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</row>
    <row r="139" spans="26:53" x14ac:dyDescent="0.15"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</row>
    <row r="140" spans="26:53" x14ac:dyDescent="0.15"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</row>
    <row r="141" spans="26:53" x14ac:dyDescent="0.15"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</row>
    <row r="142" spans="26:53" x14ac:dyDescent="0.15"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</row>
    <row r="143" spans="26:53" x14ac:dyDescent="0.15"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</row>
    <row r="144" spans="26:53" x14ac:dyDescent="0.15"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</row>
    <row r="145" spans="26:53" x14ac:dyDescent="0.15"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</row>
    <row r="146" spans="26:53" x14ac:dyDescent="0.15"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</row>
    <row r="147" spans="26:53" x14ac:dyDescent="0.15"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</row>
    <row r="148" spans="26:53" x14ac:dyDescent="0.15"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</row>
    <row r="149" spans="26:53" x14ac:dyDescent="0.15"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</row>
    <row r="150" spans="26:53" x14ac:dyDescent="0.15"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</row>
    <row r="151" spans="26:53" x14ac:dyDescent="0.15"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</row>
    <row r="152" spans="26:53" x14ac:dyDescent="0.15"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</row>
    <row r="153" spans="26:53" x14ac:dyDescent="0.15"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</row>
    <row r="154" spans="26:53" x14ac:dyDescent="0.15"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</row>
    <row r="155" spans="26:53" x14ac:dyDescent="0.15"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</row>
    <row r="156" spans="26:53" x14ac:dyDescent="0.15"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</row>
    <row r="157" spans="26:53" x14ac:dyDescent="0.15"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</row>
    <row r="158" spans="26:53" x14ac:dyDescent="0.15"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</row>
    <row r="159" spans="26:53" x14ac:dyDescent="0.15"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</row>
    <row r="160" spans="26:53" x14ac:dyDescent="0.15"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</row>
    <row r="161" spans="26:53" x14ac:dyDescent="0.15"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</row>
    <row r="162" spans="26:53" x14ac:dyDescent="0.15"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</row>
    <row r="163" spans="26:53" x14ac:dyDescent="0.15"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</row>
    <row r="164" spans="26:53" x14ac:dyDescent="0.15"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</row>
    <row r="165" spans="26:53" x14ac:dyDescent="0.15"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</row>
    <row r="166" spans="26:53" x14ac:dyDescent="0.15"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</row>
    <row r="167" spans="26:53" x14ac:dyDescent="0.15"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</row>
    <row r="168" spans="26:53" x14ac:dyDescent="0.15"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</row>
    <row r="169" spans="26:53" x14ac:dyDescent="0.15"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</row>
    <row r="170" spans="26:53" x14ac:dyDescent="0.15"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</row>
    <row r="171" spans="26:53" x14ac:dyDescent="0.15"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</row>
    <row r="172" spans="26:53" x14ac:dyDescent="0.15"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</row>
    <row r="173" spans="26:53" x14ac:dyDescent="0.15"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</row>
    <row r="174" spans="26:53" x14ac:dyDescent="0.15"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</row>
    <row r="175" spans="26:53" x14ac:dyDescent="0.15"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</row>
    <row r="176" spans="26:53" x14ac:dyDescent="0.15"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</row>
    <row r="177" spans="26:53" x14ac:dyDescent="0.15"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</row>
    <row r="178" spans="26:53" x14ac:dyDescent="0.15"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</row>
    <row r="179" spans="26:53" x14ac:dyDescent="0.15"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</row>
    <row r="180" spans="26:53" x14ac:dyDescent="0.15"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</row>
    <row r="181" spans="26:53" x14ac:dyDescent="0.15"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</row>
    <row r="182" spans="26:53" x14ac:dyDescent="0.15"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</row>
    <row r="183" spans="26:53" x14ac:dyDescent="0.15"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</row>
    <row r="184" spans="26:53" x14ac:dyDescent="0.15"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</row>
    <row r="185" spans="26:53" x14ac:dyDescent="0.15"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</row>
    <row r="186" spans="26:53" x14ac:dyDescent="0.15"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</row>
    <row r="187" spans="26:53" x14ac:dyDescent="0.15"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</row>
    <row r="188" spans="26:53" x14ac:dyDescent="0.15"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</row>
    <row r="189" spans="26:53" x14ac:dyDescent="0.15"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</row>
    <row r="190" spans="26:53" x14ac:dyDescent="0.15"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</row>
    <row r="191" spans="26:53" x14ac:dyDescent="0.15"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</row>
    <row r="192" spans="26:53" x14ac:dyDescent="0.15"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</row>
    <row r="193" spans="26:53" x14ac:dyDescent="0.15"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</row>
    <row r="194" spans="26:53" x14ac:dyDescent="0.15"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</row>
    <row r="195" spans="26:53" x14ac:dyDescent="0.15"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</row>
    <row r="196" spans="26:53" x14ac:dyDescent="0.15"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</row>
    <row r="197" spans="26:53" x14ac:dyDescent="0.15"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</row>
    <row r="198" spans="26:53" x14ac:dyDescent="0.15"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</row>
    <row r="199" spans="26:53" x14ac:dyDescent="0.15"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</row>
    <row r="200" spans="26:53" x14ac:dyDescent="0.15"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</row>
    <row r="201" spans="26:53" x14ac:dyDescent="0.15"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</row>
    <row r="202" spans="26:53" x14ac:dyDescent="0.15"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</row>
    <row r="203" spans="26:53" x14ac:dyDescent="0.15"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</row>
    <row r="204" spans="26:53" x14ac:dyDescent="0.15"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</row>
    <row r="205" spans="26:53" x14ac:dyDescent="0.15"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</row>
    <row r="206" spans="26:53" x14ac:dyDescent="0.15"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</row>
    <row r="207" spans="26:53" x14ac:dyDescent="0.15"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</row>
    <row r="208" spans="26:53" x14ac:dyDescent="0.15"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</row>
    <row r="209" spans="26:53" x14ac:dyDescent="0.15"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</row>
    <row r="210" spans="26:53" x14ac:dyDescent="0.15"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</row>
    <row r="211" spans="26:53" x14ac:dyDescent="0.15"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</row>
    <row r="212" spans="26:53" x14ac:dyDescent="0.15"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</row>
    <row r="213" spans="26:53" x14ac:dyDescent="0.15"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</row>
    <row r="214" spans="26:53" x14ac:dyDescent="0.15"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</row>
    <row r="215" spans="26:53" x14ac:dyDescent="0.15"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</row>
    <row r="216" spans="26:53" x14ac:dyDescent="0.15"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</row>
  </sheetData>
  <sheetProtection algorithmName="SHA-512" hashValue="N1ghGb8FKO8GkyhFjNW93tjW/jcuz+z1d4+LOA3EnSKqfcM9wXCE/6QxMTJYvjWk9alUqk/U6NssHfu5s5LesQ==" saltValue="WIecMuVnf5DywiWRQ7KM+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23D2-E50F-6C47-A86C-7C61CCCB1E6C}">
  <sheetPr codeName="Sheet4">
    <tabColor rgb="FFFFA9A6"/>
  </sheetPr>
  <dimension ref="A1:BA216"/>
  <sheetViews>
    <sheetView zoomScale="90" zoomScaleNormal="90" workbookViewId="0">
      <selection activeCell="H29" sqref="H29"/>
    </sheetView>
  </sheetViews>
  <sheetFormatPr baseColWidth="10" defaultRowHeight="14" x14ac:dyDescent="0.15"/>
  <cols>
    <col min="1" max="1" width="20.33203125" style="180" customWidth="1"/>
    <col min="2" max="2" width="24.33203125" style="180" customWidth="1"/>
    <col min="3" max="9" width="12.1640625" style="180" customWidth="1"/>
    <col min="10" max="11" width="12.1640625" style="180" hidden="1" customWidth="1"/>
    <col min="12" max="16" width="12.1640625" style="180" customWidth="1"/>
    <col min="17" max="20" width="12.1640625" style="180" hidden="1" customWidth="1"/>
    <col min="21" max="24" width="12.1640625" style="180" customWidth="1"/>
    <col min="25" max="53" width="7.5" style="180" customWidth="1"/>
    <col min="54" max="16384" width="10.83203125" style="180"/>
  </cols>
  <sheetData>
    <row r="1" spans="1:53" x14ac:dyDescent="0.15">
      <c r="A1" s="180" t="s">
        <v>61</v>
      </c>
    </row>
    <row r="2" spans="1:53" x14ac:dyDescent="0.15">
      <c r="A2" s="186" t="s">
        <v>11</v>
      </c>
    </row>
    <row r="3" spans="1:53" ht="15" thickBot="1" x14ac:dyDescent="0.2">
      <c r="G3" s="17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</row>
    <row r="8" spans="1:53" ht="18" customHeight="1" x14ac:dyDescent="0.15">
      <c r="A8" s="152" t="str">
        <f>'WA Apr 2019'!K2</f>
        <v>Horizon Power</v>
      </c>
      <c r="B8" s="154" t="str">
        <f>'WA Apr 2019'!L2</f>
        <v xml:space="preserve">Regulated </v>
      </c>
      <c r="C8" s="139">
        <f>IF('WA Apr 2019'!BP2=0,91*'WA Apr 2019'!M2/100,(91*'WA Apr 2019'!M2/100)+'WA Apr 2019'!BP2/4)</f>
        <v>141.90994999999998</v>
      </c>
      <c r="D8" s="139">
        <f>IF('WA Apr 2019'!O2="",$C$5*'WA Apr 2019'!N2/100,IF($C$5&gt;='WA Apr 2019'!P2,('WA Apr 2019'!P2*'WA Apr 2019'!N2/100),($C$5*'WA Apr 2019'!N2/100)))</f>
        <v>1213.3900000000001</v>
      </c>
      <c r="E8" s="139">
        <f>IF(AND('WA Apr 2019'!P2&gt;0,'WA Apr 2019'!R2&gt;0),IF($C$5&lt;'WA Apr 2019'!P2,0,IF($C$5&lt;=('WA Apr 2019'!R2+'WA Apr 2019'!P2),(($C$5-'WA Apr 2019'!P2)*'WA Apr 2019'!Q2/100),(('WA Apr 2019'!R2)*'WA Apr 2019'!Q2/100))),0)</f>
        <v>0</v>
      </c>
      <c r="F8" s="139">
        <f>IF(AND('WA Apr 2019'!Q2&gt;0,'WA Apr 2019'!S2&gt;0),IF($C$5&lt;('WA Apr 2019'!R2+'WA Apr 2019'!P2),0,IF($C$5&lt;=('WA Apr 2019'!T2+'WA Apr 2019'!R2+'WA Apr 2019'!P2),(($C$5-('WA Apr 2019'!R2+'WA Apr 2019'!P2))*'WA Apr 2019'!S2/100),('WA Apr 2019'!T2*'WA Apr 2019'!S2/100))),0)</f>
        <v>0</v>
      </c>
      <c r="G8" s="140">
        <v>0</v>
      </c>
      <c r="H8" s="139">
        <f>IF(AND('WA Apr 2019'!R2&gt;0,'WA Apr 2019'!T2&gt;0),IF(($C$5&lt;'WA Apr 2019'!T2),(0),($C$5-'WA Apr 2019'!T2)*'WA Apr 2019'!U2/100),IF(AND('WA Apr 2019'!R2&gt;0,'WA Apr 2019'!T2=""),IF(($C$5&lt;'WA Apr 2019'!R2+'WA Apr 2019'!P2),(0),(($C$5-('WA Apr 2019'!R2+'WA Apr 2019'!P2))*'WA Apr 2019'!S2/100)),IF(AND('WA Apr 2019'!P2&gt;0,'WA Apr 2019'!R2=""&gt;0),IF(($C$5&lt;'WA Apr 2019'!P2),(0),($C$5-'WA Apr 2019'!P2)*'WA Apr 2019'!Q2/100),0)))</f>
        <v>0</v>
      </c>
      <c r="I8" s="141">
        <f>SUM(C8:H8)</f>
        <v>1355.2999500000001</v>
      </c>
      <c r="J8" s="141">
        <f>(I8-C8)*4</f>
        <v>4853.5600000000004</v>
      </c>
      <c r="K8" s="141">
        <f>I8*4</f>
        <v>5421.1998000000003</v>
      </c>
      <c r="L8" s="142">
        <f>K8*1.1</f>
        <v>5963.3197800000007</v>
      </c>
      <c r="M8" s="138">
        <v>0</v>
      </c>
      <c r="N8" s="138">
        <f>'WA Apr 2019'!BC2</f>
        <v>0</v>
      </c>
      <c r="O8" s="138">
        <f>'WA Apr 2019'!BD2</f>
        <v>0</v>
      </c>
      <c r="P8" s="138">
        <f>'WA Apr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5421.1998000000003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5421.1998000000003</v>
      </c>
      <c r="U8" s="142">
        <f>S8*1.1</f>
        <v>5963.3197800000007</v>
      </c>
      <c r="V8" s="142">
        <f>T8*1.1</f>
        <v>5963.3197800000007</v>
      </c>
      <c r="W8" s="143">
        <f>'WA Apr 2019'!BL2</f>
        <v>0</v>
      </c>
      <c r="X8" s="144" t="str">
        <f>'WA Apr 2019'!BM2</f>
        <v>n</v>
      </c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</row>
    <row r="9" spans="1:53" ht="18" customHeight="1" thickBot="1" x14ac:dyDescent="0.2">
      <c r="A9" s="153" t="str">
        <f>'WA Apr 2019'!K3</f>
        <v>Synergy</v>
      </c>
      <c r="B9" s="155" t="str">
        <f>'WA Apr 2019'!L3</f>
        <v>Regulated</v>
      </c>
      <c r="C9" s="146">
        <f>IF('WA Apr 2019'!BP3=0,91*'WA Apr 2019'!M3/100,(91*'WA Apr 2019'!M3/100)+'WA Apr 2019'!BP3/4)</f>
        <v>141.91085999999999</v>
      </c>
      <c r="D9" s="146">
        <f>IF('WA Apr 2019'!O3="",$C$5*'WA Apr 2019'!N3/100,IF($C$5&gt;='WA Apr 2019'!P3,('WA Apr 2019'!P3*'WA Apr 2019'!N3/100),($C$5*'WA Apr 2019'!N3/100)))</f>
        <v>1213.3900000000001</v>
      </c>
      <c r="E9" s="146">
        <f>IF(AND('WA Apr 2019'!P3&gt;0,'WA Apr 2019'!R3&gt;0),IF($C$5&lt;'WA Apr 2019'!P3,0,IF($C$5&lt;=('WA Apr 2019'!R3+'WA Apr 2019'!P3),(($C$5-'WA Apr 2019'!P3)*'WA Apr 2019'!Q3/100),(('WA Apr 2019'!R3)*'WA Apr 2019'!Q3/100))),0)</f>
        <v>0</v>
      </c>
      <c r="F9" s="146">
        <f>IF(AND('WA Apr 2019'!Q3&gt;0,'WA Apr 2019'!S3&gt;0),IF($C$5&lt;('WA Apr 2019'!R3+'WA Apr 2019'!P3),0,IF($C$5&lt;=('WA Apr 2019'!T3+'WA Apr 2019'!R3+'WA Apr 2019'!P3),(($C$5-('WA Apr 2019'!R3+'WA Apr 2019'!P3))*'WA Apr 2019'!S3/100),('WA Apr 2019'!T3*'WA Apr 2019'!S3/100))),0)</f>
        <v>0</v>
      </c>
      <c r="G9" s="147">
        <v>0</v>
      </c>
      <c r="H9" s="146">
        <f>IF(AND('WA Apr 2019'!R3&gt;0,'WA Apr 2019'!T3&gt;0),IF(($C$5&lt;'WA Apr 2019'!T3),(0),($C$5-'WA Apr 2019'!T3)*'WA Apr 2019'!U3/100),IF(AND('WA Apr 2019'!R3&gt;0,'WA Apr 2019'!T3=""),IF(($C$5&lt;'WA Apr 2019'!R3+'WA Apr 2019'!P3),(0),(($C$5-('WA Apr 2019'!R3+'WA Apr 2019'!P3))*'WA Apr 2019'!S3/100)),IF(AND('WA Apr 2019'!P3&gt;0,'WA Apr 2019'!R3=""&gt;0),IF(($C$5&lt;'WA Apr 2019'!P3),(0),($C$5-'WA Apr 2019'!P3)*'WA Apr 2019'!Q3/100),0)))</f>
        <v>0</v>
      </c>
      <c r="I9" s="148">
        <f t="shared" ref="I9" si="0">SUM(C9:H9)</f>
        <v>1355.3008600000001</v>
      </c>
      <c r="J9" s="148">
        <f>(I9-C9)*4</f>
        <v>4853.5600000000004</v>
      </c>
      <c r="K9" s="148">
        <f t="shared" ref="K9" si="1">I9*4</f>
        <v>5421.2034400000002</v>
      </c>
      <c r="L9" s="149">
        <f>K9*1.1</f>
        <v>5963.3237840000011</v>
      </c>
      <c r="M9" s="145">
        <v>0</v>
      </c>
      <c r="N9" s="145">
        <f>'WA Apr 2019'!BC3</f>
        <v>0</v>
      </c>
      <c r="O9" s="145">
        <f>'WA Apr 2019'!BD3</f>
        <v>0</v>
      </c>
      <c r="P9" s="145">
        <f>'WA Apr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5421.2034400000002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5421.2034400000002</v>
      </c>
      <c r="U9" s="149">
        <f>S9*1.1</f>
        <v>5963.3237840000011</v>
      </c>
      <c r="V9" s="149">
        <f>T9*1.1</f>
        <v>5963.3237840000011</v>
      </c>
      <c r="W9" s="150">
        <f>'WA Apr 2019'!BL3</f>
        <v>0</v>
      </c>
      <c r="X9" s="151" t="str">
        <f>'WA Apr 2019'!BM3</f>
        <v>n</v>
      </c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</row>
    <row r="10" spans="1:53" x14ac:dyDescent="0.15"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</row>
    <row r="11" spans="1:53" ht="15" thickBot="1" x14ac:dyDescent="0.2">
      <c r="X11" s="179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3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75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75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75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75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</row>
    <row r="18" spans="1:53" ht="18" customHeight="1" thickBot="1" x14ac:dyDescent="0.2">
      <c r="A18" s="102" t="str">
        <f>'WA Apr 2019'!K4</f>
        <v>Synergy</v>
      </c>
      <c r="B18" s="200" t="str">
        <f>'WA Apr 2019'!L4</f>
        <v>Regulated</v>
      </c>
      <c r="C18" s="107">
        <f>IF('WA Apr 2019'!BP4=0,91*'WA Apr 2019'!M4/100,(91*'WA Apr 2019'!M4/100)+'WA Apr 2019'!BP4/4)</f>
        <v>251.40815699999999</v>
      </c>
      <c r="D18" s="107">
        <f>IF('WA Apr 2019'!O4="",$C$13*$C$14*'WA Apr 2019'!N4/100,IF($C$13*$C$14&gt;='WA Apr 2019'!P4,('WA Apr 2019'!P4*'WA Apr 2019'!N4/100),($C$13*$C$14*'WA Apr 2019'!N4/100)))</f>
        <v>1141.8973999999998</v>
      </c>
      <c r="E18" s="107">
        <f>IF(AND('WA Apr 2019'!P4&gt;0,'WA Apr 2019'!R4&gt;0),IF($C$13*$C$14&lt;'WA Apr 2019'!P4,0,IF($C$13*$C$14&lt;=('WA Apr 2019'!R4+'WA Apr 2019'!P4),(($C$13*$C$14-'WA Apr 2019'!P4)*'WA Apr 2019'!Q4/100),(('WA Apr 2019'!R4)*'WA Apr 2019'!Q4/100))),0)</f>
        <v>0</v>
      </c>
      <c r="F18" s="107">
        <f>IF(AND('WA Apr 2019'!Q4&gt;0,'WA Apr 2019'!S4&gt;0),IF($C$13*$C$14&lt;('WA Apr 2019'!R4+'WA Apr 2019'!P4),0,IF($C$13*$C$14&lt;=('WA Apr 2019'!T4+'WA Apr 2019'!R4+'WA Apr 2019'!P4),(($C$13*$C$14-('WA Apr 2019'!R4+'WA Apr 2019'!P4))*'WA Apr 2019'!S4/100),('WA Apr 2019'!T4*'WA Apr 2019'!S4/100))),0)</f>
        <v>0</v>
      </c>
      <c r="G18" s="201">
        <f>IF(AND('WA Apr 2019'!R4&gt;0,'WA Apr 2019'!T4&gt;0),IF(($C$13*$C$14&lt;'WA Apr 2019'!T4),(0),($C$13*$C$14-'WA Apr 2019'!T4)*'WA Apr 2019'!U4/100),IF(AND('WA Apr 2019'!R4&gt;0,'WA Apr 2019'!T4=""),IF(($C$13*$C$14&lt;'WA Apr 2019'!R4+'WA Apr 2019'!P4),(0),(($C$13*$C$14-('WA Apr 2019'!R4+'WA Apr 2019'!P4))*'WA Apr 2019'!S4/100)),IF(AND('WA Apr 2019'!P4&gt;0,'WA Apr 2019'!R4=""&gt;0),IF(($C$13*$C$14&lt;'WA Apr 2019'!P4),(0),($C$13*$C$14-'WA Apr 2019'!P4)*'WA Apr 2019'!Q4/100),0)))</f>
        <v>0</v>
      </c>
      <c r="H18" s="107">
        <f>(C13*C15)*'WA Apr 2019'!W4/100</f>
        <v>146.81549999999999</v>
      </c>
      <c r="I18" s="108">
        <f>SUM(C18:H18)</f>
        <v>1540.1210569999998</v>
      </c>
      <c r="J18" s="148">
        <f>(I18-C18)*4</f>
        <v>5154.8515999999991</v>
      </c>
      <c r="K18" s="148">
        <f>I18*4</f>
        <v>6160.4842279999993</v>
      </c>
      <c r="L18" s="149">
        <f>K18*1.1</f>
        <v>6776.5326507999998</v>
      </c>
      <c r="M18" s="110">
        <v>0</v>
      </c>
      <c r="N18" s="110">
        <f>'WA Apr 2019'!BC4</f>
        <v>0</v>
      </c>
      <c r="O18" s="110">
        <f>'WA Apr 2019'!BD4</f>
        <v>0</v>
      </c>
      <c r="P18" s="110">
        <f>'WA Apr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6160.4842279999993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6160.4842279999993</v>
      </c>
      <c r="U18" s="149">
        <f>S18*1.1</f>
        <v>6776.5326507999998</v>
      </c>
      <c r="V18" s="149">
        <f>T18*1.1</f>
        <v>6776.5326507999998</v>
      </c>
      <c r="W18" s="202">
        <f>'WA Apr 2019'!BL4</f>
        <v>0</v>
      </c>
      <c r="X18" s="203" t="str">
        <f>'WA Apr 2019'!BM4</f>
        <v>n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</row>
    <row r="19" spans="1:53" x14ac:dyDescent="0.15"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</row>
    <row r="20" spans="1:53" x14ac:dyDescent="0.15"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</row>
    <row r="21" spans="1:53" x14ac:dyDescent="0.15"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</row>
    <row r="22" spans="1:53" x14ac:dyDescent="0.15"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</row>
    <row r="23" spans="1:53" x14ac:dyDescent="0.15"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</row>
    <row r="24" spans="1:53" x14ac:dyDescent="0.15"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</row>
    <row r="25" spans="1:53" x14ac:dyDescent="0.15"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</row>
    <row r="26" spans="1:53" x14ac:dyDescent="0.15"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</row>
    <row r="27" spans="1:53" x14ac:dyDescent="0.15"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</row>
    <row r="28" spans="1:53" x14ac:dyDescent="0.15"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</row>
    <row r="29" spans="1:53" x14ac:dyDescent="0.15"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</row>
    <row r="30" spans="1:53" x14ac:dyDescent="0.15"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</row>
    <row r="31" spans="1:53" x14ac:dyDescent="0.15"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</row>
    <row r="32" spans="1:53" x14ac:dyDescent="0.15"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</row>
    <row r="33" spans="26:53" x14ac:dyDescent="0.15"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</row>
    <row r="34" spans="26:53" x14ac:dyDescent="0.15"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</row>
    <row r="35" spans="26:53" x14ac:dyDescent="0.15"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</row>
    <row r="36" spans="26:53" x14ac:dyDescent="0.15"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</row>
    <row r="37" spans="26:53" x14ac:dyDescent="0.15"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</row>
    <row r="38" spans="26:53" x14ac:dyDescent="0.15"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</row>
    <row r="39" spans="26:53" x14ac:dyDescent="0.15"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</row>
    <row r="40" spans="26:53" x14ac:dyDescent="0.15"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</row>
    <row r="41" spans="26:53" x14ac:dyDescent="0.15"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</row>
    <row r="42" spans="26:53" x14ac:dyDescent="0.15"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</row>
    <row r="43" spans="26:53" x14ac:dyDescent="0.15"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</row>
    <row r="44" spans="26:53" x14ac:dyDescent="0.15"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</row>
    <row r="45" spans="26:53" x14ac:dyDescent="0.15"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</row>
    <row r="46" spans="26:53" x14ac:dyDescent="0.15"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</row>
    <row r="47" spans="26:53" x14ac:dyDescent="0.15"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</row>
    <row r="48" spans="26:53" x14ac:dyDescent="0.15"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</row>
    <row r="49" spans="26:53" x14ac:dyDescent="0.15"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</row>
    <row r="50" spans="26:53" x14ac:dyDescent="0.15"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</row>
    <row r="51" spans="26:53" x14ac:dyDescent="0.15"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</row>
    <row r="52" spans="26:53" x14ac:dyDescent="0.15"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</row>
    <row r="53" spans="26:53" x14ac:dyDescent="0.15"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</row>
    <row r="54" spans="26:53" x14ac:dyDescent="0.15"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</row>
    <row r="55" spans="26:53" x14ac:dyDescent="0.15"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</row>
    <row r="56" spans="26:53" x14ac:dyDescent="0.15"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</row>
    <row r="57" spans="26:53" x14ac:dyDescent="0.15"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</row>
    <row r="58" spans="26:53" x14ac:dyDescent="0.15"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</row>
    <row r="59" spans="26:53" x14ac:dyDescent="0.15"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</row>
    <row r="60" spans="26:53" x14ac:dyDescent="0.15"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</row>
    <row r="61" spans="26:53" x14ac:dyDescent="0.15"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</row>
    <row r="62" spans="26:53" x14ac:dyDescent="0.15"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</row>
    <row r="63" spans="26:53" x14ac:dyDescent="0.15"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</row>
    <row r="64" spans="26:53" x14ac:dyDescent="0.15"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</row>
    <row r="65" spans="26:53" x14ac:dyDescent="0.15"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</row>
    <row r="66" spans="26:53" x14ac:dyDescent="0.15"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</row>
    <row r="67" spans="26:53" x14ac:dyDescent="0.15"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</row>
    <row r="68" spans="26:53" x14ac:dyDescent="0.15"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</row>
    <row r="69" spans="26:53" x14ac:dyDescent="0.15"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</row>
    <row r="70" spans="26:53" x14ac:dyDescent="0.15"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</row>
    <row r="71" spans="26:53" x14ac:dyDescent="0.15"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</row>
    <row r="72" spans="26:53" x14ac:dyDescent="0.15"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</row>
    <row r="73" spans="26:53" x14ac:dyDescent="0.15"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</row>
    <row r="74" spans="26:53" x14ac:dyDescent="0.15"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</row>
    <row r="75" spans="26:53" x14ac:dyDescent="0.15"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</row>
    <row r="76" spans="26:53" x14ac:dyDescent="0.15"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</row>
    <row r="77" spans="26:53" x14ac:dyDescent="0.15"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</row>
    <row r="78" spans="26:53" x14ac:dyDescent="0.15"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</row>
    <row r="79" spans="26:53" x14ac:dyDescent="0.15"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</row>
    <row r="80" spans="26:53" x14ac:dyDescent="0.15"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</row>
    <row r="81" spans="26:53" x14ac:dyDescent="0.15"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</row>
    <row r="82" spans="26:53" x14ac:dyDescent="0.15"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</row>
    <row r="83" spans="26:53" x14ac:dyDescent="0.15"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</row>
    <row r="84" spans="26:53" x14ac:dyDescent="0.15"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</row>
    <row r="85" spans="26:53" x14ac:dyDescent="0.15"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</row>
    <row r="86" spans="26:53" x14ac:dyDescent="0.15"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</row>
    <row r="87" spans="26:53" x14ac:dyDescent="0.15"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</row>
    <row r="88" spans="26:53" x14ac:dyDescent="0.15"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</row>
    <row r="89" spans="26:53" x14ac:dyDescent="0.15"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</row>
    <row r="90" spans="26:53" x14ac:dyDescent="0.15"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</row>
    <row r="91" spans="26:53" x14ac:dyDescent="0.15"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</row>
    <row r="92" spans="26:53" x14ac:dyDescent="0.15"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</row>
    <row r="93" spans="26:53" x14ac:dyDescent="0.15"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</row>
    <row r="94" spans="26:53" x14ac:dyDescent="0.15"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</row>
    <row r="95" spans="26:53" x14ac:dyDescent="0.15"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</row>
    <row r="96" spans="26:53" x14ac:dyDescent="0.15"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</row>
    <row r="97" spans="26:53" x14ac:dyDescent="0.15"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</row>
    <row r="98" spans="26:53" x14ac:dyDescent="0.15"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</row>
    <row r="99" spans="26:53" x14ac:dyDescent="0.15"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</row>
    <row r="100" spans="26:53" x14ac:dyDescent="0.15"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</row>
    <row r="101" spans="26:53" x14ac:dyDescent="0.15"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</row>
    <row r="102" spans="26:53" x14ac:dyDescent="0.15"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</row>
    <row r="103" spans="26:53" x14ac:dyDescent="0.15"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</row>
    <row r="104" spans="26:53" x14ac:dyDescent="0.15"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</row>
    <row r="105" spans="26:53" x14ac:dyDescent="0.15"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</row>
    <row r="106" spans="26:53" x14ac:dyDescent="0.15"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</row>
    <row r="107" spans="26:53" x14ac:dyDescent="0.15"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</row>
    <row r="108" spans="26:53" x14ac:dyDescent="0.15"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</row>
    <row r="109" spans="26:53" x14ac:dyDescent="0.15"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</row>
    <row r="110" spans="26:53" x14ac:dyDescent="0.15"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</row>
    <row r="111" spans="26:53" x14ac:dyDescent="0.15"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</row>
    <row r="112" spans="26:53" x14ac:dyDescent="0.15"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</row>
    <row r="113" spans="26:53" x14ac:dyDescent="0.15"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</row>
    <row r="114" spans="26:53" x14ac:dyDescent="0.15"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</row>
    <row r="115" spans="26:53" x14ac:dyDescent="0.15"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</row>
    <row r="116" spans="26:53" x14ac:dyDescent="0.15"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</row>
    <row r="117" spans="26:53" x14ac:dyDescent="0.15"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</row>
    <row r="118" spans="26:53" x14ac:dyDescent="0.15"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</row>
    <row r="119" spans="26:53" x14ac:dyDescent="0.15"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</row>
    <row r="120" spans="26:53" x14ac:dyDescent="0.15"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</row>
    <row r="121" spans="26:53" x14ac:dyDescent="0.15"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</row>
    <row r="122" spans="26:53" x14ac:dyDescent="0.15"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</row>
    <row r="123" spans="26:53" x14ac:dyDescent="0.15"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</row>
    <row r="124" spans="26:53" x14ac:dyDescent="0.15"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</row>
    <row r="125" spans="26:53" x14ac:dyDescent="0.15"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</row>
    <row r="126" spans="26:53" x14ac:dyDescent="0.15"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</row>
    <row r="127" spans="26:53" x14ac:dyDescent="0.15"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</row>
    <row r="128" spans="26:53" x14ac:dyDescent="0.15"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</row>
    <row r="129" spans="26:53" x14ac:dyDescent="0.15"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</row>
    <row r="130" spans="26:53" x14ac:dyDescent="0.15"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</row>
    <row r="131" spans="26:53" x14ac:dyDescent="0.15"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</row>
    <row r="132" spans="26:53" x14ac:dyDescent="0.15"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</row>
    <row r="133" spans="26:53" x14ac:dyDescent="0.15"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</row>
    <row r="134" spans="26:53" x14ac:dyDescent="0.15"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</row>
    <row r="135" spans="26:53" x14ac:dyDescent="0.15"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</row>
    <row r="136" spans="26:53" x14ac:dyDescent="0.15"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</row>
    <row r="137" spans="26:53" x14ac:dyDescent="0.15"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</row>
    <row r="138" spans="26:53" x14ac:dyDescent="0.15"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</row>
    <row r="139" spans="26:53" x14ac:dyDescent="0.15"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</row>
    <row r="140" spans="26:53" x14ac:dyDescent="0.15"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</row>
    <row r="141" spans="26:53" x14ac:dyDescent="0.15"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</row>
    <row r="142" spans="26:53" x14ac:dyDescent="0.15"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</row>
    <row r="143" spans="26:53" x14ac:dyDescent="0.15"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</row>
    <row r="144" spans="26:53" x14ac:dyDescent="0.15"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</row>
    <row r="145" spans="26:53" x14ac:dyDescent="0.15"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</row>
    <row r="146" spans="26:53" x14ac:dyDescent="0.15"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</row>
    <row r="147" spans="26:53" x14ac:dyDescent="0.15"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</row>
    <row r="148" spans="26:53" x14ac:dyDescent="0.15"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</row>
    <row r="149" spans="26:53" x14ac:dyDescent="0.15"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</row>
    <row r="150" spans="26:53" x14ac:dyDescent="0.15"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</row>
    <row r="151" spans="26:53" x14ac:dyDescent="0.15"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</row>
    <row r="152" spans="26:53" x14ac:dyDescent="0.15"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</row>
    <row r="153" spans="26:53" x14ac:dyDescent="0.15"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</row>
    <row r="154" spans="26:53" x14ac:dyDescent="0.15"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</row>
    <row r="155" spans="26:53" x14ac:dyDescent="0.15"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</row>
    <row r="156" spans="26:53" x14ac:dyDescent="0.15"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</row>
    <row r="157" spans="26:53" x14ac:dyDescent="0.15"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</row>
    <row r="158" spans="26:53" x14ac:dyDescent="0.15"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</row>
    <row r="159" spans="26:53" x14ac:dyDescent="0.15"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</row>
    <row r="160" spans="26:53" x14ac:dyDescent="0.15"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</row>
    <row r="161" spans="26:53" x14ac:dyDescent="0.15"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</row>
    <row r="162" spans="26:53" x14ac:dyDescent="0.15"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</row>
    <row r="163" spans="26:53" x14ac:dyDescent="0.15"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</row>
    <row r="164" spans="26:53" x14ac:dyDescent="0.15"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</row>
    <row r="165" spans="26:53" x14ac:dyDescent="0.15"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</row>
    <row r="166" spans="26:53" x14ac:dyDescent="0.15"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</row>
    <row r="167" spans="26:53" x14ac:dyDescent="0.15"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</row>
    <row r="168" spans="26:53" x14ac:dyDescent="0.15"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</row>
    <row r="169" spans="26:53" x14ac:dyDescent="0.15"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</row>
    <row r="170" spans="26:53" x14ac:dyDescent="0.15"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</row>
    <row r="171" spans="26:53" x14ac:dyDescent="0.15"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</row>
    <row r="172" spans="26:53" x14ac:dyDescent="0.15"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</row>
    <row r="173" spans="26:53" x14ac:dyDescent="0.15"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</row>
    <row r="174" spans="26:53" x14ac:dyDescent="0.15"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</row>
    <row r="175" spans="26:53" x14ac:dyDescent="0.15"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</row>
    <row r="176" spans="26:53" x14ac:dyDescent="0.15"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</row>
    <row r="177" spans="26:53" x14ac:dyDescent="0.15"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</row>
    <row r="178" spans="26:53" x14ac:dyDescent="0.15"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</row>
    <row r="179" spans="26:53" x14ac:dyDescent="0.15"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</row>
    <row r="180" spans="26:53" x14ac:dyDescent="0.15"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</row>
    <row r="181" spans="26:53" x14ac:dyDescent="0.15"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</row>
    <row r="182" spans="26:53" x14ac:dyDescent="0.15"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</row>
    <row r="183" spans="26:53" x14ac:dyDescent="0.15"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</row>
    <row r="184" spans="26:53" x14ac:dyDescent="0.15"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</row>
    <row r="185" spans="26:53" x14ac:dyDescent="0.15"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</row>
    <row r="186" spans="26:53" x14ac:dyDescent="0.15"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</row>
    <row r="187" spans="26:53" x14ac:dyDescent="0.15"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</row>
    <row r="188" spans="26:53" x14ac:dyDescent="0.15"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</row>
    <row r="189" spans="26:53" x14ac:dyDescent="0.15"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</row>
    <row r="190" spans="26:53" x14ac:dyDescent="0.15"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</row>
    <row r="191" spans="26:53" x14ac:dyDescent="0.15"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</row>
    <row r="192" spans="26:53" x14ac:dyDescent="0.15"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</row>
    <row r="193" spans="26:53" x14ac:dyDescent="0.15"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</row>
    <row r="194" spans="26:53" x14ac:dyDescent="0.15"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</row>
    <row r="195" spans="26:53" x14ac:dyDescent="0.15"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</row>
    <row r="196" spans="26:53" x14ac:dyDescent="0.15"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</row>
    <row r="197" spans="26:53" x14ac:dyDescent="0.15"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</row>
    <row r="198" spans="26:53" x14ac:dyDescent="0.15"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</row>
    <row r="199" spans="26:53" x14ac:dyDescent="0.15"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</row>
    <row r="200" spans="26:53" x14ac:dyDescent="0.15"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</row>
    <row r="201" spans="26:53" x14ac:dyDescent="0.15"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</row>
    <row r="202" spans="26:53" x14ac:dyDescent="0.15"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</row>
    <row r="203" spans="26:53" x14ac:dyDescent="0.15"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</row>
    <row r="204" spans="26:53" x14ac:dyDescent="0.15"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</row>
    <row r="205" spans="26:53" x14ac:dyDescent="0.15"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</row>
    <row r="206" spans="26:53" x14ac:dyDescent="0.15"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</row>
    <row r="207" spans="26:53" x14ac:dyDescent="0.15"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</row>
    <row r="208" spans="26:53" x14ac:dyDescent="0.15"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</row>
    <row r="209" spans="26:53" x14ac:dyDescent="0.15"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</row>
    <row r="210" spans="26:53" x14ac:dyDescent="0.15"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</row>
    <row r="211" spans="26:53" x14ac:dyDescent="0.15"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</row>
    <row r="212" spans="26:53" x14ac:dyDescent="0.15"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</row>
    <row r="213" spans="26:53" x14ac:dyDescent="0.15"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</row>
    <row r="214" spans="26:53" x14ac:dyDescent="0.15"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</row>
    <row r="215" spans="26:53" x14ac:dyDescent="0.15"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</row>
    <row r="216" spans="26:53" x14ac:dyDescent="0.15"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</row>
  </sheetData>
  <sheetProtection algorithmName="SHA-512" hashValue="mh8XOxA2uXl6mK9lstbrosCjQvExeHjjZKXIEYaIHHgW31A7MafL8gb14BBd1oYrerQS+fR68okTYNi3GA2Neg==" saltValue="9tOrDCh3VTGbBYlzF5FgS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5DE-5836-3F4A-98B8-0DAFED4B0D23}">
  <sheetPr codeName="Sheet5">
    <tabColor theme="0" tint="-0.34998626667073579"/>
  </sheetPr>
  <dimension ref="A1:AW216"/>
  <sheetViews>
    <sheetView zoomScale="90" zoomScaleNormal="90" workbookViewId="0">
      <selection activeCell="D18" sqref="D18"/>
    </sheetView>
  </sheetViews>
  <sheetFormatPr baseColWidth="10" defaultRowHeight="13" x14ac:dyDescent="0.15"/>
  <cols>
    <col min="1" max="1" width="20.33203125" style="134" customWidth="1"/>
    <col min="2" max="2" width="24.33203125" style="134" customWidth="1"/>
    <col min="3" max="14" width="12.1640625" style="134" customWidth="1"/>
    <col min="15" max="16" width="12.1640625" style="134" hidden="1" customWidth="1"/>
    <col min="17" max="20" width="12.1640625" style="134" customWidth="1"/>
    <col min="21" max="49" width="7.5" style="134" customWidth="1"/>
    <col min="50" max="16384" width="10.83203125" style="134"/>
  </cols>
  <sheetData>
    <row r="1" spans="1:49" ht="14" x14ac:dyDescent="0.1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</row>
    <row r="2" spans="1:49" ht="14" x14ac:dyDescent="0.15">
      <c r="A2" s="135" t="s">
        <v>11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1:49" ht="15" thickBot="1" x14ac:dyDescent="0.2">
      <c r="A3" s="133"/>
      <c r="B3" s="133"/>
      <c r="C3" s="133"/>
      <c r="D3" s="133"/>
      <c r="E3" s="133"/>
      <c r="F3" s="133"/>
      <c r="G3" s="136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184"/>
      <c r="P4" s="184"/>
      <c r="Q4" s="72"/>
      <c r="R4" s="72"/>
      <c r="S4" s="72"/>
      <c r="T4" s="7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185"/>
      <c r="P5" s="185"/>
      <c r="Q5" s="47"/>
      <c r="R5" s="47"/>
      <c r="S5" s="47"/>
      <c r="T5" s="75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185"/>
      <c r="P6" s="185"/>
      <c r="Q6" s="47"/>
      <c r="R6" s="47"/>
      <c r="S6" s="47"/>
      <c r="T6" s="75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</row>
    <row r="7" spans="1:49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62" t="s">
        <v>130</v>
      </c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</row>
    <row r="8" spans="1:49" ht="18" customHeight="1" x14ac:dyDescent="0.15">
      <c r="A8" s="152" t="str">
        <f>'WA Oct 2018'!K2</f>
        <v>Horizon Power</v>
      </c>
      <c r="B8" s="154" t="str">
        <f>'WA Oct 2018'!L2</f>
        <v xml:space="preserve">Regulated </v>
      </c>
      <c r="C8" s="139">
        <f>91*'WA Oct 2018'!M2/100</f>
        <v>141.90994999999998</v>
      </c>
      <c r="D8" s="139">
        <f>IF($C$5&gt;='WA Oct 2018'!P2,('WA Oct 2018'!P2*'WA Oct 2018'!N2/100),('WA Bills October 2018'!$C$5*'WA Oct 2018'!N2/100))</f>
        <v>1213.3900000000001</v>
      </c>
      <c r="E8" s="139">
        <v>0</v>
      </c>
      <c r="F8" s="139">
        <v>0</v>
      </c>
      <c r="G8" s="140">
        <v>0</v>
      </c>
      <c r="H8" s="139">
        <f>IF(($C$5&lt;'WA Oct 2018'!P2),(0),('WA Bills October 2018'!$C$5-'WA Oct 2018'!P2)*'WA Oct 2018'!Q2/100)</f>
        <v>0</v>
      </c>
      <c r="I8" s="141">
        <f>SUM(C8:H8)</f>
        <v>1355.2999500000001</v>
      </c>
      <c r="J8" s="142">
        <f>I8*4</f>
        <v>5421.1998000000003</v>
      </c>
      <c r="K8" s="138">
        <v>0</v>
      </c>
      <c r="L8" s="138">
        <f>'WA Oct 2018'!AZ2</f>
        <v>0</v>
      </c>
      <c r="M8" s="138">
        <f>'WA Oct 2018'!BA2</f>
        <v>0</v>
      </c>
      <c r="N8" s="138">
        <f>'WA Oct 2018'!BB2</f>
        <v>0</v>
      </c>
      <c r="O8" s="142">
        <f>J8</f>
        <v>5421.1998000000003</v>
      </c>
      <c r="P8" s="142">
        <f>O8</f>
        <v>5421.1998000000003</v>
      </c>
      <c r="Q8" s="142">
        <f>O8*1.1</f>
        <v>5963.3197800000007</v>
      </c>
      <c r="R8" s="142">
        <f>P8*1.1</f>
        <v>5963.3197800000007</v>
      </c>
      <c r="S8" s="143">
        <f>'WA Oct 2018'!BI2</f>
        <v>0</v>
      </c>
      <c r="T8" s="144" t="str">
        <f>'WA Oct 2018'!BJ2</f>
        <v>n</v>
      </c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</row>
    <row r="9" spans="1:49" ht="18" customHeight="1" thickBot="1" x14ac:dyDescent="0.2">
      <c r="A9" s="153" t="str">
        <f>'WA Oct 2018'!K3</f>
        <v>Synergy</v>
      </c>
      <c r="B9" s="155" t="str">
        <f>'WA Oct 2018'!L3</f>
        <v>Regulated</v>
      </c>
      <c r="C9" s="146">
        <f>91*'WA Oct 2018'!M3/100</f>
        <v>141.91085999999999</v>
      </c>
      <c r="D9" s="146">
        <f>IF($C$5&gt;='WA Oct 2018'!P3,('WA Oct 2018'!P3*'WA Oct 2018'!N3/100),('WA Bills October 2018'!$C$5*'WA Oct 2018'!N3/100))</f>
        <v>1213.3900000000001</v>
      </c>
      <c r="E9" s="146">
        <v>0</v>
      </c>
      <c r="F9" s="146">
        <v>0</v>
      </c>
      <c r="G9" s="147">
        <v>0</v>
      </c>
      <c r="H9" s="146">
        <f>IF(($C$5&lt;'WA Oct 2018'!P3),(0),('WA Bills October 2018'!$C$5-'WA Oct 2018'!P3)*'WA Oct 2018'!Q3/100)</f>
        <v>0</v>
      </c>
      <c r="I9" s="148">
        <f t="shared" ref="I9" si="0">SUM(C9:H9)</f>
        <v>1355.3008600000001</v>
      </c>
      <c r="J9" s="149">
        <f t="shared" ref="J9" si="1">I9*4</f>
        <v>5421.2034400000002</v>
      </c>
      <c r="K9" s="145">
        <v>0</v>
      </c>
      <c r="L9" s="145">
        <f>'WA Oct 2018'!AZ3</f>
        <v>0</v>
      </c>
      <c r="M9" s="145">
        <f>'WA Oct 2018'!BA3</f>
        <v>0</v>
      </c>
      <c r="N9" s="145">
        <f>'WA Oct 2018'!BB3</f>
        <v>0</v>
      </c>
      <c r="O9" s="149">
        <f>J9-((I9-C9)*L9/100)*4</f>
        <v>5421.2034400000002</v>
      </c>
      <c r="P9" s="149">
        <f>O9-(O9*M9/100)</f>
        <v>5421.2034400000002</v>
      </c>
      <c r="Q9" s="149">
        <f>O9*1.1</f>
        <v>5963.3237840000011</v>
      </c>
      <c r="R9" s="149">
        <f>P9*1.1</f>
        <v>5963.3237840000011</v>
      </c>
      <c r="S9" s="150">
        <f>'WA Oct 2018'!BI3</f>
        <v>0</v>
      </c>
      <c r="T9" s="151" t="str">
        <f>'WA Oct 2018'!BJ3</f>
        <v>n</v>
      </c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</row>
    <row r="10" spans="1:49" ht="14" x14ac:dyDescent="0.15"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</row>
    <row r="11" spans="1:49" ht="15" thickBot="1" x14ac:dyDescent="0.2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6"/>
      <c r="U11" s="133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33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33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33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33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33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164</v>
      </c>
      <c r="R17" s="161" t="s">
        <v>60</v>
      </c>
      <c r="S17" s="160" t="s">
        <v>8</v>
      </c>
      <c r="T17" s="162" t="s">
        <v>9</v>
      </c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</row>
    <row r="18" spans="1:49" ht="18" customHeight="1" thickBot="1" x14ac:dyDescent="0.2">
      <c r="A18" s="163" t="str">
        <f>'WA Oct 2018'!K4</f>
        <v>Synergy</v>
      </c>
      <c r="B18" s="164" t="str">
        <f>'WA Oct 2018'!L4</f>
        <v>Regulated</v>
      </c>
      <c r="C18" s="165">
        <f>91*'WA Oct 2018'!M4/100</f>
        <v>251.40815699999999</v>
      </c>
      <c r="D18" s="165">
        <f>(C13*C14)*'WA Oct 2018'!N2/100</f>
        <v>849.37300000000005</v>
      </c>
      <c r="E18" s="165">
        <v>0</v>
      </c>
      <c r="F18" s="165">
        <v>0</v>
      </c>
      <c r="G18" s="166">
        <v>0</v>
      </c>
      <c r="H18" s="165">
        <f>(C13*C15)*'WA Oct 2018'!W4/100</f>
        <v>146.81549999999999</v>
      </c>
      <c r="I18" s="167">
        <f>SUM(C18:H18)</f>
        <v>1247.5966570000001</v>
      </c>
      <c r="J18" s="168">
        <f>I18*4</f>
        <v>4990.3866280000002</v>
      </c>
      <c r="K18" s="169">
        <v>0</v>
      </c>
      <c r="L18" s="169">
        <f>'WA Oct 2018'!AZ4</f>
        <v>0</v>
      </c>
      <c r="M18" s="169">
        <f>'WA Oct 2018'!BA4</f>
        <v>0</v>
      </c>
      <c r="N18" s="169">
        <f>'WA Oct 2018'!BB4</f>
        <v>0</v>
      </c>
      <c r="O18" s="168">
        <f>J18</f>
        <v>4990.3866280000002</v>
      </c>
      <c r="P18" s="168">
        <f>O18</f>
        <v>4990.3866280000002</v>
      </c>
      <c r="Q18" s="168">
        <f>O18*1.1</f>
        <v>5489.4252908000008</v>
      </c>
      <c r="R18" s="168">
        <f>P18*1.1</f>
        <v>5489.4252908000008</v>
      </c>
      <c r="S18" s="170">
        <f>'WA Oct 2018'!BI4</f>
        <v>0</v>
      </c>
      <c r="T18" s="171" t="str">
        <f>'WA Oct 2018'!BJ4</f>
        <v>n</v>
      </c>
      <c r="U18" s="133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</row>
    <row r="19" spans="1:49" ht="14" x14ac:dyDescent="0.15">
      <c r="U19" s="133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</row>
    <row r="20" spans="1:49" ht="14" x14ac:dyDescent="0.15">
      <c r="U20" s="133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</row>
    <row r="21" spans="1:49" ht="14" x14ac:dyDescent="0.15">
      <c r="U21" s="133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</row>
    <row r="22" spans="1:49" ht="14" x14ac:dyDescent="0.15">
      <c r="U22" s="133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</row>
    <row r="23" spans="1:49" ht="14" x14ac:dyDescent="0.15">
      <c r="U23" s="133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</row>
    <row r="24" spans="1:49" ht="14" x14ac:dyDescent="0.15">
      <c r="U24" s="133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</row>
    <row r="25" spans="1:49" ht="14" x14ac:dyDescent="0.15"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</row>
    <row r="26" spans="1:49" ht="14" x14ac:dyDescent="0.15">
      <c r="U26" s="133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</row>
    <row r="27" spans="1:49" ht="14" x14ac:dyDescent="0.15">
      <c r="U27" s="133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</row>
    <row r="28" spans="1:49" ht="14" x14ac:dyDescent="0.15">
      <c r="U28" s="133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</row>
    <row r="29" spans="1:49" ht="14" x14ac:dyDescent="0.15">
      <c r="U29" s="133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</row>
    <row r="30" spans="1:49" ht="14" x14ac:dyDescent="0.15">
      <c r="U30" s="133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</row>
    <row r="31" spans="1:49" ht="14" x14ac:dyDescent="0.15">
      <c r="U31" s="133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</row>
    <row r="32" spans="1:49" ht="14" x14ac:dyDescent="0.15">
      <c r="U32" s="133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</row>
    <row r="33" spans="21:49" ht="14" x14ac:dyDescent="0.15">
      <c r="U33" s="133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</row>
    <row r="34" spans="21:49" ht="14" x14ac:dyDescent="0.15">
      <c r="U34" s="133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</row>
    <row r="35" spans="21:49" ht="14" x14ac:dyDescent="0.15">
      <c r="U35" s="133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</row>
    <row r="36" spans="21:49" ht="14" x14ac:dyDescent="0.15">
      <c r="U36" s="133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</row>
    <row r="37" spans="21:49" ht="14" x14ac:dyDescent="0.15">
      <c r="U37" s="133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</row>
    <row r="38" spans="21:49" ht="14" x14ac:dyDescent="0.15">
      <c r="U38" s="133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</row>
    <row r="39" spans="21:49" ht="14" x14ac:dyDescent="0.15">
      <c r="U39" s="133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</row>
    <row r="40" spans="21:49" ht="14" x14ac:dyDescent="0.15">
      <c r="U40" s="133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</row>
    <row r="41" spans="21:49" ht="14" x14ac:dyDescent="0.15">
      <c r="U41" s="133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</row>
    <row r="42" spans="21:49" ht="14" x14ac:dyDescent="0.15">
      <c r="U42" s="133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</row>
    <row r="43" spans="21:49" ht="14" x14ac:dyDescent="0.15">
      <c r="U43" s="133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</row>
    <row r="44" spans="21:49" ht="14" x14ac:dyDescent="0.15">
      <c r="U44" s="133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</row>
    <row r="45" spans="21:49" ht="14" x14ac:dyDescent="0.15">
      <c r="U45" s="133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</row>
    <row r="46" spans="21:49" ht="14" x14ac:dyDescent="0.15">
      <c r="U46" s="133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</row>
    <row r="47" spans="21:49" ht="14" x14ac:dyDescent="0.15">
      <c r="U47" s="133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</row>
    <row r="48" spans="21:49" ht="14" x14ac:dyDescent="0.15">
      <c r="U48" s="133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</row>
    <row r="49" spans="21:49" ht="14" x14ac:dyDescent="0.15">
      <c r="U49" s="133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</row>
    <row r="50" spans="21:49" ht="14" x14ac:dyDescent="0.15">
      <c r="U50" s="133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</row>
    <row r="51" spans="21:49" ht="14" x14ac:dyDescent="0.15">
      <c r="U51" s="133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</row>
    <row r="52" spans="21:49" ht="14" x14ac:dyDescent="0.15">
      <c r="U52" s="133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</row>
    <row r="53" spans="21:49" ht="14" x14ac:dyDescent="0.15">
      <c r="U53" s="133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</row>
    <row r="54" spans="21:49" ht="14" x14ac:dyDescent="0.15">
      <c r="U54" s="133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</row>
    <row r="55" spans="21:49" ht="14" x14ac:dyDescent="0.15">
      <c r="U55" s="133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</row>
    <row r="56" spans="21:49" ht="14" x14ac:dyDescent="0.15">
      <c r="U56" s="133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</row>
    <row r="57" spans="21:49" ht="14" x14ac:dyDescent="0.15">
      <c r="U57" s="133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</row>
    <row r="58" spans="21:49" ht="14" x14ac:dyDescent="0.15">
      <c r="U58" s="133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</row>
    <row r="59" spans="21:49" ht="14" x14ac:dyDescent="0.15">
      <c r="U59" s="133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</row>
    <row r="60" spans="21:49" ht="14" x14ac:dyDescent="0.15">
      <c r="U60" s="133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</row>
    <row r="61" spans="21:49" ht="14" x14ac:dyDescent="0.15">
      <c r="U61" s="133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</row>
    <row r="62" spans="21:49" ht="14" x14ac:dyDescent="0.15">
      <c r="U62" s="133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</row>
    <row r="63" spans="21:49" ht="14" x14ac:dyDescent="0.15">
      <c r="U63" s="133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</row>
    <row r="64" spans="21:49" ht="14" x14ac:dyDescent="0.15">
      <c r="U64" s="133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</row>
    <row r="65" spans="21:49" ht="14" x14ac:dyDescent="0.15">
      <c r="U65" s="133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</row>
    <row r="66" spans="21:49" ht="14" x14ac:dyDescent="0.15">
      <c r="U66" s="133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</row>
    <row r="67" spans="21:49" ht="14" x14ac:dyDescent="0.15">
      <c r="U67" s="133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</row>
    <row r="68" spans="21:49" ht="14" x14ac:dyDescent="0.15">
      <c r="U68" s="133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</row>
    <row r="69" spans="21:49" ht="14" x14ac:dyDescent="0.15">
      <c r="U69" s="133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</row>
    <row r="70" spans="21:49" ht="14" x14ac:dyDescent="0.15">
      <c r="U70" s="133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</row>
    <row r="71" spans="21:49" ht="14" x14ac:dyDescent="0.15">
      <c r="U71" s="133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</row>
    <row r="72" spans="21:49" ht="14" x14ac:dyDescent="0.15">
      <c r="U72" s="133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</row>
    <row r="73" spans="21:49" ht="14" x14ac:dyDescent="0.15">
      <c r="U73" s="133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</row>
    <row r="74" spans="21:49" ht="14" x14ac:dyDescent="0.15">
      <c r="U74" s="133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</row>
    <row r="75" spans="21:49" ht="14" x14ac:dyDescent="0.15">
      <c r="U75" s="133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</row>
    <row r="76" spans="21:49" ht="14" x14ac:dyDescent="0.15">
      <c r="U76" s="133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</row>
    <row r="77" spans="21:49" ht="14" x14ac:dyDescent="0.15">
      <c r="U77" s="133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</row>
    <row r="78" spans="21:49" ht="14" x14ac:dyDescent="0.15">
      <c r="U78" s="133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</row>
    <row r="79" spans="21:49" ht="14" x14ac:dyDescent="0.15">
      <c r="U79" s="13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</row>
    <row r="80" spans="21:49" ht="14" x14ac:dyDescent="0.15">
      <c r="U80" s="133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</row>
    <row r="81" spans="21:49" ht="14" x14ac:dyDescent="0.15">
      <c r="U81" s="133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</row>
    <row r="82" spans="21:49" ht="14" x14ac:dyDescent="0.15">
      <c r="U82" s="133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</row>
    <row r="83" spans="21:49" ht="14" x14ac:dyDescent="0.15">
      <c r="U83" s="133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</row>
    <row r="84" spans="21:49" ht="14" x14ac:dyDescent="0.15">
      <c r="U84" s="133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</row>
    <row r="85" spans="21:49" ht="14" x14ac:dyDescent="0.15">
      <c r="U85" s="133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</row>
    <row r="86" spans="21:49" ht="14" x14ac:dyDescent="0.15">
      <c r="U86" s="133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</row>
    <row r="87" spans="21:49" ht="14" x14ac:dyDescent="0.15">
      <c r="U87" s="133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</row>
    <row r="88" spans="21:49" ht="14" x14ac:dyDescent="0.15">
      <c r="U88" s="133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</row>
    <row r="89" spans="21:49" ht="14" x14ac:dyDescent="0.15">
      <c r="U89" s="133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</row>
    <row r="90" spans="21:49" ht="14" x14ac:dyDescent="0.15">
      <c r="U90" s="133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</row>
    <row r="91" spans="21:49" ht="14" x14ac:dyDescent="0.15">
      <c r="U91" s="133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</row>
    <row r="92" spans="21:49" ht="14" x14ac:dyDescent="0.15">
      <c r="U92" s="133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</row>
    <row r="93" spans="21:49" ht="14" x14ac:dyDescent="0.15">
      <c r="U93" s="133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</row>
    <row r="94" spans="21:49" ht="14" x14ac:dyDescent="0.15">
      <c r="U94" s="133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</row>
    <row r="95" spans="21:49" ht="14" x14ac:dyDescent="0.15">
      <c r="U95" s="133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</row>
    <row r="96" spans="21:49" ht="14" x14ac:dyDescent="0.15">
      <c r="U96" s="133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</row>
    <row r="97" spans="21:49" ht="14" x14ac:dyDescent="0.15">
      <c r="U97" s="133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</row>
    <row r="98" spans="21:49" ht="14" x14ac:dyDescent="0.15">
      <c r="U98" s="133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</row>
    <row r="99" spans="21:49" ht="14" x14ac:dyDescent="0.15">
      <c r="U99" s="133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</row>
    <row r="100" spans="21:49" ht="14" x14ac:dyDescent="0.15">
      <c r="U100" s="133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</row>
    <row r="101" spans="21:49" ht="14" x14ac:dyDescent="0.15">
      <c r="U101" s="133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</row>
    <row r="102" spans="21:49" ht="14" x14ac:dyDescent="0.15">
      <c r="U102" s="133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</row>
    <row r="103" spans="21:49" ht="14" x14ac:dyDescent="0.15">
      <c r="U103" s="133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</row>
    <row r="104" spans="21:49" ht="14" x14ac:dyDescent="0.15">
      <c r="U104" s="133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</row>
    <row r="105" spans="21:49" ht="14" x14ac:dyDescent="0.15">
      <c r="U105" s="133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</row>
    <row r="106" spans="21:49" ht="14" x14ac:dyDescent="0.15">
      <c r="U106" s="133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</row>
    <row r="107" spans="21:49" ht="14" x14ac:dyDescent="0.15">
      <c r="U107" s="133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</row>
    <row r="108" spans="21:49" ht="14" x14ac:dyDescent="0.15">
      <c r="U108" s="133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</row>
    <row r="109" spans="21:49" ht="14" x14ac:dyDescent="0.15">
      <c r="U109" s="133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</row>
    <row r="110" spans="21:49" ht="14" x14ac:dyDescent="0.15">
      <c r="U110" s="133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</row>
    <row r="111" spans="21:49" ht="14" x14ac:dyDescent="0.15">
      <c r="U111" s="133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</row>
    <row r="112" spans="21:49" ht="14" x14ac:dyDescent="0.15">
      <c r="U112" s="133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</row>
    <row r="113" spans="21:49" ht="14" x14ac:dyDescent="0.15">
      <c r="U113" s="133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</row>
    <row r="114" spans="21:49" ht="14" x14ac:dyDescent="0.15">
      <c r="U114" s="133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</row>
    <row r="115" spans="21:49" ht="14" x14ac:dyDescent="0.15">
      <c r="U115" s="133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</row>
    <row r="116" spans="21:49" ht="14" x14ac:dyDescent="0.15">
      <c r="U116" s="133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</row>
    <row r="117" spans="21:49" ht="14" x14ac:dyDescent="0.15">
      <c r="U117" s="133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</row>
    <row r="118" spans="21:49" ht="14" x14ac:dyDescent="0.15">
      <c r="U118" s="133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</row>
    <row r="119" spans="21:49" ht="14" x14ac:dyDescent="0.15">
      <c r="U119" s="133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</row>
    <row r="120" spans="21:49" ht="14" x14ac:dyDescent="0.15">
      <c r="U120" s="133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</row>
    <row r="121" spans="21:49" ht="14" x14ac:dyDescent="0.15">
      <c r="U121" s="133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</row>
    <row r="122" spans="21:49" ht="14" x14ac:dyDescent="0.15">
      <c r="U122" s="133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</row>
    <row r="123" spans="21:49" ht="14" x14ac:dyDescent="0.15">
      <c r="U123" s="133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</row>
    <row r="124" spans="21:49" ht="14" x14ac:dyDescent="0.15">
      <c r="U124" s="133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</row>
    <row r="125" spans="21:49" ht="14" x14ac:dyDescent="0.15">
      <c r="U125" s="133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</row>
    <row r="126" spans="21:49" ht="14" x14ac:dyDescent="0.15">
      <c r="U126" s="133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</row>
    <row r="127" spans="21:49" ht="14" x14ac:dyDescent="0.15">
      <c r="U127" s="133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</row>
    <row r="128" spans="21:49" ht="14" x14ac:dyDescent="0.15">
      <c r="U128" s="133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</row>
    <row r="129" spans="21:49" ht="14" x14ac:dyDescent="0.15">
      <c r="U129" s="133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</row>
    <row r="130" spans="21:49" ht="14" x14ac:dyDescent="0.15">
      <c r="U130" s="133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</row>
    <row r="131" spans="21:49" ht="14" x14ac:dyDescent="0.15">
      <c r="U131" s="133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</row>
    <row r="132" spans="21:49" ht="14" x14ac:dyDescent="0.15">
      <c r="U132" s="133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</row>
    <row r="133" spans="21:49" ht="14" x14ac:dyDescent="0.15">
      <c r="U133" s="133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</row>
    <row r="134" spans="21:49" ht="14" x14ac:dyDescent="0.15">
      <c r="U134" s="133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</row>
    <row r="135" spans="21:49" ht="14" x14ac:dyDescent="0.15">
      <c r="U135" s="133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</row>
    <row r="136" spans="21:49" ht="14" x14ac:dyDescent="0.15">
      <c r="U136" s="133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</row>
    <row r="137" spans="21:49" ht="14" x14ac:dyDescent="0.15">
      <c r="U137" s="133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</row>
    <row r="138" spans="21:49" ht="14" x14ac:dyDescent="0.15">
      <c r="U138" s="133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</row>
    <row r="139" spans="21:49" ht="14" x14ac:dyDescent="0.15">
      <c r="U139" s="133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</row>
    <row r="140" spans="21:49" ht="14" x14ac:dyDescent="0.15">
      <c r="U140" s="133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</row>
    <row r="141" spans="21:49" ht="14" x14ac:dyDescent="0.15">
      <c r="U141" s="133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</row>
    <row r="142" spans="21:49" ht="14" x14ac:dyDescent="0.15">
      <c r="U142" s="133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</row>
    <row r="143" spans="21:49" ht="14" x14ac:dyDescent="0.15">
      <c r="U143" s="133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</row>
    <row r="144" spans="21:49" ht="14" x14ac:dyDescent="0.15">
      <c r="U144" s="133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</row>
    <row r="145" spans="21:49" ht="14" x14ac:dyDescent="0.15">
      <c r="U145" s="133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</row>
    <row r="146" spans="21:49" ht="14" x14ac:dyDescent="0.15">
      <c r="U146" s="133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</row>
    <row r="147" spans="21:49" ht="14" x14ac:dyDescent="0.15">
      <c r="U147" s="133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</row>
    <row r="148" spans="21:49" ht="14" x14ac:dyDescent="0.15">
      <c r="U148" s="133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</row>
    <row r="149" spans="21:49" ht="14" x14ac:dyDescent="0.15">
      <c r="U149" s="133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</row>
    <row r="150" spans="21:49" ht="14" x14ac:dyDescent="0.15">
      <c r="U150" s="133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</row>
    <row r="151" spans="21:49" ht="14" x14ac:dyDescent="0.15">
      <c r="U151" s="133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</row>
    <row r="152" spans="21:49" ht="14" x14ac:dyDescent="0.15">
      <c r="U152" s="133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</row>
    <row r="153" spans="21:49" ht="14" x14ac:dyDescent="0.15">
      <c r="U153" s="133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</row>
    <row r="154" spans="21:49" ht="14" x14ac:dyDescent="0.15">
      <c r="U154" s="133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</row>
    <row r="155" spans="21:49" ht="14" x14ac:dyDescent="0.15">
      <c r="U155" s="133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</row>
    <row r="156" spans="21:49" ht="14" x14ac:dyDescent="0.15">
      <c r="U156" s="133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</row>
    <row r="157" spans="21:49" ht="14" x14ac:dyDescent="0.15">
      <c r="U157" s="133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</row>
    <row r="158" spans="21:49" ht="14" x14ac:dyDescent="0.15">
      <c r="U158" s="133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</row>
    <row r="159" spans="21:49" ht="14" x14ac:dyDescent="0.15">
      <c r="U159" s="133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</row>
    <row r="160" spans="21:49" ht="14" x14ac:dyDescent="0.15">
      <c r="U160" s="133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</row>
    <row r="161" spans="21:49" ht="14" x14ac:dyDescent="0.15">
      <c r="U161" s="133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</row>
    <row r="162" spans="21:49" ht="14" x14ac:dyDescent="0.15">
      <c r="U162" s="133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</row>
    <row r="163" spans="21:49" ht="14" x14ac:dyDescent="0.15">
      <c r="U163" s="133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</row>
    <row r="164" spans="21:49" ht="14" x14ac:dyDescent="0.15">
      <c r="U164" s="133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</row>
    <row r="165" spans="21:49" ht="14" x14ac:dyDescent="0.15">
      <c r="U165" s="133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</row>
    <row r="166" spans="21:49" ht="14" x14ac:dyDescent="0.15">
      <c r="U166" s="133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</row>
    <row r="167" spans="21:49" ht="14" x14ac:dyDescent="0.15">
      <c r="U167" s="133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</row>
    <row r="168" spans="21:49" ht="14" x14ac:dyDescent="0.15">
      <c r="U168" s="133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</row>
    <row r="169" spans="21:49" ht="14" x14ac:dyDescent="0.15">
      <c r="U169" s="133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</row>
    <row r="170" spans="21:49" ht="14" x14ac:dyDescent="0.15">
      <c r="U170" s="133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</row>
    <row r="171" spans="21:49" ht="14" x14ac:dyDescent="0.15">
      <c r="U171" s="133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</row>
    <row r="172" spans="21:49" ht="14" x14ac:dyDescent="0.15">
      <c r="U172" s="133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</row>
    <row r="173" spans="21:49" ht="14" x14ac:dyDescent="0.15">
      <c r="U173" s="133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</row>
    <row r="174" spans="21:49" ht="14" x14ac:dyDescent="0.15">
      <c r="U174" s="133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</row>
    <row r="175" spans="21:49" ht="14" x14ac:dyDescent="0.15">
      <c r="U175" s="133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</row>
    <row r="176" spans="21:49" ht="14" x14ac:dyDescent="0.15">
      <c r="U176" s="133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</row>
    <row r="177" spans="21:49" ht="14" x14ac:dyDescent="0.15">
      <c r="U177" s="133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</row>
    <row r="178" spans="21:49" ht="14" x14ac:dyDescent="0.15">
      <c r="U178" s="133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</row>
    <row r="179" spans="21:49" ht="14" x14ac:dyDescent="0.15">
      <c r="U179" s="133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</row>
    <row r="180" spans="21:49" ht="14" x14ac:dyDescent="0.15">
      <c r="U180" s="133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</row>
    <row r="181" spans="21:49" ht="14" x14ac:dyDescent="0.15">
      <c r="U181" s="133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</row>
    <row r="182" spans="21:49" ht="14" x14ac:dyDescent="0.15">
      <c r="U182" s="133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</row>
    <row r="183" spans="21:49" ht="14" x14ac:dyDescent="0.15">
      <c r="U183" s="133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</row>
    <row r="184" spans="21:49" ht="14" x14ac:dyDescent="0.15">
      <c r="U184" s="133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</row>
    <row r="185" spans="21:49" ht="14" x14ac:dyDescent="0.15">
      <c r="U185" s="133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</row>
    <row r="186" spans="21:49" ht="14" x14ac:dyDescent="0.15">
      <c r="U186" s="133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</row>
    <row r="187" spans="21:49" ht="14" x14ac:dyDescent="0.15">
      <c r="U187" s="133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</row>
    <row r="188" spans="21:49" ht="14" x14ac:dyDescent="0.15">
      <c r="U188" s="133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</row>
    <row r="189" spans="21:49" ht="14" x14ac:dyDescent="0.15">
      <c r="U189" s="133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</row>
    <row r="190" spans="21:49" ht="14" x14ac:dyDescent="0.15">
      <c r="U190" s="133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</row>
    <row r="191" spans="21:49" ht="14" x14ac:dyDescent="0.15">
      <c r="U191" s="133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</row>
    <row r="192" spans="21:49" ht="14" x14ac:dyDescent="0.15">
      <c r="U192" s="133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</row>
    <row r="193" spans="21:49" ht="14" x14ac:dyDescent="0.15">
      <c r="U193" s="133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</row>
    <row r="194" spans="21:49" ht="14" x14ac:dyDescent="0.15">
      <c r="U194" s="133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</row>
    <row r="195" spans="21:49" ht="14" x14ac:dyDescent="0.15">
      <c r="U195" s="133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</row>
    <row r="196" spans="21:49" ht="14" x14ac:dyDescent="0.15">
      <c r="U196" s="133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</row>
    <row r="197" spans="21:49" ht="14" x14ac:dyDescent="0.15">
      <c r="U197" s="133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</row>
    <row r="198" spans="21:49" ht="14" x14ac:dyDescent="0.15">
      <c r="U198" s="133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</row>
    <row r="199" spans="21:49" ht="14" x14ac:dyDescent="0.15">
      <c r="U199" s="133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</row>
    <row r="200" spans="21:49" ht="14" x14ac:dyDescent="0.15">
      <c r="U200" s="133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</row>
    <row r="201" spans="21:49" ht="14" x14ac:dyDescent="0.15">
      <c r="U201" s="133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</row>
    <row r="202" spans="21:49" ht="14" x14ac:dyDescent="0.15">
      <c r="U202" s="133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</row>
    <row r="203" spans="21:49" ht="14" x14ac:dyDescent="0.15">
      <c r="U203" s="133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</row>
    <row r="204" spans="21:49" ht="14" x14ac:dyDescent="0.15">
      <c r="U204" s="133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</row>
    <row r="205" spans="21:49" ht="14" x14ac:dyDescent="0.15">
      <c r="U205" s="133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</row>
    <row r="206" spans="21:49" ht="14" x14ac:dyDescent="0.15">
      <c r="U206" s="133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</row>
    <row r="207" spans="21:49" ht="14" x14ac:dyDescent="0.15">
      <c r="U207" s="133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</row>
    <row r="208" spans="21:49" ht="14" x14ac:dyDescent="0.15">
      <c r="U208" s="133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</row>
    <row r="209" spans="21:49" ht="14" x14ac:dyDescent="0.15">
      <c r="U209" s="133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</row>
    <row r="210" spans="21:49" ht="14" x14ac:dyDescent="0.15">
      <c r="U210" s="133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</row>
    <row r="211" spans="21:49" ht="14" x14ac:dyDescent="0.15">
      <c r="U211" s="133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</row>
    <row r="212" spans="21:49" ht="14" x14ac:dyDescent="0.15">
      <c r="U212" s="133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</row>
    <row r="213" spans="21:49" ht="14" x14ac:dyDescent="0.15">
      <c r="U213" s="133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</row>
    <row r="214" spans="21:49" ht="14" x14ac:dyDescent="0.15">
      <c r="U214" s="133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</row>
    <row r="215" spans="21:49" ht="14" x14ac:dyDescent="0.15">
      <c r="U215" s="133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</row>
    <row r="216" spans="21:49" ht="14" x14ac:dyDescent="0.15">
      <c r="U216" s="133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</row>
  </sheetData>
  <sheetProtection algorithmName="SHA-512" hashValue="hzsFWYeau9RxSo2tDs6Iws3mCe0z+Lu8gnFabH8nznFzog8nTxAk8g2L0Qi84YE6CrWsq3zxTBr3KvJ3I+HOrw==" saltValue="2ihBnoK7S48vHkikCsIPA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7325A-A0D0-D84C-B0B6-7625CF797A28}">
  <sheetPr codeName="Sheet6">
    <tabColor theme="9"/>
  </sheetPr>
  <dimension ref="A1:AW558"/>
  <sheetViews>
    <sheetView workbookViewId="0">
      <selection activeCell="S27" sqref="S2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27" customWidth="1"/>
    <col min="50" max="16384" width="10.83203125" style="127"/>
  </cols>
  <sheetData>
    <row r="1" spans="1:49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1:49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1:49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</row>
    <row r="7" spans="1:49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62" t="s">
        <v>130</v>
      </c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</row>
    <row r="8" spans="1:49" ht="18" customHeight="1" x14ac:dyDescent="0.15">
      <c r="A8" s="152" t="str">
        <f>'WA Apr 2018'!K2</f>
        <v>Horizon Power</v>
      </c>
      <c r="B8" s="154" t="str">
        <f>'WA Apr 2018'!L2</f>
        <v xml:space="preserve">Regulated </v>
      </c>
      <c r="C8" s="139">
        <f>91*'WA Apr 2018'!M2/100</f>
        <v>41.987763999999999</v>
      </c>
      <c r="D8" s="139">
        <f>IF($C$5&gt;='WA Apr 2018'!P2,('WA Apr 2018'!P2*'WA Apr 2018'!N2/100),('WA Bills April 2018'!$C$5*'WA Apr 2018'!N2/100))</f>
        <v>1516.23</v>
      </c>
      <c r="E8" s="139">
        <v>0</v>
      </c>
      <c r="F8" s="139">
        <v>0</v>
      </c>
      <c r="G8" s="140">
        <v>0</v>
      </c>
      <c r="H8" s="139">
        <f>IF(($C$5&lt;'WA Apr 2018'!P2),(0),('WA Bills April 2018'!$C$5-'WA Apr 2018'!P2)*'WA Apr 2018'!Q2/100)</f>
        <v>0</v>
      </c>
      <c r="I8" s="141">
        <f>SUM(C8:H8)</f>
        <v>1558.217764</v>
      </c>
      <c r="J8" s="142">
        <f>I8*4</f>
        <v>6232.871056</v>
      </c>
      <c r="K8" s="138">
        <v>0</v>
      </c>
      <c r="L8" s="138">
        <f>'WA Apr 2018'!AZ2</f>
        <v>0</v>
      </c>
      <c r="M8" s="138">
        <f>'WA Apr 2018'!BA2</f>
        <v>0</v>
      </c>
      <c r="N8" s="138">
        <f>'WA Apr 2018'!BB2</f>
        <v>0</v>
      </c>
      <c r="O8" s="142">
        <f>J8</f>
        <v>6232.871056</v>
      </c>
      <c r="P8" s="142">
        <f>O8</f>
        <v>6232.871056</v>
      </c>
      <c r="Q8" s="142">
        <f>O8*1.1</f>
        <v>6856.1581616000003</v>
      </c>
      <c r="R8" s="142">
        <f>P8*1.1</f>
        <v>6856.1581616000003</v>
      </c>
      <c r="S8" s="143">
        <f>'WA Apr 2018'!BI2</f>
        <v>0</v>
      </c>
      <c r="T8" s="144" t="str">
        <f>'WA Apr 2018'!BJ2</f>
        <v>n</v>
      </c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</row>
    <row r="9" spans="1:49" ht="18" customHeight="1" thickBot="1" x14ac:dyDescent="0.2">
      <c r="A9" s="153" t="str">
        <f>'WA Apr 2018'!K3</f>
        <v>Synergy</v>
      </c>
      <c r="B9" s="155" t="str">
        <f>'WA Apr 2018'!L3</f>
        <v>Regulated</v>
      </c>
      <c r="C9" s="146">
        <f>91*'WA Apr 2018'!M3/100</f>
        <v>41.987763999999999</v>
      </c>
      <c r="D9" s="146">
        <f>IF($C$5&gt;='WA Apr 2018'!P3,('WA Apr 2018'!P3*'WA Apr 2018'!N3/100),('WA Bills April 2018'!$C$5*'WA Apr 2018'!N3/100))</f>
        <v>1516.23</v>
      </c>
      <c r="E9" s="146">
        <v>0</v>
      </c>
      <c r="F9" s="146">
        <v>0</v>
      </c>
      <c r="G9" s="147">
        <v>0</v>
      </c>
      <c r="H9" s="146">
        <f>IF(($C$5&lt;'WA Apr 2018'!P3),(0),('WA Bills April 2018'!$C$5-'WA Apr 2018'!P3)*'WA Apr 2018'!Q3/100)</f>
        <v>0</v>
      </c>
      <c r="I9" s="148">
        <f t="shared" ref="I9" si="0">SUM(C9:H9)</f>
        <v>1558.217764</v>
      </c>
      <c r="J9" s="149">
        <f t="shared" ref="J9" si="1">I9*4</f>
        <v>6232.871056</v>
      </c>
      <c r="K9" s="145">
        <v>0</v>
      </c>
      <c r="L9" s="145">
        <f>'WA Apr 2018'!AZ3</f>
        <v>0</v>
      </c>
      <c r="M9" s="145">
        <f>'WA Apr 2018'!BA3</f>
        <v>0</v>
      </c>
      <c r="N9" s="145">
        <f>'WA Apr 2018'!BB3</f>
        <v>0</v>
      </c>
      <c r="O9" s="149">
        <f>J9-((I9-C9)*L9/100)*4</f>
        <v>6232.871056</v>
      </c>
      <c r="P9" s="149">
        <f>O9-(O9*M9/100)</f>
        <v>6232.871056</v>
      </c>
      <c r="Q9" s="149">
        <f>O9*1.1</f>
        <v>6856.1581616000003</v>
      </c>
      <c r="R9" s="149">
        <f>P9*1.1</f>
        <v>6856.1581616000003</v>
      </c>
      <c r="S9" s="150">
        <f>'WA Apr 2018'!BI3</f>
        <v>0</v>
      </c>
      <c r="T9" s="151" t="str">
        <f>'WA Apr 2018'!BJ3</f>
        <v>n</v>
      </c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</row>
    <row r="10" spans="1:49" ht="14" x14ac:dyDescent="0.1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</row>
    <row r="11" spans="1:49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9"/>
      <c r="U11" s="126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6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6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6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6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6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164</v>
      </c>
      <c r="R17" s="161" t="s">
        <v>60</v>
      </c>
      <c r="S17" s="160" t="s">
        <v>8</v>
      </c>
      <c r="T17" s="162" t="s">
        <v>9</v>
      </c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</row>
    <row r="18" spans="1:49" ht="18" customHeight="1" thickBot="1" x14ac:dyDescent="0.2">
      <c r="A18" s="163" t="str">
        <f>'WA Apr 2018'!K4</f>
        <v>Synergy</v>
      </c>
      <c r="B18" s="164" t="str">
        <f>'WA Apr 2018'!L4</f>
        <v>Regulated</v>
      </c>
      <c r="C18" s="165">
        <f>91*'WA Apr 2018'!M4/100</f>
        <v>173.42780000000002</v>
      </c>
      <c r="D18" s="165">
        <f>(C13*C14)*'WA Apr 2018'!N2/100</f>
        <v>1061.3610000000001</v>
      </c>
      <c r="E18" s="165">
        <v>0</v>
      </c>
      <c r="F18" s="165">
        <v>0</v>
      </c>
      <c r="G18" s="166">
        <v>0</v>
      </c>
      <c r="H18" s="165">
        <f>(C13*C15)*'WA Apr 2018'!W4/100</f>
        <v>154.7895</v>
      </c>
      <c r="I18" s="167">
        <f>SUM(C18:H18)</f>
        <v>1389.5783000000001</v>
      </c>
      <c r="J18" s="168">
        <f>I18*4</f>
        <v>5558.3132000000005</v>
      </c>
      <c r="K18" s="169">
        <v>0</v>
      </c>
      <c r="L18" s="169">
        <f>'WA Apr 2018'!AZ4</f>
        <v>0</v>
      </c>
      <c r="M18" s="169">
        <f>'WA Apr 2018'!BA4</f>
        <v>0</v>
      </c>
      <c r="N18" s="169">
        <f>'WA Apr 2018'!BB4</f>
        <v>0</v>
      </c>
      <c r="O18" s="168">
        <f>J18</f>
        <v>5558.3132000000005</v>
      </c>
      <c r="P18" s="168">
        <f>O18</f>
        <v>5558.3132000000005</v>
      </c>
      <c r="Q18" s="168">
        <f>O18*1.1</f>
        <v>6114.1445200000007</v>
      </c>
      <c r="R18" s="168">
        <f>P18*1.1</f>
        <v>6114.1445200000007</v>
      </c>
      <c r="S18" s="170">
        <f>'WA Apr 2018'!BI4</f>
        <v>0</v>
      </c>
      <c r="T18" s="171" t="str">
        <f>'WA Apr 2018'!BJ4</f>
        <v>n</v>
      </c>
      <c r="U18" s="126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</row>
    <row r="19" spans="1:49" ht="14" x14ac:dyDescent="0.15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6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</row>
    <row r="20" spans="1:49" ht="14" x14ac:dyDescent="0.15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6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</row>
    <row r="21" spans="1:49" ht="14" x14ac:dyDescent="0.15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6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</row>
    <row r="22" spans="1:49" ht="14" x14ac:dyDescent="0.15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6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</row>
    <row r="23" spans="1:49" ht="14" x14ac:dyDescent="0.1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6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</row>
    <row r="24" spans="1:49" ht="14" x14ac:dyDescent="0.1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6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</row>
    <row r="25" spans="1:49" ht="14" x14ac:dyDescent="0.15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</row>
    <row r="26" spans="1:49" ht="14" x14ac:dyDescent="0.15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6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ht="14" x14ac:dyDescent="0.1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6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4" x14ac:dyDescent="0.1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6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</row>
    <row r="29" spans="1:49" ht="14" x14ac:dyDescent="0.15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6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</row>
    <row r="30" spans="1:49" ht="14" x14ac:dyDescent="0.1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6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</row>
    <row r="31" spans="1:49" ht="14" x14ac:dyDescent="0.15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6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</row>
    <row r="32" spans="1:49" ht="14" x14ac:dyDescent="0.15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6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</row>
    <row r="33" spans="1:49" ht="14" x14ac:dyDescent="0.15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6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</row>
    <row r="34" spans="1:49" ht="14" x14ac:dyDescent="0.1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6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</row>
    <row r="35" spans="1:49" ht="14" x14ac:dyDescent="0.15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6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</row>
    <row r="36" spans="1:49" ht="14" x14ac:dyDescent="0.1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6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</row>
    <row r="37" spans="1:49" ht="14" x14ac:dyDescent="0.15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6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</row>
    <row r="38" spans="1:49" ht="14" x14ac:dyDescent="0.15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6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</row>
    <row r="39" spans="1:49" ht="14" x14ac:dyDescent="0.15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6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</row>
    <row r="40" spans="1:49" ht="14" x14ac:dyDescent="0.15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6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</row>
    <row r="41" spans="1:49" ht="14" x14ac:dyDescent="0.1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6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</row>
    <row r="42" spans="1:49" ht="14" x14ac:dyDescent="0.15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6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</row>
    <row r="43" spans="1:49" ht="14" x14ac:dyDescent="0.15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6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1:49" ht="14" x14ac:dyDescent="0.15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6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1:49" ht="14" x14ac:dyDescent="0.15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6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</row>
    <row r="46" spans="1:49" ht="14" x14ac:dyDescent="0.15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6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</row>
    <row r="47" spans="1:49" ht="14" x14ac:dyDescent="0.15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6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</row>
    <row r="48" spans="1:49" ht="14" x14ac:dyDescent="0.15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6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</row>
    <row r="49" spans="1:49" ht="14" x14ac:dyDescent="0.15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6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</row>
    <row r="50" spans="1:49" ht="14" x14ac:dyDescent="0.15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6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</row>
    <row r="51" spans="1:49" ht="14" x14ac:dyDescent="0.15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6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</row>
    <row r="52" spans="1:49" ht="14" x14ac:dyDescent="0.15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6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</row>
    <row r="53" spans="1:49" ht="14" x14ac:dyDescent="0.15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6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</row>
    <row r="54" spans="1:49" ht="14" x14ac:dyDescent="0.15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6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</row>
    <row r="55" spans="1:49" ht="14" x14ac:dyDescent="0.15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6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</row>
    <row r="56" spans="1:49" ht="14" x14ac:dyDescent="0.15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6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</row>
    <row r="57" spans="1:49" ht="14" x14ac:dyDescent="0.1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6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</row>
    <row r="58" spans="1:49" ht="14" x14ac:dyDescent="0.1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6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</row>
    <row r="59" spans="1:49" ht="14" x14ac:dyDescent="0.1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6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</row>
    <row r="60" spans="1:49" ht="14" x14ac:dyDescent="0.15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6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</row>
    <row r="61" spans="1:49" ht="14" x14ac:dyDescent="0.15">
      <c r="A61" s="127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6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</row>
    <row r="62" spans="1:49" ht="14" x14ac:dyDescent="0.15">
      <c r="A62" s="127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6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</row>
    <row r="63" spans="1:49" ht="14" x14ac:dyDescent="0.15">
      <c r="A63" s="127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6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</row>
    <row r="64" spans="1:49" ht="14" x14ac:dyDescent="0.15">
      <c r="A64" s="127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6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</row>
    <row r="65" spans="1:49" ht="14" x14ac:dyDescent="0.15">
      <c r="A65" s="127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6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</row>
    <row r="66" spans="1:49" ht="14" x14ac:dyDescent="0.15">
      <c r="A66" s="127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6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</row>
    <row r="67" spans="1:49" ht="14" x14ac:dyDescent="0.15">
      <c r="A67" s="127"/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6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</row>
    <row r="68" spans="1:49" ht="14" x14ac:dyDescent="0.15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6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</row>
    <row r="69" spans="1:49" ht="14" x14ac:dyDescent="0.15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6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</row>
    <row r="70" spans="1:49" ht="14" x14ac:dyDescent="0.15">
      <c r="A70" s="127"/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6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</row>
    <row r="71" spans="1:49" ht="14" x14ac:dyDescent="0.15">
      <c r="A71" s="127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6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</row>
    <row r="72" spans="1:49" ht="14" x14ac:dyDescent="0.15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6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</row>
    <row r="73" spans="1:49" ht="14" x14ac:dyDescent="0.1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6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</row>
    <row r="74" spans="1:49" ht="14" x14ac:dyDescent="0.1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6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</row>
    <row r="75" spans="1:49" ht="14" x14ac:dyDescent="0.15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6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</row>
    <row r="76" spans="1:49" ht="14" x14ac:dyDescent="0.15">
      <c r="A76" s="127"/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6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</row>
    <row r="77" spans="1:49" ht="14" x14ac:dyDescent="0.15">
      <c r="A77" s="127"/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6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</row>
    <row r="78" spans="1:49" ht="14" x14ac:dyDescent="0.15">
      <c r="A78" s="127"/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6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</row>
    <row r="79" spans="1:49" ht="14" x14ac:dyDescent="0.15">
      <c r="A79" s="127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6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</row>
    <row r="80" spans="1:49" ht="14" x14ac:dyDescent="0.1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6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</row>
    <row r="81" spans="1:49" ht="14" x14ac:dyDescent="0.15">
      <c r="A81" s="127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6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</row>
    <row r="82" spans="1:49" ht="14" x14ac:dyDescent="0.1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6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</row>
    <row r="83" spans="1:49" ht="14" x14ac:dyDescent="0.15">
      <c r="A83" s="127"/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6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</row>
    <row r="84" spans="1:49" ht="14" x14ac:dyDescent="0.15">
      <c r="A84" s="127"/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6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</row>
    <row r="85" spans="1:49" ht="14" x14ac:dyDescent="0.15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6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</row>
    <row r="86" spans="1:49" ht="14" x14ac:dyDescent="0.15">
      <c r="A86" s="127"/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6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</row>
    <row r="87" spans="1:49" ht="14" x14ac:dyDescent="0.15">
      <c r="A87" s="127"/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6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</row>
    <row r="88" spans="1:49" ht="14" x14ac:dyDescent="0.15">
      <c r="A88" s="127"/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6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</row>
    <row r="89" spans="1:49" ht="14" x14ac:dyDescent="0.15">
      <c r="A89" s="127"/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6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</row>
    <row r="90" spans="1:49" ht="14" x14ac:dyDescent="0.15">
      <c r="A90" s="127"/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6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</row>
    <row r="91" spans="1:49" ht="14" x14ac:dyDescent="0.15">
      <c r="A91" s="127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6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</row>
    <row r="92" spans="1:49" ht="14" x14ac:dyDescent="0.15">
      <c r="A92" s="127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6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</row>
    <row r="93" spans="1:49" ht="14" x14ac:dyDescent="0.15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6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</row>
    <row r="94" spans="1:49" ht="14" x14ac:dyDescent="0.15">
      <c r="A94" s="127"/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6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</row>
    <row r="95" spans="1:49" ht="14" x14ac:dyDescent="0.15">
      <c r="A95" s="127"/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6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</row>
    <row r="96" spans="1:49" ht="14" x14ac:dyDescent="0.1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6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</row>
    <row r="97" spans="1:49" ht="14" x14ac:dyDescent="0.1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6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</row>
    <row r="98" spans="1:49" ht="14" x14ac:dyDescent="0.15">
      <c r="A98" s="127"/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6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</row>
    <row r="99" spans="1:49" ht="14" x14ac:dyDescent="0.15">
      <c r="A99" s="127"/>
      <c r="B99" s="127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6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</row>
    <row r="100" spans="1:49" ht="14" x14ac:dyDescent="0.15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6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</row>
    <row r="101" spans="1:49" ht="14" x14ac:dyDescent="0.15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6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</row>
    <row r="102" spans="1:49" ht="14" x14ac:dyDescent="0.15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6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</row>
    <row r="103" spans="1:49" ht="14" x14ac:dyDescent="0.1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6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</row>
    <row r="104" spans="1:49" ht="14" x14ac:dyDescent="0.15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6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</row>
    <row r="105" spans="1:49" ht="14" x14ac:dyDescent="0.1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6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</row>
    <row r="106" spans="1:49" ht="14" x14ac:dyDescent="0.15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6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</row>
    <row r="107" spans="1:49" ht="14" x14ac:dyDescent="0.15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6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</row>
    <row r="108" spans="1:49" ht="14" x14ac:dyDescent="0.1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6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</row>
    <row r="109" spans="1:49" ht="14" x14ac:dyDescent="0.15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6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</row>
    <row r="110" spans="1:49" ht="14" x14ac:dyDescent="0.15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6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</row>
    <row r="111" spans="1:49" ht="14" x14ac:dyDescent="0.15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6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</row>
    <row r="112" spans="1:49" ht="14" x14ac:dyDescent="0.15">
      <c r="A112" s="127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6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</row>
    <row r="113" spans="1:49" ht="14" x14ac:dyDescent="0.15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6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</row>
    <row r="114" spans="1:49" ht="14" x14ac:dyDescent="0.15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6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</row>
    <row r="115" spans="1:49" ht="14" x14ac:dyDescent="0.15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6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</row>
    <row r="116" spans="1:49" ht="14" x14ac:dyDescent="0.15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6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</row>
    <row r="117" spans="1:49" ht="14" x14ac:dyDescent="0.15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6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</row>
    <row r="118" spans="1:49" ht="14" x14ac:dyDescent="0.15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6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</row>
    <row r="119" spans="1:49" ht="14" x14ac:dyDescent="0.1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6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</row>
    <row r="120" spans="1:49" ht="14" x14ac:dyDescent="0.1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6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</row>
    <row r="121" spans="1:49" ht="14" x14ac:dyDescent="0.15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6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</row>
    <row r="122" spans="1:49" ht="14" x14ac:dyDescent="0.15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6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</row>
    <row r="123" spans="1:49" ht="14" x14ac:dyDescent="0.15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6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</row>
    <row r="124" spans="1:49" ht="14" x14ac:dyDescent="0.15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6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</row>
    <row r="125" spans="1:49" ht="14" x14ac:dyDescent="0.15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6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</row>
    <row r="126" spans="1:49" ht="14" x14ac:dyDescent="0.1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6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</row>
    <row r="127" spans="1:49" ht="14" x14ac:dyDescent="0.15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6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</row>
    <row r="128" spans="1:49" ht="14" x14ac:dyDescent="0.1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6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</row>
    <row r="129" spans="1:49" ht="14" x14ac:dyDescent="0.15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6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</row>
    <row r="130" spans="1:49" ht="14" x14ac:dyDescent="0.15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6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</row>
    <row r="131" spans="1:49" ht="14" x14ac:dyDescent="0.15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6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</row>
    <row r="132" spans="1:49" ht="14" x14ac:dyDescent="0.15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6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</row>
    <row r="133" spans="1:49" ht="14" x14ac:dyDescent="0.15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6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</row>
    <row r="134" spans="1:49" ht="14" x14ac:dyDescent="0.15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6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</row>
    <row r="135" spans="1:49" ht="14" x14ac:dyDescent="0.15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6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</row>
    <row r="136" spans="1:49" ht="14" x14ac:dyDescent="0.15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6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</row>
    <row r="137" spans="1:49" ht="14" x14ac:dyDescent="0.15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6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</row>
    <row r="138" spans="1:49" ht="14" x14ac:dyDescent="0.15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6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</row>
    <row r="139" spans="1:49" ht="14" x14ac:dyDescent="0.15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6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</row>
    <row r="140" spans="1:49" ht="14" x14ac:dyDescent="0.15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6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</row>
    <row r="141" spans="1:49" ht="14" x14ac:dyDescent="0.15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6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</row>
    <row r="142" spans="1:49" ht="14" x14ac:dyDescent="0.1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6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</row>
    <row r="143" spans="1:49" ht="14" x14ac:dyDescent="0.1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6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</row>
    <row r="144" spans="1:49" ht="14" x14ac:dyDescent="0.15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6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</row>
    <row r="145" spans="1:49" ht="14" x14ac:dyDescent="0.15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6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</row>
    <row r="146" spans="1:49" ht="14" x14ac:dyDescent="0.15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6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</row>
    <row r="147" spans="1:49" ht="14" x14ac:dyDescent="0.15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6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</row>
    <row r="148" spans="1:49" ht="14" x14ac:dyDescent="0.15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6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</row>
    <row r="149" spans="1:49" ht="14" x14ac:dyDescent="0.1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6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</row>
    <row r="150" spans="1:49" ht="14" x14ac:dyDescent="0.15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6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</row>
    <row r="151" spans="1:49" ht="14" x14ac:dyDescent="0.1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6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</row>
    <row r="152" spans="1:49" ht="14" x14ac:dyDescent="0.15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6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</row>
    <row r="153" spans="1:49" ht="14" x14ac:dyDescent="0.15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6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</row>
    <row r="154" spans="1:49" ht="14" x14ac:dyDescent="0.15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6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</row>
    <row r="155" spans="1:49" ht="14" x14ac:dyDescent="0.15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6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</row>
    <row r="156" spans="1:49" ht="14" x14ac:dyDescent="0.15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6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</row>
    <row r="157" spans="1:49" ht="14" x14ac:dyDescent="0.15">
      <c r="A157" s="127"/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6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</row>
    <row r="158" spans="1:49" ht="14" x14ac:dyDescent="0.15">
      <c r="A158" s="127"/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6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</row>
    <row r="159" spans="1:49" ht="14" x14ac:dyDescent="0.15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6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</row>
    <row r="160" spans="1:49" ht="14" x14ac:dyDescent="0.15">
      <c r="A160" s="127"/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6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</row>
    <row r="161" spans="1:49" ht="14" x14ac:dyDescent="0.15">
      <c r="A161" s="127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6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</row>
    <row r="162" spans="1:49" ht="14" x14ac:dyDescent="0.1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6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</row>
    <row r="163" spans="1:49" ht="14" x14ac:dyDescent="0.1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6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</row>
    <row r="164" spans="1:49" ht="14" x14ac:dyDescent="0.15">
      <c r="A164" s="127"/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6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</row>
    <row r="165" spans="1:49" ht="14" x14ac:dyDescent="0.1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6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</row>
    <row r="166" spans="1:49" ht="14" x14ac:dyDescent="0.1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6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</row>
    <row r="167" spans="1:49" ht="14" x14ac:dyDescent="0.15">
      <c r="A167" s="127"/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6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</row>
    <row r="168" spans="1:49" ht="14" x14ac:dyDescent="0.15">
      <c r="A168" s="127"/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6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</row>
    <row r="169" spans="1:49" ht="14" x14ac:dyDescent="0.15">
      <c r="A169" s="127"/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6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</row>
    <row r="170" spans="1:49" ht="14" x14ac:dyDescent="0.15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6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</row>
    <row r="171" spans="1:49" ht="14" x14ac:dyDescent="0.15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6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</row>
    <row r="172" spans="1:49" ht="14" x14ac:dyDescent="0.1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6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</row>
    <row r="173" spans="1:49" ht="14" x14ac:dyDescent="0.15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6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</row>
    <row r="174" spans="1:49" ht="14" x14ac:dyDescent="0.1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6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</row>
    <row r="175" spans="1:49" ht="14" x14ac:dyDescent="0.15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6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</row>
    <row r="176" spans="1:49" ht="14" x14ac:dyDescent="0.1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6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</row>
    <row r="177" spans="1:49" ht="14" x14ac:dyDescent="0.15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6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</row>
    <row r="178" spans="1:49" ht="14" x14ac:dyDescent="0.15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6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</row>
    <row r="179" spans="1:49" ht="14" x14ac:dyDescent="0.1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6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</row>
    <row r="180" spans="1:49" ht="14" x14ac:dyDescent="0.15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6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</row>
    <row r="181" spans="1:49" ht="14" x14ac:dyDescent="0.15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6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</row>
    <row r="182" spans="1:49" ht="14" x14ac:dyDescent="0.15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6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</row>
    <row r="183" spans="1:49" ht="14" x14ac:dyDescent="0.15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6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</row>
    <row r="184" spans="1:49" ht="14" x14ac:dyDescent="0.15">
      <c r="A184" s="127"/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6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</row>
    <row r="185" spans="1:49" ht="14" x14ac:dyDescent="0.15">
      <c r="A185" s="127"/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6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</row>
    <row r="186" spans="1:49" ht="14" x14ac:dyDescent="0.15">
      <c r="A186" s="127"/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6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</row>
    <row r="187" spans="1:49" ht="14" x14ac:dyDescent="0.15">
      <c r="A187" s="127"/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6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</row>
    <row r="188" spans="1:49" ht="14" x14ac:dyDescent="0.1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6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</row>
    <row r="189" spans="1:49" ht="14" x14ac:dyDescent="0.1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6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</row>
    <row r="190" spans="1:49" ht="14" x14ac:dyDescent="0.1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6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</row>
    <row r="191" spans="1:49" ht="14" x14ac:dyDescent="0.15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6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</row>
    <row r="192" spans="1:49" ht="14" x14ac:dyDescent="0.1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6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</row>
    <row r="193" spans="1:49" ht="14" x14ac:dyDescent="0.1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6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</row>
    <row r="194" spans="1:49" ht="14" x14ac:dyDescent="0.15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6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</row>
    <row r="195" spans="1:49" ht="14" x14ac:dyDescent="0.1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6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</row>
    <row r="196" spans="1:49" ht="14" x14ac:dyDescent="0.15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6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</row>
    <row r="197" spans="1:49" ht="14" x14ac:dyDescent="0.1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6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</row>
    <row r="198" spans="1:49" ht="14" x14ac:dyDescent="0.15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6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</row>
    <row r="199" spans="1:49" ht="14" x14ac:dyDescent="0.15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6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</row>
    <row r="200" spans="1:49" ht="14" x14ac:dyDescent="0.15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6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</row>
    <row r="201" spans="1:49" ht="14" x14ac:dyDescent="0.1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6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</row>
    <row r="202" spans="1:49" ht="14" x14ac:dyDescent="0.15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6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</row>
    <row r="203" spans="1:49" ht="14" x14ac:dyDescent="0.1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6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</row>
    <row r="204" spans="1:49" ht="14" x14ac:dyDescent="0.15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6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</row>
    <row r="205" spans="1:49" ht="14" x14ac:dyDescent="0.15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6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</row>
    <row r="206" spans="1:49" ht="14" x14ac:dyDescent="0.15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6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</row>
    <row r="207" spans="1:49" ht="14" x14ac:dyDescent="0.15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6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</row>
    <row r="208" spans="1:49" ht="14" x14ac:dyDescent="0.15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6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</row>
    <row r="209" spans="1:49" ht="14" x14ac:dyDescent="0.15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6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</row>
    <row r="210" spans="1:49" ht="14" x14ac:dyDescent="0.15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6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</row>
    <row r="211" spans="1:49" ht="14" x14ac:dyDescent="0.1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6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</row>
    <row r="212" spans="1:49" ht="14" x14ac:dyDescent="0.1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6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</row>
    <row r="213" spans="1:49" ht="14" x14ac:dyDescent="0.15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6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</row>
    <row r="214" spans="1:49" ht="14" x14ac:dyDescent="0.15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6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</row>
    <row r="215" spans="1:49" ht="14" x14ac:dyDescent="0.15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6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</row>
    <row r="216" spans="1:49" ht="14" x14ac:dyDescent="0.1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6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</row>
    <row r="217" spans="1:49" x14ac:dyDescent="0.1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</row>
    <row r="218" spans="1:49" x14ac:dyDescent="0.1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</row>
    <row r="219" spans="1:49" x14ac:dyDescent="0.1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</row>
    <row r="220" spans="1:49" x14ac:dyDescent="0.1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</row>
    <row r="221" spans="1:49" x14ac:dyDescent="0.15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</row>
    <row r="222" spans="1:49" x14ac:dyDescent="0.15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</row>
    <row r="223" spans="1:49" x14ac:dyDescent="0.15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</row>
    <row r="224" spans="1:49" x14ac:dyDescent="0.15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</row>
    <row r="225" s="127" customFormat="1" x14ac:dyDescent="0.15"/>
    <row r="226" s="127" customFormat="1" x14ac:dyDescent="0.15"/>
    <row r="227" s="127" customFormat="1" x14ac:dyDescent="0.15"/>
    <row r="228" s="127" customFormat="1" x14ac:dyDescent="0.15"/>
    <row r="229" s="127" customFormat="1" x14ac:dyDescent="0.15"/>
    <row r="230" s="127" customFormat="1" x14ac:dyDescent="0.15"/>
    <row r="231" s="127" customFormat="1" x14ac:dyDescent="0.15"/>
    <row r="232" s="127" customFormat="1" x14ac:dyDescent="0.15"/>
    <row r="233" s="127" customFormat="1" x14ac:dyDescent="0.15"/>
    <row r="234" s="127" customFormat="1" x14ac:dyDescent="0.15"/>
    <row r="235" s="127" customFormat="1" x14ac:dyDescent="0.15"/>
    <row r="236" s="127" customFormat="1" x14ac:dyDescent="0.15"/>
    <row r="237" s="127" customFormat="1" x14ac:dyDescent="0.15"/>
    <row r="238" s="127" customFormat="1" x14ac:dyDescent="0.15"/>
    <row r="239" s="127" customFormat="1" x14ac:dyDescent="0.15"/>
    <row r="240" s="127" customFormat="1" x14ac:dyDescent="0.15"/>
    <row r="241" s="127" customFormat="1" x14ac:dyDescent="0.15"/>
    <row r="242" s="127" customFormat="1" x14ac:dyDescent="0.15"/>
    <row r="243" s="127" customFormat="1" x14ac:dyDescent="0.15"/>
    <row r="244" s="127" customFormat="1" x14ac:dyDescent="0.15"/>
    <row r="245" s="127" customFormat="1" x14ac:dyDescent="0.15"/>
    <row r="246" s="127" customFormat="1" x14ac:dyDescent="0.15"/>
    <row r="247" s="127" customFormat="1" x14ac:dyDescent="0.15"/>
    <row r="248" s="127" customFormat="1" x14ac:dyDescent="0.15"/>
    <row r="249" s="127" customFormat="1" x14ac:dyDescent="0.15"/>
    <row r="250" s="127" customFormat="1" x14ac:dyDescent="0.15"/>
    <row r="251" s="127" customFormat="1" x14ac:dyDescent="0.15"/>
    <row r="252" s="127" customFormat="1" x14ac:dyDescent="0.15"/>
    <row r="253" s="127" customFormat="1" x14ac:dyDescent="0.15"/>
    <row r="254" s="127" customFormat="1" x14ac:dyDescent="0.15"/>
    <row r="255" s="127" customFormat="1" x14ac:dyDescent="0.15"/>
    <row r="256" s="127" customFormat="1" x14ac:dyDescent="0.15"/>
    <row r="257" s="127" customFormat="1" x14ac:dyDescent="0.15"/>
    <row r="258" s="127" customFormat="1" x14ac:dyDescent="0.15"/>
    <row r="259" s="127" customFormat="1" x14ac:dyDescent="0.15"/>
    <row r="260" s="127" customFormat="1" x14ac:dyDescent="0.15"/>
    <row r="261" s="127" customFormat="1" x14ac:dyDescent="0.15"/>
    <row r="262" s="127" customFormat="1" x14ac:dyDescent="0.15"/>
    <row r="263" s="127" customFormat="1" x14ac:dyDescent="0.15"/>
    <row r="264" s="127" customFormat="1" x14ac:dyDescent="0.15"/>
    <row r="265" s="127" customFormat="1" x14ac:dyDescent="0.15"/>
    <row r="266" s="127" customFormat="1" x14ac:dyDescent="0.15"/>
    <row r="267" s="127" customFormat="1" x14ac:dyDescent="0.15"/>
    <row r="268" s="127" customFormat="1" x14ac:dyDescent="0.15"/>
    <row r="269" s="127" customFormat="1" x14ac:dyDescent="0.15"/>
    <row r="270" s="127" customFormat="1" x14ac:dyDescent="0.15"/>
    <row r="271" s="127" customFormat="1" x14ac:dyDescent="0.15"/>
    <row r="272" s="127" customFormat="1" x14ac:dyDescent="0.15"/>
    <row r="273" s="127" customFormat="1" x14ac:dyDescent="0.15"/>
    <row r="274" s="127" customFormat="1" x14ac:dyDescent="0.15"/>
    <row r="275" s="127" customFormat="1" x14ac:dyDescent="0.15"/>
    <row r="276" s="127" customFormat="1" x14ac:dyDescent="0.15"/>
    <row r="277" s="127" customFormat="1" x14ac:dyDescent="0.15"/>
    <row r="278" s="127" customFormat="1" x14ac:dyDescent="0.15"/>
    <row r="279" s="127" customFormat="1" x14ac:dyDescent="0.15"/>
    <row r="280" s="127" customFormat="1" x14ac:dyDescent="0.15"/>
    <row r="281" s="127" customFormat="1" x14ac:dyDescent="0.15"/>
    <row r="282" s="127" customFormat="1" x14ac:dyDescent="0.15"/>
    <row r="283" s="127" customFormat="1" x14ac:dyDescent="0.15"/>
    <row r="284" s="127" customFormat="1" x14ac:dyDescent="0.15"/>
    <row r="285" s="127" customFormat="1" x14ac:dyDescent="0.15"/>
    <row r="286" s="127" customFormat="1" x14ac:dyDescent="0.15"/>
    <row r="287" s="127" customFormat="1" x14ac:dyDescent="0.15"/>
    <row r="288" s="127" customFormat="1" x14ac:dyDescent="0.15"/>
    <row r="289" s="127" customFormat="1" x14ac:dyDescent="0.15"/>
    <row r="290" s="127" customFormat="1" x14ac:dyDescent="0.15"/>
    <row r="291" s="127" customFormat="1" x14ac:dyDescent="0.15"/>
    <row r="292" s="127" customFormat="1" x14ac:dyDescent="0.15"/>
    <row r="293" s="127" customFormat="1" x14ac:dyDescent="0.15"/>
    <row r="294" s="127" customFormat="1" x14ac:dyDescent="0.15"/>
    <row r="295" s="127" customFormat="1" x14ac:dyDescent="0.15"/>
    <row r="296" s="127" customFormat="1" x14ac:dyDescent="0.15"/>
    <row r="297" s="127" customFormat="1" x14ac:dyDescent="0.15"/>
    <row r="298" s="127" customFormat="1" x14ac:dyDescent="0.15"/>
    <row r="299" s="127" customFormat="1" x14ac:dyDescent="0.15"/>
    <row r="300" s="127" customFormat="1" x14ac:dyDescent="0.15"/>
    <row r="301" s="127" customFormat="1" x14ac:dyDescent="0.15"/>
    <row r="302" s="127" customFormat="1" x14ac:dyDescent="0.15"/>
    <row r="303" s="127" customFormat="1" x14ac:dyDescent="0.15"/>
    <row r="304" s="127" customFormat="1" x14ac:dyDescent="0.15"/>
    <row r="305" s="127" customFormat="1" x14ac:dyDescent="0.15"/>
    <row r="306" s="127" customFormat="1" x14ac:dyDescent="0.15"/>
    <row r="307" s="127" customFormat="1" x14ac:dyDescent="0.15"/>
    <row r="308" s="127" customFormat="1" x14ac:dyDescent="0.15"/>
    <row r="309" s="127" customFormat="1" x14ac:dyDescent="0.15"/>
    <row r="310" s="127" customFormat="1" x14ac:dyDescent="0.15"/>
    <row r="311" s="127" customFormat="1" x14ac:dyDescent="0.15"/>
    <row r="312" s="127" customFormat="1" x14ac:dyDescent="0.15"/>
    <row r="313" s="127" customFormat="1" x14ac:dyDescent="0.15"/>
    <row r="314" s="127" customFormat="1" x14ac:dyDescent="0.15"/>
    <row r="315" s="127" customFormat="1" x14ac:dyDescent="0.15"/>
    <row r="316" s="127" customFormat="1" x14ac:dyDescent="0.15"/>
    <row r="317" s="127" customFormat="1" x14ac:dyDescent="0.15"/>
    <row r="318" s="127" customFormat="1" x14ac:dyDescent="0.15"/>
    <row r="319" s="127" customFormat="1" x14ac:dyDescent="0.15"/>
    <row r="320" s="127" customFormat="1" x14ac:dyDescent="0.15"/>
    <row r="321" s="127" customFormat="1" x14ac:dyDescent="0.15"/>
    <row r="322" s="127" customFormat="1" x14ac:dyDescent="0.15"/>
    <row r="323" s="127" customFormat="1" x14ac:dyDescent="0.15"/>
    <row r="324" s="127" customFormat="1" x14ac:dyDescent="0.15"/>
    <row r="325" s="127" customFormat="1" x14ac:dyDescent="0.15"/>
    <row r="326" s="127" customFormat="1" x14ac:dyDescent="0.15"/>
    <row r="327" s="127" customFormat="1" x14ac:dyDescent="0.15"/>
    <row r="328" s="127" customFormat="1" x14ac:dyDescent="0.15"/>
    <row r="329" s="127" customFormat="1" x14ac:dyDescent="0.15"/>
    <row r="330" s="127" customFormat="1" x14ac:dyDescent="0.15"/>
    <row r="331" s="127" customFormat="1" x14ac:dyDescent="0.15"/>
    <row r="332" s="127" customFormat="1" x14ac:dyDescent="0.15"/>
    <row r="333" s="127" customFormat="1" x14ac:dyDescent="0.15"/>
    <row r="334" s="127" customFormat="1" x14ac:dyDescent="0.15"/>
    <row r="335" s="127" customFormat="1" x14ac:dyDescent="0.15"/>
    <row r="336" s="127" customFormat="1" x14ac:dyDescent="0.15"/>
    <row r="337" s="127" customFormat="1" x14ac:dyDescent="0.15"/>
    <row r="338" s="127" customFormat="1" x14ac:dyDescent="0.15"/>
    <row r="339" s="127" customFormat="1" x14ac:dyDescent="0.15"/>
    <row r="340" s="127" customFormat="1" x14ac:dyDescent="0.15"/>
    <row r="341" s="127" customFormat="1" x14ac:dyDescent="0.15"/>
    <row r="342" s="127" customFormat="1" x14ac:dyDescent="0.15"/>
    <row r="343" s="127" customFormat="1" x14ac:dyDescent="0.15"/>
    <row r="344" s="127" customFormat="1" x14ac:dyDescent="0.15"/>
    <row r="345" s="127" customFormat="1" x14ac:dyDescent="0.15"/>
    <row r="346" s="127" customFormat="1" x14ac:dyDescent="0.15"/>
    <row r="347" s="127" customFormat="1" x14ac:dyDescent="0.15"/>
    <row r="348" s="127" customFormat="1" x14ac:dyDescent="0.15"/>
    <row r="349" s="127" customFormat="1" x14ac:dyDescent="0.15"/>
    <row r="350" s="127" customFormat="1" x14ac:dyDescent="0.15"/>
    <row r="351" s="127" customFormat="1" x14ac:dyDescent="0.15"/>
    <row r="352" s="127" customFormat="1" x14ac:dyDescent="0.15"/>
    <row r="353" s="127" customFormat="1" x14ac:dyDescent="0.15"/>
    <row r="354" s="127" customFormat="1" x14ac:dyDescent="0.15"/>
    <row r="355" s="127" customFormat="1" x14ac:dyDescent="0.15"/>
    <row r="356" s="127" customFormat="1" x14ac:dyDescent="0.15"/>
    <row r="357" s="127" customFormat="1" x14ac:dyDescent="0.15"/>
    <row r="358" s="127" customFormat="1" x14ac:dyDescent="0.15"/>
    <row r="359" s="127" customFormat="1" x14ac:dyDescent="0.15"/>
    <row r="360" s="127" customFormat="1" x14ac:dyDescent="0.15"/>
    <row r="361" s="127" customFormat="1" x14ac:dyDescent="0.15"/>
    <row r="362" s="127" customFormat="1" x14ac:dyDescent="0.15"/>
    <row r="363" s="127" customFormat="1" x14ac:dyDescent="0.15"/>
    <row r="364" s="127" customFormat="1" x14ac:dyDescent="0.15"/>
    <row r="365" s="127" customFormat="1" x14ac:dyDescent="0.15"/>
    <row r="366" s="127" customFormat="1" x14ac:dyDescent="0.15"/>
    <row r="367" s="127" customFormat="1" x14ac:dyDescent="0.15"/>
    <row r="368" s="127" customFormat="1" x14ac:dyDescent="0.15"/>
    <row r="369" s="127" customFormat="1" x14ac:dyDescent="0.15"/>
    <row r="370" s="127" customFormat="1" x14ac:dyDescent="0.15"/>
    <row r="371" s="127" customFormat="1" x14ac:dyDescent="0.15"/>
    <row r="372" s="127" customFormat="1" x14ac:dyDescent="0.15"/>
    <row r="373" s="127" customFormat="1" x14ac:dyDescent="0.15"/>
    <row r="374" s="127" customFormat="1" x14ac:dyDescent="0.15"/>
    <row r="375" s="127" customFormat="1" x14ac:dyDescent="0.15"/>
    <row r="376" s="127" customFormat="1" x14ac:dyDescent="0.15"/>
    <row r="377" s="127" customFormat="1" x14ac:dyDescent="0.15"/>
    <row r="378" s="127" customFormat="1" x14ac:dyDescent="0.15"/>
    <row r="379" s="127" customFormat="1" x14ac:dyDescent="0.15"/>
    <row r="380" s="127" customFormat="1" x14ac:dyDescent="0.15"/>
    <row r="381" s="127" customFormat="1" x14ac:dyDescent="0.15"/>
    <row r="382" s="127" customFormat="1" x14ac:dyDescent="0.15"/>
    <row r="383" s="127" customFormat="1" x14ac:dyDescent="0.15"/>
    <row r="384" s="127" customFormat="1" x14ac:dyDescent="0.15"/>
    <row r="385" s="127" customFormat="1" x14ac:dyDescent="0.15"/>
    <row r="386" s="127" customFormat="1" x14ac:dyDescent="0.15"/>
    <row r="387" s="127" customFormat="1" x14ac:dyDescent="0.15"/>
    <row r="388" s="127" customFormat="1" x14ac:dyDescent="0.15"/>
    <row r="389" s="127" customFormat="1" x14ac:dyDescent="0.15"/>
    <row r="390" s="127" customFormat="1" x14ac:dyDescent="0.15"/>
    <row r="391" s="127" customFormat="1" x14ac:dyDescent="0.15"/>
    <row r="392" s="127" customFormat="1" x14ac:dyDescent="0.15"/>
    <row r="393" s="127" customFormat="1" x14ac:dyDescent="0.15"/>
    <row r="394" s="127" customFormat="1" x14ac:dyDescent="0.15"/>
    <row r="395" s="127" customFormat="1" x14ac:dyDescent="0.15"/>
    <row r="396" s="127" customFormat="1" x14ac:dyDescent="0.15"/>
    <row r="397" s="127" customFormat="1" x14ac:dyDescent="0.15"/>
    <row r="398" s="127" customFormat="1" x14ac:dyDescent="0.15"/>
    <row r="399" s="127" customFormat="1" x14ac:dyDescent="0.15"/>
    <row r="400" s="127" customFormat="1" x14ac:dyDescent="0.15"/>
    <row r="401" s="127" customFormat="1" x14ac:dyDescent="0.15"/>
    <row r="402" s="127" customFormat="1" x14ac:dyDescent="0.15"/>
    <row r="403" s="127" customFormat="1" x14ac:dyDescent="0.15"/>
    <row r="404" s="127" customFormat="1" x14ac:dyDescent="0.15"/>
    <row r="405" s="127" customFormat="1" x14ac:dyDescent="0.15"/>
    <row r="406" s="127" customFormat="1" x14ac:dyDescent="0.15"/>
    <row r="407" s="127" customFormat="1" x14ac:dyDescent="0.15"/>
    <row r="408" s="127" customFormat="1" x14ac:dyDescent="0.15"/>
    <row r="409" s="127" customFormat="1" x14ac:dyDescent="0.15"/>
    <row r="410" s="127" customFormat="1" x14ac:dyDescent="0.15"/>
    <row r="411" s="127" customFormat="1" x14ac:dyDescent="0.15"/>
    <row r="412" s="127" customFormat="1" x14ac:dyDescent="0.15"/>
    <row r="413" s="127" customFormat="1" x14ac:dyDescent="0.15"/>
    <row r="414" s="127" customFormat="1" x14ac:dyDescent="0.15"/>
    <row r="415" s="127" customFormat="1" x14ac:dyDescent="0.15"/>
    <row r="416" s="127" customFormat="1" x14ac:dyDescent="0.15"/>
    <row r="417" s="127" customFormat="1" x14ac:dyDescent="0.15"/>
    <row r="418" s="127" customFormat="1" x14ac:dyDescent="0.15"/>
    <row r="419" s="127" customFormat="1" x14ac:dyDescent="0.15"/>
    <row r="420" s="127" customFormat="1" x14ac:dyDescent="0.15"/>
    <row r="421" s="127" customFormat="1" x14ac:dyDescent="0.15"/>
    <row r="422" s="127" customFormat="1" x14ac:dyDescent="0.15"/>
    <row r="423" s="127" customFormat="1" x14ac:dyDescent="0.15"/>
    <row r="424" s="127" customFormat="1" x14ac:dyDescent="0.15"/>
    <row r="425" s="127" customFormat="1" x14ac:dyDescent="0.15"/>
    <row r="426" s="127" customFormat="1" x14ac:dyDescent="0.15"/>
    <row r="427" s="127" customFormat="1" x14ac:dyDescent="0.15"/>
    <row r="428" s="127" customFormat="1" x14ac:dyDescent="0.15"/>
    <row r="429" s="127" customFormat="1" x14ac:dyDescent="0.15"/>
    <row r="430" s="127" customFormat="1" x14ac:dyDescent="0.15"/>
    <row r="431" s="127" customFormat="1" x14ac:dyDescent="0.15"/>
    <row r="432" s="127" customFormat="1" x14ac:dyDescent="0.15"/>
    <row r="433" s="127" customFormat="1" x14ac:dyDescent="0.15"/>
    <row r="434" s="127" customFormat="1" x14ac:dyDescent="0.15"/>
    <row r="435" s="127" customFormat="1" x14ac:dyDescent="0.15"/>
    <row r="436" s="127" customFormat="1" x14ac:dyDescent="0.15"/>
    <row r="437" s="127" customFormat="1" x14ac:dyDescent="0.15"/>
    <row r="438" s="127" customFormat="1" x14ac:dyDescent="0.15"/>
    <row r="439" s="127" customFormat="1" x14ac:dyDescent="0.15"/>
    <row r="440" s="127" customFormat="1" x14ac:dyDescent="0.15"/>
    <row r="441" s="127" customFormat="1" x14ac:dyDescent="0.15"/>
    <row r="442" s="127" customFormat="1" x14ac:dyDescent="0.15"/>
    <row r="443" s="127" customFormat="1" x14ac:dyDescent="0.15"/>
    <row r="444" s="127" customFormat="1" x14ac:dyDescent="0.15"/>
    <row r="445" s="127" customFormat="1" x14ac:dyDescent="0.15"/>
    <row r="446" s="127" customFormat="1" x14ac:dyDescent="0.15"/>
    <row r="447" s="127" customFormat="1" x14ac:dyDescent="0.15"/>
    <row r="448" s="127" customFormat="1" x14ac:dyDescent="0.15"/>
    <row r="449" s="127" customFormat="1" x14ac:dyDescent="0.15"/>
    <row r="450" s="127" customFormat="1" x14ac:dyDescent="0.15"/>
    <row r="451" s="127" customFormat="1" x14ac:dyDescent="0.15"/>
    <row r="452" s="127" customFormat="1" x14ac:dyDescent="0.15"/>
    <row r="453" s="127" customFormat="1" x14ac:dyDescent="0.15"/>
    <row r="454" s="127" customFormat="1" x14ac:dyDescent="0.15"/>
    <row r="455" s="127" customFormat="1" x14ac:dyDescent="0.15"/>
    <row r="456" s="127" customFormat="1" x14ac:dyDescent="0.15"/>
    <row r="457" s="127" customFormat="1" x14ac:dyDescent="0.15"/>
    <row r="458" s="127" customFormat="1" x14ac:dyDescent="0.15"/>
    <row r="459" s="127" customFormat="1" x14ac:dyDescent="0.15"/>
    <row r="460" s="127" customFormat="1" x14ac:dyDescent="0.15"/>
    <row r="461" s="127" customFormat="1" x14ac:dyDescent="0.15"/>
    <row r="462" s="127" customFormat="1" x14ac:dyDescent="0.15"/>
    <row r="463" s="127" customFormat="1" x14ac:dyDescent="0.15"/>
    <row r="464" s="127" customFormat="1" x14ac:dyDescent="0.15"/>
    <row r="465" s="127" customFormat="1" x14ac:dyDescent="0.15"/>
    <row r="466" s="127" customFormat="1" x14ac:dyDescent="0.15"/>
    <row r="467" s="127" customFormat="1" x14ac:dyDescent="0.15"/>
    <row r="468" s="127" customFormat="1" x14ac:dyDescent="0.15"/>
    <row r="469" s="127" customFormat="1" x14ac:dyDescent="0.15"/>
    <row r="470" s="127" customFormat="1" x14ac:dyDescent="0.15"/>
    <row r="471" s="127" customFormat="1" x14ac:dyDescent="0.15"/>
    <row r="472" s="127" customFormat="1" x14ac:dyDescent="0.15"/>
    <row r="473" s="127" customFormat="1" x14ac:dyDescent="0.15"/>
    <row r="474" s="127" customFormat="1" x14ac:dyDescent="0.15"/>
    <row r="475" s="127" customFormat="1" x14ac:dyDescent="0.15"/>
    <row r="476" s="127" customFormat="1" x14ac:dyDescent="0.15"/>
    <row r="477" s="127" customFormat="1" x14ac:dyDescent="0.15"/>
    <row r="478" s="127" customFormat="1" x14ac:dyDescent="0.15"/>
    <row r="479" s="127" customFormat="1" x14ac:dyDescent="0.15"/>
    <row r="480" s="127" customFormat="1" x14ac:dyDescent="0.15"/>
    <row r="481" s="127" customFormat="1" x14ac:dyDescent="0.15"/>
    <row r="482" s="127" customFormat="1" x14ac:dyDescent="0.15"/>
    <row r="483" s="127" customFormat="1" x14ac:dyDescent="0.15"/>
    <row r="484" s="127" customFormat="1" x14ac:dyDescent="0.15"/>
    <row r="485" s="127" customFormat="1" x14ac:dyDescent="0.15"/>
    <row r="486" s="127" customFormat="1" x14ac:dyDescent="0.15"/>
    <row r="487" s="127" customFormat="1" x14ac:dyDescent="0.15"/>
    <row r="488" s="127" customFormat="1" x14ac:dyDescent="0.15"/>
    <row r="489" s="127" customFormat="1" x14ac:dyDescent="0.15"/>
    <row r="490" s="127" customFormat="1" x14ac:dyDescent="0.15"/>
    <row r="491" s="127" customFormat="1" x14ac:dyDescent="0.15"/>
    <row r="492" s="127" customFormat="1" x14ac:dyDescent="0.15"/>
    <row r="493" s="127" customFormat="1" x14ac:dyDescent="0.15"/>
    <row r="494" s="127" customFormat="1" x14ac:dyDescent="0.15"/>
    <row r="495" s="127" customFormat="1" x14ac:dyDescent="0.15"/>
    <row r="496" s="127" customFormat="1" x14ac:dyDescent="0.15"/>
    <row r="497" s="127" customFormat="1" x14ac:dyDescent="0.15"/>
    <row r="498" s="127" customFormat="1" x14ac:dyDescent="0.15"/>
    <row r="499" s="127" customFormat="1" x14ac:dyDescent="0.15"/>
    <row r="500" s="127" customFormat="1" x14ac:dyDescent="0.15"/>
    <row r="501" s="127" customFormat="1" x14ac:dyDescent="0.15"/>
    <row r="502" s="127" customFormat="1" x14ac:dyDescent="0.15"/>
    <row r="503" s="127" customFormat="1" x14ac:dyDescent="0.15"/>
    <row r="504" s="127" customFormat="1" x14ac:dyDescent="0.15"/>
    <row r="505" s="127" customFormat="1" x14ac:dyDescent="0.15"/>
    <row r="506" s="127" customFormat="1" x14ac:dyDescent="0.15"/>
    <row r="507" s="127" customFormat="1" x14ac:dyDescent="0.15"/>
    <row r="508" s="127" customFormat="1" x14ac:dyDescent="0.15"/>
    <row r="509" s="127" customFormat="1" x14ac:dyDescent="0.15"/>
    <row r="510" s="127" customFormat="1" x14ac:dyDescent="0.15"/>
    <row r="511" s="127" customFormat="1" x14ac:dyDescent="0.15"/>
    <row r="512" s="127" customFormat="1" x14ac:dyDescent="0.15"/>
    <row r="513" s="127" customFormat="1" x14ac:dyDescent="0.15"/>
    <row r="514" s="127" customFormat="1" x14ac:dyDescent="0.15"/>
    <row r="515" s="127" customFormat="1" x14ac:dyDescent="0.15"/>
    <row r="516" s="127" customFormat="1" x14ac:dyDescent="0.15"/>
    <row r="517" s="127" customFormat="1" x14ac:dyDescent="0.15"/>
    <row r="518" s="127" customFormat="1" x14ac:dyDescent="0.15"/>
    <row r="519" s="127" customFormat="1" x14ac:dyDescent="0.15"/>
    <row r="520" s="127" customFormat="1" x14ac:dyDescent="0.15"/>
    <row r="521" s="127" customFormat="1" x14ac:dyDescent="0.15"/>
    <row r="522" s="127" customFormat="1" x14ac:dyDescent="0.15"/>
    <row r="523" s="127" customFormat="1" x14ac:dyDescent="0.15"/>
    <row r="524" s="127" customFormat="1" x14ac:dyDescent="0.15"/>
    <row r="525" s="127" customFormat="1" x14ac:dyDescent="0.15"/>
    <row r="526" s="127" customFormat="1" x14ac:dyDescent="0.15"/>
    <row r="527" s="127" customFormat="1" x14ac:dyDescent="0.15"/>
    <row r="528" s="127" customFormat="1" x14ac:dyDescent="0.15"/>
    <row r="529" s="127" customFormat="1" x14ac:dyDescent="0.15"/>
    <row r="530" s="127" customFormat="1" x14ac:dyDescent="0.15"/>
    <row r="531" s="127" customFormat="1" x14ac:dyDescent="0.15"/>
    <row r="532" s="127" customFormat="1" x14ac:dyDescent="0.15"/>
    <row r="533" s="127" customFormat="1" x14ac:dyDescent="0.15"/>
    <row r="534" s="127" customFormat="1" x14ac:dyDescent="0.15"/>
    <row r="535" s="127" customFormat="1" x14ac:dyDescent="0.15"/>
    <row r="536" s="127" customFormat="1" x14ac:dyDescent="0.15"/>
    <row r="537" s="127" customFormat="1" x14ac:dyDescent="0.15"/>
    <row r="538" s="127" customFormat="1" x14ac:dyDescent="0.15"/>
    <row r="539" s="127" customFormat="1" x14ac:dyDescent="0.15"/>
    <row r="540" s="127" customFormat="1" x14ac:dyDescent="0.15"/>
    <row r="541" s="127" customFormat="1" x14ac:dyDescent="0.15"/>
    <row r="542" s="127" customFormat="1" x14ac:dyDescent="0.15"/>
    <row r="543" s="127" customFormat="1" x14ac:dyDescent="0.15"/>
    <row r="544" s="127" customFormat="1" x14ac:dyDescent="0.15"/>
    <row r="545" s="127" customFormat="1" x14ac:dyDescent="0.15"/>
    <row r="546" s="127" customFormat="1" x14ac:dyDescent="0.15"/>
    <row r="547" s="127" customFormat="1" x14ac:dyDescent="0.15"/>
    <row r="548" s="127" customFormat="1" x14ac:dyDescent="0.15"/>
    <row r="549" s="127" customFormat="1" x14ac:dyDescent="0.15"/>
    <row r="550" s="127" customFormat="1" x14ac:dyDescent="0.15"/>
    <row r="551" s="127" customFormat="1" x14ac:dyDescent="0.15"/>
    <row r="552" s="127" customFormat="1" x14ac:dyDescent="0.15"/>
    <row r="553" s="127" customFormat="1" x14ac:dyDescent="0.15"/>
    <row r="554" s="127" customFormat="1" x14ac:dyDescent="0.15"/>
    <row r="555" s="127" customFormat="1" x14ac:dyDescent="0.15"/>
    <row r="556" s="127" customFormat="1" x14ac:dyDescent="0.15"/>
    <row r="557" s="127" customFormat="1" x14ac:dyDescent="0.15"/>
    <row r="558" s="127" customFormat="1" x14ac:dyDescent="0.15"/>
  </sheetData>
  <sheetProtection algorithmName="SHA-512" hashValue="BZyN2StNR0HF50DIzfmN6/T9l8BIC8LnSSoDge7COMRd8RyYWAS7Z+bpkAdqxjSzK4Ht7/sER5x08WKEtkDpdw==" saltValue="n7be6d60OH72qHwXg7XqZ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6"/>
  </sheetPr>
  <dimension ref="A1:AW392"/>
  <sheetViews>
    <sheetView workbookViewId="0">
      <selection activeCell="H7" sqref="H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22" customWidth="1"/>
    <col min="50" max="16384" width="10.83203125" style="68"/>
  </cols>
  <sheetData>
    <row r="1" spans="1:49" s="122" customFormat="1" ht="14" x14ac:dyDescent="0.15">
      <c r="A1" s="121" t="s">
        <v>61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49" s="122" customFormat="1" ht="14" x14ac:dyDescent="0.15">
      <c r="A2" s="123" t="s">
        <v>11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</row>
    <row r="3" spans="1:49" s="122" customFormat="1" ht="15" thickBot="1" x14ac:dyDescent="0.2">
      <c r="A3" s="121"/>
      <c r="B3" s="121"/>
      <c r="C3" s="121"/>
      <c r="D3" s="121"/>
      <c r="E3" s="121"/>
      <c r="F3" s="121"/>
      <c r="G3" s="124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</row>
    <row r="8" spans="1:49" ht="18" customHeight="1" x14ac:dyDescent="0.15">
      <c r="A8" s="74" t="str">
        <f>'WA Oct 2017'!K2</f>
        <v>Horizon Power</v>
      </c>
      <c r="B8" s="47" t="str">
        <f>'WA Oct 2017'!L2</f>
        <v xml:space="preserve">Regulated </v>
      </c>
      <c r="C8" s="77">
        <f>91*'WA Oct 2017'!M2/100</f>
        <v>41.987763999999999</v>
      </c>
      <c r="D8" s="77">
        <f>IF($C$5&gt;='WA Oct 2017'!P2,('WA Oct 2017'!P2*'WA Oct 2017'!N2/100),('WA Bills October 2017'!$C$5*'WA Oct 2017'!N2/100))</f>
        <v>1516.23</v>
      </c>
      <c r="E8" s="77">
        <v>0</v>
      </c>
      <c r="F8" s="78">
        <v>0</v>
      </c>
      <c r="G8" s="79">
        <v>0</v>
      </c>
      <c r="H8" s="80">
        <f>IF(($C$5&lt;'WA Oct 2017'!P2),(0),('WA Bills October 2017'!$C$5-'WA Oct 2017'!P2)*'WA Oct 2017'!Q2/100)</f>
        <v>0</v>
      </c>
      <c r="I8" s="81">
        <f>SUM(C8:H8)</f>
        <v>1558.217764</v>
      </c>
      <c r="J8" s="82">
        <f>I8*4</f>
        <v>6232.871056</v>
      </c>
      <c r="K8" s="83">
        <v>0</v>
      </c>
      <c r="L8" s="83">
        <f>'WA Oct 2017'!AZ2</f>
        <v>0</v>
      </c>
      <c r="M8" s="83">
        <f>'WA Oct 2017'!BA2</f>
        <v>0</v>
      </c>
      <c r="N8" s="83">
        <f>'WA Oct 2017'!BB2</f>
        <v>0</v>
      </c>
      <c r="O8" s="82">
        <f>J8</f>
        <v>6232.871056</v>
      </c>
      <c r="P8" s="82">
        <f>O8</f>
        <v>6232.871056</v>
      </c>
      <c r="Q8" s="82">
        <f>O8*1.1</f>
        <v>6856.1581616000003</v>
      </c>
      <c r="R8" s="82">
        <f>P8*1.1</f>
        <v>6856.1581616000003</v>
      </c>
      <c r="S8" s="84">
        <f>'WA Oct 2017'!BI2</f>
        <v>0</v>
      </c>
      <c r="T8" s="85" t="str">
        <f>'WA Oct 2017'!BJ2</f>
        <v>n</v>
      </c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</row>
    <row r="9" spans="1:49" ht="18" customHeight="1" thickBot="1" x14ac:dyDescent="0.2">
      <c r="A9" s="86" t="str">
        <f>'WA Oct 2017'!K3</f>
        <v>Synergy</v>
      </c>
      <c r="B9" s="87" t="str">
        <f>'WA Oct 2017'!L3</f>
        <v>Regulated</v>
      </c>
      <c r="C9" s="88">
        <f>91*'WA Oct 2017'!M3/100</f>
        <v>41.987763999999999</v>
      </c>
      <c r="D9" s="88">
        <f>IF($C$5&gt;='WA Oct 2017'!P3,('WA Oct 2017'!P3*'WA Oct 2017'!N3/100),('WA Bills October 2017'!$C$5*'WA Oct 2017'!N3/100))</f>
        <v>1516.23</v>
      </c>
      <c r="E9" s="88">
        <v>0</v>
      </c>
      <c r="F9" s="89">
        <v>0</v>
      </c>
      <c r="G9" s="90">
        <v>0</v>
      </c>
      <c r="H9" s="91">
        <f>IF(($C$5&lt;'WA Oct 2017'!P3),(0),('WA Bills October 2017'!$C$5-'WA Oct 2017'!P3)*'WA Oct 2017'!Q3/100)</f>
        <v>0</v>
      </c>
      <c r="I9" s="92">
        <f t="shared" ref="I9" si="0">SUM(C9:H9)</f>
        <v>1558.217764</v>
      </c>
      <c r="J9" s="93">
        <f t="shared" ref="J9" si="1">I9*4</f>
        <v>6232.871056</v>
      </c>
      <c r="K9" s="94">
        <v>0</v>
      </c>
      <c r="L9" s="94">
        <f>'WA Oct 2017'!AZ3</f>
        <v>0</v>
      </c>
      <c r="M9" s="94">
        <f>'WA Oct 2017'!BA3</f>
        <v>0</v>
      </c>
      <c r="N9" s="94">
        <f>'WA Oct 2017'!BB3</f>
        <v>0</v>
      </c>
      <c r="O9" s="93">
        <f>J9-((I9-C9)*L9/100)*4</f>
        <v>6232.871056</v>
      </c>
      <c r="P9" s="93">
        <f>O9-(O9*M9/100)</f>
        <v>6232.871056</v>
      </c>
      <c r="Q9" s="93">
        <f>O9*1.1</f>
        <v>6856.1581616000003</v>
      </c>
      <c r="R9" s="93">
        <f>P9*1.1</f>
        <v>6856.1581616000003</v>
      </c>
      <c r="S9" s="95">
        <f>'WA Oct 2017'!BI3</f>
        <v>0</v>
      </c>
      <c r="T9" s="96" t="str">
        <f>'WA Oct 2017'!BJ3</f>
        <v>n</v>
      </c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</row>
    <row r="10" spans="1:49" s="122" customFormat="1" ht="14" x14ac:dyDescent="0.15"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</row>
    <row r="11" spans="1:49" s="122" customFormat="1" ht="15" thickBot="1" x14ac:dyDescent="0.2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4"/>
      <c r="U11" s="121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1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1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1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1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1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</row>
    <row r="18" spans="1:49" ht="18" customHeight="1" thickBot="1" x14ac:dyDescent="0.2">
      <c r="A18" s="102" t="str">
        <f>'WA Oct 2017'!K4</f>
        <v>Synergy</v>
      </c>
      <c r="B18" s="103" t="str">
        <f>'WA Oct 2017'!L4</f>
        <v>Regulated</v>
      </c>
      <c r="C18" s="104">
        <f>91*'WA Oct 2017'!M4/100</f>
        <v>173.42780000000002</v>
      </c>
      <c r="D18" s="105">
        <f>(C13*C14)*'WA Oct 2017'!N2/100</f>
        <v>1061.3610000000001</v>
      </c>
      <c r="E18" s="106">
        <v>0</v>
      </c>
      <c r="F18" s="106">
        <v>0</v>
      </c>
      <c r="G18" s="106">
        <v>0</v>
      </c>
      <c r="H18" s="107">
        <f>(C13*C15)*'WA Oct 2017'!W4/100</f>
        <v>154.7895</v>
      </c>
      <c r="I18" s="108">
        <f>SUM(C18:H18)</f>
        <v>1389.5783000000001</v>
      </c>
      <c r="J18" s="109">
        <f>I18*4</f>
        <v>5558.3132000000005</v>
      </c>
      <c r="K18" s="110">
        <v>0</v>
      </c>
      <c r="L18" s="110">
        <f>'WA Oct 2017'!AZ4</f>
        <v>0</v>
      </c>
      <c r="M18" s="110">
        <f>'WA Oct 2017'!BA4</f>
        <v>0</v>
      </c>
      <c r="N18" s="110">
        <f>'WA Oct 2017'!BB4</f>
        <v>0</v>
      </c>
      <c r="O18" s="111">
        <f>J18</f>
        <v>5558.3132000000005</v>
      </c>
      <c r="P18" s="109">
        <f>O18</f>
        <v>5558.3132000000005</v>
      </c>
      <c r="Q18" s="109">
        <f>O18*1.1</f>
        <v>6114.1445200000007</v>
      </c>
      <c r="R18" s="109">
        <f>P18*1.1</f>
        <v>6114.1445200000007</v>
      </c>
      <c r="S18" s="112">
        <f>'WA Oct 2017'!BI4</f>
        <v>0</v>
      </c>
      <c r="T18" s="113" t="str">
        <f>'WA Oct 2017'!BJ4</f>
        <v>n</v>
      </c>
      <c r="U18" s="121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</row>
    <row r="19" spans="1:49" s="122" customFormat="1" ht="14" x14ac:dyDescent="0.15">
      <c r="U19" s="121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</row>
    <row r="20" spans="1:49" s="122" customFormat="1" ht="14" x14ac:dyDescent="0.15">
      <c r="U20" s="121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</row>
    <row r="21" spans="1:49" s="122" customFormat="1" ht="14" x14ac:dyDescent="0.15">
      <c r="U21" s="121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</row>
    <row r="22" spans="1:49" s="122" customFormat="1" ht="14" x14ac:dyDescent="0.15">
      <c r="U22" s="121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</row>
    <row r="23" spans="1:49" s="122" customFormat="1" ht="14" x14ac:dyDescent="0.15">
      <c r="U23" s="121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</row>
    <row r="24" spans="1:49" s="122" customFormat="1" ht="14" x14ac:dyDescent="0.15">
      <c r="U24" s="121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</row>
    <row r="25" spans="1:49" s="122" customFormat="1" ht="14" x14ac:dyDescent="0.15"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</row>
    <row r="26" spans="1:49" s="122" customFormat="1" ht="14" x14ac:dyDescent="0.15">
      <c r="U26" s="121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</row>
    <row r="27" spans="1:49" s="122" customFormat="1" ht="14" x14ac:dyDescent="0.15">
      <c r="U27" s="121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</row>
    <row r="28" spans="1:49" s="122" customFormat="1" ht="14" x14ac:dyDescent="0.15">
      <c r="U28" s="121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</row>
    <row r="29" spans="1:49" s="122" customFormat="1" ht="14" x14ac:dyDescent="0.15">
      <c r="U29" s="121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</row>
    <row r="30" spans="1:49" s="122" customFormat="1" ht="14" x14ac:dyDescent="0.15">
      <c r="U30" s="121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</row>
    <row r="31" spans="1:49" s="122" customFormat="1" ht="14" x14ac:dyDescent="0.15">
      <c r="U31" s="121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</row>
    <row r="32" spans="1:49" s="122" customFormat="1" ht="14" x14ac:dyDescent="0.15">
      <c r="U32" s="121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</row>
    <row r="33" spans="21:49" s="122" customFormat="1" ht="14" x14ac:dyDescent="0.15">
      <c r="U33" s="121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</row>
    <row r="34" spans="21:49" s="122" customFormat="1" ht="14" x14ac:dyDescent="0.15">
      <c r="U34" s="121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</row>
    <row r="35" spans="21:49" s="122" customFormat="1" ht="14" x14ac:dyDescent="0.15">
      <c r="U35" s="121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</row>
    <row r="36" spans="21:49" s="122" customFormat="1" ht="14" x14ac:dyDescent="0.15">
      <c r="U36" s="121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</row>
    <row r="37" spans="21:49" s="122" customFormat="1" ht="14" x14ac:dyDescent="0.15">
      <c r="U37" s="121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</row>
    <row r="38" spans="21:49" s="122" customFormat="1" ht="14" x14ac:dyDescent="0.15">
      <c r="U38" s="121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</row>
    <row r="39" spans="21:49" s="122" customFormat="1" ht="14" x14ac:dyDescent="0.15">
      <c r="U39" s="121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</row>
    <row r="40" spans="21:49" s="122" customFormat="1" ht="14" x14ac:dyDescent="0.15">
      <c r="U40" s="121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</row>
    <row r="41" spans="21:49" s="122" customFormat="1" ht="14" x14ac:dyDescent="0.15">
      <c r="U41" s="121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</row>
    <row r="42" spans="21:49" s="122" customFormat="1" ht="14" x14ac:dyDescent="0.15">
      <c r="U42" s="121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</row>
    <row r="43" spans="21:49" s="122" customFormat="1" ht="14" x14ac:dyDescent="0.15">
      <c r="U43" s="121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</row>
    <row r="44" spans="21:49" s="122" customFormat="1" ht="14" x14ac:dyDescent="0.15">
      <c r="U44" s="121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</row>
    <row r="45" spans="21:49" s="122" customFormat="1" ht="14" x14ac:dyDescent="0.15">
      <c r="U45" s="121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</row>
    <row r="46" spans="21:49" s="122" customFormat="1" ht="14" x14ac:dyDescent="0.15">
      <c r="U46" s="121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</row>
    <row r="47" spans="21:49" s="122" customFormat="1" ht="14" x14ac:dyDescent="0.15">
      <c r="U47" s="121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</row>
    <row r="48" spans="21:49" s="122" customFormat="1" ht="14" x14ac:dyDescent="0.15">
      <c r="U48" s="121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</row>
    <row r="49" spans="21:49" s="122" customFormat="1" ht="14" x14ac:dyDescent="0.15">
      <c r="U49" s="121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</row>
    <row r="50" spans="21:49" s="122" customFormat="1" ht="14" x14ac:dyDescent="0.15">
      <c r="U50" s="121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</row>
    <row r="51" spans="21:49" s="122" customFormat="1" ht="14" x14ac:dyDescent="0.15">
      <c r="U51" s="121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</row>
    <row r="52" spans="21:49" s="122" customFormat="1" ht="14" x14ac:dyDescent="0.15">
      <c r="U52" s="121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</row>
    <row r="53" spans="21:49" s="122" customFormat="1" ht="14" x14ac:dyDescent="0.15">
      <c r="U53" s="121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</row>
    <row r="54" spans="21:49" s="122" customFormat="1" ht="14" x14ac:dyDescent="0.15">
      <c r="U54" s="121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</row>
    <row r="55" spans="21:49" s="122" customFormat="1" ht="14" x14ac:dyDescent="0.15">
      <c r="U55" s="121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</row>
    <row r="56" spans="21:49" s="122" customFormat="1" ht="14" x14ac:dyDescent="0.15">
      <c r="U56" s="121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</row>
    <row r="57" spans="21:49" s="122" customFormat="1" ht="14" x14ac:dyDescent="0.15">
      <c r="U57" s="121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</row>
    <row r="58" spans="21:49" s="122" customFormat="1" ht="14" x14ac:dyDescent="0.15">
      <c r="U58" s="121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</row>
    <row r="59" spans="21:49" s="122" customFormat="1" ht="14" x14ac:dyDescent="0.15">
      <c r="U59" s="121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</row>
    <row r="60" spans="21:49" s="122" customFormat="1" ht="14" x14ac:dyDescent="0.15">
      <c r="U60" s="121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</row>
    <row r="61" spans="21:49" s="122" customFormat="1" ht="14" x14ac:dyDescent="0.15">
      <c r="U61" s="121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</row>
    <row r="62" spans="21:49" s="122" customFormat="1" ht="14" x14ac:dyDescent="0.15">
      <c r="U62" s="121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</row>
    <row r="63" spans="21:49" s="122" customFormat="1" ht="14" x14ac:dyDescent="0.15">
      <c r="U63" s="121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</row>
    <row r="64" spans="21:49" s="122" customFormat="1" ht="14" x14ac:dyDescent="0.15">
      <c r="U64" s="121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</row>
    <row r="65" spans="21:49" s="122" customFormat="1" ht="14" x14ac:dyDescent="0.15">
      <c r="U65" s="121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</row>
    <row r="66" spans="21:49" s="122" customFormat="1" ht="14" x14ac:dyDescent="0.15">
      <c r="U66" s="121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</row>
    <row r="67" spans="21:49" s="122" customFormat="1" ht="14" x14ac:dyDescent="0.15">
      <c r="U67" s="121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</row>
    <row r="68" spans="21:49" s="122" customFormat="1" ht="14" x14ac:dyDescent="0.15">
      <c r="U68" s="121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</row>
    <row r="69" spans="21:49" s="122" customFormat="1" ht="14" x14ac:dyDescent="0.15">
      <c r="U69" s="121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</row>
    <row r="70" spans="21:49" s="122" customFormat="1" ht="14" x14ac:dyDescent="0.15">
      <c r="U70" s="121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</row>
    <row r="71" spans="21:49" s="122" customFormat="1" ht="14" x14ac:dyDescent="0.15">
      <c r="U71" s="121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</row>
    <row r="72" spans="21:49" s="122" customFormat="1" ht="14" x14ac:dyDescent="0.15">
      <c r="U72" s="121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</row>
    <row r="73" spans="21:49" s="122" customFormat="1" ht="14" x14ac:dyDescent="0.15">
      <c r="U73" s="121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</row>
    <row r="74" spans="21:49" s="122" customFormat="1" ht="14" x14ac:dyDescent="0.15">
      <c r="U74" s="121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</row>
    <row r="75" spans="21:49" s="122" customFormat="1" ht="14" x14ac:dyDescent="0.15">
      <c r="U75" s="121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</row>
    <row r="76" spans="21:49" s="122" customFormat="1" ht="14" x14ac:dyDescent="0.15">
      <c r="U76" s="121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</row>
    <row r="77" spans="21:49" s="122" customFormat="1" ht="14" x14ac:dyDescent="0.15">
      <c r="U77" s="121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</row>
    <row r="78" spans="21:49" s="122" customFormat="1" ht="14" x14ac:dyDescent="0.15">
      <c r="U78" s="121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</row>
    <row r="79" spans="21:49" s="122" customFormat="1" ht="14" x14ac:dyDescent="0.15">
      <c r="U79" s="121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</row>
    <row r="80" spans="21:49" s="122" customFormat="1" ht="14" x14ac:dyDescent="0.15">
      <c r="U80" s="121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</row>
    <row r="81" spans="21:49" s="122" customFormat="1" ht="14" x14ac:dyDescent="0.15">
      <c r="U81" s="121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</row>
    <row r="82" spans="21:49" s="122" customFormat="1" ht="14" x14ac:dyDescent="0.15">
      <c r="U82" s="121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</row>
    <row r="83" spans="21:49" s="122" customFormat="1" ht="14" x14ac:dyDescent="0.15">
      <c r="U83" s="121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</row>
    <row r="84" spans="21:49" s="122" customFormat="1" ht="14" x14ac:dyDescent="0.15">
      <c r="U84" s="121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</row>
    <row r="85" spans="21:49" s="122" customFormat="1" ht="14" x14ac:dyDescent="0.15">
      <c r="U85" s="121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</row>
    <row r="86" spans="21:49" s="122" customFormat="1" ht="14" x14ac:dyDescent="0.15">
      <c r="U86" s="121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</row>
    <row r="87" spans="21:49" s="122" customFormat="1" ht="14" x14ac:dyDescent="0.15">
      <c r="U87" s="121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</row>
    <row r="88" spans="21:49" s="122" customFormat="1" ht="14" x14ac:dyDescent="0.15">
      <c r="U88" s="121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</row>
    <row r="89" spans="21:49" s="122" customFormat="1" ht="14" x14ac:dyDescent="0.15">
      <c r="U89" s="121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</row>
    <row r="90" spans="21:49" s="122" customFormat="1" ht="14" x14ac:dyDescent="0.15">
      <c r="U90" s="121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</row>
    <row r="91" spans="21:49" s="122" customFormat="1" ht="14" x14ac:dyDescent="0.15">
      <c r="U91" s="121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</row>
    <row r="92" spans="21:49" s="122" customFormat="1" ht="14" x14ac:dyDescent="0.15">
      <c r="U92" s="121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</row>
    <row r="93" spans="21:49" s="122" customFormat="1" ht="14" x14ac:dyDescent="0.15">
      <c r="U93" s="121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</row>
    <row r="94" spans="21:49" s="122" customFormat="1" ht="14" x14ac:dyDescent="0.15">
      <c r="U94" s="121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</row>
    <row r="95" spans="21:49" s="122" customFormat="1" ht="14" x14ac:dyDescent="0.15">
      <c r="U95" s="121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</row>
    <row r="96" spans="21:49" s="122" customFormat="1" ht="14" x14ac:dyDescent="0.15">
      <c r="U96" s="121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</row>
    <row r="97" spans="21:49" s="122" customFormat="1" ht="14" x14ac:dyDescent="0.15">
      <c r="U97" s="121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</row>
    <row r="98" spans="21:49" s="122" customFormat="1" ht="14" x14ac:dyDescent="0.15">
      <c r="U98" s="121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</row>
    <row r="99" spans="21:49" s="122" customFormat="1" ht="14" x14ac:dyDescent="0.15">
      <c r="U99" s="121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</row>
    <row r="100" spans="21:49" s="122" customFormat="1" ht="14" x14ac:dyDescent="0.15">
      <c r="U100" s="121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</row>
    <row r="101" spans="21:49" s="122" customFormat="1" ht="14" x14ac:dyDescent="0.15">
      <c r="U101" s="121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</row>
    <row r="102" spans="21:49" s="122" customFormat="1" ht="14" x14ac:dyDescent="0.15">
      <c r="U102" s="121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</row>
    <row r="103" spans="21:49" s="122" customFormat="1" ht="14" x14ac:dyDescent="0.15">
      <c r="U103" s="121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</row>
    <row r="104" spans="21:49" s="122" customFormat="1" ht="14" x14ac:dyDescent="0.15">
      <c r="U104" s="121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</row>
    <row r="105" spans="21:49" s="122" customFormat="1" ht="14" x14ac:dyDescent="0.15">
      <c r="U105" s="121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</row>
    <row r="106" spans="21:49" s="122" customFormat="1" ht="14" x14ac:dyDescent="0.15">
      <c r="U106" s="121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</row>
    <row r="107" spans="21:49" s="122" customFormat="1" ht="14" x14ac:dyDescent="0.15">
      <c r="U107" s="121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</row>
    <row r="108" spans="21:49" s="122" customFormat="1" ht="14" x14ac:dyDescent="0.15">
      <c r="U108" s="121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</row>
    <row r="109" spans="21:49" s="122" customFormat="1" ht="14" x14ac:dyDescent="0.15">
      <c r="U109" s="121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</row>
    <row r="110" spans="21:49" s="122" customFormat="1" ht="14" x14ac:dyDescent="0.15">
      <c r="U110" s="121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</row>
    <row r="111" spans="21:49" s="122" customFormat="1" ht="14" x14ac:dyDescent="0.15">
      <c r="U111" s="121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</row>
    <row r="112" spans="21:49" s="122" customFormat="1" ht="14" x14ac:dyDescent="0.15">
      <c r="U112" s="121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</row>
    <row r="113" spans="21:49" s="122" customFormat="1" ht="14" x14ac:dyDescent="0.15">
      <c r="U113" s="121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</row>
    <row r="114" spans="21:49" s="122" customFormat="1" ht="14" x14ac:dyDescent="0.15">
      <c r="U114" s="121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</row>
    <row r="115" spans="21:49" s="122" customFormat="1" ht="14" x14ac:dyDescent="0.15">
      <c r="U115" s="121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</row>
    <row r="116" spans="21:49" s="122" customFormat="1" ht="14" x14ac:dyDescent="0.15">
      <c r="U116" s="121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</row>
    <row r="117" spans="21:49" s="122" customFormat="1" ht="14" x14ac:dyDescent="0.15">
      <c r="U117" s="121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</row>
    <row r="118" spans="21:49" s="122" customFormat="1" ht="14" x14ac:dyDescent="0.15">
      <c r="U118" s="121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</row>
    <row r="119" spans="21:49" s="122" customFormat="1" ht="14" x14ac:dyDescent="0.15">
      <c r="U119" s="121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</row>
    <row r="120" spans="21:49" s="122" customFormat="1" ht="14" x14ac:dyDescent="0.15">
      <c r="U120" s="121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</row>
    <row r="121" spans="21:49" s="122" customFormat="1" ht="14" x14ac:dyDescent="0.15">
      <c r="U121" s="121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</row>
    <row r="122" spans="21:49" s="122" customFormat="1" ht="14" x14ac:dyDescent="0.15">
      <c r="U122" s="121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</row>
    <row r="123" spans="21:49" s="122" customFormat="1" ht="14" x14ac:dyDescent="0.15">
      <c r="U123" s="121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</row>
    <row r="124" spans="21:49" s="122" customFormat="1" ht="14" x14ac:dyDescent="0.15">
      <c r="U124" s="121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</row>
    <row r="125" spans="21:49" s="122" customFormat="1" ht="14" x14ac:dyDescent="0.15">
      <c r="U125" s="121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</row>
    <row r="126" spans="21:49" s="122" customFormat="1" ht="14" x14ac:dyDescent="0.15">
      <c r="U126" s="121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</row>
    <row r="127" spans="21:49" s="122" customFormat="1" ht="14" x14ac:dyDescent="0.15">
      <c r="U127" s="121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</row>
    <row r="128" spans="21:49" s="122" customFormat="1" ht="14" x14ac:dyDescent="0.15">
      <c r="U128" s="121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</row>
    <row r="129" spans="21:49" s="122" customFormat="1" ht="14" x14ac:dyDescent="0.15">
      <c r="U129" s="121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</row>
    <row r="130" spans="21:49" s="122" customFormat="1" ht="14" x14ac:dyDescent="0.15">
      <c r="U130" s="121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</row>
    <row r="131" spans="21:49" s="122" customFormat="1" ht="14" x14ac:dyDescent="0.15">
      <c r="U131" s="121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</row>
    <row r="132" spans="21:49" s="122" customFormat="1" ht="14" x14ac:dyDescent="0.15">
      <c r="U132" s="121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</row>
    <row r="133" spans="21:49" s="122" customFormat="1" ht="14" x14ac:dyDescent="0.15">
      <c r="U133" s="121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</row>
    <row r="134" spans="21:49" s="122" customFormat="1" ht="14" x14ac:dyDescent="0.15">
      <c r="U134" s="121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</row>
    <row r="135" spans="21:49" s="122" customFormat="1" ht="14" x14ac:dyDescent="0.15">
      <c r="U135" s="121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</row>
    <row r="136" spans="21:49" s="122" customFormat="1" ht="14" x14ac:dyDescent="0.15">
      <c r="U136" s="121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</row>
    <row r="137" spans="21:49" s="122" customFormat="1" ht="14" x14ac:dyDescent="0.15">
      <c r="U137" s="121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</row>
    <row r="138" spans="21:49" s="122" customFormat="1" ht="14" x14ac:dyDescent="0.15">
      <c r="U138" s="121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</row>
    <row r="139" spans="21:49" s="122" customFormat="1" ht="14" x14ac:dyDescent="0.15">
      <c r="U139" s="121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</row>
    <row r="140" spans="21:49" s="122" customFormat="1" ht="14" x14ac:dyDescent="0.15">
      <c r="U140" s="121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</row>
    <row r="141" spans="21:49" s="122" customFormat="1" ht="14" x14ac:dyDescent="0.15">
      <c r="U141" s="121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</row>
    <row r="142" spans="21:49" s="122" customFormat="1" ht="14" x14ac:dyDescent="0.15">
      <c r="U142" s="121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</row>
    <row r="143" spans="21:49" s="122" customFormat="1" ht="14" x14ac:dyDescent="0.15">
      <c r="U143" s="121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</row>
    <row r="144" spans="21:49" s="122" customFormat="1" ht="14" x14ac:dyDescent="0.15">
      <c r="U144" s="121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</row>
    <row r="145" spans="21:49" s="122" customFormat="1" ht="14" x14ac:dyDescent="0.15">
      <c r="U145" s="121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</row>
    <row r="146" spans="21:49" s="122" customFormat="1" ht="14" x14ac:dyDescent="0.15">
      <c r="U146" s="121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</row>
    <row r="147" spans="21:49" s="122" customFormat="1" ht="14" x14ac:dyDescent="0.15">
      <c r="U147" s="121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</row>
    <row r="148" spans="21:49" s="122" customFormat="1" ht="14" x14ac:dyDescent="0.15">
      <c r="U148" s="121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</row>
    <row r="149" spans="21:49" s="122" customFormat="1" ht="14" x14ac:dyDescent="0.15">
      <c r="U149" s="121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</row>
    <row r="150" spans="21:49" s="122" customFormat="1" ht="14" x14ac:dyDescent="0.15">
      <c r="U150" s="121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</row>
    <row r="151" spans="21:49" s="122" customFormat="1" ht="14" x14ac:dyDescent="0.15">
      <c r="U151" s="121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</row>
    <row r="152" spans="21:49" s="122" customFormat="1" ht="14" x14ac:dyDescent="0.15">
      <c r="U152" s="121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</row>
    <row r="153" spans="21:49" s="122" customFormat="1" ht="14" x14ac:dyDescent="0.15">
      <c r="U153" s="121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</row>
    <row r="154" spans="21:49" s="122" customFormat="1" ht="14" x14ac:dyDescent="0.15">
      <c r="U154" s="121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</row>
    <row r="155" spans="21:49" s="122" customFormat="1" ht="14" x14ac:dyDescent="0.15">
      <c r="U155" s="121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</row>
    <row r="156" spans="21:49" s="122" customFormat="1" ht="14" x14ac:dyDescent="0.15">
      <c r="U156" s="121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</row>
    <row r="157" spans="21:49" s="122" customFormat="1" ht="14" x14ac:dyDescent="0.15">
      <c r="U157" s="121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</row>
    <row r="158" spans="21:49" s="122" customFormat="1" ht="14" x14ac:dyDescent="0.15">
      <c r="U158" s="121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</row>
    <row r="159" spans="21:49" s="122" customFormat="1" ht="14" x14ac:dyDescent="0.15">
      <c r="U159" s="121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</row>
    <row r="160" spans="21:49" s="122" customFormat="1" ht="14" x14ac:dyDescent="0.15">
      <c r="U160" s="121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</row>
    <row r="161" spans="21:49" s="122" customFormat="1" ht="14" x14ac:dyDescent="0.15">
      <c r="U161" s="121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</row>
    <row r="162" spans="21:49" s="122" customFormat="1" ht="14" x14ac:dyDescent="0.15">
      <c r="U162" s="121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</row>
    <row r="163" spans="21:49" s="122" customFormat="1" ht="14" x14ac:dyDescent="0.15">
      <c r="U163" s="121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</row>
    <row r="164" spans="21:49" s="122" customFormat="1" ht="14" x14ac:dyDescent="0.15">
      <c r="U164" s="121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</row>
    <row r="165" spans="21:49" s="122" customFormat="1" ht="14" x14ac:dyDescent="0.15">
      <c r="U165" s="121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</row>
    <row r="166" spans="21:49" s="122" customFormat="1" ht="14" x14ac:dyDescent="0.15">
      <c r="U166" s="121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</row>
    <row r="167" spans="21:49" s="122" customFormat="1" ht="14" x14ac:dyDescent="0.15">
      <c r="U167" s="121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</row>
    <row r="168" spans="21:49" s="122" customFormat="1" ht="14" x14ac:dyDescent="0.15">
      <c r="U168" s="121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</row>
    <row r="169" spans="21:49" s="122" customFormat="1" ht="14" x14ac:dyDescent="0.15">
      <c r="U169" s="121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</row>
    <row r="170" spans="21:49" s="122" customFormat="1" ht="14" x14ac:dyDescent="0.15">
      <c r="U170" s="121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</row>
    <row r="171" spans="21:49" s="122" customFormat="1" ht="14" x14ac:dyDescent="0.15">
      <c r="U171" s="121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</row>
    <row r="172" spans="21:49" s="122" customFormat="1" ht="14" x14ac:dyDescent="0.15">
      <c r="U172" s="121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</row>
    <row r="173" spans="21:49" s="122" customFormat="1" ht="14" x14ac:dyDescent="0.15">
      <c r="U173" s="121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</row>
    <row r="174" spans="21:49" s="122" customFormat="1" ht="14" x14ac:dyDescent="0.15">
      <c r="U174" s="121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</row>
    <row r="175" spans="21:49" s="122" customFormat="1" ht="14" x14ac:dyDescent="0.15">
      <c r="U175" s="121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</row>
    <row r="176" spans="21:49" s="122" customFormat="1" ht="14" x14ac:dyDescent="0.15">
      <c r="U176" s="121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</row>
    <row r="177" spans="21:49" s="122" customFormat="1" ht="14" x14ac:dyDescent="0.15">
      <c r="U177" s="121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</row>
    <row r="178" spans="21:49" s="122" customFormat="1" ht="14" x14ac:dyDescent="0.15">
      <c r="U178" s="121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</row>
    <row r="179" spans="21:49" s="122" customFormat="1" ht="14" x14ac:dyDescent="0.15">
      <c r="U179" s="121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</row>
    <row r="180" spans="21:49" s="122" customFormat="1" ht="14" x14ac:dyDescent="0.15">
      <c r="U180" s="121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</row>
    <row r="181" spans="21:49" s="122" customFormat="1" ht="14" x14ac:dyDescent="0.15">
      <c r="U181" s="121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</row>
    <row r="182" spans="21:49" s="122" customFormat="1" ht="14" x14ac:dyDescent="0.15">
      <c r="U182" s="121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</row>
    <row r="183" spans="21:49" s="122" customFormat="1" ht="14" x14ac:dyDescent="0.15">
      <c r="U183" s="121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</row>
    <row r="184" spans="21:49" s="122" customFormat="1" ht="14" x14ac:dyDescent="0.15">
      <c r="U184" s="121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</row>
    <row r="185" spans="21:49" s="122" customFormat="1" ht="14" x14ac:dyDescent="0.15">
      <c r="U185" s="121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</row>
    <row r="186" spans="21:49" s="122" customFormat="1" ht="14" x14ac:dyDescent="0.15">
      <c r="U186" s="121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</row>
    <row r="187" spans="21:49" s="122" customFormat="1" ht="14" x14ac:dyDescent="0.15">
      <c r="U187" s="121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</row>
    <row r="188" spans="21:49" s="122" customFormat="1" ht="14" x14ac:dyDescent="0.15">
      <c r="U188" s="121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</row>
    <row r="189" spans="21:49" s="122" customFormat="1" ht="14" x14ac:dyDescent="0.15">
      <c r="U189" s="121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</row>
    <row r="190" spans="21:49" s="122" customFormat="1" ht="14" x14ac:dyDescent="0.15">
      <c r="U190" s="121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</row>
    <row r="191" spans="21:49" s="122" customFormat="1" ht="14" x14ac:dyDescent="0.15">
      <c r="U191" s="121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</row>
    <row r="192" spans="21:49" s="122" customFormat="1" ht="14" x14ac:dyDescent="0.15">
      <c r="U192" s="121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</row>
    <row r="193" spans="21:49" s="122" customFormat="1" ht="14" x14ac:dyDescent="0.15">
      <c r="U193" s="121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</row>
    <row r="194" spans="21:49" s="122" customFormat="1" ht="14" x14ac:dyDescent="0.15">
      <c r="U194" s="121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</row>
    <row r="195" spans="21:49" s="122" customFormat="1" ht="14" x14ac:dyDescent="0.15">
      <c r="U195" s="121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</row>
    <row r="196" spans="21:49" s="122" customFormat="1" ht="14" x14ac:dyDescent="0.15">
      <c r="U196" s="121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</row>
    <row r="197" spans="21:49" s="122" customFormat="1" ht="14" x14ac:dyDescent="0.15">
      <c r="U197" s="121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</row>
    <row r="198" spans="21:49" s="122" customFormat="1" ht="14" x14ac:dyDescent="0.15">
      <c r="U198" s="121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</row>
    <row r="199" spans="21:49" s="122" customFormat="1" ht="14" x14ac:dyDescent="0.15">
      <c r="U199" s="121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</row>
    <row r="200" spans="21:49" s="122" customFormat="1" ht="14" x14ac:dyDescent="0.15">
      <c r="U200" s="121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</row>
    <row r="201" spans="21:49" s="122" customFormat="1" ht="14" x14ac:dyDescent="0.15">
      <c r="U201" s="121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</row>
    <row r="202" spans="21:49" s="122" customFormat="1" ht="14" x14ac:dyDescent="0.15">
      <c r="U202" s="121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</row>
    <row r="203" spans="21:49" s="122" customFormat="1" ht="14" x14ac:dyDescent="0.15">
      <c r="U203" s="121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</row>
    <row r="204" spans="21:49" s="122" customFormat="1" ht="14" x14ac:dyDescent="0.15">
      <c r="U204" s="121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</row>
    <row r="205" spans="21:49" s="122" customFormat="1" ht="14" x14ac:dyDescent="0.15">
      <c r="U205" s="121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</row>
    <row r="206" spans="21:49" s="122" customFormat="1" ht="14" x14ac:dyDescent="0.15">
      <c r="U206" s="121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</row>
    <row r="207" spans="21:49" s="122" customFormat="1" ht="14" x14ac:dyDescent="0.15">
      <c r="U207" s="121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</row>
    <row r="208" spans="21:49" s="122" customFormat="1" ht="14" x14ac:dyDescent="0.15">
      <c r="U208" s="121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</row>
    <row r="209" spans="21:49" s="122" customFormat="1" ht="14" x14ac:dyDescent="0.15">
      <c r="U209" s="121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</row>
    <row r="210" spans="21:49" s="122" customFormat="1" ht="14" x14ac:dyDescent="0.15">
      <c r="U210" s="121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</row>
    <row r="211" spans="21:49" s="122" customFormat="1" ht="14" x14ac:dyDescent="0.15">
      <c r="U211" s="121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</row>
    <row r="212" spans="21:49" s="122" customFormat="1" ht="14" x14ac:dyDescent="0.15">
      <c r="U212" s="121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</row>
    <row r="213" spans="21:49" s="122" customFormat="1" ht="14" x14ac:dyDescent="0.15">
      <c r="U213" s="121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</row>
    <row r="214" spans="21:49" s="122" customFormat="1" ht="14" x14ac:dyDescent="0.15">
      <c r="U214" s="121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</row>
    <row r="215" spans="21:49" s="122" customFormat="1" ht="14" x14ac:dyDescent="0.15">
      <c r="U215" s="121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</row>
    <row r="216" spans="21:49" s="122" customFormat="1" ht="14" x14ac:dyDescent="0.15">
      <c r="U216" s="121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</row>
    <row r="217" spans="21:49" s="122" customFormat="1" x14ac:dyDescent="0.15"/>
    <row r="218" spans="21:49" s="122" customFormat="1" x14ac:dyDescent="0.15"/>
    <row r="219" spans="21:49" s="122" customFormat="1" x14ac:dyDescent="0.15"/>
    <row r="220" spans="21:49" s="122" customFormat="1" x14ac:dyDescent="0.15"/>
    <row r="221" spans="21:49" s="122" customFormat="1" x14ac:dyDescent="0.15"/>
    <row r="222" spans="21:49" s="122" customFormat="1" x14ac:dyDescent="0.15"/>
    <row r="223" spans="21:49" s="122" customFormat="1" x14ac:dyDescent="0.15"/>
    <row r="224" spans="21:49" s="122" customFormat="1" x14ac:dyDescent="0.15"/>
    <row r="225" s="122" customFormat="1" x14ac:dyDescent="0.15"/>
    <row r="226" s="122" customFormat="1" x14ac:dyDescent="0.15"/>
    <row r="227" s="122" customFormat="1" x14ac:dyDescent="0.15"/>
    <row r="228" s="122" customFormat="1" x14ac:dyDescent="0.15"/>
    <row r="229" s="122" customFormat="1" x14ac:dyDescent="0.15"/>
    <row r="230" s="122" customFormat="1" x14ac:dyDescent="0.15"/>
    <row r="231" s="122" customFormat="1" x14ac:dyDescent="0.15"/>
    <row r="232" s="122" customFormat="1" x14ac:dyDescent="0.15"/>
    <row r="233" s="122" customFormat="1" x14ac:dyDescent="0.15"/>
    <row r="234" s="122" customFormat="1" x14ac:dyDescent="0.15"/>
    <row r="235" s="122" customFormat="1" x14ac:dyDescent="0.15"/>
    <row r="236" s="122" customFormat="1" x14ac:dyDescent="0.15"/>
    <row r="237" s="122" customFormat="1" x14ac:dyDescent="0.15"/>
    <row r="238" s="122" customFormat="1" x14ac:dyDescent="0.15"/>
    <row r="239" s="122" customFormat="1" x14ac:dyDescent="0.15"/>
    <row r="240" s="122" customFormat="1" x14ac:dyDescent="0.15"/>
    <row r="241" s="122" customFormat="1" x14ac:dyDescent="0.15"/>
    <row r="242" s="122" customFormat="1" x14ac:dyDescent="0.15"/>
    <row r="243" s="122" customFormat="1" x14ac:dyDescent="0.15"/>
    <row r="244" s="122" customFormat="1" x14ac:dyDescent="0.15"/>
    <row r="245" s="122" customFormat="1" x14ac:dyDescent="0.15"/>
    <row r="246" s="122" customFormat="1" x14ac:dyDescent="0.15"/>
    <row r="247" s="122" customFormat="1" x14ac:dyDescent="0.15"/>
    <row r="248" s="122" customFormat="1" x14ac:dyDescent="0.15"/>
    <row r="249" s="122" customFormat="1" x14ac:dyDescent="0.15"/>
    <row r="250" s="122" customFormat="1" x14ac:dyDescent="0.15"/>
    <row r="251" s="122" customFormat="1" x14ac:dyDescent="0.15"/>
    <row r="252" s="122" customFormat="1" x14ac:dyDescent="0.15"/>
    <row r="253" s="122" customFormat="1" x14ac:dyDescent="0.15"/>
    <row r="254" s="122" customFormat="1" x14ac:dyDescent="0.15"/>
    <row r="255" s="122" customFormat="1" x14ac:dyDescent="0.15"/>
    <row r="256" s="122" customFormat="1" x14ac:dyDescent="0.15"/>
    <row r="257" s="122" customFormat="1" x14ac:dyDescent="0.15"/>
    <row r="258" s="122" customFormat="1" x14ac:dyDescent="0.15"/>
    <row r="259" s="122" customFormat="1" x14ac:dyDescent="0.15"/>
    <row r="260" s="122" customFormat="1" x14ac:dyDescent="0.15"/>
    <row r="261" s="122" customFormat="1" x14ac:dyDescent="0.15"/>
    <row r="262" s="122" customFormat="1" x14ac:dyDescent="0.15"/>
    <row r="263" s="122" customFormat="1" x14ac:dyDescent="0.15"/>
    <row r="264" s="122" customFormat="1" x14ac:dyDescent="0.15"/>
    <row r="265" s="122" customFormat="1" x14ac:dyDescent="0.15"/>
    <row r="266" s="122" customFormat="1" x14ac:dyDescent="0.15"/>
    <row r="267" s="122" customFormat="1" x14ac:dyDescent="0.15"/>
    <row r="268" s="122" customFormat="1" x14ac:dyDescent="0.15"/>
    <row r="269" s="122" customFormat="1" x14ac:dyDescent="0.15"/>
    <row r="270" s="122" customFormat="1" x14ac:dyDescent="0.15"/>
    <row r="271" s="122" customFormat="1" x14ac:dyDescent="0.15"/>
    <row r="272" s="122" customFormat="1" x14ac:dyDescent="0.15"/>
    <row r="273" s="122" customFormat="1" x14ac:dyDescent="0.15"/>
    <row r="274" s="122" customFormat="1" x14ac:dyDescent="0.15"/>
    <row r="275" s="122" customFormat="1" x14ac:dyDescent="0.15"/>
    <row r="276" s="122" customFormat="1" x14ac:dyDescent="0.15"/>
    <row r="277" s="122" customFormat="1" x14ac:dyDescent="0.15"/>
    <row r="278" s="122" customFormat="1" x14ac:dyDescent="0.15"/>
    <row r="279" s="122" customFormat="1" x14ac:dyDescent="0.15"/>
    <row r="280" s="122" customFormat="1" x14ac:dyDescent="0.15"/>
    <row r="281" s="122" customFormat="1" x14ac:dyDescent="0.15"/>
    <row r="282" s="122" customFormat="1" x14ac:dyDescent="0.15"/>
    <row r="283" s="122" customFormat="1" x14ac:dyDescent="0.15"/>
    <row r="284" s="122" customFormat="1" x14ac:dyDescent="0.15"/>
    <row r="285" s="122" customFormat="1" x14ac:dyDescent="0.15"/>
    <row r="286" s="122" customFormat="1" x14ac:dyDescent="0.15"/>
    <row r="287" s="122" customFormat="1" x14ac:dyDescent="0.15"/>
    <row r="288" s="122" customFormat="1" x14ac:dyDescent="0.15"/>
    <row r="289" s="122" customFormat="1" x14ac:dyDescent="0.15"/>
    <row r="290" s="122" customFormat="1" x14ac:dyDescent="0.15"/>
    <row r="291" s="122" customFormat="1" x14ac:dyDescent="0.15"/>
    <row r="292" s="122" customFormat="1" x14ac:dyDescent="0.15"/>
    <row r="293" s="122" customFormat="1" x14ac:dyDescent="0.15"/>
    <row r="294" s="122" customFormat="1" x14ac:dyDescent="0.15"/>
    <row r="295" s="122" customFormat="1" x14ac:dyDescent="0.15"/>
    <row r="296" s="122" customFormat="1" x14ac:dyDescent="0.15"/>
    <row r="297" s="122" customFormat="1" x14ac:dyDescent="0.15"/>
    <row r="298" s="122" customFormat="1" x14ac:dyDescent="0.15"/>
    <row r="299" s="122" customFormat="1" x14ac:dyDescent="0.15"/>
    <row r="300" s="122" customFormat="1" x14ac:dyDescent="0.15"/>
    <row r="301" s="122" customFormat="1" x14ac:dyDescent="0.15"/>
    <row r="302" s="122" customFormat="1" x14ac:dyDescent="0.15"/>
    <row r="303" s="122" customFormat="1" x14ac:dyDescent="0.15"/>
    <row r="304" s="122" customFormat="1" x14ac:dyDescent="0.15"/>
    <row r="305" s="122" customFormat="1" x14ac:dyDescent="0.15"/>
    <row r="306" s="122" customFormat="1" x14ac:dyDescent="0.15"/>
    <row r="307" s="122" customFormat="1" x14ac:dyDescent="0.15"/>
    <row r="308" s="122" customFormat="1" x14ac:dyDescent="0.15"/>
    <row r="309" s="122" customFormat="1" x14ac:dyDescent="0.15"/>
    <row r="310" s="122" customFormat="1" x14ac:dyDescent="0.15"/>
    <row r="311" s="122" customFormat="1" x14ac:dyDescent="0.15"/>
    <row r="312" s="122" customFormat="1" x14ac:dyDescent="0.15"/>
    <row r="313" s="122" customFormat="1" x14ac:dyDescent="0.15"/>
    <row r="314" s="122" customFormat="1" x14ac:dyDescent="0.15"/>
    <row r="315" s="122" customFormat="1" x14ac:dyDescent="0.15"/>
    <row r="316" s="122" customFormat="1" x14ac:dyDescent="0.15"/>
    <row r="317" s="122" customFormat="1" x14ac:dyDescent="0.15"/>
    <row r="318" s="122" customFormat="1" x14ac:dyDescent="0.15"/>
    <row r="319" s="122" customFormat="1" x14ac:dyDescent="0.15"/>
    <row r="320" s="122" customFormat="1" x14ac:dyDescent="0.15"/>
    <row r="321" s="122" customFormat="1" x14ac:dyDescent="0.15"/>
    <row r="322" s="122" customFormat="1" x14ac:dyDescent="0.15"/>
    <row r="323" s="122" customFormat="1" x14ac:dyDescent="0.15"/>
    <row r="324" s="122" customFormat="1" x14ac:dyDescent="0.15"/>
    <row r="325" s="122" customFormat="1" x14ac:dyDescent="0.15"/>
    <row r="326" s="122" customFormat="1" x14ac:dyDescent="0.15"/>
    <row r="327" s="122" customFormat="1" x14ac:dyDescent="0.15"/>
    <row r="328" s="122" customFormat="1" x14ac:dyDescent="0.15"/>
    <row r="329" s="122" customFormat="1" x14ac:dyDescent="0.15"/>
    <row r="330" s="122" customFormat="1" x14ac:dyDescent="0.15"/>
    <row r="331" s="122" customFormat="1" x14ac:dyDescent="0.15"/>
    <row r="332" s="122" customFormat="1" x14ac:dyDescent="0.15"/>
    <row r="333" s="122" customFormat="1" x14ac:dyDescent="0.15"/>
    <row r="334" s="122" customFormat="1" x14ac:dyDescent="0.15"/>
    <row r="335" s="122" customFormat="1" x14ac:dyDescent="0.15"/>
    <row r="336" s="122" customFormat="1" x14ac:dyDescent="0.15"/>
    <row r="337" s="122" customFormat="1" x14ac:dyDescent="0.15"/>
    <row r="338" s="122" customFormat="1" x14ac:dyDescent="0.15"/>
    <row r="339" s="122" customFormat="1" x14ac:dyDescent="0.15"/>
    <row r="340" s="122" customFormat="1" x14ac:dyDescent="0.15"/>
    <row r="341" s="122" customFormat="1" x14ac:dyDescent="0.15"/>
    <row r="342" s="122" customFormat="1" x14ac:dyDescent="0.15"/>
    <row r="343" s="122" customFormat="1" x14ac:dyDescent="0.15"/>
    <row r="344" s="122" customFormat="1" x14ac:dyDescent="0.15"/>
    <row r="345" s="122" customFormat="1" x14ac:dyDescent="0.15"/>
    <row r="346" s="122" customFormat="1" x14ac:dyDescent="0.15"/>
    <row r="347" s="122" customFormat="1" x14ac:dyDescent="0.15"/>
    <row r="348" s="122" customFormat="1" x14ac:dyDescent="0.15"/>
    <row r="349" s="122" customFormat="1" x14ac:dyDescent="0.15"/>
    <row r="350" s="122" customFormat="1" x14ac:dyDescent="0.15"/>
    <row r="351" s="122" customFormat="1" x14ac:dyDescent="0.15"/>
    <row r="352" s="122" customFormat="1" x14ac:dyDescent="0.15"/>
    <row r="353" s="122" customFormat="1" x14ac:dyDescent="0.15"/>
    <row r="354" s="122" customFormat="1" x14ac:dyDescent="0.15"/>
    <row r="355" s="122" customFormat="1" x14ac:dyDescent="0.15"/>
    <row r="356" s="122" customFormat="1" x14ac:dyDescent="0.15"/>
    <row r="357" s="122" customFormat="1" x14ac:dyDescent="0.15"/>
    <row r="358" s="122" customFormat="1" x14ac:dyDescent="0.15"/>
    <row r="359" s="122" customFormat="1" x14ac:dyDescent="0.15"/>
    <row r="360" s="122" customFormat="1" x14ac:dyDescent="0.15"/>
    <row r="361" s="122" customFormat="1" x14ac:dyDescent="0.15"/>
    <row r="362" s="122" customFormat="1" x14ac:dyDescent="0.15"/>
    <row r="363" s="122" customFormat="1" x14ac:dyDescent="0.15"/>
    <row r="364" s="122" customFormat="1" x14ac:dyDescent="0.15"/>
    <row r="365" s="122" customFormat="1" x14ac:dyDescent="0.15"/>
    <row r="366" s="122" customFormat="1" x14ac:dyDescent="0.15"/>
    <row r="367" s="122" customFormat="1" x14ac:dyDescent="0.15"/>
    <row r="368" s="122" customFormat="1" x14ac:dyDescent="0.15"/>
    <row r="369" s="122" customFormat="1" x14ac:dyDescent="0.15"/>
    <row r="370" s="122" customFormat="1" x14ac:dyDescent="0.15"/>
    <row r="371" s="122" customFormat="1" x14ac:dyDescent="0.15"/>
    <row r="372" s="122" customFormat="1" x14ac:dyDescent="0.15"/>
    <row r="373" s="122" customFormat="1" x14ac:dyDescent="0.15"/>
    <row r="374" s="122" customFormat="1" x14ac:dyDescent="0.15"/>
    <row r="375" s="122" customFormat="1" x14ac:dyDescent="0.15"/>
    <row r="376" s="122" customFormat="1" x14ac:dyDescent="0.15"/>
    <row r="377" s="122" customFormat="1" x14ac:dyDescent="0.15"/>
    <row r="378" s="122" customFormat="1" x14ac:dyDescent="0.15"/>
    <row r="379" s="122" customFormat="1" x14ac:dyDescent="0.15"/>
    <row r="380" s="122" customFormat="1" x14ac:dyDescent="0.15"/>
    <row r="381" s="122" customFormat="1" x14ac:dyDescent="0.15"/>
    <row r="382" s="122" customFormat="1" x14ac:dyDescent="0.15"/>
    <row r="383" s="122" customFormat="1" x14ac:dyDescent="0.15"/>
    <row r="384" s="122" customFormat="1" x14ac:dyDescent="0.15"/>
    <row r="385" s="122" customFormat="1" x14ac:dyDescent="0.15"/>
    <row r="386" s="122" customFormat="1" x14ac:dyDescent="0.15"/>
    <row r="387" s="122" customFormat="1" x14ac:dyDescent="0.15"/>
    <row r="388" s="122" customFormat="1" x14ac:dyDescent="0.15"/>
    <row r="389" s="122" customFormat="1" x14ac:dyDescent="0.15"/>
    <row r="390" s="122" customFormat="1" x14ac:dyDescent="0.15"/>
    <row r="391" s="122" customFormat="1" x14ac:dyDescent="0.15"/>
    <row r="392" s="122" customFormat="1" x14ac:dyDescent="0.15"/>
  </sheetData>
  <sheetProtection algorithmName="SHA-512" hashValue="3JRvb8le+HjGIqW/4xNc5bJMfmACTFmHEytOYQmW88OOM/yWybdbK4fwInfpzcx3lahR8GE7ao/31SghA7KyUg==" saltValue="ZK4awyJf8RN+5khcKduy/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321"/>
  <sheetViews>
    <sheetView workbookViewId="0">
      <selection activeCell="C17" sqref="C1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17" customWidth="1"/>
    <col min="50" max="16384" width="10.83203125" style="68"/>
  </cols>
  <sheetData>
    <row r="1" spans="1:49" s="117" customFormat="1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</row>
    <row r="2" spans="1:49" s="117" customFormat="1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</row>
    <row r="3" spans="1:49" s="117" customFormat="1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</row>
    <row r="8" spans="1:49" ht="18" customHeight="1" x14ac:dyDescent="0.15">
      <c r="A8" s="74" t="str">
        <f>'WA Apr 2017'!K2</f>
        <v>Horizon Power</v>
      </c>
      <c r="B8" s="47" t="str">
        <f>'WA Apr 2017'!L2</f>
        <v xml:space="preserve">Horizon Power - Regulated </v>
      </c>
      <c r="C8" s="77">
        <f>91*'WA Apr 2017'!M2/100</f>
        <v>38.152569</v>
      </c>
      <c r="D8" s="77">
        <f>IF($C$5&gt;='WA Apr 2017'!P2,('WA Apr 2017'!P2*'WA Apr 2017'!N2/100),('WA Bills April 2017'!$C$5*'WA Apr 2017'!N2/100))</f>
        <v>1377.5</v>
      </c>
      <c r="E8" s="77">
        <v>0</v>
      </c>
      <c r="F8" s="78">
        <v>0</v>
      </c>
      <c r="G8" s="79">
        <v>0</v>
      </c>
      <c r="H8" s="80">
        <f>IF(($C$5&lt;'WA Apr 2017'!P2),(0),('WA Bills April 2017'!$C$5-'WA Apr 2017'!P2)*'WA Apr 2017'!Q2/100)</f>
        <v>0</v>
      </c>
      <c r="I8" s="81">
        <f>SUM(C8:H8)</f>
        <v>1415.6525690000001</v>
      </c>
      <c r="J8" s="82">
        <f>I8*4</f>
        <v>5662.6102760000003</v>
      </c>
      <c r="K8" s="83">
        <v>0</v>
      </c>
      <c r="L8" s="83">
        <f>'WA Apr 2017'!AZ2</f>
        <v>0</v>
      </c>
      <c r="M8" s="83">
        <f>'WA Apr 2017'!BA2</f>
        <v>0</v>
      </c>
      <c r="N8" s="83">
        <f>'WA Apr 2017'!BB2</f>
        <v>0</v>
      </c>
      <c r="O8" s="82">
        <f>J8</f>
        <v>5662.6102760000003</v>
      </c>
      <c r="P8" s="82">
        <f>O8</f>
        <v>5662.6102760000003</v>
      </c>
      <c r="Q8" s="82">
        <f>O8*1.1</f>
        <v>6228.8713036000008</v>
      </c>
      <c r="R8" s="82">
        <f>P8*1.1</f>
        <v>6228.8713036000008</v>
      </c>
      <c r="S8" s="84">
        <f>'WA Apr 2017'!BI2</f>
        <v>0</v>
      </c>
      <c r="T8" s="85" t="str">
        <f>'WA Apr 2017'!BJ2</f>
        <v>n</v>
      </c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</row>
    <row r="9" spans="1:49" ht="18" customHeight="1" thickBot="1" x14ac:dyDescent="0.2">
      <c r="A9" s="86" t="str">
        <f>'WA Apr 2017'!K3</f>
        <v>Western Power</v>
      </c>
      <c r="B9" s="87" t="str">
        <f>'WA Apr 2017'!L3</f>
        <v>Synergy - Regulated</v>
      </c>
      <c r="C9" s="88">
        <f>91*'WA Apr 2017'!M3/100</f>
        <v>38.152569</v>
      </c>
      <c r="D9" s="88">
        <f>IF($C$5&gt;='WA Apr 2017'!P3,('WA Apr 2017'!P3*'WA Apr 2017'!N3/100),('WA Bills April 2017'!$C$5*'WA Apr 2017'!N3/100))</f>
        <v>1377.5</v>
      </c>
      <c r="E9" s="88">
        <v>0</v>
      </c>
      <c r="F9" s="89">
        <v>0</v>
      </c>
      <c r="G9" s="90">
        <v>0</v>
      </c>
      <c r="H9" s="91">
        <f>IF(($C$5&lt;'WA Apr 2017'!P3),(0),('WA Bills April 2017'!$C$5-'WA Apr 2017'!P3)*'WA Apr 2017'!Q3/100)</f>
        <v>0</v>
      </c>
      <c r="I9" s="92">
        <f t="shared" ref="I9" si="0">SUM(C9:H9)</f>
        <v>1415.6525690000001</v>
      </c>
      <c r="J9" s="93">
        <f t="shared" ref="J9" si="1">I9*4</f>
        <v>5662.6102760000003</v>
      </c>
      <c r="K9" s="94">
        <v>0</v>
      </c>
      <c r="L9" s="94">
        <f>'WA Apr 2017'!AZ3</f>
        <v>0</v>
      </c>
      <c r="M9" s="94">
        <f>'WA Apr 2017'!BA3</f>
        <v>0</v>
      </c>
      <c r="N9" s="94">
        <f>'WA Apr 2017'!BB3</f>
        <v>0</v>
      </c>
      <c r="O9" s="93">
        <f>J9-((I9-C9)*L9/100)*4</f>
        <v>5662.6102760000003</v>
      </c>
      <c r="P9" s="93">
        <f>O9-(O9*M9/100)</f>
        <v>5662.6102760000003</v>
      </c>
      <c r="Q9" s="93">
        <f>O9*1.1</f>
        <v>6228.8713036000008</v>
      </c>
      <c r="R9" s="93">
        <f>P9*1.1</f>
        <v>6228.8713036000008</v>
      </c>
      <c r="S9" s="95">
        <f>'WA Apr 2017'!BI3</f>
        <v>0</v>
      </c>
      <c r="T9" s="96" t="str">
        <f>'WA Apr 2017'!BJ3</f>
        <v>n</v>
      </c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</row>
    <row r="10" spans="1:49" s="117" customFormat="1" ht="14" x14ac:dyDescent="0.15"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</row>
    <row r="11" spans="1:49" s="117" customFormat="1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9"/>
      <c r="U11" s="116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16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16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16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16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16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113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</row>
    <row r="18" spans="1:49" ht="18" customHeight="1" thickBot="1" x14ac:dyDescent="0.2">
      <c r="A18" s="102" t="str">
        <f>'WA Apr 2017'!K4</f>
        <v>Western Power</v>
      </c>
      <c r="B18" s="103" t="str">
        <f>'WA Apr 2017'!L4</f>
        <v>Synergy - Regulated</v>
      </c>
      <c r="C18" s="104">
        <f>91*'WA Apr 2017'!M4/100</f>
        <v>156.41079999999999</v>
      </c>
      <c r="D18" s="105">
        <f>(C13*C14)*'WA Apr 2017'!N2/100</f>
        <v>964.25</v>
      </c>
      <c r="E18" s="106">
        <v>0</v>
      </c>
      <c r="F18" s="106">
        <v>0</v>
      </c>
      <c r="G18" s="106">
        <v>0</v>
      </c>
      <c r="H18" s="107">
        <f>(C13*C15)*'WA Apr 2017'!W4/100</f>
        <v>135.44999999999999</v>
      </c>
      <c r="I18" s="108">
        <f>SUM(C18:H18)</f>
        <v>1256.1108000000002</v>
      </c>
      <c r="J18" s="109">
        <f>I18*4</f>
        <v>5024.4432000000006</v>
      </c>
      <c r="K18" s="110">
        <v>0</v>
      </c>
      <c r="L18" s="110">
        <f>'WA Apr 2017'!AZ4</f>
        <v>0</v>
      </c>
      <c r="M18" s="110">
        <f>'WA Apr 2017'!BA4</f>
        <v>0</v>
      </c>
      <c r="N18" s="110">
        <f>'WA Apr 2017'!BB4</f>
        <v>0</v>
      </c>
      <c r="O18" s="111">
        <f>J18</f>
        <v>5024.4432000000006</v>
      </c>
      <c r="P18" s="109">
        <f>O18</f>
        <v>5024.4432000000006</v>
      </c>
      <c r="Q18" s="109">
        <f>O18*1.1</f>
        <v>5526.8875200000011</v>
      </c>
      <c r="R18" s="109">
        <f>P18*1.1</f>
        <v>5526.8875200000011</v>
      </c>
      <c r="S18" s="112">
        <f>'WA Apr 2017'!BI4</f>
        <v>0</v>
      </c>
      <c r="T18" s="113" t="str">
        <f>'WA Apr 2017'!BJ4</f>
        <v>n</v>
      </c>
      <c r="U18" s="116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</row>
    <row r="19" spans="1:49" s="117" customFormat="1" ht="14" x14ac:dyDescent="0.15">
      <c r="U19" s="116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</row>
    <row r="20" spans="1:49" s="117" customFormat="1" ht="14" x14ac:dyDescent="0.15">
      <c r="U20" s="116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</row>
    <row r="21" spans="1:49" s="117" customFormat="1" ht="14" x14ac:dyDescent="0.15">
      <c r="U21" s="116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</row>
    <row r="22" spans="1:49" s="117" customFormat="1" ht="14" x14ac:dyDescent="0.15">
      <c r="U22" s="116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</row>
    <row r="23" spans="1:49" s="117" customFormat="1" ht="14" x14ac:dyDescent="0.15">
      <c r="U23" s="116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</row>
    <row r="24" spans="1:49" s="117" customFormat="1" ht="14" x14ac:dyDescent="0.15">
      <c r="U24" s="116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</row>
    <row r="25" spans="1:49" s="117" customFormat="1" ht="14" x14ac:dyDescent="0.15"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</row>
    <row r="26" spans="1:49" s="117" customFormat="1" ht="14" x14ac:dyDescent="0.15">
      <c r="U26" s="116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</row>
    <row r="27" spans="1:49" s="117" customFormat="1" ht="14" x14ac:dyDescent="0.15">
      <c r="U27" s="116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</row>
    <row r="28" spans="1:49" s="117" customFormat="1" ht="14" x14ac:dyDescent="0.15">
      <c r="U28" s="116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</row>
    <row r="29" spans="1:49" s="117" customFormat="1" ht="14" x14ac:dyDescent="0.15">
      <c r="U29" s="116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</row>
    <row r="30" spans="1:49" s="117" customFormat="1" ht="14" x14ac:dyDescent="0.15">
      <c r="U30" s="116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</row>
    <row r="31" spans="1:49" s="117" customFormat="1" ht="14" x14ac:dyDescent="0.15">
      <c r="U31" s="116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</row>
    <row r="32" spans="1:49" s="117" customFormat="1" ht="14" x14ac:dyDescent="0.15">
      <c r="U32" s="116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</row>
    <row r="33" spans="21:49" s="117" customFormat="1" ht="14" x14ac:dyDescent="0.15">
      <c r="U33" s="116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</row>
    <row r="34" spans="21:49" s="117" customFormat="1" ht="14" x14ac:dyDescent="0.15">
      <c r="U34" s="116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</row>
    <row r="35" spans="21:49" s="117" customFormat="1" ht="14" x14ac:dyDescent="0.15">
      <c r="U35" s="116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</row>
    <row r="36" spans="21:49" s="117" customFormat="1" ht="14" x14ac:dyDescent="0.15">
      <c r="U36" s="116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</row>
    <row r="37" spans="21:49" s="117" customFormat="1" ht="14" x14ac:dyDescent="0.15">
      <c r="U37" s="116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</row>
    <row r="38" spans="21:49" s="117" customFormat="1" ht="14" x14ac:dyDescent="0.15">
      <c r="U38" s="116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</row>
    <row r="39" spans="21:49" s="117" customFormat="1" ht="14" x14ac:dyDescent="0.15">
      <c r="U39" s="116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</row>
    <row r="40" spans="21:49" s="117" customFormat="1" ht="14" x14ac:dyDescent="0.15">
      <c r="U40" s="116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</row>
    <row r="41" spans="21:49" s="117" customFormat="1" ht="14" x14ac:dyDescent="0.15">
      <c r="U41" s="116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</row>
    <row r="42" spans="21:49" s="117" customFormat="1" ht="14" x14ac:dyDescent="0.15">
      <c r="U42" s="116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</row>
    <row r="43" spans="21:49" s="117" customFormat="1" ht="14" x14ac:dyDescent="0.15">
      <c r="U43" s="116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</row>
    <row r="44" spans="21:49" s="117" customFormat="1" ht="14" x14ac:dyDescent="0.15">
      <c r="U44" s="116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</row>
    <row r="45" spans="21:49" s="117" customFormat="1" ht="14" x14ac:dyDescent="0.15">
      <c r="U45" s="116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</row>
    <row r="46" spans="21:49" s="117" customFormat="1" ht="14" x14ac:dyDescent="0.15">
      <c r="U46" s="116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</row>
    <row r="47" spans="21:49" s="117" customFormat="1" ht="14" x14ac:dyDescent="0.15">
      <c r="U47" s="116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</row>
    <row r="48" spans="21:49" s="117" customFormat="1" ht="14" x14ac:dyDescent="0.15">
      <c r="U48" s="116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</row>
    <row r="49" spans="21:49" s="117" customFormat="1" ht="14" x14ac:dyDescent="0.15">
      <c r="U49" s="116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</row>
    <row r="50" spans="21:49" s="117" customFormat="1" ht="14" x14ac:dyDescent="0.15">
      <c r="U50" s="116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</row>
    <row r="51" spans="21:49" s="117" customFormat="1" ht="14" x14ac:dyDescent="0.15">
      <c r="U51" s="116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</row>
    <row r="52" spans="21:49" s="117" customFormat="1" ht="14" x14ac:dyDescent="0.15">
      <c r="U52" s="116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</row>
    <row r="53" spans="21:49" s="117" customFormat="1" ht="14" x14ac:dyDescent="0.15">
      <c r="U53" s="116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</row>
    <row r="54" spans="21:49" s="117" customFormat="1" ht="14" x14ac:dyDescent="0.15">
      <c r="U54" s="116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</row>
    <row r="55" spans="21:49" s="117" customFormat="1" ht="14" x14ac:dyDescent="0.15">
      <c r="U55" s="116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</row>
    <row r="56" spans="21:49" s="117" customFormat="1" ht="14" x14ac:dyDescent="0.15">
      <c r="U56" s="116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</row>
    <row r="57" spans="21:49" s="117" customFormat="1" ht="14" x14ac:dyDescent="0.15">
      <c r="U57" s="116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</row>
    <row r="58" spans="21:49" s="117" customFormat="1" ht="14" x14ac:dyDescent="0.15">
      <c r="U58" s="116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</row>
    <row r="59" spans="21:49" s="117" customFormat="1" ht="14" x14ac:dyDescent="0.15">
      <c r="U59" s="116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</row>
    <row r="60" spans="21:49" s="117" customFormat="1" ht="14" x14ac:dyDescent="0.15">
      <c r="U60" s="116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</row>
    <row r="61" spans="21:49" s="117" customFormat="1" ht="14" x14ac:dyDescent="0.15">
      <c r="U61" s="116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</row>
    <row r="62" spans="21:49" s="117" customFormat="1" ht="14" x14ac:dyDescent="0.15">
      <c r="U62" s="116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</row>
    <row r="63" spans="21:49" s="117" customFormat="1" ht="14" x14ac:dyDescent="0.15">
      <c r="U63" s="116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</row>
    <row r="64" spans="21:49" s="117" customFormat="1" ht="14" x14ac:dyDescent="0.15">
      <c r="U64" s="116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</row>
    <row r="65" spans="21:49" s="117" customFormat="1" ht="14" x14ac:dyDescent="0.15">
      <c r="U65" s="116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</row>
    <row r="66" spans="21:49" s="117" customFormat="1" ht="14" x14ac:dyDescent="0.15">
      <c r="U66" s="116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</row>
    <row r="67" spans="21:49" s="117" customFormat="1" ht="14" x14ac:dyDescent="0.15">
      <c r="U67" s="116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</row>
    <row r="68" spans="21:49" s="117" customFormat="1" ht="14" x14ac:dyDescent="0.15">
      <c r="U68" s="116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</row>
    <row r="69" spans="21:49" s="117" customFormat="1" ht="14" x14ac:dyDescent="0.15">
      <c r="U69" s="116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</row>
    <row r="70" spans="21:49" s="117" customFormat="1" ht="14" x14ac:dyDescent="0.15">
      <c r="U70" s="116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</row>
    <row r="71" spans="21:49" s="117" customFormat="1" ht="14" x14ac:dyDescent="0.15">
      <c r="U71" s="116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</row>
    <row r="72" spans="21:49" s="117" customFormat="1" ht="14" x14ac:dyDescent="0.15">
      <c r="U72" s="116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</row>
    <row r="73" spans="21:49" s="117" customFormat="1" ht="14" x14ac:dyDescent="0.15">
      <c r="U73" s="116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</row>
    <row r="74" spans="21:49" s="117" customFormat="1" ht="14" x14ac:dyDescent="0.15">
      <c r="U74" s="116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</row>
    <row r="75" spans="21:49" s="117" customFormat="1" ht="14" x14ac:dyDescent="0.15">
      <c r="U75" s="116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</row>
    <row r="76" spans="21:49" s="117" customFormat="1" ht="14" x14ac:dyDescent="0.15">
      <c r="U76" s="116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</row>
    <row r="77" spans="21:49" s="117" customFormat="1" ht="14" x14ac:dyDescent="0.15">
      <c r="U77" s="116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</row>
    <row r="78" spans="21:49" s="117" customFormat="1" ht="14" x14ac:dyDescent="0.15">
      <c r="U78" s="116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</row>
    <row r="79" spans="21:49" s="117" customFormat="1" ht="14" x14ac:dyDescent="0.15">
      <c r="U79" s="116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</row>
    <row r="80" spans="21:49" s="117" customFormat="1" ht="14" x14ac:dyDescent="0.15">
      <c r="U80" s="116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</row>
    <row r="81" spans="21:49" s="117" customFormat="1" ht="14" x14ac:dyDescent="0.15">
      <c r="U81" s="116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</row>
    <row r="82" spans="21:49" s="117" customFormat="1" ht="14" x14ac:dyDescent="0.15">
      <c r="U82" s="116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</row>
    <row r="83" spans="21:49" s="117" customFormat="1" ht="14" x14ac:dyDescent="0.15">
      <c r="U83" s="116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</row>
    <row r="84" spans="21:49" s="117" customFormat="1" ht="14" x14ac:dyDescent="0.15">
      <c r="U84" s="116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</row>
    <row r="85" spans="21:49" s="117" customFormat="1" ht="14" x14ac:dyDescent="0.15">
      <c r="U85" s="116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</row>
    <row r="86" spans="21:49" s="117" customFormat="1" ht="14" x14ac:dyDescent="0.15">
      <c r="U86" s="116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</row>
    <row r="87" spans="21:49" s="117" customFormat="1" ht="14" x14ac:dyDescent="0.15">
      <c r="U87" s="116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</row>
    <row r="88" spans="21:49" s="117" customFormat="1" ht="14" x14ac:dyDescent="0.15">
      <c r="U88" s="116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</row>
    <row r="89" spans="21:49" s="117" customFormat="1" ht="14" x14ac:dyDescent="0.15">
      <c r="U89" s="116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</row>
    <row r="90" spans="21:49" s="117" customFormat="1" ht="14" x14ac:dyDescent="0.15">
      <c r="U90" s="116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</row>
    <row r="91" spans="21:49" s="117" customFormat="1" ht="14" x14ac:dyDescent="0.15">
      <c r="U91" s="116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</row>
    <row r="92" spans="21:49" s="117" customFormat="1" ht="14" x14ac:dyDescent="0.15">
      <c r="U92" s="116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</row>
    <row r="93" spans="21:49" s="117" customFormat="1" ht="14" x14ac:dyDescent="0.15">
      <c r="U93" s="116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</row>
    <row r="94" spans="21:49" s="117" customFormat="1" ht="14" x14ac:dyDescent="0.15">
      <c r="U94" s="116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</row>
    <row r="95" spans="21:49" s="117" customFormat="1" ht="14" x14ac:dyDescent="0.15">
      <c r="U95" s="116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</row>
    <row r="96" spans="21:49" s="117" customFormat="1" ht="14" x14ac:dyDescent="0.15">
      <c r="U96" s="116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</row>
    <row r="97" spans="21:49" s="117" customFormat="1" ht="14" x14ac:dyDescent="0.15">
      <c r="U97" s="116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</row>
    <row r="98" spans="21:49" s="117" customFormat="1" ht="14" x14ac:dyDescent="0.15">
      <c r="U98" s="116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</row>
    <row r="99" spans="21:49" s="117" customFormat="1" ht="14" x14ac:dyDescent="0.15">
      <c r="U99" s="116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</row>
    <row r="100" spans="21:49" s="117" customFormat="1" ht="14" x14ac:dyDescent="0.15">
      <c r="U100" s="116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</row>
    <row r="101" spans="21:49" s="117" customFormat="1" ht="14" x14ac:dyDescent="0.15">
      <c r="U101" s="116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</row>
    <row r="102" spans="21:49" s="117" customFormat="1" ht="14" x14ac:dyDescent="0.15">
      <c r="U102" s="116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</row>
    <row r="103" spans="21:49" s="117" customFormat="1" ht="14" x14ac:dyDescent="0.15">
      <c r="U103" s="116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</row>
    <row r="104" spans="21:49" s="117" customFormat="1" ht="14" x14ac:dyDescent="0.15">
      <c r="U104" s="116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</row>
    <row r="105" spans="21:49" s="117" customFormat="1" ht="14" x14ac:dyDescent="0.15">
      <c r="U105" s="116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</row>
    <row r="106" spans="21:49" s="117" customFormat="1" ht="14" x14ac:dyDescent="0.15">
      <c r="U106" s="116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</row>
    <row r="107" spans="21:49" s="117" customFormat="1" ht="14" x14ac:dyDescent="0.15">
      <c r="U107" s="116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</row>
    <row r="108" spans="21:49" s="117" customFormat="1" ht="14" x14ac:dyDescent="0.15">
      <c r="U108" s="116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</row>
    <row r="109" spans="21:49" s="117" customFormat="1" ht="14" x14ac:dyDescent="0.15">
      <c r="U109" s="116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</row>
    <row r="110" spans="21:49" s="117" customFormat="1" ht="14" x14ac:dyDescent="0.15">
      <c r="U110" s="116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</row>
    <row r="111" spans="21:49" s="117" customFormat="1" ht="14" x14ac:dyDescent="0.15">
      <c r="U111" s="116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</row>
    <row r="112" spans="21:49" s="117" customFormat="1" ht="14" x14ac:dyDescent="0.15">
      <c r="U112" s="116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</row>
    <row r="113" spans="21:49" s="117" customFormat="1" ht="14" x14ac:dyDescent="0.15">
      <c r="U113" s="116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</row>
    <row r="114" spans="21:49" s="117" customFormat="1" ht="14" x14ac:dyDescent="0.15">
      <c r="U114" s="116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</row>
    <row r="115" spans="21:49" s="117" customFormat="1" ht="14" x14ac:dyDescent="0.15">
      <c r="U115" s="116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</row>
    <row r="116" spans="21:49" s="117" customFormat="1" ht="14" x14ac:dyDescent="0.15">
      <c r="U116" s="116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</row>
    <row r="117" spans="21:49" s="117" customFormat="1" ht="14" x14ac:dyDescent="0.15">
      <c r="U117" s="116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</row>
    <row r="118" spans="21:49" s="117" customFormat="1" ht="14" x14ac:dyDescent="0.15">
      <c r="U118" s="116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</row>
    <row r="119" spans="21:49" s="117" customFormat="1" ht="14" x14ac:dyDescent="0.15">
      <c r="U119" s="116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</row>
    <row r="120" spans="21:49" s="117" customFormat="1" ht="14" x14ac:dyDescent="0.15">
      <c r="U120" s="116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</row>
    <row r="121" spans="21:49" s="117" customFormat="1" ht="14" x14ac:dyDescent="0.15">
      <c r="U121" s="116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</row>
    <row r="122" spans="21:49" s="117" customFormat="1" ht="14" x14ac:dyDescent="0.15">
      <c r="U122" s="116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</row>
    <row r="123" spans="21:49" s="117" customFormat="1" ht="14" x14ac:dyDescent="0.15">
      <c r="U123" s="116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</row>
    <row r="124" spans="21:49" s="117" customFormat="1" ht="14" x14ac:dyDescent="0.15">
      <c r="U124" s="116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</row>
    <row r="125" spans="21:49" s="117" customFormat="1" ht="14" x14ac:dyDescent="0.15">
      <c r="U125" s="116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</row>
    <row r="126" spans="21:49" s="117" customFormat="1" ht="14" x14ac:dyDescent="0.15">
      <c r="U126" s="116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</row>
    <row r="127" spans="21:49" s="117" customFormat="1" ht="14" x14ac:dyDescent="0.15">
      <c r="U127" s="116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</row>
    <row r="128" spans="21:49" s="117" customFormat="1" ht="14" x14ac:dyDescent="0.15">
      <c r="U128" s="116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</row>
    <row r="129" spans="21:49" s="117" customFormat="1" ht="14" x14ac:dyDescent="0.15">
      <c r="U129" s="116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</row>
    <row r="130" spans="21:49" s="117" customFormat="1" ht="14" x14ac:dyDescent="0.15">
      <c r="U130" s="116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</row>
    <row r="131" spans="21:49" s="117" customFormat="1" ht="14" x14ac:dyDescent="0.15">
      <c r="U131" s="116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</row>
    <row r="132" spans="21:49" s="117" customFormat="1" ht="14" x14ac:dyDescent="0.15">
      <c r="U132" s="116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</row>
    <row r="133" spans="21:49" s="117" customFormat="1" ht="14" x14ac:dyDescent="0.15">
      <c r="U133" s="116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</row>
    <row r="134" spans="21:49" s="117" customFormat="1" ht="14" x14ac:dyDescent="0.15">
      <c r="U134" s="116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</row>
    <row r="135" spans="21:49" s="117" customFormat="1" ht="14" x14ac:dyDescent="0.15">
      <c r="U135" s="116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</row>
    <row r="136" spans="21:49" s="117" customFormat="1" ht="14" x14ac:dyDescent="0.15">
      <c r="U136" s="116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</row>
    <row r="137" spans="21:49" s="117" customFormat="1" ht="14" x14ac:dyDescent="0.15">
      <c r="U137" s="116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</row>
    <row r="138" spans="21:49" s="117" customFormat="1" ht="14" x14ac:dyDescent="0.15">
      <c r="U138" s="116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</row>
    <row r="139" spans="21:49" s="117" customFormat="1" ht="14" x14ac:dyDescent="0.15">
      <c r="U139" s="116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</row>
    <row r="140" spans="21:49" s="117" customFormat="1" ht="14" x14ac:dyDescent="0.15">
      <c r="U140" s="116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</row>
    <row r="141" spans="21:49" s="117" customFormat="1" ht="14" x14ac:dyDescent="0.15">
      <c r="U141" s="116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</row>
    <row r="142" spans="21:49" s="117" customFormat="1" ht="14" x14ac:dyDescent="0.15">
      <c r="U142" s="116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</row>
    <row r="143" spans="21:49" s="117" customFormat="1" ht="14" x14ac:dyDescent="0.15">
      <c r="U143" s="116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</row>
    <row r="144" spans="21:49" s="117" customFormat="1" ht="14" x14ac:dyDescent="0.15">
      <c r="U144" s="116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</row>
    <row r="145" spans="21:49" s="117" customFormat="1" ht="14" x14ac:dyDescent="0.15">
      <c r="U145" s="116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</row>
    <row r="146" spans="21:49" s="117" customFormat="1" ht="14" x14ac:dyDescent="0.15">
      <c r="U146" s="116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</row>
    <row r="147" spans="21:49" s="117" customFormat="1" ht="14" x14ac:dyDescent="0.15">
      <c r="U147" s="116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</row>
    <row r="148" spans="21:49" s="117" customFormat="1" ht="14" x14ac:dyDescent="0.15">
      <c r="U148" s="116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</row>
    <row r="149" spans="21:49" s="117" customFormat="1" ht="14" x14ac:dyDescent="0.15">
      <c r="U149" s="116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</row>
    <row r="150" spans="21:49" s="117" customFormat="1" ht="14" x14ac:dyDescent="0.15">
      <c r="U150" s="116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</row>
    <row r="151" spans="21:49" s="117" customFormat="1" ht="14" x14ac:dyDescent="0.15">
      <c r="U151" s="116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</row>
    <row r="152" spans="21:49" s="117" customFormat="1" ht="14" x14ac:dyDescent="0.15">
      <c r="U152" s="116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</row>
    <row r="153" spans="21:49" s="117" customFormat="1" ht="14" x14ac:dyDescent="0.15">
      <c r="U153" s="116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</row>
    <row r="154" spans="21:49" s="117" customFormat="1" ht="14" x14ac:dyDescent="0.15">
      <c r="U154" s="116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</row>
    <row r="155" spans="21:49" s="117" customFormat="1" ht="14" x14ac:dyDescent="0.15">
      <c r="U155" s="116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</row>
    <row r="156" spans="21:49" s="117" customFormat="1" ht="14" x14ac:dyDescent="0.15">
      <c r="U156" s="116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</row>
    <row r="157" spans="21:49" s="117" customFormat="1" ht="14" x14ac:dyDescent="0.15">
      <c r="U157" s="116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</row>
    <row r="158" spans="21:49" s="117" customFormat="1" ht="14" x14ac:dyDescent="0.15">
      <c r="U158" s="116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</row>
    <row r="159" spans="21:49" s="117" customFormat="1" ht="14" x14ac:dyDescent="0.15">
      <c r="U159" s="116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</row>
    <row r="160" spans="21:49" s="117" customFormat="1" ht="14" x14ac:dyDescent="0.15">
      <c r="U160" s="116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</row>
    <row r="161" spans="21:49" s="117" customFormat="1" ht="14" x14ac:dyDescent="0.15">
      <c r="U161" s="116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</row>
    <row r="162" spans="21:49" s="117" customFormat="1" ht="14" x14ac:dyDescent="0.15">
      <c r="U162" s="116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</row>
    <row r="163" spans="21:49" s="117" customFormat="1" ht="14" x14ac:dyDescent="0.15">
      <c r="U163" s="116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</row>
    <row r="164" spans="21:49" s="117" customFormat="1" ht="14" x14ac:dyDescent="0.15">
      <c r="U164" s="116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</row>
    <row r="165" spans="21:49" s="117" customFormat="1" ht="14" x14ac:dyDescent="0.15">
      <c r="U165" s="116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</row>
    <row r="166" spans="21:49" s="117" customFormat="1" ht="14" x14ac:dyDescent="0.15">
      <c r="U166" s="116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</row>
    <row r="167" spans="21:49" s="117" customFormat="1" ht="14" x14ac:dyDescent="0.15">
      <c r="U167" s="116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</row>
    <row r="168" spans="21:49" s="117" customFormat="1" ht="14" x14ac:dyDescent="0.15">
      <c r="U168" s="116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</row>
    <row r="169" spans="21:49" s="117" customFormat="1" ht="14" x14ac:dyDescent="0.15">
      <c r="U169" s="116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</row>
    <row r="170" spans="21:49" s="117" customFormat="1" ht="14" x14ac:dyDescent="0.15">
      <c r="U170" s="116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</row>
    <row r="171" spans="21:49" s="117" customFormat="1" ht="14" x14ac:dyDescent="0.15">
      <c r="U171" s="116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</row>
    <row r="172" spans="21:49" s="117" customFormat="1" ht="14" x14ac:dyDescent="0.15">
      <c r="U172" s="116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</row>
    <row r="173" spans="21:49" s="117" customFormat="1" ht="14" x14ac:dyDescent="0.15">
      <c r="U173" s="116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</row>
    <row r="174" spans="21:49" s="117" customFormat="1" ht="14" x14ac:dyDescent="0.15">
      <c r="U174" s="116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</row>
    <row r="175" spans="21:49" s="117" customFormat="1" ht="14" x14ac:dyDescent="0.15">
      <c r="U175" s="116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</row>
    <row r="176" spans="21:49" s="117" customFormat="1" ht="14" x14ac:dyDescent="0.15">
      <c r="U176" s="116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</row>
    <row r="177" spans="21:49" s="117" customFormat="1" ht="14" x14ac:dyDescent="0.15">
      <c r="U177" s="116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1:49" s="117" customFormat="1" ht="14" x14ac:dyDescent="0.15">
      <c r="U178" s="116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1:49" s="117" customFormat="1" ht="14" x14ac:dyDescent="0.15">
      <c r="U179" s="116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1:49" s="117" customFormat="1" ht="14" x14ac:dyDescent="0.15">
      <c r="U180" s="116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1:49" s="117" customFormat="1" ht="14" x14ac:dyDescent="0.15">
      <c r="U181" s="116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1:49" s="117" customFormat="1" ht="14" x14ac:dyDescent="0.15">
      <c r="U182" s="116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1:49" s="117" customFormat="1" ht="14" x14ac:dyDescent="0.15">
      <c r="U183" s="116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1:49" s="117" customFormat="1" ht="14" x14ac:dyDescent="0.15">
      <c r="U184" s="116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1:49" s="117" customFormat="1" ht="14" x14ac:dyDescent="0.15">
      <c r="U185" s="116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1:49" s="117" customFormat="1" ht="14" x14ac:dyDescent="0.15">
      <c r="U186" s="116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1:49" s="117" customFormat="1" ht="14" x14ac:dyDescent="0.15">
      <c r="U187" s="116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  <row r="188" spans="21:49" s="117" customFormat="1" ht="14" x14ac:dyDescent="0.15">
      <c r="U188" s="116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</row>
    <row r="189" spans="21:49" s="117" customFormat="1" ht="14" x14ac:dyDescent="0.15">
      <c r="U189" s="116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</row>
    <row r="190" spans="21:49" s="117" customFormat="1" ht="14" x14ac:dyDescent="0.15">
      <c r="U190" s="116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</row>
    <row r="191" spans="21:49" s="117" customFormat="1" ht="14" x14ac:dyDescent="0.15">
      <c r="U191" s="116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</row>
    <row r="192" spans="21:49" s="117" customFormat="1" ht="14" x14ac:dyDescent="0.15">
      <c r="U192" s="116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</row>
    <row r="193" spans="21:49" s="117" customFormat="1" ht="14" x14ac:dyDescent="0.15">
      <c r="U193" s="116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</row>
    <row r="194" spans="21:49" s="117" customFormat="1" ht="14" x14ac:dyDescent="0.15">
      <c r="U194" s="116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</row>
    <row r="195" spans="21:49" s="117" customFormat="1" ht="14" x14ac:dyDescent="0.15">
      <c r="U195" s="116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</row>
    <row r="196" spans="21:49" s="117" customFormat="1" ht="14" x14ac:dyDescent="0.15">
      <c r="U196" s="116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</row>
    <row r="197" spans="21:49" s="117" customFormat="1" ht="14" x14ac:dyDescent="0.15">
      <c r="U197" s="116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</row>
    <row r="198" spans="21:49" s="117" customFormat="1" ht="14" x14ac:dyDescent="0.15">
      <c r="U198" s="116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</row>
    <row r="199" spans="21:49" s="117" customFormat="1" ht="14" x14ac:dyDescent="0.15">
      <c r="U199" s="116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</row>
    <row r="200" spans="21:49" s="117" customFormat="1" ht="14" x14ac:dyDescent="0.15">
      <c r="U200" s="116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</row>
    <row r="201" spans="21:49" s="117" customFormat="1" ht="14" x14ac:dyDescent="0.15">
      <c r="U201" s="116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</row>
    <row r="202" spans="21:49" s="117" customFormat="1" ht="14" x14ac:dyDescent="0.15">
      <c r="U202" s="116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</row>
    <row r="203" spans="21:49" s="117" customFormat="1" ht="14" x14ac:dyDescent="0.15">
      <c r="U203" s="116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</row>
    <row r="204" spans="21:49" s="117" customFormat="1" ht="14" x14ac:dyDescent="0.15">
      <c r="U204" s="116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</row>
    <row r="205" spans="21:49" s="117" customFormat="1" ht="14" x14ac:dyDescent="0.15">
      <c r="U205" s="116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</row>
    <row r="206" spans="21:49" s="117" customFormat="1" ht="14" x14ac:dyDescent="0.15">
      <c r="U206" s="116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</row>
    <row r="207" spans="21:49" s="117" customFormat="1" ht="14" x14ac:dyDescent="0.15">
      <c r="U207" s="116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</row>
    <row r="208" spans="21:49" s="117" customFormat="1" ht="14" x14ac:dyDescent="0.15">
      <c r="U208" s="116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</row>
    <row r="209" spans="21:49" s="117" customFormat="1" ht="14" x14ac:dyDescent="0.15">
      <c r="U209" s="116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</row>
    <row r="210" spans="21:49" s="117" customFormat="1" ht="14" x14ac:dyDescent="0.15">
      <c r="U210" s="116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</row>
    <row r="211" spans="21:49" s="117" customFormat="1" ht="14" x14ac:dyDescent="0.15">
      <c r="U211" s="116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</row>
    <row r="212" spans="21:49" s="117" customFormat="1" ht="14" x14ac:dyDescent="0.15">
      <c r="U212" s="116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</row>
    <row r="213" spans="21:49" s="117" customFormat="1" ht="14" x14ac:dyDescent="0.15">
      <c r="U213" s="116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</row>
    <row r="214" spans="21:49" s="117" customFormat="1" ht="14" x14ac:dyDescent="0.15">
      <c r="U214" s="116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</row>
    <row r="215" spans="21:49" s="117" customFormat="1" ht="14" x14ac:dyDescent="0.15">
      <c r="U215" s="116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</row>
    <row r="216" spans="21:49" s="117" customFormat="1" ht="14" x14ac:dyDescent="0.15">
      <c r="U216" s="116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</row>
    <row r="217" spans="21:49" s="117" customFormat="1" x14ac:dyDescent="0.15"/>
    <row r="218" spans="21:49" s="117" customFormat="1" x14ac:dyDescent="0.15"/>
    <row r="219" spans="21:49" s="117" customFormat="1" x14ac:dyDescent="0.15"/>
    <row r="220" spans="21:49" s="117" customFormat="1" x14ac:dyDescent="0.15"/>
    <row r="221" spans="21:49" s="117" customFormat="1" x14ac:dyDescent="0.15"/>
    <row r="222" spans="21:49" s="117" customFormat="1" x14ac:dyDescent="0.15"/>
    <row r="223" spans="21:49" s="117" customFormat="1" x14ac:dyDescent="0.15"/>
    <row r="224" spans="21:49" s="117" customFormat="1" x14ac:dyDescent="0.15"/>
    <row r="225" s="117" customFormat="1" x14ac:dyDescent="0.15"/>
    <row r="226" s="117" customFormat="1" x14ac:dyDescent="0.15"/>
    <row r="227" s="117" customFormat="1" x14ac:dyDescent="0.15"/>
    <row r="228" s="117" customFormat="1" x14ac:dyDescent="0.15"/>
    <row r="229" s="117" customFormat="1" x14ac:dyDescent="0.15"/>
    <row r="230" s="117" customFormat="1" x14ac:dyDescent="0.15"/>
    <row r="231" s="117" customFormat="1" x14ac:dyDescent="0.15"/>
    <row r="232" s="117" customFormat="1" x14ac:dyDescent="0.15"/>
    <row r="233" s="117" customFormat="1" x14ac:dyDescent="0.15"/>
    <row r="234" s="117" customFormat="1" x14ac:dyDescent="0.15"/>
    <row r="235" s="117" customFormat="1" x14ac:dyDescent="0.15"/>
    <row r="236" s="117" customFormat="1" x14ac:dyDescent="0.15"/>
    <row r="237" s="117" customFormat="1" x14ac:dyDescent="0.15"/>
    <row r="238" s="117" customFormat="1" x14ac:dyDescent="0.15"/>
    <row r="239" s="117" customFormat="1" x14ac:dyDescent="0.15"/>
    <row r="240" s="117" customFormat="1" x14ac:dyDescent="0.15"/>
    <row r="241" s="117" customFormat="1" x14ac:dyDescent="0.15"/>
    <row r="242" s="117" customFormat="1" x14ac:dyDescent="0.15"/>
    <row r="243" s="117" customFormat="1" x14ac:dyDescent="0.15"/>
    <row r="244" s="117" customFormat="1" x14ac:dyDescent="0.15"/>
    <row r="245" s="117" customFormat="1" x14ac:dyDescent="0.15"/>
    <row r="246" s="117" customFormat="1" x14ac:dyDescent="0.15"/>
    <row r="247" s="117" customFormat="1" x14ac:dyDescent="0.15"/>
    <row r="248" s="117" customFormat="1" x14ac:dyDescent="0.15"/>
    <row r="249" s="117" customFormat="1" x14ac:dyDescent="0.15"/>
    <row r="250" s="117" customFormat="1" x14ac:dyDescent="0.15"/>
    <row r="251" s="117" customFormat="1" x14ac:dyDescent="0.15"/>
    <row r="252" s="117" customFormat="1" x14ac:dyDescent="0.15"/>
    <row r="253" s="117" customFormat="1" x14ac:dyDescent="0.15"/>
    <row r="254" s="117" customFormat="1" x14ac:dyDescent="0.15"/>
    <row r="255" s="117" customFormat="1" x14ac:dyDescent="0.15"/>
    <row r="256" s="117" customFormat="1" x14ac:dyDescent="0.15"/>
    <row r="257" s="117" customFormat="1" x14ac:dyDescent="0.15"/>
    <row r="258" s="117" customFormat="1" x14ac:dyDescent="0.15"/>
    <row r="259" s="117" customFormat="1" x14ac:dyDescent="0.15"/>
    <row r="260" s="117" customFormat="1" x14ac:dyDescent="0.15"/>
    <row r="261" s="117" customFormat="1" x14ac:dyDescent="0.15"/>
    <row r="262" s="117" customFormat="1" x14ac:dyDescent="0.15"/>
    <row r="263" s="117" customFormat="1" x14ac:dyDescent="0.15"/>
    <row r="264" s="117" customFormat="1" x14ac:dyDescent="0.15"/>
    <row r="265" s="117" customFormat="1" x14ac:dyDescent="0.15"/>
    <row r="266" s="117" customFormat="1" x14ac:dyDescent="0.15"/>
    <row r="267" s="117" customFormat="1" x14ac:dyDescent="0.15"/>
    <row r="268" s="117" customFormat="1" x14ac:dyDescent="0.15"/>
    <row r="269" s="117" customFormat="1" x14ac:dyDescent="0.15"/>
    <row r="270" s="117" customFormat="1" x14ac:dyDescent="0.15"/>
    <row r="271" s="117" customFormat="1" x14ac:dyDescent="0.15"/>
    <row r="272" s="117" customFormat="1" x14ac:dyDescent="0.15"/>
    <row r="273" s="117" customFormat="1" x14ac:dyDescent="0.15"/>
    <row r="274" s="117" customFormat="1" x14ac:dyDescent="0.15"/>
    <row r="275" s="117" customFormat="1" x14ac:dyDescent="0.15"/>
    <row r="276" s="117" customFormat="1" x14ac:dyDescent="0.15"/>
    <row r="277" s="117" customFormat="1" x14ac:dyDescent="0.15"/>
    <row r="278" s="117" customFormat="1" x14ac:dyDescent="0.15"/>
    <row r="279" s="117" customFormat="1" x14ac:dyDescent="0.15"/>
    <row r="280" s="117" customFormat="1" x14ac:dyDescent="0.15"/>
    <row r="281" s="117" customFormat="1" x14ac:dyDescent="0.15"/>
    <row r="282" s="117" customFormat="1" x14ac:dyDescent="0.15"/>
    <row r="283" s="117" customFormat="1" x14ac:dyDescent="0.15"/>
    <row r="284" s="117" customFormat="1" x14ac:dyDescent="0.15"/>
    <row r="285" s="117" customFormat="1" x14ac:dyDescent="0.15"/>
    <row r="286" s="117" customFormat="1" x14ac:dyDescent="0.15"/>
    <row r="287" s="117" customFormat="1" x14ac:dyDescent="0.15"/>
    <row r="288" s="117" customFormat="1" x14ac:dyDescent="0.15"/>
    <row r="289" s="117" customFormat="1" x14ac:dyDescent="0.15"/>
    <row r="290" s="117" customFormat="1" x14ac:dyDescent="0.15"/>
    <row r="291" s="117" customFormat="1" x14ac:dyDescent="0.15"/>
    <row r="292" s="117" customFormat="1" x14ac:dyDescent="0.15"/>
    <row r="293" s="117" customFormat="1" x14ac:dyDescent="0.15"/>
    <row r="294" s="117" customFormat="1" x14ac:dyDescent="0.15"/>
    <row r="295" s="117" customFormat="1" x14ac:dyDescent="0.15"/>
    <row r="296" s="117" customFormat="1" x14ac:dyDescent="0.15"/>
    <row r="297" s="117" customFormat="1" x14ac:dyDescent="0.15"/>
    <row r="298" s="117" customFormat="1" x14ac:dyDescent="0.15"/>
    <row r="299" s="117" customFormat="1" x14ac:dyDescent="0.15"/>
    <row r="300" s="117" customFormat="1" x14ac:dyDescent="0.15"/>
    <row r="301" s="117" customFormat="1" x14ac:dyDescent="0.15"/>
    <row r="302" s="117" customFormat="1" x14ac:dyDescent="0.15"/>
    <row r="303" s="117" customFormat="1" x14ac:dyDescent="0.15"/>
    <row r="304" s="117" customFormat="1" x14ac:dyDescent="0.15"/>
    <row r="305" s="117" customFormat="1" x14ac:dyDescent="0.15"/>
    <row r="306" s="117" customFormat="1" x14ac:dyDescent="0.15"/>
    <row r="307" s="117" customFormat="1" x14ac:dyDescent="0.15"/>
    <row r="308" s="117" customFormat="1" x14ac:dyDescent="0.15"/>
    <row r="309" s="117" customFormat="1" x14ac:dyDescent="0.15"/>
    <row r="310" s="117" customFormat="1" x14ac:dyDescent="0.15"/>
    <row r="311" s="117" customFormat="1" x14ac:dyDescent="0.15"/>
    <row r="312" s="117" customFormat="1" x14ac:dyDescent="0.15"/>
    <row r="313" s="117" customFormat="1" x14ac:dyDescent="0.15"/>
    <row r="314" s="117" customFormat="1" x14ac:dyDescent="0.15"/>
    <row r="315" s="117" customFormat="1" x14ac:dyDescent="0.15"/>
    <row r="316" s="117" customFormat="1" x14ac:dyDescent="0.15"/>
    <row r="317" s="117" customFormat="1" x14ac:dyDescent="0.15"/>
    <row r="318" s="117" customFormat="1" x14ac:dyDescent="0.15"/>
    <row r="319" s="117" customFormat="1" x14ac:dyDescent="0.15"/>
    <row r="320" s="117" customFormat="1" x14ac:dyDescent="0.15"/>
    <row r="321" s="117" customFormat="1" x14ac:dyDescent="0.15"/>
  </sheetData>
  <sheetProtection algorithmName="SHA-512" hashValue="nPGjTPNG4kDkd+ujZgyCnRKLbIiZu3AoTbxeGqw/+cukw2jKsXPv+YEWenb7WIQAeymh5txbm7aROWYuc9B9bA==" saltValue="iLL9auZ/fqCcb7fNAWIUf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216"/>
  <sheetViews>
    <sheetView workbookViewId="0">
      <selection activeCell="C18" sqref="C18"/>
    </sheetView>
  </sheetViews>
  <sheetFormatPr baseColWidth="10" defaultRowHeight="13" x14ac:dyDescent="0.15"/>
  <cols>
    <col min="1" max="1" width="20.33203125" style="68" customWidth="1"/>
    <col min="2" max="2" width="24.66406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68" customWidth="1"/>
    <col min="50" max="16384" width="10.83203125" style="68"/>
  </cols>
  <sheetData>
    <row r="1" spans="1:49" ht="14" x14ac:dyDescent="0.15">
      <c r="A1" s="67" t="s">
        <v>61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</row>
    <row r="2" spans="1:49" ht="14" x14ac:dyDescent="0.15">
      <c r="A2" s="69" t="s">
        <v>11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1:49" ht="15" thickBot="1" x14ac:dyDescent="0.2">
      <c r="A3" s="67"/>
      <c r="B3" s="67"/>
      <c r="C3" s="67"/>
      <c r="D3" s="67"/>
      <c r="E3" s="67"/>
      <c r="F3" s="67"/>
      <c r="G3" s="70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</row>
    <row r="8" spans="1:49" ht="18" customHeight="1" x14ac:dyDescent="0.15">
      <c r="A8" s="74" t="str">
        <f>'WA Apr 2016'!K2</f>
        <v>Horizon Power</v>
      </c>
      <c r="B8" s="47" t="str">
        <f>'WA Apr 2016'!L2</f>
        <v xml:space="preserve">Horizon Power - Regulated </v>
      </c>
      <c r="C8" s="77">
        <f>91*'WA Apr 2016'!M2/100</f>
        <v>37.037000000000006</v>
      </c>
      <c r="D8" s="77">
        <f>IF($C$5&gt;='WA Apr 2016'!P2,('WA Apr 2016'!P2*'WA Apr 2016'!N2/100),('WA Bills April 2016'!$C$5*'WA Apr 2016'!N2/100))</f>
        <v>1337.5</v>
      </c>
      <c r="E8" s="77">
        <v>0</v>
      </c>
      <c r="F8" s="78">
        <v>0</v>
      </c>
      <c r="G8" s="79">
        <v>0</v>
      </c>
      <c r="H8" s="80">
        <f>IF(($C$5&lt;'WA Apr 2016'!P2),(0),('WA Bills April 2016'!$C$5-'WA Apr 2016'!P2)*'WA Apr 2016'!Q2/100)</f>
        <v>0</v>
      </c>
      <c r="I8" s="81">
        <f>SUM(C8:H8)</f>
        <v>1374.537</v>
      </c>
      <c r="J8" s="82">
        <f>I8*4</f>
        <v>5498.1480000000001</v>
      </c>
      <c r="K8" s="83">
        <v>0</v>
      </c>
      <c r="L8" s="83">
        <f>'WA Apr 2016'!AZ2</f>
        <v>0</v>
      </c>
      <c r="M8" s="83">
        <f>'WA Apr 2016'!BA2</f>
        <v>0</v>
      </c>
      <c r="N8" s="83">
        <f>'WA Apr 2016'!BB2</f>
        <v>0</v>
      </c>
      <c r="O8" s="82">
        <f>J8</f>
        <v>5498.1480000000001</v>
      </c>
      <c r="P8" s="82">
        <f>O8</f>
        <v>5498.1480000000001</v>
      </c>
      <c r="Q8" s="82">
        <f>O8*1.1</f>
        <v>6047.9628000000002</v>
      </c>
      <c r="R8" s="82">
        <f>P8*1.1</f>
        <v>6047.9628000000002</v>
      </c>
      <c r="S8" s="84">
        <f>'WA Apr 2016'!BI2</f>
        <v>0</v>
      </c>
      <c r="T8" s="85" t="str">
        <f>'WA Apr 2016'!BJ2</f>
        <v>n</v>
      </c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</row>
    <row r="9" spans="1:49" ht="18" customHeight="1" thickBot="1" x14ac:dyDescent="0.2">
      <c r="A9" s="86" t="str">
        <f>'WA Apr 2016'!K3</f>
        <v>Western Power</v>
      </c>
      <c r="B9" s="87" t="str">
        <f>'WA Apr 2016'!L3</f>
        <v>Synergy - Regulated</v>
      </c>
      <c r="C9" s="88">
        <f>91*'WA Apr 2016'!M3/100</f>
        <v>37.037000000000006</v>
      </c>
      <c r="D9" s="88">
        <f>IF($C$5&gt;='WA Apr 2016'!P3,('WA Apr 2016'!P3*'WA Apr 2016'!N3/100),('WA Bills April 2016'!$C$5*'WA Apr 2016'!N3/100))</f>
        <v>1337.5</v>
      </c>
      <c r="E9" s="88">
        <v>0</v>
      </c>
      <c r="F9" s="89">
        <v>0</v>
      </c>
      <c r="G9" s="90">
        <v>0</v>
      </c>
      <c r="H9" s="91">
        <f>IF(($C$5&lt;'WA Apr 2016'!P3),(0),('WA Bills April 2016'!$C$5-'WA Apr 2016'!P3)*'WA Apr 2016'!Q3/100)</f>
        <v>0</v>
      </c>
      <c r="I9" s="92">
        <f t="shared" ref="I9" si="0">SUM(C9:H9)</f>
        <v>1374.537</v>
      </c>
      <c r="J9" s="93">
        <f t="shared" ref="J9" si="1">I9*4</f>
        <v>5498.1480000000001</v>
      </c>
      <c r="K9" s="94">
        <v>0</v>
      </c>
      <c r="L9" s="94">
        <f>'WA Apr 2016'!AZ3</f>
        <v>0</v>
      </c>
      <c r="M9" s="94">
        <f>'WA Apr 2016'!BA3</f>
        <v>0</v>
      </c>
      <c r="N9" s="94">
        <f>'WA Apr 2016'!BB3</f>
        <v>0</v>
      </c>
      <c r="O9" s="93">
        <f>J9-((I9-C9)*L9/100)*4</f>
        <v>5498.1480000000001</v>
      </c>
      <c r="P9" s="93">
        <f>O9-(O9*M9/100)</f>
        <v>5498.1480000000001</v>
      </c>
      <c r="Q9" s="93">
        <f>O9*1.1</f>
        <v>6047.9628000000002</v>
      </c>
      <c r="R9" s="93">
        <f>P9*1.1</f>
        <v>6047.9628000000002</v>
      </c>
      <c r="S9" s="95">
        <f>'WA Apr 2016'!BI3</f>
        <v>0</v>
      </c>
      <c r="T9" s="96" t="str">
        <f>'WA Apr 2016'!BJ3</f>
        <v>n</v>
      </c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</row>
    <row r="10" spans="1:49" ht="14" x14ac:dyDescent="0.15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49" ht="15" thickBot="1" x14ac:dyDescent="0.2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70"/>
      <c r="U11" s="67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67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67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67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67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67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113</v>
      </c>
      <c r="M17" s="160" t="s">
        <v>102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</row>
    <row r="18" spans="1:49" ht="18" customHeight="1" thickBot="1" x14ac:dyDescent="0.2">
      <c r="A18" s="102" t="str">
        <f>'WA Apr 2016'!K4</f>
        <v>Western Power</v>
      </c>
      <c r="B18" s="103" t="str">
        <f>'WA Apr 2016'!L4</f>
        <v>Synergy - Regulated</v>
      </c>
      <c r="C18" s="104">
        <f>91*'WA Apr 2016'!M4/100</f>
        <v>151.85169999999999</v>
      </c>
      <c r="D18" s="105">
        <f>(C13*C14)*'WA Apr 2016'!N2/100</f>
        <v>936.25</v>
      </c>
      <c r="E18" s="106">
        <v>0</v>
      </c>
      <c r="F18" s="106">
        <v>0</v>
      </c>
      <c r="G18" s="106">
        <v>0</v>
      </c>
      <c r="H18" s="107">
        <f>(C13*C15)*'WA Apr 2016'!W4/100</f>
        <v>135.44999999999999</v>
      </c>
      <c r="I18" s="108">
        <f>SUM(C18:H18)</f>
        <v>1223.5517</v>
      </c>
      <c r="J18" s="109">
        <f>I18*4</f>
        <v>4894.2067999999999</v>
      </c>
      <c r="K18" s="110">
        <v>0</v>
      </c>
      <c r="L18" s="110">
        <f>'WA Apr 2016'!AZ4</f>
        <v>0</v>
      </c>
      <c r="M18" s="110">
        <f>'WA Apr 2016'!BA4</f>
        <v>0</v>
      </c>
      <c r="N18" s="110">
        <f>'WA Apr 2016'!BB4</f>
        <v>0</v>
      </c>
      <c r="O18" s="111">
        <f>J18</f>
        <v>4894.2067999999999</v>
      </c>
      <c r="P18" s="109">
        <f>O18</f>
        <v>4894.2067999999999</v>
      </c>
      <c r="Q18" s="109">
        <f>O18*1.1</f>
        <v>5383.6274800000001</v>
      </c>
      <c r="R18" s="109">
        <f>P18*1.1</f>
        <v>5383.6274800000001</v>
      </c>
      <c r="S18" s="112">
        <f>'WA Apr 2016'!BI4</f>
        <v>0</v>
      </c>
      <c r="T18" s="113" t="str">
        <f>'WA Apr 2016'!BJ4</f>
        <v>n</v>
      </c>
      <c r="U18" s="67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</row>
    <row r="19" spans="1:49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67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</row>
    <row r="20" spans="1:49" ht="14" x14ac:dyDescent="0.15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67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</row>
    <row r="21" spans="1:49" ht="14" x14ac:dyDescent="0.15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67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</row>
    <row r="22" spans="1:49" ht="14" x14ac:dyDescent="0.1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67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</row>
    <row r="23" spans="1:49" ht="14" x14ac:dyDescent="0.1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67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</row>
    <row r="24" spans="1:49" ht="14" x14ac:dyDescent="0.15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67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</row>
    <row r="25" spans="1:49" ht="14" x14ac:dyDescent="0.1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</row>
    <row r="26" spans="1:49" ht="14" x14ac:dyDescent="0.15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67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</row>
    <row r="27" spans="1:49" ht="14" x14ac:dyDescent="0.15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67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</row>
    <row r="28" spans="1:49" ht="14" x14ac:dyDescent="0.15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67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</row>
    <row r="29" spans="1:49" ht="14" x14ac:dyDescent="0.1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67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</row>
    <row r="30" spans="1:49" ht="14" x14ac:dyDescent="0.1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6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</row>
    <row r="31" spans="1:49" ht="14" x14ac:dyDescent="0.1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67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</row>
    <row r="32" spans="1:49" ht="14" x14ac:dyDescent="0.15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67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</row>
    <row r="33" spans="1:49" ht="14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67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</row>
    <row r="34" spans="1:49" ht="14" x14ac:dyDescent="0.15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67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</row>
    <row r="35" spans="1:49" ht="14" x14ac:dyDescent="0.1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67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</row>
    <row r="36" spans="1:49" ht="14" x14ac:dyDescent="0.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67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</row>
    <row r="37" spans="1:49" ht="14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67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</row>
    <row r="38" spans="1:49" ht="14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67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</row>
    <row r="39" spans="1:49" ht="14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67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</row>
    <row r="40" spans="1:49" ht="14" x14ac:dyDescent="0.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67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</row>
    <row r="41" spans="1:49" ht="14" x14ac:dyDescent="0.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67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</row>
    <row r="42" spans="1:49" ht="14" x14ac:dyDescent="0.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67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</row>
    <row r="43" spans="1:49" ht="14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67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</row>
    <row r="44" spans="1:49" ht="14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67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</row>
    <row r="45" spans="1:49" ht="14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67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</row>
    <row r="46" spans="1:49" ht="14" x14ac:dyDescent="0.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67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</row>
    <row r="47" spans="1:49" ht="14" x14ac:dyDescent="0.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67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</row>
    <row r="48" spans="1:49" ht="14" x14ac:dyDescent="0.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67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</row>
    <row r="49" spans="1:49" ht="14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67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</row>
    <row r="50" spans="1:49" ht="14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67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</row>
    <row r="51" spans="1:49" ht="14" x14ac:dyDescent="0.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67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</row>
    <row r="52" spans="1:49" ht="14" x14ac:dyDescent="0.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67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</row>
    <row r="53" spans="1:49" ht="14" x14ac:dyDescent="0.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67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</row>
    <row r="54" spans="1:49" ht="14" x14ac:dyDescent="0.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67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</row>
    <row r="55" spans="1:49" ht="14" x14ac:dyDescent="0.1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67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</row>
    <row r="56" spans="1:49" ht="14" x14ac:dyDescent="0.1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67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</row>
    <row r="57" spans="1:49" ht="14" x14ac:dyDescent="0.1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67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</row>
    <row r="58" spans="1:49" ht="14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67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</row>
    <row r="59" spans="1:49" ht="14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67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</row>
    <row r="60" spans="1:49" ht="14" x14ac:dyDescent="0.1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67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</row>
    <row r="61" spans="1:49" ht="14" x14ac:dyDescent="0.1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67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</row>
    <row r="62" spans="1:49" ht="14" x14ac:dyDescent="0.1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67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</row>
    <row r="63" spans="1:49" ht="14" x14ac:dyDescent="0.1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67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</row>
    <row r="64" spans="1:49" ht="14" x14ac:dyDescent="0.1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67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</row>
    <row r="65" spans="1:49" ht="14" x14ac:dyDescent="0.1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67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</row>
    <row r="66" spans="1:49" ht="14" x14ac:dyDescent="0.1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67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</row>
    <row r="67" spans="1:49" ht="14" x14ac:dyDescent="0.1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67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</row>
    <row r="68" spans="1:49" ht="14" x14ac:dyDescent="0.1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67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</row>
    <row r="69" spans="1:49" ht="14" x14ac:dyDescent="0.1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67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</row>
    <row r="70" spans="1:49" ht="14" x14ac:dyDescent="0.1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67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</row>
    <row r="71" spans="1:49" ht="14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67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</row>
    <row r="72" spans="1:49" ht="14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67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</row>
    <row r="73" spans="1:49" ht="14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67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</row>
    <row r="74" spans="1:49" ht="14" x14ac:dyDescent="0.1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67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</row>
    <row r="75" spans="1:49" ht="14" x14ac:dyDescent="0.1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67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</row>
    <row r="76" spans="1:49" ht="14" x14ac:dyDescent="0.1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67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</row>
    <row r="77" spans="1:49" ht="14" x14ac:dyDescent="0.1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67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</row>
    <row r="78" spans="1:49" ht="14" x14ac:dyDescent="0.1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67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</row>
    <row r="79" spans="1:49" ht="14" x14ac:dyDescent="0.1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67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</row>
    <row r="80" spans="1:49" ht="14" x14ac:dyDescent="0.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67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</row>
    <row r="81" spans="1:49" ht="14" x14ac:dyDescent="0.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67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</row>
    <row r="82" spans="1:49" ht="14" x14ac:dyDescent="0.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67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</row>
    <row r="83" spans="1:49" ht="14" x14ac:dyDescent="0.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67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</row>
    <row r="84" spans="1:49" ht="14" x14ac:dyDescent="0.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67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</row>
    <row r="85" spans="1:49" ht="14" x14ac:dyDescent="0.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67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</row>
    <row r="86" spans="1:49" ht="14" x14ac:dyDescent="0.1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67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</row>
    <row r="87" spans="1:49" ht="14" x14ac:dyDescent="0.1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67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</row>
    <row r="88" spans="1:49" ht="14" x14ac:dyDescent="0.1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67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</row>
    <row r="89" spans="1:49" ht="14" x14ac:dyDescent="0.1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67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</row>
    <row r="90" spans="1:49" ht="14" x14ac:dyDescent="0.1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67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</row>
    <row r="91" spans="1:49" ht="14" x14ac:dyDescent="0.1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67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</row>
    <row r="92" spans="1:49" ht="14" x14ac:dyDescent="0.1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67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</row>
    <row r="93" spans="1:49" ht="14" x14ac:dyDescent="0.1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67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</row>
    <row r="94" spans="1:49" ht="14" x14ac:dyDescent="0.1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67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</row>
    <row r="95" spans="1:49" ht="14" x14ac:dyDescent="0.1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67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</row>
    <row r="96" spans="1:49" ht="14" x14ac:dyDescent="0.1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67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</row>
    <row r="97" spans="1:49" ht="14" x14ac:dyDescent="0.1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67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</row>
    <row r="98" spans="1:49" ht="14" x14ac:dyDescent="0.1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67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</row>
    <row r="99" spans="1:49" ht="14" x14ac:dyDescent="0.1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67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</row>
    <row r="100" spans="1:49" ht="14" x14ac:dyDescent="0.1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67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</row>
    <row r="101" spans="1:49" ht="14" x14ac:dyDescent="0.1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67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</row>
    <row r="102" spans="1:49" ht="14" x14ac:dyDescent="0.1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67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</row>
    <row r="103" spans="1:49" ht="14" x14ac:dyDescent="0.1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67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</row>
    <row r="104" spans="1:49" ht="14" x14ac:dyDescent="0.1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67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</row>
    <row r="105" spans="1:49" ht="14" x14ac:dyDescent="0.1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67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</row>
    <row r="106" spans="1:49" ht="14" x14ac:dyDescent="0.1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67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</row>
    <row r="107" spans="1:49" ht="14" x14ac:dyDescent="0.1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67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</row>
    <row r="108" spans="1:49" ht="14" x14ac:dyDescent="0.1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67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</row>
    <row r="109" spans="1:49" ht="14" x14ac:dyDescent="0.1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67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</row>
    <row r="110" spans="1:49" ht="14" x14ac:dyDescent="0.1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67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</row>
    <row r="111" spans="1:49" ht="14" x14ac:dyDescent="0.1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67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</row>
    <row r="112" spans="1:49" ht="14" x14ac:dyDescent="0.1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67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</row>
    <row r="113" spans="1:49" ht="14" x14ac:dyDescent="0.1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67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</row>
    <row r="114" spans="1:49" ht="14" x14ac:dyDescent="0.1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67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</row>
    <row r="115" spans="1:49" ht="14" x14ac:dyDescent="0.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67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</row>
    <row r="116" spans="1:49" ht="14" x14ac:dyDescent="0.1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67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</row>
    <row r="117" spans="1:49" ht="14" x14ac:dyDescent="0.1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67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</row>
    <row r="118" spans="1:49" ht="14" x14ac:dyDescent="0.1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67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</row>
    <row r="119" spans="1:49" ht="14" x14ac:dyDescent="0.1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67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</row>
    <row r="120" spans="1:49" ht="14" x14ac:dyDescent="0.1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67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</row>
    <row r="121" spans="1:49" ht="14" x14ac:dyDescent="0.1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67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</row>
    <row r="122" spans="1:49" ht="14" x14ac:dyDescent="0.1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67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</row>
    <row r="123" spans="1:49" ht="14" x14ac:dyDescent="0.1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67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</row>
    <row r="124" spans="1:49" ht="14" x14ac:dyDescent="0.1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67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</row>
    <row r="125" spans="1:49" ht="14" x14ac:dyDescent="0.1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67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</row>
    <row r="126" spans="1:49" ht="14" x14ac:dyDescent="0.1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67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</row>
    <row r="127" spans="1:49" ht="14" x14ac:dyDescent="0.1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67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</row>
    <row r="128" spans="1:49" ht="14" x14ac:dyDescent="0.1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67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</row>
    <row r="129" spans="1:49" ht="14" x14ac:dyDescent="0.1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67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</row>
    <row r="130" spans="1:49" ht="14" x14ac:dyDescent="0.1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67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</row>
    <row r="131" spans="1:49" ht="14" x14ac:dyDescent="0.1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67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</row>
    <row r="132" spans="1:49" ht="14" x14ac:dyDescent="0.1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67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</row>
    <row r="133" spans="1:49" ht="14" x14ac:dyDescent="0.1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67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</row>
    <row r="134" spans="1:49" ht="14" x14ac:dyDescent="0.1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67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</row>
    <row r="135" spans="1:49" ht="14" x14ac:dyDescent="0.1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67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</row>
    <row r="136" spans="1:49" ht="14" x14ac:dyDescent="0.1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67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</row>
    <row r="137" spans="1:49" ht="14" x14ac:dyDescent="0.1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67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</row>
    <row r="138" spans="1:49" ht="14" x14ac:dyDescent="0.1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67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</row>
    <row r="139" spans="1:49" ht="14" x14ac:dyDescent="0.1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67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</row>
    <row r="140" spans="1:49" ht="14" x14ac:dyDescent="0.1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67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</row>
    <row r="141" spans="1:49" ht="14" x14ac:dyDescent="0.1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67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</row>
    <row r="142" spans="1:49" ht="14" x14ac:dyDescent="0.1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67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</row>
    <row r="143" spans="1:49" ht="14" x14ac:dyDescent="0.1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67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</row>
    <row r="144" spans="1:49" ht="14" x14ac:dyDescent="0.1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67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</row>
    <row r="145" spans="1:49" ht="14" x14ac:dyDescent="0.1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67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</row>
    <row r="146" spans="1:49" ht="14" x14ac:dyDescent="0.1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67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</row>
    <row r="147" spans="1:49" ht="14" x14ac:dyDescent="0.1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67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</row>
    <row r="148" spans="1:49" ht="14" x14ac:dyDescent="0.1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67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</row>
    <row r="149" spans="1:49" ht="14" x14ac:dyDescent="0.1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67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</row>
    <row r="150" spans="1:49" ht="14" x14ac:dyDescent="0.1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67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</row>
    <row r="151" spans="1:49" ht="14" x14ac:dyDescent="0.1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67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</row>
    <row r="152" spans="1:49" ht="14" x14ac:dyDescent="0.1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67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</row>
    <row r="153" spans="1:49" ht="14" x14ac:dyDescent="0.1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67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</row>
    <row r="154" spans="1:49" ht="14" x14ac:dyDescent="0.1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67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</row>
    <row r="155" spans="1:49" ht="14" x14ac:dyDescent="0.1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67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</row>
    <row r="156" spans="1:49" ht="14" x14ac:dyDescent="0.1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67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</row>
    <row r="157" spans="1:49" ht="14" x14ac:dyDescent="0.1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67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</row>
    <row r="158" spans="1:49" ht="14" x14ac:dyDescent="0.1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67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</row>
    <row r="159" spans="1:49" ht="14" x14ac:dyDescent="0.1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67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</row>
    <row r="160" spans="1:49" ht="14" x14ac:dyDescent="0.1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67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</row>
    <row r="161" spans="1:49" ht="14" x14ac:dyDescent="0.1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67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</row>
    <row r="162" spans="1:49" ht="14" x14ac:dyDescent="0.1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67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</row>
    <row r="163" spans="1:49" ht="14" x14ac:dyDescent="0.1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67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</row>
    <row r="164" spans="1:49" ht="14" x14ac:dyDescent="0.1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67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</row>
    <row r="165" spans="1:49" ht="14" x14ac:dyDescent="0.1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67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</row>
    <row r="166" spans="1:49" ht="14" x14ac:dyDescent="0.1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67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</row>
    <row r="167" spans="1:49" ht="14" x14ac:dyDescent="0.1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67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</row>
    <row r="168" spans="1:49" ht="14" x14ac:dyDescent="0.1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67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</row>
    <row r="169" spans="1:49" ht="14" x14ac:dyDescent="0.1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67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</row>
    <row r="170" spans="1:49" ht="14" x14ac:dyDescent="0.1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67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</row>
    <row r="171" spans="1:49" ht="14" x14ac:dyDescent="0.1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67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</row>
    <row r="172" spans="1:49" ht="14" x14ac:dyDescent="0.1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67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</row>
    <row r="173" spans="1:49" ht="14" x14ac:dyDescent="0.1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67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</row>
    <row r="174" spans="1:49" ht="14" x14ac:dyDescent="0.1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67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</row>
    <row r="175" spans="1:49" ht="14" x14ac:dyDescent="0.1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67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</row>
    <row r="176" spans="1:49" ht="14" x14ac:dyDescent="0.1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67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</row>
    <row r="177" spans="1:49" ht="14" x14ac:dyDescent="0.1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67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</row>
    <row r="178" spans="1:49" ht="14" x14ac:dyDescent="0.1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67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</row>
    <row r="179" spans="1:49" ht="14" x14ac:dyDescent="0.1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67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</row>
    <row r="180" spans="1:49" ht="14" x14ac:dyDescent="0.1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67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</row>
    <row r="181" spans="1:49" ht="14" x14ac:dyDescent="0.1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67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</row>
    <row r="182" spans="1:49" ht="14" x14ac:dyDescent="0.1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67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</row>
    <row r="183" spans="1:49" ht="14" x14ac:dyDescent="0.1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67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</row>
    <row r="184" spans="1:49" ht="14" x14ac:dyDescent="0.1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67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</row>
    <row r="185" spans="1:49" ht="14" x14ac:dyDescent="0.1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67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</row>
    <row r="186" spans="1:49" ht="14" x14ac:dyDescent="0.1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67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</row>
    <row r="187" spans="1:49" ht="14" x14ac:dyDescent="0.1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67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</row>
    <row r="188" spans="1:49" ht="14" x14ac:dyDescent="0.1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67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</row>
    <row r="189" spans="1:49" ht="14" x14ac:dyDescent="0.1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67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</row>
    <row r="190" spans="1:49" ht="14" x14ac:dyDescent="0.1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67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</row>
    <row r="191" spans="1:49" ht="14" x14ac:dyDescent="0.1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67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</row>
    <row r="192" spans="1:49" ht="14" x14ac:dyDescent="0.1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67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</row>
    <row r="193" spans="1:49" ht="14" x14ac:dyDescent="0.1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67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</row>
    <row r="194" spans="1:49" ht="14" x14ac:dyDescent="0.1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67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</row>
    <row r="195" spans="1:49" ht="14" x14ac:dyDescent="0.1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67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</row>
    <row r="196" spans="1:49" ht="14" x14ac:dyDescent="0.1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67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</row>
    <row r="197" spans="1:49" ht="14" x14ac:dyDescent="0.1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67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</row>
    <row r="198" spans="1:49" ht="14" x14ac:dyDescent="0.1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67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</row>
    <row r="199" spans="1:49" ht="14" x14ac:dyDescent="0.1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67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</row>
    <row r="200" spans="1:49" ht="14" x14ac:dyDescent="0.1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67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</row>
    <row r="201" spans="1:49" ht="14" x14ac:dyDescent="0.1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67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</row>
    <row r="202" spans="1:49" ht="14" x14ac:dyDescent="0.1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67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</row>
    <row r="203" spans="1:49" ht="14" x14ac:dyDescent="0.1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67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</row>
    <row r="204" spans="1:49" ht="14" x14ac:dyDescent="0.1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67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</row>
    <row r="205" spans="1:49" ht="14" x14ac:dyDescent="0.1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67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</row>
    <row r="206" spans="1:49" ht="14" x14ac:dyDescent="0.1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67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</row>
    <row r="207" spans="1:49" ht="14" x14ac:dyDescent="0.1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67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</row>
    <row r="208" spans="1:49" ht="14" x14ac:dyDescent="0.1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67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</row>
    <row r="209" spans="1:49" ht="14" x14ac:dyDescent="0.1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67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</row>
    <row r="210" spans="1:49" ht="14" x14ac:dyDescent="0.1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67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</row>
    <row r="211" spans="1:49" ht="14" x14ac:dyDescent="0.1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67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</row>
    <row r="212" spans="1:49" ht="14" x14ac:dyDescent="0.1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67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</row>
    <row r="213" spans="1:49" ht="14" x14ac:dyDescent="0.1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67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</row>
    <row r="214" spans="1:49" ht="14" x14ac:dyDescent="0.1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67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</row>
    <row r="215" spans="1:49" ht="14" x14ac:dyDescent="0.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67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</row>
    <row r="216" spans="1:49" ht="14" x14ac:dyDescent="0.1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67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</row>
  </sheetData>
  <sheetProtection algorithmName="SHA-512" hashValue="01TQLcwWbITqS1W5O1LmFBnqDz46+ppWizshvFARaTQIlJ152G/H6a3OYlczSwWrZovILSdRZkU8KKjfwn/nOw==" saltValue="Py92Ij7uqksYlST3aRn8+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351BC-C586-9046-A70C-5D5A1AA3D81F}">
  <sheetPr codeName="Sheet32"/>
  <dimension ref="A1:BY4"/>
  <sheetViews>
    <sheetView workbookViewId="0">
      <selection activeCell="B4" sqref="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98">
        <v>43937</v>
      </c>
      <c r="C2" s="273" t="s">
        <v>270</v>
      </c>
      <c r="D2" s="271" t="s">
        <v>271</v>
      </c>
      <c r="E2" s="271"/>
      <c r="F2" s="271" t="s">
        <v>272</v>
      </c>
      <c r="G2" s="274">
        <v>43646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179.27272727272725</v>
      </c>
      <c r="N2" s="276">
        <v>27.897818181818181</v>
      </c>
      <c r="O2" s="271" t="s">
        <v>230</v>
      </c>
      <c r="P2" s="277">
        <v>150150</v>
      </c>
      <c r="Q2" s="276">
        <v>31.453818181818182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259</v>
      </c>
    </row>
    <row r="3" spans="1:77" x14ac:dyDescent="0.15">
      <c r="A3" s="271">
        <v>1820</v>
      </c>
      <c r="B3" s="298">
        <v>43937</v>
      </c>
      <c r="C3" s="273" t="s">
        <v>270</v>
      </c>
      <c r="D3" s="271" t="s">
        <v>279</v>
      </c>
      <c r="E3" s="271"/>
      <c r="F3" s="271" t="s">
        <v>272</v>
      </c>
      <c r="G3" s="274">
        <v>43646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179.27272727272725</v>
      </c>
      <c r="N3" s="276">
        <v>27.897818181818181</v>
      </c>
      <c r="O3" s="271" t="s">
        <v>230</v>
      </c>
      <c r="P3" s="277">
        <v>150150</v>
      </c>
      <c r="Q3" s="276">
        <v>31.453818181818182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71" t="s">
        <v>249</v>
      </c>
    </row>
    <row r="4" spans="1:77" x14ac:dyDescent="0.15">
      <c r="A4" s="271">
        <v>1821</v>
      </c>
      <c r="B4" s="298">
        <v>43937</v>
      </c>
      <c r="C4" s="273" t="s">
        <v>270</v>
      </c>
      <c r="D4" s="271" t="s">
        <v>279</v>
      </c>
      <c r="E4" s="271"/>
      <c r="F4" s="271" t="s">
        <v>285</v>
      </c>
      <c r="G4" s="274">
        <v>43646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335.21818181818179</v>
      </c>
      <c r="N4" s="276">
        <v>36.357454545454544</v>
      </c>
      <c r="O4" s="271"/>
      <c r="P4" s="271"/>
      <c r="Q4" s="278"/>
      <c r="R4" s="271"/>
      <c r="S4" s="278"/>
      <c r="T4" s="271"/>
      <c r="U4" s="271"/>
      <c r="V4" s="278"/>
      <c r="W4" s="276">
        <v>10.907181818181817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249</v>
      </c>
    </row>
  </sheetData>
  <sheetProtection algorithmName="SHA-512" hashValue="b4sgP8G+vew044dEW4ZnbdCrN0mEO3hRw2ylIug1AmrW1gtYi6lYEUG/0AD3kGEt7E4cKe5+nQcevUz7kKQF5g==" saltValue="rD+tnlHUbailzVk55ga4L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EB6BE-4548-1844-97C9-4190AE0B71D3}">
  <sheetPr codeName="Sheet33"/>
  <dimension ref="A1:BY4"/>
  <sheetViews>
    <sheetView workbookViewId="0">
      <selection activeCell="B4" sqref="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97">
        <v>43754</v>
      </c>
      <c r="C2" s="273" t="s">
        <v>270</v>
      </c>
      <c r="D2" s="271" t="s">
        <v>271</v>
      </c>
      <c r="E2" s="271"/>
      <c r="F2" s="271" t="s">
        <v>272</v>
      </c>
      <c r="G2" s="274">
        <v>43646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179.27272727272725</v>
      </c>
      <c r="N2" s="276">
        <v>27.897818181818181</v>
      </c>
      <c r="O2" s="271" t="s">
        <v>230</v>
      </c>
      <c r="P2" s="277">
        <v>150150</v>
      </c>
      <c r="Q2" s="276">
        <v>31.453818181818182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259</v>
      </c>
    </row>
    <row r="3" spans="1:77" x14ac:dyDescent="0.15">
      <c r="A3" s="271">
        <v>1820</v>
      </c>
      <c r="B3" s="297">
        <v>43754</v>
      </c>
      <c r="C3" s="273" t="s">
        <v>270</v>
      </c>
      <c r="D3" s="271" t="s">
        <v>279</v>
      </c>
      <c r="E3" s="271"/>
      <c r="F3" s="271" t="s">
        <v>272</v>
      </c>
      <c r="G3" s="274">
        <v>43646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179.27272727272725</v>
      </c>
      <c r="N3" s="276">
        <v>27.897818181818181</v>
      </c>
      <c r="O3" s="271" t="s">
        <v>230</v>
      </c>
      <c r="P3" s="277">
        <v>150150</v>
      </c>
      <c r="Q3" s="276">
        <v>31.453818181818182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71" t="s">
        <v>249</v>
      </c>
    </row>
    <row r="4" spans="1:77" x14ac:dyDescent="0.15">
      <c r="A4" s="271">
        <v>1821</v>
      </c>
      <c r="B4" s="297">
        <v>43754</v>
      </c>
      <c r="C4" s="273" t="s">
        <v>270</v>
      </c>
      <c r="D4" s="271" t="s">
        <v>279</v>
      </c>
      <c r="E4" s="271"/>
      <c r="F4" s="271" t="s">
        <v>285</v>
      </c>
      <c r="G4" s="274">
        <v>43646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335.21818181818179</v>
      </c>
      <c r="N4" s="276">
        <v>36.357454545454544</v>
      </c>
      <c r="O4" s="271"/>
      <c r="P4" s="271"/>
      <c r="Q4" s="278"/>
      <c r="R4" s="271"/>
      <c r="S4" s="278"/>
      <c r="T4" s="271"/>
      <c r="U4" s="271"/>
      <c r="V4" s="278"/>
      <c r="W4" s="276">
        <v>10.907181818181817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249</v>
      </c>
    </row>
  </sheetData>
  <sheetProtection algorithmName="SHA-512" hashValue="wxSTBel9NqwYooHa+Q2gU02vCFQmKDCc02g+uN2168UBLLr7xEFtsbZ9JjF8chGrP9PyB9OL/+64CYITMnHlag==" saltValue="Yi7ccvL6/GvYUEKHiHVJnQ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976CF-09D4-B04B-9010-75F3393D9273}">
  <sheetPr codeName="Sheet30">
    <tabColor theme="5"/>
  </sheetPr>
  <dimension ref="A1:AR60"/>
  <sheetViews>
    <sheetView zoomScale="90" zoomScaleNormal="90" workbookViewId="0">
      <selection activeCell="B35" sqref="B35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99" t="s">
        <v>61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</row>
    <row r="2" spans="1:44" ht="14" x14ac:dyDescent="0.15">
      <c r="A2" s="300" t="s">
        <v>11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</row>
    <row r="3" spans="1:44" ht="15" thickBot="1" x14ac:dyDescent="0.2">
      <c r="A3" s="299"/>
      <c r="B3" s="299"/>
      <c r="C3" s="299"/>
      <c r="D3" s="299"/>
      <c r="E3" s="299"/>
      <c r="F3" s="299"/>
      <c r="G3" s="301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</row>
    <row r="5" spans="1:44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5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</row>
    <row r="6" spans="1:44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5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</row>
    <row r="7" spans="1:44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288" t="s">
        <v>60</v>
      </c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</row>
    <row r="8" spans="1:44" ht="18" customHeight="1" x14ac:dyDescent="0.15">
      <c r="A8" s="152" t="str">
        <f>'WA Apr 2024'!K2</f>
        <v>Horizon Power</v>
      </c>
      <c r="B8" s="154" t="str">
        <f>'WA Apr 2024'!L2</f>
        <v xml:space="preserve">Regulated </v>
      </c>
      <c r="C8" s="139">
        <f>IF('WA Apr 2024'!BP2=0,91*'WA Apr 2024'!M2/100,(91*'WA Apr 2024'!M2/100)+'WA Apr 2024'!BP2/4)</f>
        <v>163.13818181818181</v>
      </c>
      <c r="D8" s="139">
        <f>IF('WA Apr 2024'!O2="",$C$5*'WA Apr 2024'!N2/100,IF($C$5&gt;='WA Apr 2024'!P2,('WA Apr 2024'!P2*'WA Apr 2024'!N2/100),($C$5*'WA Apr 2024'!N2/100)))</f>
        <v>1394.8909090909092</v>
      </c>
      <c r="E8" s="139">
        <f>IF(AND('WA Apr 2024'!P2&gt;0,'WA Apr 2024'!R2&gt;0),IF($C$5&lt;'WA Apr 2024'!P2,0,IF($C$5&lt;=('WA Apr 2024'!R2+'WA Apr 2024'!P2),(($C$5-'WA Apr 2024'!P2)*'WA Apr 2024'!Q2/100),(('WA Apr 2024'!R2)*'WA Apr 2024'!Q2/100))),0)</f>
        <v>0</v>
      </c>
      <c r="F8" s="139">
        <f>IF(AND('WA Apr 2024'!Q2&gt;0,'WA Apr 2024'!S2&gt;0),IF($C$5&lt;('WA Apr 2024'!R2+'WA Apr 2024'!P2),0,IF($C$5&lt;=('WA Apr 2024'!T2+'WA Apr 2024'!R2+'WA Apr 2024'!P2),(($C$5-('WA Apr 2024'!R2+'WA Apr 2024'!P2))*'WA Apr 2024'!S2/100),('WA Apr 2024'!T2*'WA Apr 2024'!S2/100))),0)</f>
        <v>0</v>
      </c>
      <c r="G8" s="140">
        <v>0</v>
      </c>
      <c r="H8" s="139">
        <f>IF(AND('WA Apr 2024'!R2&gt;0,'WA Apr 2024'!T2&gt;0),IF(($C$5&lt;'WA Apr 2024'!T2),(0),($C$5-'WA Apr 2024'!T2)*'WA Apr 2024'!U2/100),IF(AND('WA Apr 2024'!R2&gt;0,'WA Apr 2024'!T2=""),IF(($C$5&lt;'WA Apr 2024'!R2+'WA Apr 2024'!P2),(0),(($C$5-('WA Apr 2024'!R2+'WA Apr 2024'!P2))*'WA Apr 2024'!S2/100)),IF(AND('WA Apr 2024'!P2&gt;0,'WA Apr 2024'!R2=""&gt;0),IF(($C$5&lt;'WA Apr 2024'!P2),(0),($C$5-'WA Apr 2024'!P2)*'WA Apr 2024'!Q2/100),0)))</f>
        <v>0</v>
      </c>
      <c r="I8" s="141">
        <f>SUM(C8:H8)</f>
        <v>1558.0290909090909</v>
      </c>
      <c r="J8" s="141">
        <f>(I8-C8)*4</f>
        <v>5579.5636363636368</v>
      </c>
      <c r="K8" s="141">
        <f>I8*4</f>
        <v>6232.1163636363635</v>
      </c>
      <c r="L8" s="142">
        <f>K8*1.1</f>
        <v>6855.3280000000004</v>
      </c>
      <c r="M8" s="138">
        <v>0</v>
      </c>
      <c r="N8" s="138">
        <f>'WA Apr 2024'!BC2</f>
        <v>0</v>
      </c>
      <c r="O8" s="138">
        <f>'WA Apr 2024'!BD2</f>
        <v>0</v>
      </c>
      <c r="P8" s="138">
        <f>'WA Apr 2024'!BE2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6232.1163636363635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6232.1163636363635</v>
      </c>
      <c r="U8" s="142">
        <f>S8*1.1</f>
        <v>6855.3280000000004</v>
      </c>
      <c r="V8" s="289">
        <f>T8*1.1</f>
        <v>6855.3280000000004</v>
      </c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</row>
    <row r="9" spans="1:44" ht="18" customHeight="1" thickBot="1" x14ac:dyDescent="0.2">
      <c r="A9" s="153" t="str">
        <f>'WA Apr 2024'!K3</f>
        <v>Synergy</v>
      </c>
      <c r="B9" s="155" t="str">
        <f>'WA Apr 2024'!L3</f>
        <v>Regulated</v>
      </c>
      <c r="C9" s="146">
        <f>IF('WA Apr 2024'!BP3=0,91*'WA Apr 2024'!M3/100,(91*'WA Apr 2024'!M3/100)+'WA Apr 2024'!BP3/4)</f>
        <v>163.13818181818181</v>
      </c>
      <c r="D9" s="146">
        <f>IF('WA Apr 2024'!O3="",$C$5*'WA Apr 2024'!N3/100,IF($C$5&gt;='WA Apr 2024'!P3,('WA Apr 2024'!P3*'WA Apr 2024'!N3/100),($C$5*'WA Apr 2024'!N3/100)))</f>
        <v>1394.8909090909092</v>
      </c>
      <c r="E9" s="146">
        <f>IF(AND('WA Apr 2024'!P3&gt;0,'WA Apr 2024'!R3&gt;0),IF($C$5&lt;'WA Apr 2024'!P3,0,IF($C$5&lt;=('WA Apr 2024'!R3+'WA Apr 2024'!P3),(($C$5-'WA Apr 2024'!P3)*'WA Apr 2024'!Q3/100),(('WA Apr 2024'!R3)*'WA Apr 2024'!Q3/100))),0)</f>
        <v>0</v>
      </c>
      <c r="F9" s="146">
        <f>IF(AND('WA Apr 2024'!Q3&gt;0,'WA Apr 2024'!S3&gt;0),IF($C$5&lt;('WA Apr 2024'!R3+'WA Apr 2024'!P3),0,IF($C$5&lt;=('WA Apr 2024'!T3+'WA Apr 2024'!R3+'WA Apr 2024'!P3),(($C$5-('WA Apr 2024'!R3+'WA Apr 2024'!P3))*'WA Apr 2024'!S3/100),('WA Apr 2024'!T3*'WA Apr 2024'!S3/100))),0)</f>
        <v>0</v>
      </c>
      <c r="G9" s="147">
        <v>0</v>
      </c>
      <c r="H9" s="146">
        <f>IF(AND('WA Apr 2024'!R3&gt;0,'WA Apr 2024'!T3&gt;0),IF(($C$5&lt;'WA Apr 2024'!T3),(0),($C$5-'WA Apr 2024'!T3)*'WA Apr 2024'!U3/100),IF(AND('WA Apr 2024'!R3&gt;0,'WA Apr 2024'!T3=""),IF(($C$5&lt;'WA Apr 2024'!R3+'WA Apr 2024'!P3),(0),(($C$5-('WA Apr 2024'!R3+'WA Apr 2024'!P3))*'WA Apr 2024'!S3/100)),IF(AND('WA Apr 2024'!P3&gt;0,'WA Apr 2024'!R3=""&gt;0),IF(($C$5&lt;'WA Apr 2024'!P3),(0),($C$5-'WA Apr 2024'!P3)*'WA Apr 2024'!Q3/100),0)))</f>
        <v>0</v>
      </c>
      <c r="I9" s="148">
        <f t="shared" ref="I9" si="0">SUM(C9:H9)</f>
        <v>1558.0290909090909</v>
      </c>
      <c r="J9" s="148">
        <f>(I9-C9)*4</f>
        <v>5579.5636363636368</v>
      </c>
      <c r="K9" s="148">
        <f t="shared" ref="K9" si="1">I9*4</f>
        <v>6232.1163636363635</v>
      </c>
      <c r="L9" s="149">
        <f>K9*1.1</f>
        <v>6855.3280000000004</v>
      </c>
      <c r="M9" s="145">
        <v>0</v>
      </c>
      <c r="N9" s="145">
        <f>'WA Apr 2024'!BC3</f>
        <v>0</v>
      </c>
      <c r="O9" s="145">
        <f>'WA Apr 2024'!BD3</f>
        <v>0</v>
      </c>
      <c r="P9" s="145">
        <f>'WA Apr 2024'!BE3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6232.1163636363635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6232.1163636363635</v>
      </c>
      <c r="U9" s="149">
        <f>S9*1.1</f>
        <v>6855.3280000000004</v>
      </c>
      <c r="V9" s="290">
        <f>T9*1.1</f>
        <v>6855.3280000000004</v>
      </c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</row>
    <row r="10" spans="1:44" ht="14" x14ac:dyDescent="0.15">
      <c r="A10" s="299"/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302"/>
      <c r="U10" s="302"/>
      <c r="V10" s="302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</row>
    <row r="11" spans="1:44" ht="15" thickBot="1" x14ac:dyDescent="0.2">
      <c r="A11" s="299"/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</row>
    <row r="13" spans="1:44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5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</row>
    <row r="14" spans="1:44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5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</row>
    <row r="15" spans="1:44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5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</row>
    <row r="16" spans="1:44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75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288" t="s">
        <v>60</v>
      </c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</row>
    <row r="18" spans="1:44" ht="18" customHeight="1" thickBot="1" x14ac:dyDescent="0.2">
      <c r="A18" s="102" t="str">
        <f>'WA Apr 2024'!K4</f>
        <v>Synergy</v>
      </c>
      <c r="B18" s="200" t="str">
        <f>'WA Apr 2024'!L4</f>
        <v>Regulated</v>
      </c>
      <c r="C18" s="107">
        <f>IF('WA Apr 2024'!BP4=0,91*'WA Apr 2024'!M4/100,(91*'WA Apr 2024'!M4/100)+'WA Apr 2024'!BP4/4)</f>
        <v>305.04854545454543</v>
      </c>
      <c r="D18" s="107">
        <f>IF('WA Apr 2024'!O4="",$C$13*$C$14*'WA Apr 2024'!N4/100,IF($C$13*$C$14&gt;='WA Apr 2024'!P4,('WA Apr 2024'!P4*'WA Apr 2024'!N4/100),($C$13*$C$14*'WA Apr 2024'!N4/100)))</f>
        <v>1272.5109090909091</v>
      </c>
      <c r="E18" s="107">
        <f>IF(AND('WA Apr 2024'!P4&gt;0,'WA Apr 2024'!R4&gt;0),IF($C$13*$C$14&lt;'WA Apr 2024'!P4,0,IF($C$13*$C$14&lt;=('WA Apr 2024'!R4+'WA Apr 2024'!P4),(($C$13*$C$14-'WA Apr 2024'!P4)*'WA Apr 2024'!Q4/100),(('WA Apr 2024'!R4)*'WA Apr 2024'!Q4/100))),0)</f>
        <v>0</v>
      </c>
      <c r="F18" s="107">
        <f>IF(AND('WA Apr 2024'!Q2&gt;0,'WA Apr 2024'!S2&gt;0),IF($C$13*$C$14&lt;('WA Apr 2024'!R2+'WA Apr 2024'!P2),0,IF($C$13*$C$14&lt;=('WA Apr 2024'!T2+'WA Apr 2024'!R2+'WA Apr 2024'!P2),(($C$13*$C$14-('WA Apr 2024'!R2+'WA Apr 2024'!P2))*'WA Apr 2024'!S2/100),('WA Apr 2024'!T2*'WA Apr 2024'!S2/100))),0)</f>
        <v>0</v>
      </c>
      <c r="G18" s="201">
        <f>IF(AND('WA Apr 2024'!R3&gt;0,'WA Apr 2024'!T3&gt;0),IF(($C$13*$C$14&lt;'WA Apr 2024'!T3),(0),($C$13*$C$14-'WA Apr 2024'!T3)*'WA Apr 2024'!U3/100),IF(AND('WA Apr 2024'!R3&gt;0,'WA Apr 2024'!T3=""),IF(($C$13*$C$14&lt;'WA Apr 2024'!R3+'WA Apr 2024'!P3),(0),(($C$13*$C$14-('WA Apr 2024'!R3+'WA Apr 2024'!P3))*'WA Apr 2024'!S3/100)),IF(AND('WA Apr 2024'!P3&gt;0,'WA Apr 2024'!R3=""&gt;0),IF(($C$13*$C$14&lt;'WA Apr 2024'!P3),(0),($C$13*$C$14-'WA Apr 2024'!P3)*'WA Apr 2024'!Q3/100),0)))</f>
        <v>0</v>
      </c>
      <c r="H18" s="107">
        <f>(C13*C15)*'WA Apr 2024'!W4/100</f>
        <v>163.60772727272726</v>
      </c>
      <c r="I18" s="108">
        <f>SUM(C18:H18)</f>
        <v>1741.1671818181819</v>
      </c>
      <c r="J18" s="148">
        <f>(I18-C18)*4</f>
        <v>5744.4745454545464</v>
      </c>
      <c r="K18" s="148">
        <f t="shared" ref="K18" si="2">I18*4</f>
        <v>6964.6687272727277</v>
      </c>
      <c r="L18" s="149">
        <f>K18*1.1</f>
        <v>7661.1356000000014</v>
      </c>
      <c r="M18" s="110">
        <v>0</v>
      </c>
      <c r="N18" s="110">
        <f>'WA Apr 2024'!BC4</f>
        <v>0</v>
      </c>
      <c r="O18" s="110">
        <f>'WA Apr 2024'!BD4</f>
        <v>0</v>
      </c>
      <c r="P18" s="110">
        <f>'WA Apr 2024'!BE4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6964.6687272727277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6964.6687272727277</v>
      </c>
      <c r="U18" s="149">
        <f>S18*1.1</f>
        <v>7661.1356000000014</v>
      </c>
      <c r="V18" s="290">
        <f>T18*1.1</f>
        <v>7661.1356000000014</v>
      </c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</row>
    <row r="19" spans="1:44" ht="14" x14ac:dyDescent="0.15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</row>
    <row r="20" spans="1:44" ht="14" x14ac:dyDescent="0.15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</row>
    <row r="21" spans="1:44" ht="14" x14ac:dyDescent="0.15">
      <c r="A21" s="299"/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</row>
    <row r="22" spans="1:44" ht="14" x14ac:dyDescent="0.15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</row>
    <row r="23" spans="1:44" ht="14" x14ac:dyDescent="0.15">
      <c r="A23" s="299"/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</row>
    <row r="24" spans="1:44" ht="14" x14ac:dyDescent="0.15">
      <c r="A24" s="299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</row>
    <row r="25" spans="1:44" ht="14" x14ac:dyDescent="0.15">
      <c r="A25" s="299"/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</row>
    <row r="26" spans="1:44" ht="14" x14ac:dyDescent="0.15">
      <c r="A26" s="299"/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</row>
    <row r="27" spans="1:44" ht="14" x14ac:dyDescent="0.15">
      <c r="A27" s="299"/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</row>
    <row r="28" spans="1:44" ht="14" x14ac:dyDescent="0.15">
      <c r="A28" s="299"/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</row>
    <row r="29" spans="1:44" ht="14" x14ac:dyDescent="0.15">
      <c r="A29" s="299"/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</row>
    <row r="30" spans="1:44" ht="14" x14ac:dyDescent="0.15">
      <c r="A30" s="299"/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</row>
    <row r="31" spans="1:44" ht="14" x14ac:dyDescent="0.15">
      <c r="A31" s="299"/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</row>
    <row r="32" spans="1:44" ht="14" x14ac:dyDescent="0.15">
      <c r="A32" s="299"/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</row>
    <row r="33" spans="1:44" ht="14" x14ac:dyDescent="0.15">
      <c r="A33" s="299"/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</row>
    <row r="34" spans="1:44" ht="14" x14ac:dyDescent="0.15">
      <c r="A34" s="299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</row>
    <row r="35" spans="1:44" ht="14" x14ac:dyDescent="0.15">
      <c r="A35" s="299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</row>
    <row r="36" spans="1:44" ht="14" x14ac:dyDescent="0.15">
      <c r="A36" s="299"/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</row>
    <row r="37" spans="1:44" ht="14" x14ac:dyDescent="0.15">
      <c r="A37" s="299"/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</row>
    <row r="38" spans="1:44" ht="14" x14ac:dyDescent="0.15">
      <c r="A38" s="299"/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</row>
    <row r="39" spans="1:44" ht="14" x14ac:dyDescent="0.15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</row>
    <row r="40" spans="1:44" ht="14" x14ac:dyDescent="0.15">
      <c r="A40" s="299"/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</row>
    <row r="41" spans="1:44" ht="14" x14ac:dyDescent="0.15">
      <c r="A41" s="299"/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</row>
    <row r="42" spans="1:44" ht="14" x14ac:dyDescent="0.15">
      <c r="A42" s="299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</row>
    <row r="43" spans="1:44" ht="14" x14ac:dyDescent="0.15">
      <c r="A43" s="299"/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</row>
    <row r="44" spans="1:44" ht="14" x14ac:dyDescent="0.15">
      <c r="A44" s="299"/>
      <c r="B44" s="299"/>
      <c r="C44" s="299"/>
      <c r="D44" s="299"/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</row>
    <row r="45" spans="1:44" ht="14" x14ac:dyDescent="0.15">
      <c r="A45" s="299"/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</row>
    <row r="46" spans="1:44" ht="14" x14ac:dyDescent="0.15">
      <c r="A46" s="299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</row>
    <row r="47" spans="1:44" ht="14" x14ac:dyDescent="0.15">
      <c r="A47" s="299"/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</row>
    <row r="48" spans="1:44" ht="14" x14ac:dyDescent="0.15">
      <c r="A48" s="299"/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</row>
    <row r="49" spans="1:44" ht="14" x14ac:dyDescent="0.15">
      <c r="A49" s="299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</row>
    <row r="50" spans="1:44" ht="14" x14ac:dyDescent="0.15">
      <c r="A50" s="299"/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</row>
    <row r="51" spans="1:44" ht="14" x14ac:dyDescent="0.15">
      <c r="A51" s="299"/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</row>
    <row r="52" spans="1:44" ht="14" x14ac:dyDescent="0.15">
      <c r="A52" s="299"/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</row>
    <row r="53" spans="1:44" ht="14" x14ac:dyDescent="0.15">
      <c r="A53" s="299"/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</row>
    <row r="54" spans="1:44" ht="14" x14ac:dyDescent="0.15">
      <c r="A54" s="299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299"/>
      <c r="AM54" s="299"/>
      <c r="AN54" s="299"/>
      <c r="AO54" s="299"/>
      <c r="AP54" s="299"/>
      <c r="AQ54" s="299"/>
      <c r="AR54" s="299"/>
    </row>
    <row r="55" spans="1:44" ht="14" x14ac:dyDescent="0.15">
      <c r="A55" s="299"/>
      <c r="B55" s="299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</row>
    <row r="56" spans="1:44" ht="14" x14ac:dyDescent="0.15">
      <c r="A56" s="299"/>
      <c r="B56" s="299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</row>
    <row r="57" spans="1:44" ht="14" x14ac:dyDescent="0.15">
      <c r="A57" s="299"/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</row>
    <row r="58" spans="1:44" ht="14" x14ac:dyDescent="0.15">
      <c r="A58" s="299"/>
      <c r="B58" s="299"/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6AP2yrjZ5lmTLdPc6FmCsF3Ady6KOZD1VlA71J2KodLjvgpurCOtMrgHKLf20qU5FfrOKR9qndEmZS10OIwuQA==" saltValue="o2kmUe5b0agkRPpgR+dxy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D842-ED7C-9143-AA16-A63B4294B593}">
  <sheetPr codeName="Sheet28"/>
  <dimension ref="A1:BY9"/>
  <sheetViews>
    <sheetView workbookViewId="0">
      <selection activeCell="B4" sqref="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72">
        <v>43568</v>
      </c>
      <c r="C2" s="273" t="s">
        <v>270</v>
      </c>
      <c r="D2" s="271" t="s">
        <v>271</v>
      </c>
      <c r="E2" s="271"/>
      <c r="F2" s="271" t="s">
        <v>272</v>
      </c>
      <c r="G2" s="274">
        <v>43281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174.89999999999998</v>
      </c>
      <c r="N2" s="276">
        <v>27.217363636363633</v>
      </c>
      <c r="O2" s="271" t="s">
        <v>230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278</v>
      </c>
    </row>
    <row r="3" spans="1:77" x14ac:dyDescent="0.15">
      <c r="A3" s="271">
        <v>1820</v>
      </c>
      <c r="B3" s="272">
        <v>43568</v>
      </c>
      <c r="C3" s="273" t="s">
        <v>270</v>
      </c>
      <c r="D3" s="271" t="s">
        <v>279</v>
      </c>
      <c r="E3" s="271"/>
      <c r="F3" s="271" t="s">
        <v>272</v>
      </c>
      <c r="G3" s="274">
        <v>43524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174.89999999999998</v>
      </c>
      <c r="N3" s="276">
        <v>27.217363636363633</v>
      </c>
      <c r="O3" s="271" t="s">
        <v>230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83" t="s">
        <v>284</v>
      </c>
    </row>
    <row r="4" spans="1:77" x14ac:dyDescent="0.15">
      <c r="A4" s="271">
        <v>1821</v>
      </c>
      <c r="B4" s="272">
        <v>43568</v>
      </c>
      <c r="C4" s="273" t="s">
        <v>270</v>
      </c>
      <c r="D4" s="271" t="s">
        <v>279</v>
      </c>
      <c r="E4" s="271"/>
      <c r="F4" s="271" t="s">
        <v>285</v>
      </c>
      <c r="G4" s="274">
        <v>43524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284</v>
      </c>
    </row>
    <row r="9" spans="1:77" x14ac:dyDescent="0.15">
      <c r="N9" s="287"/>
      <c r="O9" s="287"/>
    </row>
  </sheetData>
  <sheetProtection algorithmName="SHA-512" hashValue="Z6YzflpuukXIqCzgO75pI3cD3ABilWQOxO8O7ghGhyJWz4Cqw+X/icmE4N1e2GZe1y8viVXf3oILtPetfGuPnA==" saltValue="s/HXJ3zm1d7iX/kY7Gfrlg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C6EC-AA06-3843-AA12-6256B8D59264}">
  <sheetPr codeName="Sheet29"/>
  <dimension ref="A1:BY4"/>
  <sheetViews>
    <sheetView workbookViewId="0">
      <selection activeCell="A2" sqref="A2:BY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72">
        <v>43383</v>
      </c>
      <c r="C2" s="273" t="s">
        <v>270</v>
      </c>
      <c r="D2" s="271" t="s">
        <v>271</v>
      </c>
      <c r="E2" s="271"/>
      <c r="F2" s="271" t="s">
        <v>272</v>
      </c>
      <c r="G2" s="274">
        <v>43281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174.89999999999998</v>
      </c>
      <c r="N2" s="276">
        <v>27.217363636363633</v>
      </c>
      <c r="O2" s="271" t="s">
        <v>230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278</v>
      </c>
    </row>
    <row r="3" spans="1:77" x14ac:dyDescent="0.15">
      <c r="A3" s="271">
        <v>1820</v>
      </c>
      <c r="B3" s="272">
        <v>43383</v>
      </c>
      <c r="C3" s="273" t="s">
        <v>270</v>
      </c>
      <c r="D3" s="271" t="s">
        <v>279</v>
      </c>
      <c r="E3" s="271"/>
      <c r="F3" s="271" t="s">
        <v>272</v>
      </c>
      <c r="G3" s="274">
        <v>43281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174.89999999999998</v>
      </c>
      <c r="N3" s="276">
        <v>27.217363636363633</v>
      </c>
      <c r="O3" s="271" t="s">
        <v>230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83" t="s">
        <v>284</v>
      </c>
    </row>
    <row r="4" spans="1:77" x14ac:dyDescent="0.15">
      <c r="A4" s="271">
        <v>1821</v>
      </c>
      <c r="B4" s="272">
        <v>43383</v>
      </c>
      <c r="C4" s="273" t="s">
        <v>270</v>
      </c>
      <c r="D4" s="271" t="s">
        <v>279</v>
      </c>
      <c r="E4" s="271"/>
      <c r="F4" s="271" t="s">
        <v>285</v>
      </c>
      <c r="G4" s="274">
        <v>43281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284</v>
      </c>
    </row>
  </sheetData>
  <sheetProtection algorithmName="SHA-512" hashValue="HmSvahqhLoXN6p9sKVIUEvALwyxpO+cwLILYxvhN2PudpnEPnWtlpIPSPbnTD/+NAWsqDrd5ZNTq2s4M7C/wLQ==" saltValue="e8dVfOuvvVxrIK+8L3wxcg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7F6-77AC-4E45-9E8C-DD38C1A462BD}">
  <sheetPr codeName="Sheet24"/>
  <dimension ref="A1:BZ4"/>
  <sheetViews>
    <sheetView workbookViewId="0">
      <selection activeCell="P11" sqref="P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250">
        <v>956</v>
      </c>
      <c r="B2" s="262">
        <v>43200</v>
      </c>
      <c r="C2" s="252" t="s">
        <v>251</v>
      </c>
      <c r="D2" s="250" t="s">
        <v>252</v>
      </c>
      <c r="E2" s="250"/>
      <c r="F2" s="250" t="s">
        <v>253</v>
      </c>
      <c r="G2" s="251">
        <v>43148</v>
      </c>
      <c r="H2" s="253" t="s">
        <v>254</v>
      </c>
      <c r="I2" s="253" t="s">
        <v>255</v>
      </c>
      <c r="J2" s="253"/>
      <c r="K2" s="250" t="s">
        <v>252</v>
      </c>
      <c r="L2" s="250" t="s">
        <v>256</v>
      </c>
      <c r="M2" s="254">
        <v>170.63636363636363</v>
      </c>
      <c r="N2" s="254">
        <v>26.553545454545453</v>
      </c>
      <c r="O2" s="3" t="s">
        <v>230</v>
      </c>
      <c r="P2" s="3">
        <v>150150</v>
      </c>
      <c r="Q2" s="254">
        <v>29.936363636363634</v>
      </c>
      <c r="R2" s="250"/>
      <c r="S2" s="255"/>
      <c r="T2" s="250"/>
      <c r="U2" s="250"/>
      <c r="V2" s="255"/>
      <c r="W2" s="255"/>
      <c r="X2" s="250"/>
      <c r="Y2" s="250"/>
      <c r="Z2" s="250"/>
      <c r="AA2" s="250"/>
      <c r="AB2" s="250"/>
      <c r="AC2" s="250"/>
      <c r="AD2" s="250"/>
      <c r="AE2" s="255"/>
      <c r="AF2" s="255"/>
      <c r="AG2" s="250"/>
      <c r="AH2" s="250"/>
      <c r="AI2" s="255"/>
      <c r="AJ2" s="250"/>
      <c r="AK2" s="250"/>
      <c r="AL2" s="250"/>
      <c r="AM2" s="250"/>
      <c r="AN2" s="255"/>
      <c r="AO2" s="256"/>
      <c r="AP2" s="255"/>
      <c r="AQ2" s="250" t="s">
        <v>257</v>
      </c>
      <c r="AR2" s="253" t="s">
        <v>255</v>
      </c>
      <c r="AS2" s="253"/>
      <c r="AT2" s="253"/>
      <c r="AU2" s="253"/>
      <c r="AV2" s="253"/>
      <c r="AW2" s="253"/>
      <c r="AX2" s="253"/>
      <c r="AY2" s="253"/>
      <c r="AZ2" s="253" t="s">
        <v>255</v>
      </c>
      <c r="BA2" s="250"/>
      <c r="BB2" s="253">
        <v>0</v>
      </c>
      <c r="BC2" s="253">
        <v>0</v>
      </c>
      <c r="BD2" s="253">
        <v>0</v>
      </c>
      <c r="BE2" s="253">
        <v>0</v>
      </c>
      <c r="BF2" s="253">
        <v>0</v>
      </c>
      <c r="BG2" s="253">
        <v>0</v>
      </c>
      <c r="BH2" s="253">
        <v>0</v>
      </c>
      <c r="BI2" s="253">
        <v>0</v>
      </c>
      <c r="BJ2" s="253">
        <v>0</v>
      </c>
      <c r="BK2" s="253">
        <v>0</v>
      </c>
      <c r="BL2" s="253"/>
      <c r="BM2" s="253"/>
      <c r="BN2" s="253"/>
      <c r="BO2" s="253" t="s">
        <v>255</v>
      </c>
      <c r="BP2" s="257"/>
      <c r="BQ2" s="253"/>
      <c r="BR2" s="253"/>
      <c r="BS2" s="250"/>
      <c r="BT2" s="250"/>
      <c r="BU2" s="253"/>
      <c r="BV2" s="253" t="s">
        <v>255</v>
      </c>
      <c r="BW2" s="253"/>
      <c r="BX2" s="250" t="s">
        <v>258</v>
      </c>
      <c r="BY2" s="250" t="s">
        <v>259</v>
      </c>
      <c r="BZ2" s="258" t="s">
        <v>244</v>
      </c>
    </row>
    <row r="3" spans="1:78" x14ac:dyDescent="0.15">
      <c r="A3" s="250">
        <v>1820</v>
      </c>
      <c r="B3" s="262">
        <v>43200</v>
      </c>
      <c r="C3" s="252" t="s">
        <v>251</v>
      </c>
      <c r="D3" s="250" t="s">
        <v>260</v>
      </c>
      <c r="E3" s="250"/>
      <c r="F3" s="250" t="s">
        <v>253</v>
      </c>
      <c r="G3" s="251">
        <v>43148</v>
      </c>
      <c r="H3" s="253" t="s">
        <v>254</v>
      </c>
      <c r="I3" s="253" t="s">
        <v>255</v>
      </c>
      <c r="J3" s="253"/>
      <c r="K3" s="250" t="s">
        <v>261</v>
      </c>
      <c r="L3" s="250" t="s">
        <v>262</v>
      </c>
      <c r="M3" s="254">
        <v>170.63472727272728</v>
      </c>
      <c r="N3" s="254">
        <v>26.553545454545453</v>
      </c>
      <c r="O3" s="3" t="s">
        <v>230</v>
      </c>
      <c r="P3" s="3">
        <v>150150</v>
      </c>
      <c r="Q3" s="254">
        <v>29.938181818181818</v>
      </c>
      <c r="R3" s="250"/>
      <c r="S3" s="255"/>
      <c r="T3" s="250"/>
      <c r="U3" s="250"/>
      <c r="V3" s="255"/>
      <c r="W3" s="255"/>
      <c r="X3" s="250"/>
      <c r="Y3" s="250"/>
      <c r="Z3" s="250"/>
      <c r="AA3" s="250"/>
      <c r="AB3" s="250"/>
      <c r="AC3" s="250"/>
      <c r="AD3" s="250"/>
      <c r="AE3" s="255"/>
      <c r="AF3" s="255"/>
      <c r="AG3" s="250"/>
      <c r="AH3" s="250"/>
      <c r="AI3" s="255"/>
      <c r="AJ3" s="250"/>
      <c r="AK3" s="250"/>
      <c r="AL3" s="250"/>
      <c r="AM3" s="250"/>
      <c r="AN3" s="255"/>
      <c r="AO3" s="256"/>
      <c r="AP3" s="255"/>
      <c r="AQ3" s="259" t="s">
        <v>263</v>
      </c>
      <c r="AR3" s="253" t="s">
        <v>255</v>
      </c>
      <c r="AS3" s="253"/>
      <c r="AT3" s="253"/>
      <c r="AU3" s="253"/>
      <c r="AV3" s="253"/>
      <c r="AW3" s="253"/>
      <c r="AX3" s="253"/>
      <c r="AY3" s="253"/>
      <c r="AZ3" s="253" t="s">
        <v>264</v>
      </c>
      <c r="BA3" s="250"/>
      <c r="BB3" s="253">
        <v>0</v>
      </c>
      <c r="BC3" s="253">
        <v>0</v>
      </c>
      <c r="BD3" s="253">
        <v>0</v>
      </c>
      <c r="BE3" s="253">
        <v>0</v>
      </c>
      <c r="BF3" s="253">
        <v>0</v>
      </c>
      <c r="BG3" s="253">
        <v>0</v>
      </c>
      <c r="BH3" s="253">
        <v>0</v>
      </c>
      <c r="BI3" s="253">
        <v>0</v>
      </c>
      <c r="BJ3" s="253">
        <v>0</v>
      </c>
      <c r="BK3" s="253">
        <v>0</v>
      </c>
      <c r="BL3" s="253"/>
      <c r="BM3" s="253"/>
      <c r="BN3" s="253"/>
      <c r="BO3" s="253" t="s">
        <v>255</v>
      </c>
      <c r="BP3" s="257"/>
      <c r="BQ3" s="253"/>
      <c r="BR3" s="253"/>
      <c r="BS3" s="250"/>
      <c r="BT3" s="250"/>
      <c r="BU3" s="253"/>
      <c r="BV3" s="253" t="s">
        <v>255</v>
      </c>
      <c r="BW3" s="253"/>
      <c r="BX3" s="258"/>
      <c r="BY3" s="260" t="s">
        <v>265</v>
      </c>
      <c r="BZ3" s="258" t="s">
        <v>244</v>
      </c>
    </row>
    <row r="4" spans="1:78" x14ac:dyDescent="0.15">
      <c r="A4" s="250">
        <v>1821</v>
      </c>
      <c r="B4" s="262">
        <v>43200</v>
      </c>
      <c r="C4" s="252" t="s">
        <v>251</v>
      </c>
      <c r="D4" s="250" t="s">
        <v>260</v>
      </c>
      <c r="E4" s="250"/>
      <c r="F4" s="250" t="s">
        <v>266</v>
      </c>
      <c r="G4" s="251">
        <v>43148</v>
      </c>
      <c r="H4" s="253" t="s">
        <v>254</v>
      </c>
      <c r="I4" s="253" t="s">
        <v>255</v>
      </c>
      <c r="J4" s="253"/>
      <c r="K4" s="250" t="s">
        <v>261</v>
      </c>
      <c r="L4" s="250" t="s">
        <v>262</v>
      </c>
      <c r="M4" s="254">
        <v>319.07272727272726</v>
      </c>
      <c r="N4" s="254">
        <v>34.60554545454545</v>
      </c>
      <c r="O4" s="250"/>
      <c r="P4" s="250"/>
      <c r="Q4" s="255"/>
      <c r="R4" s="250"/>
      <c r="S4" s="255"/>
      <c r="T4" s="250"/>
      <c r="U4" s="250"/>
      <c r="V4" s="255"/>
      <c r="W4" s="254">
        <v>10.381636363636364</v>
      </c>
      <c r="X4" s="250"/>
      <c r="Y4" s="250"/>
      <c r="Z4" s="250"/>
      <c r="AA4" s="250"/>
      <c r="AB4" s="250"/>
      <c r="AC4" s="250"/>
      <c r="AD4" s="250"/>
      <c r="AE4" s="255"/>
      <c r="AF4" s="255"/>
      <c r="AG4" s="250"/>
      <c r="AH4" s="250"/>
      <c r="AI4" s="255"/>
      <c r="AJ4" s="261"/>
      <c r="AK4" s="261"/>
      <c r="AL4" s="261"/>
      <c r="AM4" s="250"/>
      <c r="AN4" s="255"/>
      <c r="AO4" s="256"/>
      <c r="AP4" s="255"/>
      <c r="AQ4" s="259" t="s">
        <v>267</v>
      </c>
      <c r="AR4" s="253" t="s">
        <v>255</v>
      </c>
      <c r="AS4" s="253"/>
      <c r="AT4" s="253"/>
      <c r="AU4" s="253"/>
      <c r="AV4" s="253"/>
      <c r="AW4" s="253"/>
      <c r="AX4" s="253"/>
      <c r="AY4" s="253"/>
      <c r="AZ4" s="253" t="s">
        <v>264</v>
      </c>
      <c r="BA4" s="250"/>
      <c r="BB4" s="253">
        <v>0</v>
      </c>
      <c r="BC4" s="253">
        <v>0</v>
      </c>
      <c r="BD4" s="253">
        <v>0</v>
      </c>
      <c r="BE4" s="253">
        <v>0</v>
      </c>
      <c r="BF4" s="253">
        <v>0</v>
      </c>
      <c r="BG4" s="253">
        <v>0</v>
      </c>
      <c r="BH4" s="253">
        <v>0</v>
      </c>
      <c r="BI4" s="253">
        <v>0</v>
      </c>
      <c r="BJ4" s="253">
        <v>0</v>
      </c>
      <c r="BK4" s="253">
        <v>0</v>
      </c>
      <c r="BL4" s="253"/>
      <c r="BM4" s="253"/>
      <c r="BN4" s="253"/>
      <c r="BO4" s="253" t="s">
        <v>255</v>
      </c>
      <c r="BP4" s="257"/>
      <c r="BQ4" s="253"/>
      <c r="BR4" s="253"/>
      <c r="BS4" s="250"/>
      <c r="BT4" s="250"/>
      <c r="BU4" s="253"/>
      <c r="BV4" s="253" t="s">
        <v>255</v>
      </c>
      <c r="BW4" s="253"/>
      <c r="BX4" s="258"/>
      <c r="BY4" s="250" t="s">
        <v>268</v>
      </c>
      <c r="BZ4" s="258" t="s">
        <v>244</v>
      </c>
    </row>
  </sheetData>
  <sheetProtection algorithmName="SHA-512" hashValue="nGSE9rPmYWCzvFTsxzNxA3EziA/mY4SqopFVKFGLailaHcZs2Mi0r5lvQFIdEzyp8urfgRdoxbDQQfJz4iK+lA==" saltValue="t33tbI07+548BFnwb4SdsA==" spinCount="100000" sheet="1" objects="1" scenarios="1"/>
  <hyperlinks>
    <hyperlink ref="BY3" r:id="rId1" xr:uid="{97F4A6BA-4650-4545-8897-701346A38B98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09B50-07B3-E64C-9990-4AEECBBB8FB6}">
  <sheetPr codeName="Sheet22"/>
  <dimension ref="A1:BZ4"/>
  <sheetViews>
    <sheetView workbookViewId="0">
      <selection activeCell="O2" sqref="O2:P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43036</v>
      </c>
      <c r="C2" s="2" t="s">
        <v>204</v>
      </c>
      <c r="D2" s="3" t="s">
        <v>205</v>
      </c>
      <c r="E2" s="3"/>
      <c r="F2" s="3" t="s">
        <v>206</v>
      </c>
      <c r="G2" s="4">
        <v>42916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170.63</v>
      </c>
      <c r="N2" s="193">
        <v>26.55</v>
      </c>
      <c r="O2" s="3" t="s">
        <v>230</v>
      </c>
      <c r="P2" s="3">
        <v>150150</v>
      </c>
      <c r="Q2" s="193">
        <v>29.94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43036</v>
      </c>
      <c r="C3" s="2" t="s">
        <v>204</v>
      </c>
      <c r="D3" s="3" t="s">
        <v>19</v>
      </c>
      <c r="E3" s="3"/>
      <c r="F3" s="3" t="s">
        <v>206</v>
      </c>
      <c r="G3" s="4">
        <v>42916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170.63</v>
      </c>
      <c r="N3" s="193">
        <v>26.55</v>
      </c>
      <c r="O3" s="3" t="s">
        <v>230</v>
      </c>
      <c r="P3" s="3">
        <v>150150</v>
      </c>
      <c r="Q3" s="193">
        <v>29.94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43036</v>
      </c>
      <c r="C4" s="2" t="s">
        <v>204</v>
      </c>
      <c r="D4" s="3" t="s">
        <v>19</v>
      </c>
      <c r="E4" s="3"/>
      <c r="F4" s="3" t="s">
        <v>233</v>
      </c>
      <c r="G4" s="4">
        <v>42916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319.07</v>
      </c>
      <c r="N4" s="193">
        <v>34.61</v>
      </c>
      <c r="O4" s="3"/>
      <c r="P4" s="3"/>
      <c r="Q4" s="193"/>
      <c r="R4" s="3"/>
      <c r="S4" s="193"/>
      <c r="T4" s="3"/>
      <c r="U4" s="3"/>
      <c r="V4" s="193"/>
      <c r="W4" s="193">
        <v>10.38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z/pbGQJJzSEFioku9DLwPb6DoDkqR68BnnQAIhqQp+VpzeKplTbTpCPSuPZg/Nn3KeuFQFci34hO3xKf3CuMdw==" saltValue="nmnMHxRKc3t+UaHSNC3Jfg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68EE-BEE9-6340-8B25-23F927F17ACE}">
  <sheetPr codeName="Sheet21"/>
  <dimension ref="A1:BZ4"/>
  <sheetViews>
    <sheetView workbookViewId="0">
      <selection activeCell="B2" sqref="B2:B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42839</v>
      </c>
      <c r="C2" s="2" t="s">
        <v>204</v>
      </c>
      <c r="D2" s="3" t="s">
        <v>205</v>
      </c>
      <c r="E2" s="3"/>
      <c r="F2" s="3" t="s">
        <v>206</v>
      </c>
      <c r="G2" s="4">
        <v>42551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167.7</v>
      </c>
      <c r="N2" s="193">
        <v>26.096818181818179</v>
      </c>
      <c r="O2" s="3" t="s">
        <v>230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42839</v>
      </c>
      <c r="C3" s="2" t="s">
        <v>204</v>
      </c>
      <c r="D3" s="3" t="s">
        <v>19</v>
      </c>
      <c r="E3" s="3"/>
      <c r="F3" s="3" t="s">
        <v>206</v>
      </c>
      <c r="G3" s="4">
        <v>42551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167.7</v>
      </c>
      <c r="N3" s="193">
        <v>26.096818181818179</v>
      </c>
      <c r="O3" s="3" t="s">
        <v>230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42839</v>
      </c>
      <c r="C4" s="2" t="s">
        <v>204</v>
      </c>
      <c r="D4" s="3" t="s">
        <v>19</v>
      </c>
      <c r="E4" s="3"/>
      <c r="F4" s="3" t="s">
        <v>233</v>
      </c>
      <c r="G4" s="4">
        <v>42551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2kw3p0jmE3Su/TcOeqJ3H6ckrZxs5CBgw91WS8ZceUs97sf+dBZOaHqPI6TmxTvjXG9rUtJ2F+h2pVXRT2NP3g==" saltValue="tlJA8XhjcL21LBnaVy6lsQ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FA8C-F3CC-3240-A7A6-6849733FCAA4}">
  <sheetPr codeName="Sheet18"/>
  <dimension ref="A1:BZ4"/>
  <sheetViews>
    <sheetView workbookViewId="0">
      <selection activeCell="AV1" sqref="A1:XFD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42657</v>
      </c>
      <c r="C2" s="2" t="s">
        <v>204</v>
      </c>
      <c r="D2" s="3" t="s">
        <v>205</v>
      </c>
      <c r="E2" s="3"/>
      <c r="F2" s="3" t="s">
        <v>206</v>
      </c>
      <c r="G2" s="4">
        <v>42551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167.7</v>
      </c>
      <c r="N2" s="193">
        <v>26.096818181818179</v>
      </c>
      <c r="O2" s="3" t="s">
        <v>230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42657</v>
      </c>
      <c r="C3" s="2" t="s">
        <v>204</v>
      </c>
      <c r="D3" s="3" t="s">
        <v>19</v>
      </c>
      <c r="E3" s="3"/>
      <c r="F3" s="3" t="s">
        <v>206</v>
      </c>
      <c r="G3" s="4">
        <v>42551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167.7</v>
      </c>
      <c r="N3" s="193">
        <v>26.096818181818179</v>
      </c>
      <c r="O3" s="3" t="s">
        <v>230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42657</v>
      </c>
      <c r="C4" s="2" t="s">
        <v>204</v>
      </c>
      <c r="D4" s="3" t="s">
        <v>19</v>
      </c>
      <c r="E4" s="3"/>
      <c r="F4" s="3" t="s">
        <v>233</v>
      </c>
      <c r="G4" s="4">
        <v>42551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RzdooTexELRTpSl1Ht5ggZJhf210OZ5LvgETWR98RsOf2LfgNZ5qaKDg+Nf7bkvpY/9ow/69SH/wPW4p4trisw==" saltValue="fsLnw8mcxHhWfGVPoYfYww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AD1F-D285-5041-B236-9DB43273A709}">
  <sheetPr codeName="Sheet10"/>
  <dimension ref="A1:BZ4"/>
  <sheetViews>
    <sheetView workbookViewId="0">
      <selection activeCell="AV1" sqref="A1:XFD1"/>
    </sheetView>
  </sheetViews>
  <sheetFormatPr baseColWidth="10" defaultColWidth="12" defaultRowHeight="13" x14ac:dyDescent="0.15"/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42475</v>
      </c>
      <c r="C2" s="2" t="s">
        <v>204</v>
      </c>
      <c r="D2" s="3" t="s">
        <v>205</v>
      </c>
      <c r="E2" s="3"/>
      <c r="F2" s="3" t="s">
        <v>206</v>
      </c>
      <c r="G2" s="4">
        <v>42185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161.71818181818179</v>
      </c>
      <c r="N2" s="193">
        <v>25.165727272727271</v>
      </c>
      <c r="O2" s="3" t="s">
        <v>230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214</v>
      </c>
      <c r="BZ2" t="s">
        <v>244</v>
      </c>
    </row>
    <row r="3" spans="1:78" x14ac:dyDescent="0.15">
      <c r="A3" s="65">
        <v>1606</v>
      </c>
      <c r="B3" s="1">
        <v>42476</v>
      </c>
      <c r="C3" s="2" t="s">
        <v>204</v>
      </c>
      <c r="D3" s="3" t="s">
        <v>19</v>
      </c>
      <c r="E3" s="3"/>
      <c r="F3" s="3" t="s">
        <v>206</v>
      </c>
      <c r="G3" s="4">
        <v>42185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161.71818181818179</v>
      </c>
      <c r="N3" s="193">
        <v>25.16363636363636</v>
      </c>
      <c r="O3" s="3" t="s">
        <v>230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215</v>
      </c>
      <c r="BZ3" t="s">
        <v>244</v>
      </c>
    </row>
    <row r="4" spans="1:78" x14ac:dyDescent="0.15">
      <c r="A4" s="65">
        <v>1607</v>
      </c>
      <c r="B4" s="1">
        <v>42476</v>
      </c>
      <c r="C4" s="2" t="s">
        <v>204</v>
      </c>
      <c r="D4" s="3" t="s">
        <v>19</v>
      </c>
      <c r="E4" s="3"/>
      <c r="F4" s="3" t="s">
        <v>233</v>
      </c>
      <c r="G4" s="4">
        <v>42185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216</v>
      </c>
      <c r="BZ4" t="s">
        <v>244</v>
      </c>
    </row>
  </sheetData>
  <sheetProtection algorithmName="SHA-512" hashValue="NVrNRyL/9E9Ov6ERYVM47GQig3oShJseJYJtlK44T2mO4oIlkxXw8vxcQfhJM8qwL09krT4xE+Ff54qs+q0oTQ==" saltValue="3/heYHizyw+M8E0onOgKqA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8F1F-E9BE-F049-A0A2-D81E7FE68091}">
  <sheetPr codeName="Sheet11"/>
  <dimension ref="A1:BX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6" ht="112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8" t="s">
        <v>31</v>
      </c>
      <c r="BX1" s="8" t="s">
        <v>219</v>
      </c>
    </row>
    <row r="2" spans="1:76" x14ac:dyDescent="0.15">
      <c r="A2" s="65">
        <v>785</v>
      </c>
      <c r="B2" s="1">
        <v>42291</v>
      </c>
      <c r="C2" s="2" t="s">
        <v>204</v>
      </c>
      <c r="D2" s="3" t="s">
        <v>205</v>
      </c>
      <c r="E2" s="3"/>
      <c r="F2" s="3" t="s">
        <v>206</v>
      </c>
      <c r="G2" s="4">
        <v>42185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161.71818181818179</v>
      </c>
      <c r="N2" s="193">
        <v>25.165727272727271</v>
      </c>
      <c r="O2" s="3" t="s">
        <v>230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 t="s">
        <v>231</v>
      </c>
      <c r="BX2" t="s">
        <v>214</v>
      </c>
    </row>
    <row r="3" spans="1:76" x14ac:dyDescent="0.15">
      <c r="A3" s="65">
        <v>1606</v>
      </c>
      <c r="B3" s="1">
        <v>42293</v>
      </c>
      <c r="C3" s="2" t="s">
        <v>204</v>
      </c>
      <c r="D3" s="3" t="s">
        <v>19</v>
      </c>
      <c r="E3" s="3"/>
      <c r="F3" s="3" t="s">
        <v>206</v>
      </c>
      <c r="G3" s="4">
        <v>42185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161.71818181818179</v>
      </c>
      <c r="N3" s="193">
        <v>25.16363636363636</v>
      </c>
      <c r="O3" s="3" t="s">
        <v>230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X3" t="s">
        <v>215</v>
      </c>
    </row>
    <row r="4" spans="1:76" x14ac:dyDescent="0.15">
      <c r="A4" s="65">
        <v>1607</v>
      </c>
      <c r="B4" s="1">
        <v>42293</v>
      </c>
      <c r="C4" s="2" t="s">
        <v>204</v>
      </c>
      <c r="D4" s="3" t="s">
        <v>19</v>
      </c>
      <c r="E4" s="3"/>
      <c r="F4" s="3" t="s">
        <v>233</v>
      </c>
      <c r="G4" s="4">
        <v>42185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X4" t="s">
        <v>216</v>
      </c>
    </row>
  </sheetData>
  <sheetProtection algorithmName="SHA-512" hashValue="F8hfhlQUP1uQ9vvna1F7OClso3gdd8pcktA9N5O4mEUQiypio8nKUbF5ZKhwKdsmtCoCCz0rNPOMkgz/oGFxHA==" saltValue="AWvc7i8ClxEYV48hH7c8zQ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E76B-2CE4-8B4F-BB47-8D0C4EB29A48}">
  <sheetPr codeName="Sheet12"/>
  <dimension ref="A1:BW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5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0" t="s">
        <v>25</v>
      </c>
      <c r="BQ1" s="10"/>
      <c r="BR1" s="10"/>
      <c r="BS1" s="8" t="s">
        <v>28</v>
      </c>
      <c r="BT1" s="8" t="s">
        <v>29</v>
      </c>
      <c r="BU1" s="10" t="s">
        <v>30</v>
      </c>
      <c r="BV1" s="10" t="s">
        <v>143</v>
      </c>
      <c r="BW1" s="8" t="s">
        <v>31</v>
      </c>
    </row>
    <row r="2" spans="1:75" x14ac:dyDescent="0.15">
      <c r="A2" s="65">
        <v>785</v>
      </c>
      <c r="B2" s="1">
        <v>41927</v>
      </c>
      <c r="C2" s="2" t="s">
        <v>188</v>
      </c>
      <c r="D2" s="3" t="s">
        <v>189</v>
      </c>
      <c r="E2" s="3"/>
      <c r="F2" s="3" t="s">
        <v>190</v>
      </c>
      <c r="G2" s="4">
        <v>41820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155.94499999999999</v>
      </c>
      <c r="N2" s="6">
        <v>24.267800000000001</v>
      </c>
      <c r="O2" s="3" t="s">
        <v>194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/>
      <c r="AX2" s="5"/>
      <c r="AY2" s="5"/>
      <c r="AZ2" s="5" t="s">
        <v>192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192</v>
      </c>
      <c r="BN2" s="5"/>
      <c r="BO2" s="5" t="s">
        <v>192</v>
      </c>
      <c r="BP2" s="5"/>
      <c r="BQ2" s="5"/>
      <c r="BR2" s="5"/>
      <c r="BS2" s="3"/>
      <c r="BT2" s="3"/>
      <c r="BU2" s="5"/>
      <c r="BV2" s="5" t="s">
        <v>192</v>
      </c>
      <c r="BW2" s="3" t="s">
        <v>196</v>
      </c>
    </row>
    <row r="3" spans="1:75" x14ac:dyDescent="0.15">
      <c r="A3" s="65">
        <v>1606</v>
      </c>
      <c r="B3" s="1">
        <v>41927</v>
      </c>
      <c r="C3" s="2" t="s">
        <v>188</v>
      </c>
      <c r="D3" s="3" t="s">
        <v>197</v>
      </c>
      <c r="E3" s="3"/>
      <c r="F3" s="3" t="s">
        <v>190</v>
      </c>
      <c r="G3" s="4">
        <v>41820</v>
      </c>
      <c r="H3" s="5" t="s">
        <v>191</v>
      </c>
      <c r="I3" s="5" t="s">
        <v>192</v>
      </c>
      <c r="J3" s="5"/>
      <c r="K3" s="3" t="s">
        <v>198</v>
      </c>
      <c r="L3" s="3" t="s">
        <v>199</v>
      </c>
      <c r="M3" s="6">
        <v>155.946</v>
      </c>
      <c r="N3" s="6">
        <v>24.267800000000001</v>
      </c>
      <c r="O3" s="3" t="s">
        <v>194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200</v>
      </c>
      <c r="AR3" s="5" t="s">
        <v>192</v>
      </c>
      <c r="AS3" s="5"/>
      <c r="AT3" s="5"/>
      <c r="AU3" s="5"/>
      <c r="AV3" s="5"/>
      <c r="AW3" s="5"/>
      <c r="AX3" s="5"/>
      <c r="AY3" s="5"/>
      <c r="AZ3" s="5" t="s">
        <v>201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192</v>
      </c>
      <c r="BN3" s="5"/>
      <c r="BO3" s="5" t="s">
        <v>192</v>
      </c>
      <c r="BP3" s="5"/>
      <c r="BQ3" s="5"/>
      <c r="BR3" s="5"/>
      <c r="BS3" s="3"/>
      <c r="BT3" s="3"/>
      <c r="BU3" s="5"/>
      <c r="BV3" s="5" t="s">
        <v>192</v>
      </c>
      <c r="BW3" s="66"/>
    </row>
    <row r="4" spans="1:75" x14ac:dyDescent="0.15">
      <c r="A4" s="65">
        <v>1607</v>
      </c>
      <c r="B4" s="1">
        <v>41927</v>
      </c>
      <c r="C4" s="2" t="s">
        <v>188</v>
      </c>
      <c r="D4" s="3" t="s">
        <v>197</v>
      </c>
      <c r="E4" s="3"/>
      <c r="F4" s="3" t="s">
        <v>202</v>
      </c>
      <c r="G4" s="4">
        <v>41820</v>
      </c>
      <c r="H4" s="5" t="s">
        <v>191</v>
      </c>
      <c r="I4" s="5" t="s">
        <v>192</v>
      </c>
      <c r="J4" s="5"/>
      <c r="K4" s="3" t="s">
        <v>198</v>
      </c>
      <c r="L4" s="3" t="s">
        <v>199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203</v>
      </c>
      <c r="AR4" s="5" t="s">
        <v>192</v>
      </c>
      <c r="AS4" s="5"/>
      <c r="AT4" s="5"/>
      <c r="AU4" s="5"/>
      <c r="AV4" s="5"/>
      <c r="AW4" s="5"/>
      <c r="AX4" s="5"/>
      <c r="AY4" s="5"/>
      <c r="AZ4" s="5" t="s">
        <v>201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192</v>
      </c>
      <c r="BN4" s="5"/>
      <c r="BO4" s="5" t="s">
        <v>192</v>
      </c>
      <c r="BP4" s="5"/>
      <c r="BQ4" s="5"/>
      <c r="BR4" s="5"/>
      <c r="BS4" s="3"/>
      <c r="BT4" s="3"/>
      <c r="BU4" s="5"/>
      <c r="BV4" s="5" t="s">
        <v>192</v>
      </c>
      <c r="BW4" s="66"/>
    </row>
  </sheetData>
  <sheetProtection algorithmName="SHA-512" hashValue="EtA+eJPJJ8F5OuQiem8QKlgX71oqPMvgq0xvfj184J6oaJyE9luabuNmG/PqwPzklbyfzoNhSEhjvNYWNIdjbA==" saltValue="aJwTUH4oE+H/GZ/3W23GWw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7C96-522F-184B-B87A-EBAB48952F5A}">
  <sheetPr codeName="Sheet13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142</v>
      </c>
      <c r="BL1" s="10" t="s">
        <v>137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143</v>
      </c>
      <c r="BT1" s="8" t="s">
        <v>31</v>
      </c>
    </row>
    <row r="2" spans="1:72" x14ac:dyDescent="0.15">
      <c r="A2" s="65">
        <v>785</v>
      </c>
      <c r="B2" s="1">
        <v>41927</v>
      </c>
      <c r="C2" s="2" t="s">
        <v>188</v>
      </c>
      <c r="D2" s="3" t="s">
        <v>189</v>
      </c>
      <c r="E2" s="3"/>
      <c r="F2" s="3" t="s">
        <v>190</v>
      </c>
      <c r="G2" s="4">
        <v>41820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155.94499999999999</v>
      </c>
      <c r="N2" s="6">
        <v>24.267800000000001</v>
      </c>
      <c r="O2" s="3" t="s">
        <v>194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 t="s">
        <v>192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192</v>
      </c>
      <c r="BK2" s="5"/>
      <c r="BL2" s="5" t="s">
        <v>192</v>
      </c>
      <c r="BM2" s="5"/>
      <c r="BN2" s="5"/>
      <c r="BO2" s="5"/>
      <c r="BP2" s="3"/>
      <c r="BQ2" s="3"/>
      <c r="BR2" s="5"/>
      <c r="BS2" s="5" t="s">
        <v>192</v>
      </c>
      <c r="BT2" s="3" t="s">
        <v>196</v>
      </c>
    </row>
    <row r="3" spans="1:72" x14ac:dyDescent="0.15">
      <c r="A3" s="65">
        <v>1606</v>
      </c>
      <c r="B3" s="1">
        <v>41927</v>
      </c>
      <c r="C3" s="2" t="s">
        <v>188</v>
      </c>
      <c r="D3" s="3" t="s">
        <v>197</v>
      </c>
      <c r="E3" s="3"/>
      <c r="F3" s="3" t="s">
        <v>190</v>
      </c>
      <c r="G3" s="4">
        <v>41820</v>
      </c>
      <c r="H3" s="5" t="s">
        <v>191</v>
      </c>
      <c r="I3" s="5" t="s">
        <v>192</v>
      </c>
      <c r="J3" s="5"/>
      <c r="K3" s="3" t="s">
        <v>198</v>
      </c>
      <c r="L3" s="3" t="s">
        <v>199</v>
      </c>
      <c r="M3" s="6">
        <v>155.946</v>
      </c>
      <c r="N3" s="6">
        <v>24.267800000000001</v>
      </c>
      <c r="O3" s="3" t="s">
        <v>194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200</v>
      </c>
      <c r="AR3" s="5" t="s">
        <v>192</v>
      </c>
      <c r="AS3" s="5"/>
      <c r="AT3" s="5"/>
      <c r="AU3" s="5"/>
      <c r="AV3" s="5"/>
      <c r="AW3" s="5" t="s">
        <v>201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192</v>
      </c>
      <c r="BK3" s="5"/>
      <c r="BL3" s="5" t="s">
        <v>192</v>
      </c>
      <c r="BM3" s="5"/>
      <c r="BN3" s="5"/>
      <c r="BO3" s="5"/>
      <c r="BP3" s="3"/>
      <c r="BQ3" s="3"/>
      <c r="BR3" s="5"/>
      <c r="BS3" s="5" t="s">
        <v>192</v>
      </c>
      <c r="BT3" s="66"/>
    </row>
    <row r="4" spans="1:72" x14ac:dyDescent="0.15">
      <c r="A4" s="65">
        <v>1607</v>
      </c>
      <c r="B4" s="1">
        <v>41927</v>
      </c>
      <c r="C4" s="2" t="s">
        <v>188</v>
      </c>
      <c r="D4" s="3" t="s">
        <v>197</v>
      </c>
      <c r="E4" s="3"/>
      <c r="F4" s="3" t="s">
        <v>202</v>
      </c>
      <c r="G4" s="4">
        <v>41820</v>
      </c>
      <c r="H4" s="5" t="s">
        <v>191</v>
      </c>
      <c r="I4" s="5" t="s">
        <v>192</v>
      </c>
      <c r="J4" s="5"/>
      <c r="K4" s="3" t="s">
        <v>198</v>
      </c>
      <c r="L4" s="3" t="s">
        <v>199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203</v>
      </c>
      <c r="AR4" s="5" t="s">
        <v>192</v>
      </c>
      <c r="AS4" s="5"/>
      <c r="AT4" s="5"/>
      <c r="AU4" s="5"/>
      <c r="AV4" s="5"/>
      <c r="AW4" s="5" t="s">
        <v>201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192</v>
      </c>
      <c r="BK4" s="5"/>
      <c r="BL4" s="5" t="s">
        <v>192</v>
      </c>
      <c r="BM4" s="5"/>
      <c r="BN4" s="5"/>
      <c r="BO4" s="5"/>
      <c r="BP4" s="3"/>
      <c r="BQ4" s="3"/>
      <c r="BR4" s="5"/>
      <c r="BS4" s="5" t="s">
        <v>192</v>
      </c>
      <c r="BT4" s="66"/>
    </row>
  </sheetData>
  <sheetProtection algorithmName="SHA-512" hashValue="YZf4OcLanbLtdGkaBJX6kwCyS9GutZ4n0wsxwcBxZBQZR4DK8nyFcfZDMBooKHrXwX/eebJn0ibZ7tzDwzKrYw==" saltValue="rrG9+HLgGVSWRchCOumZgA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89EB4-49D1-1C49-9B8E-7F484F3E900C}">
  <sheetPr codeName="Sheet31">
    <tabColor theme="8" tint="0.59999389629810485"/>
  </sheetPr>
  <dimension ref="A1:AR60"/>
  <sheetViews>
    <sheetView zoomScale="90" zoomScaleNormal="90" workbookViewId="0">
      <selection activeCell="B33" sqref="B33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91" t="s">
        <v>61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</row>
    <row r="2" spans="1:44" ht="14" x14ac:dyDescent="0.15">
      <c r="A2" s="292" t="s">
        <v>11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</row>
    <row r="3" spans="1:44" ht="15" thickBot="1" x14ac:dyDescent="0.2">
      <c r="A3" s="291"/>
      <c r="B3" s="291"/>
      <c r="C3" s="291"/>
      <c r="D3" s="291"/>
      <c r="E3" s="291"/>
      <c r="F3" s="291"/>
      <c r="G3" s="293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</row>
    <row r="5" spans="1:44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5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</row>
    <row r="6" spans="1:44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5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</row>
    <row r="7" spans="1:44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288" t="s">
        <v>60</v>
      </c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</row>
    <row r="8" spans="1:44" ht="18" customHeight="1" x14ac:dyDescent="0.15">
      <c r="A8" s="152" t="str">
        <f>'WA Oct 2023'!K2</f>
        <v>Horizon Power</v>
      </c>
      <c r="B8" s="154" t="str">
        <f>'WA Oct 2023'!L2</f>
        <v xml:space="preserve">Regulated </v>
      </c>
      <c r="C8" s="139">
        <f>IF('WA Oct 2023'!BP2=0,91*'WA Oct 2023'!M2/100,(91*'WA Oct 2023'!M2/100)+'WA Oct 2023'!BP2/4)</f>
        <v>163.13818181818181</v>
      </c>
      <c r="D8" s="139">
        <f>IF('WA Oct 2023'!O2="",$C$5*'WA Oct 2023'!N2/100,IF($C$5&gt;='WA Oct 2023'!P2,('WA Oct 2023'!P2*'WA Oct 2023'!N2/100),($C$5*'WA Oct 2023'!N2/100)))</f>
        <v>1394.8909090909092</v>
      </c>
      <c r="E8" s="139">
        <f>IF(AND('WA Oct 2023'!P2&gt;0,'WA Oct 2023'!R2&gt;0),IF($C$5&lt;'WA Oct 2023'!P2,0,IF($C$5&lt;=('WA Oct 2023'!R2+'WA Oct 2023'!P2),(($C$5-'WA Oct 2023'!P2)*'WA Oct 2023'!Q2/100),(('WA Oct 2023'!R2)*'WA Oct 2023'!Q2/100))),0)</f>
        <v>0</v>
      </c>
      <c r="F8" s="139">
        <f>IF(AND('WA Oct 2023'!Q2&gt;0,'WA Oct 2023'!S2&gt;0),IF($C$5&lt;('WA Oct 2023'!R2+'WA Oct 2023'!P2),0,IF($C$5&lt;=('WA Oct 2023'!T2+'WA Oct 2023'!R2+'WA Oct 2023'!P2),(($C$5-('WA Oct 2023'!R2+'WA Oct 2023'!P2))*'WA Oct 2023'!S2/100),('WA Oct 2023'!T2*'WA Oct 2023'!S2/100))),0)</f>
        <v>0</v>
      </c>
      <c r="G8" s="140">
        <v>0</v>
      </c>
      <c r="H8" s="139">
        <f>IF(AND('WA Oct 2023'!R2&gt;0,'WA Oct 2023'!T2&gt;0),IF(($C$5&lt;'WA Oct 2023'!T2),(0),($C$5-'WA Oct 2023'!T2)*'WA Oct 2023'!U2/100),IF(AND('WA Oct 2023'!R2&gt;0,'WA Oct 2023'!T2=""),IF(($C$5&lt;'WA Oct 2023'!R2+'WA Oct 2023'!P2),(0),(($C$5-('WA Oct 2023'!R2+'WA Oct 2023'!P2))*'WA Oct 2023'!S2/100)),IF(AND('WA Oct 2023'!P2&gt;0,'WA Oct 2023'!R2=""&gt;0),IF(($C$5&lt;'WA Oct 2023'!P2),(0),($C$5-'WA Oct 2023'!P2)*'WA Oct 2023'!Q2/100),0)))</f>
        <v>0</v>
      </c>
      <c r="I8" s="141">
        <f>SUM(C8:H8)</f>
        <v>1558.0290909090909</v>
      </c>
      <c r="J8" s="141">
        <f>(I8-C8)*4</f>
        <v>5579.5636363636368</v>
      </c>
      <c r="K8" s="141">
        <f>I8*4</f>
        <v>6232.1163636363635</v>
      </c>
      <c r="L8" s="142">
        <f>K8*1.1</f>
        <v>6855.3280000000004</v>
      </c>
      <c r="M8" s="138">
        <v>0</v>
      </c>
      <c r="N8" s="138">
        <f>'WA Oct 2023'!BC2</f>
        <v>0</v>
      </c>
      <c r="O8" s="138">
        <f>'WA Oct 2023'!BD2</f>
        <v>0</v>
      </c>
      <c r="P8" s="138">
        <f>'WA Oct 2023'!BE2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6232.1163636363635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6232.1163636363635</v>
      </c>
      <c r="U8" s="142">
        <f>S8*1.1</f>
        <v>6855.3280000000004</v>
      </c>
      <c r="V8" s="289">
        <f>T8*1.1</f>
        <v>6855.3280000000004</v>
      </c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</row>
    <row r="9" spans="1:44" ht="18" customHeight="1" thickBot="1" x14ac:dyDescent="0.2">
      <c r="A9" s="153" t="str">
        <f>'WA Oct 2023'!K3</f>
        <v>Synergy</v>
      </c>
      <c r="B9" s="155" t="str">
        <f>'WA Oct 2023'!L3</f>
        <v>Regulated</v>
      </c>
      <c r="C9" s="146">
        <f>IF('WA Oct 2023'!BP3=0,91*'WA Oct 2023'!M3/100,(91*'WA Oct 2023'!M3/100)+'WA Oct 2023'!BP3/4)</f>
        <v>163.13818181818181</v>
      </c>
      <c r="D9" s="146">
        <f>IF('WA Oct 2023'!O3="",$C$5*'WA Oct 2023'!N3/100,IF($C$5&gt;='WA Oct 2023'!P3,('WA Oct 2023'!P3*'WA Oct 2023'!N3/100),($C$5*'WA Oct 2023'!N3/100)))</f>
        <v>1394.8909090909092</v>
      </c>
      <c r="E9" s="146">
        <f>IF(AND('WA Oct 2023'!P3&gt;0,'WA Oct 2023'!R3&gt;0),IF($C$5&lt;'WA Oct 2023'!P3,0,IF($C$5&lt;=('WA Oct 2023'!R3+'WA Oct 2023'!P3),(($C$5-'WA Oct 2023'!P3)*'WA Oct 2023'!Q3/100),(('WA Oct 2023'!R3)*'WA Oct 2023'!Q3/100))),0)</f>
        <v>0</v>
      </c>
      <c r="F9" s="146">
        <f>IF(AND('WA Oct 2023'!Q3&gt;0,'WA Oct 2023'!S3&gt;0),IF($C$5&lt;('WA Oct 2023'!R3+'WA Oct 2023'!P3),0,IF($C$5&lt;=('WA Oct 2023'!T3+'WA Oct 2023'!R3+'WA Oct 2023'!P3),(($C$5-('WA Oct 2023'!R3+'WA Oct 2023'!P3))*'WA Oct 2023'!S3/100),('WA Oct 2023'!T3*'WA Oct 2023'!S3/100))),0)</f>
        <v>0</v>
      </c>
      <c r="G9" s="147">
        <v>0</v>
      </c>
      <c r="H9" s="146">
        <f>IF(AND('WA Oct 2023'!R3&gt;0,'WA Oct 2023'!T3&gt;0),IF(($C$5&lt;'WA Oct 2023'!T3),(0),($C$5-'WA Oct 2023'!T3)*'WA Oct 2023'!U3/100),IF(AND('WA Oct 2023'!R3&gt;0,'WA Oct 2023'!T3=""),IF(($C$5&lt;'WA Oct 2023'!R3+'WA Oct 2023'!P3),(0),(($C$5-('WA Oct 2023'!R3+'WA Oct 2023'!P3))*'WA Oct 2023'!S3/100)),IF(AND('WA Oct 2023'!P3&gt;0,'WA Oct 2023'!R3=""&gt;0),IF(($C$5&lt;'WA Oct 2023'!P3),(0),($C$5-'WA Oct 2023'!P3)*'WA Oct 2023'!Q3/100),0)))</f>
        <v>0</v>
      </c>
      <c r="I9" s="148">
        <f t="shared" ref="I9" si="0">SUM(C9:H9)</f>
        <v>1558.0290909090909</v>
      </c>
      <c r="J9" s="148">
        <f>(I9-C9)*4</f>
        <v>5579.5636363636368</v>
      </c>
      <c r="K9" s="148">
        <f t="shared" ref="K9" si="1">I9*4</f>
        <v>6232.1163636363635</v>
      </c>
      <c r="L9" s="149">
        <f>K9*1.1</f>
        <v>6855.3280000000004</v>
      </c>
      <c r="M9" s="145">
        <v>0</v>
      </c>
      <c r="N9" s="145">
        <f>'WA Oct 2023'!BC3</f>
        <v>0</v>
      </c>
      <c r="O9" s="145">
        <f>'WA Oct 2023'!BD3</f>
        <v>0</v>
      </c>
      <c r="P9" s="145">
        <f>'WA Oct 2023'!BE3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6232.1163636363635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6232.1163636363635</v>
      </c>
      <c r="U9" s="149">
        <f>S9*1.1</f>
        <v>6855.3280000000004</v>
      </c>
      <c r="V9" s="290">
        <f>T9*1.1</f>
        <v>6855.3280000000004</v>
      </c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</row>
    <row r="10" spans="1:44" ht="14" x14ac:dyDescent="0.15">
      <c r="A10" s="291"/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4"/>
      <c r="U10" s="294"/>
      <c r="V10" s="294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</row>
    <row r="11" spans="1:44" ht="15" thickBot="1" x14ac:dyDescent="0.2">
      <c r="A11" s="291"/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</row>
    <row r="13" spans="1:44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5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</row>
    <row r="14" spans="1:44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5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</row>
    <row r="15" spans="1:44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5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</row>
    <row r="16" spans="1:44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75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288" t="s">
        <v>60</v>
      </c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</row>
    <row r="18" spans="1:44" ht="18" customHeight="1" thickBot="1" x14ac:dyDescent="0.2">
      <c r="A18" s="102" t="str">
        <f>'WA Oct 2023'!K4</f>
        <v>Synergy</v>
      </c>
      <c r="B18" s="200" t="str">
        <f>'WA Oct 2023'!L4</f>
        <v>Regulated</v>
      </c>
      <c r="C18" s="107">
        <f>IF('WA Oct 2023'!BP4=0,91*'WA Oct 2023'!M4/100,(91*'WA Oct 2023'!M4/100)+'WA Oct 2023'!BP4/4)</f>
        <v>305.04854545454543</v>
      </c>
      <c r="D18" s="107">
        <f>IF('WA Oct 2023'!O4="",$C$13*$C$14*'WA Oct 2023'!N4/100,IF($C$13*$C$14&gt;='WA Oct 2023'!P4,('WA Oct 2023'!P4*'WA Oct 2023'!N4/100),($C$13*$C$14*'WA Oct 2023'!N4/100)))</f>
        <v>1272.5109090909091</v>
      </c>
      <c r="E18" s="107">
        <f>IF(AND('WA Oct 2023'!P4&gt;0,'WA Oct 2023'!R4&gt;0),IF($C$13*$C$14&lt;'WA Oct 2023'!P4,0,IF($C$13*$C$14&lt;=('WA Oct 2023'!R4+'WA Oct 2023'!P4),(($C$13*$C$14-'WA Oct 2023'!P4)*'WA Oct 2023'!Q4/100),(('WA Oct 2023'!R4)*'WA Oct 2023'!Q4/100))),0)</f>
        <v>0</v>
      </c>
      <c r="F18" s="107">
        <f>IF(AND('WA Oct 2023'!Q2&gt;0,'WA Oct 2023'!S2&gt;0),IF($C$13*$C$14&lt;('WA Oct 2023'!R2+'WA Oct 2023'!P2),0,IF($C$13*$C$14&lt;=('WA Oct 2023'!T2+'WA Oct 2023'!R2+'WA Oct 2023'!P2),(($C$13*$C$14-('WA Oct 2023'!R2+'WA Oct 2023'!P2))*'WA Oct 2023'!S2/100),('WA Oct 2023'!T2*'WA Oct 2023'!S2/100))),0)</f>
        <v>0</v>
      </c>
      <c r="G18" s="201">
        <f>IF(AND('WA Oct 2023'!R3&gt;0,'WA Oct 2023'!T3&gt;0),IF(($C$13*$C$14&lt;'WA Oct 2023'!T3),(0),($C$13*$C$14-'WA Oct 2023'!T3)*'WA Oct 2023'!U3/100),IF(AND('WA Oct 2023'!R3&gt;0,'WA Oct 2023'!T3=""),IF(($C$13*$C$14&lt;'WA Oct 2023'!R3+'WA Oct 2023'!P3),(0),(($C$13*$C$14-('WA Oct 2023'!R3+'WA Oct 2023'!P3))*'WA Oct 2023'!S3/100)),IF(AND('WA Oct 2023'!P3&gt;0,'WA Oct 2023'!R3=""&gt;0),IF(($C$13*$C$14&lt;'WA Oct 2023'!P3),(0),($C$13*$C$14-'WA Oct 2023'!P3)*'WA Oct 2023'!Q3/100),0)))</f>
        <v>0</v>
      </c>
      <c r="H18" s="107">
        <f>(C13*C15)*'WA Oct 2023'!W4/100</f>
        <v>163.60772727272726</v>
      </c>
      <c r="I18" s="108">
        <f>SUM(C18:H18)</f>
        <v>1741.1671818181819</v>
      </c>
      <c r="J18" s="148">
        <f>(I18-C18)*4</f>
        <v>5744.4745454545464</v>
      </c>
      <c r="K18" s="148">
        <f t="shared" ref="K18" si="2">I18*4</f>
        <v>6964.6687272727277</v>
      </c>
      <c r="L18" s="149">
        <f>K18*1.1</f>
        <v>7661.1356000000014</v>
      </c>
      <c r="M18" s="110">
        <v>0</v>
      </c>
      <c r="N18" s="110">
        <f>'WA Oct 2023'!BC4</f>
        <v>0</v>
      </c>
      <c r="O18" s="110">
        <f>'WA Oct 2023'!BD4</f>
        <v>0</v>
      </c>
      <c r="P18" s="110">
        <f>'WA Oct 2023'!BE4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6964.6687272727277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6964.6687272727277</v>
      </c>
      <c r="U18" s="149">
        <f>S18*1.1</f>
        <v>7661.1356000000014</v>
      </c>
      <c r="V18" s="290">
        <f>T18*1.1</f>
        <v>7661.1356000000014</v>
      </c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</row>
    <row r="19" spans="1:44" ht="14" x14ac:dyDescent="0.15">
      <c r="A19" s="291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</row>
    <row r="20" spans="1:44" ht="14" x14ac:dyDescent="0.15">
      <c r="A20" s="291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</row>
    <row r="21" spans="1:44" ht="14" x14ac:dyDescent="0.15">
      <c r="A21" s="291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</row>
    <row r="22" spans="1:44" ht="14" x14ac:dyDescent="0.15">
      <c r="A22" s="291"/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</row>
    <row r="23" spans="1:44" ht="14" x14ac:dyDescent="0.15">
      <c r="A23" s="291"/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</row>
    <row r="24" spans="1:44" ht="14" x14ac:dyDescent="0.15">
      <c r="A24" s="291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</row>
    <row r="25" spans="1:44" ht="14" x14ac:dyDescent="0.15">
      <c r="A25" s="291"/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</row>
    <row r="26" spans="1:44" ht="14" x14ac:dyDescent="0.15">
      <c r="A26" s="291"/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</row>
    <row r="27" spans="1:44" ht="14" x14ac:dyDescent="0.15">
      <c r="A27" s="291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</row>
    <row r="28" spans="1:44" ht="14" x14ac:dyDescent="0.15">
      <c r="A28" s="291"/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</row>
    <row r="29" spans="1:44" ht="14" x14ac:dyDescent="0.15">
      <c r="A29" s="291"/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</row>
    <row r="30" spans="1:44" ht="14" x14ac:dyDescent="0.15">
      <c r="A30" s="291"/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</row>
    <row r="31" spans="1:44" ht="14" x14ac:dyDescent="0.15">
      <c r="A31" s="291"/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</row>
    <row r="32" spans="1:44" ht="14" x14ac:dyDescent="0.15">
      <c r="A32" s="291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</row>
    <row r="33" spans="1:44" ht="14" x14ac:dyDescent="0.15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</row>
    <row r="34" spans="1:44" ht="14" x14ac:dyDescent="0.15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</row>
    <row r="35" spans="1:44" ht="14" x14ac:dyDescent="0.15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</row>
    <row r="36" spans="1:44" ht="14" x14ac:dyDescent="0.15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</row>
    <row r="37" spans="1:44" ht="14" x14ac:dyDescent="0.15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</row>
    <row r="38" spans="1:44" ht="14" x14ac:dyDescent="0.15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</row>
    <row r="39" spans="1:44" ht="14" x14ac:dyDescent="0.15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</row>
    <row r="40" spans="1:44" ht="14" x14ac:dyDescent="0.15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</row>
    <row r="41" spans="1:44" ht="14" x14ac:dyDescent="0.15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</row>
    <row r="42" spans="1:44" ht="14" x14ac:dyDescent="0.15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</row>
    <row r="43" spans="1:44" ht="14" x14ac:dyDescent="0.15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</row>
    <row r="44" spans="1:44" ht="14" x14ac:dyDescent="0.15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</row>
    <row r="45" spans="1:44" ht="14" x14ac:dyDescent="0.15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</row>
    <row r="46" spans="1:44" ht="14" x14ac:dyDescent="0.15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</row>
    <row r="47" spans="1:44" ht="14" x14ac:dyDescent="0.15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</row>
    <row r="48" spans="1:44" ht="14" x14ac:dyDescent="0.15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</row>
    <row r="49" spans="1:44" ht="14" x14ac:dyDescent="0.15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</row>
    <row r="50" spans="1:44" ht="14" x14ac:dyDescent="0.15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</row>
    <row r="51" spans="1:44" ht="14" x14ac:dyDescent="0.15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</row>
    <row r="52" spans="1:44" ht="14" x14ac:dyDescent="0.15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</row>
    <row r="53" spans="1:44" ht="14" x14ac:dyDescent="0.15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</row>
    <row r="54" spans="1:44" ht="14" x14ac:dyDescent="0.15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</row>
    <row r="55" spans="1:44" ht="14" x14ac:dyDescent="0.15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</row>
    <row r="56" spans="1:44" ht="14" x14ac:dyDescent="0.15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</row>
    <row r="57" spans="1:44" ht="14" x14ac:dyDescent="0.15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</row>
    <row r="58" spans="1:44" ht="14" x14ac:dyDescent="0.15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LYqw3MTj2Od2fyXEJb2aMJ37KPzNDWjx1uGup1kozs9MS6nNkX1OGhuFIWUfXwfL9hsxCU/oaBzTfzYWa7/Otg==" saltValue="wSkMDndvbE0ButFtjrcJF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2FC-109C-2542-8D32-A230082A0F30}">
  <sheetPr codeName="Sheet14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142</v>
      </c>
      <c r="BL1" s="10" t="s">
        <v>137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143</v>
      </c>
      <c r="BT1" s="8" t="s">
        <v>31</v>
      </c>
    </row>
    <row r="2" spans="1:72" x14ac:dyDescent="0.15">
      <c r="A2" s="65">
        <v>785</v>
      </c>
      <c r="B2" s="1">
        <v>41741</v>
      </c>
      <c r="C2" s="2" t="s">
        <v>188</v>
      </c>
      <c r="D2" s="3" t="s">
        <v>189</v>
      </c>
      <c r="E2" s="3"/>
      <c r="F2" s="3" t="s">
        <v>190</v>
      </c>
      <c r="G2" s="4">
        <v>41626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46.1404</v>
      </c>
      <c r="N2" s="6">
        <v>30.3246</v>
      </c>
      <c r="O2" s="3" t="s">
        <v>194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 t="s">
        <v>192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192</v>
      </c>
      <c r="BK2" s="5"/>
      <c r="BL2" s="5" t="s">
        <v>192</v>
      </c>
      <c r="BM2" s="5"/>
      <c r="BN2" s="5"/>
      <c r="BO2" s="5"/>
      <c r="BP2" s="3"/>
      <c r="BQ2" s="3"/>
      <c r="BR2" s="5"/>
      <c r="BS2" s="5" t="s">
        <v>192</v>
      </c>
      <c r="BT2" s="3" t="s">
        <v>196</v>
      </c>
    </row>
    <row r="3" spans="1:72" x14ac:dyDescent="0.15">
      <c r="A3" s="65">
        <v>1606</v>
      </c>
      <c r="B3" s="4">
        <v>41745</v>
      </c>
      <c r="C3" s="2" t="s">
        <v>166</v>
      </c>
      <c r="D3" s="3" t="s">
        <v>176</v>
      </c>
      <c r="E3" s="3"/>
      <c r="F3" s="3" t="s">
        <v>168</v>
      </c>
      <c r="G3" s="4">
        <v>41455</v>
      </c>
      <c r="H3" s="5" t="s">
        <v>169</v>
      </c>
      <c r="I3" s="5" t="s">
        <v>170</v>
      </c>
      <c r="J3" s="5"/>
      <c r="K3" s="3" t="s">
        <v>178</v>
      </c>
      <c r="L3" s="3" t="s">
        <v>179</v>
      </c>
      <c r="M3" s="6">
        <v>46.1404</v>
      </c>
      <c r="N3" s="6">
        <v>30.3246</v>
      </c>
      <c r="O3" s="3" t="s">
        <v>172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180</v>
      </c>
      <c r="AR3" s="5" t="s">
        <v>170</v>
      </c>
      <c r="AS3" s="5"/>
      <c r="AT3" s="5"/>
      <c r="AU3" s="5"/>
      <c r="AV3" s="5"/>
      <c r="AW3" s="5" t="s">
        <v>181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170</v>
      </c>
      <c r="BK3" s="5"/>
      <c r="BL3" s="5" t="s">
        <v>170</v>
      </c>
      <c r="BM3" s="5"/>
      <c r="BN3" s="5"/>
      <c r="BO3" s="5"/>
      <c r="BP3" s="3"/>
      <c r="BQ3" s="3"/>
      <c r="BR3" s="5"/>
      <c r="BS3" s="5" t="s">
        <v>170</v>
      </c>
      <c r="BT3" s="66"/>
    </row>
    <row r="4" spans="1:72" x14ac:dyDescent="0.15">
      <c r="A4" s="65">
        <v>1607</v>
      </c>
      <c r="B4" s="4">
        <v>41745</v>
      </c>
      <c r="C4" s="2" t="s">
        <v>166</v>
      </c>
      <c r="D4" s="3" t="s">
        <v>176</v>
      </c>
      <c r="E4" s="3"/>
      <c r="F4" s="3" t="s">
        <v>184</v>
      </c>
      <c r="G4" s="4">
        <v>41455</v>
      </c>
      <c r="H4" s="5" t="s">
        <v>169</v>
      </c>
      <c r="I4" s="5" t="s">
        <v>170</v>
      </c>
      <c r="J4" s="5"/>
      <c r="K4" s="3" t="s">
        <v>178</v>
      </c>
      <c r="L4" s="3" t="s">
        <v>179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187</v>
      </c>
      <c r="AR4" s="5" t="s">
        <v>170</v>
      </c>
      <c r="AS4" s="5"/>
      <c r="AT4" s="5"/>
      <c r="AU4" s="5"/>
      <c r="AV4" s="5"/>
      <c r="AW4" s="5" t="s">
        <v>181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170</v>
      </c>
      <c r="BK4" s="5"/>
      <c r="BL4" s="5" t="s">
        <v>170</v>
      </c>
      <c r="BM4" s="5"/>
      <c r="BN4" s="5"/>
      <c r="BO4" s="5"/>
      <c r="BP4" s="3"/>
      <c r="BQ4" s="3"/>
      <c r="BR4" s="5"/>
      <c r="BS4" s="5" t="s">
        <v>170</v>
      </c>
      <c r="BT4" s="66"/>
    </row>
  </sheetData>
  <sheetProtection algorithmName="SHA-512" hashValue="V3NtR4iu6mW8hJuyqFACDiqLZn1pMt49kKQpnv2P7o0qtK74ZoLiIzINwMqkNplWqheyJcOrRvFRLsfLOGxmLg==" saltValue="GCGmIm2MV/JQviyixdLyQg==" spinCount="100000" sheet="1" objects="1" scenarios="1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R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65">
        <v>785</v>
      </c>
      <c r="B2" s="4">
        <v>41554</v>
      </c>
      <c r="C2" s="2" t="s">
        <v>166</v>
      </c>
      <c r="D2" s="3" t="s">
        <v>167</v>
      </c>
      <c r="E2" s="3"/>
      <c r="F2" s="3" t="s">
        <v>168</v>
      </c>
      <c r="G2" s="4">
        <v>41455</v>
      </c>
      <c r="H2" s="5" t="s">
        <v>169</v>
      </c>
      <c r="I2" s="5" t="s">
        <v>170</v>
      </c>
      <c r="J2" s="5"/>
      <c r="K2" s="3" t="s">
        <v>167</v>
      </c>
      <c r="L2" s="3" t="s">
        <v>171</v>
      </c>
      <c r="M2" s="6">
        <v>46.1404</v>
      </c>
      <c r="N2" s="6">
        <v>30.3246</v>
      </c>
      <c r="O2" s="3" t="s">
        <v>172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t="s">
        <v>173</v>
      </c>
      <c r="AR2" s="5" t="s">
        <v>174</v>
      </c>
      <c r="AS2" s="5"/>
      <c r="AT2" s="5"/>
      <c r="AU2" s="5"/>
      <c r="AV2" s="5"/>
      <c r="AW2" s="5" t="s">
        <v>174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174</v>
      </c>
      <c r="BK2" s="5"/>
      <c r="BL2" s="5" t="s">
        <v>170</v>
      </c>
      <c r="BM2" s="5"/>
      <c r="BN2" s="3"/>
      <c r="BO2" s="3"/>
      <c r="BP2" s="5"/>
      <c r="BQ2" s="5" t="s">
        <v>170</v>
      </c>
      <c r="BR2" s="3" t="s">
        <v>175</v>
      </c>
    </row>
    <row r="3" spans="1:70" x14ac:dyDescent="0.15">
      <c r="A3" s="65">
        <v>1606</v>
      </c>
      <c r="B3" s="4">
        <v>41554</v>
      </c>
      <c r="C3" s="2" t="s">
        <v>166</v>
      </c>
      <c r="D3" s="3" t="s">
        <v>176</v>
      </c>
      <c r="E3" s="3"/>
      <c r="F3" s="3" t="s">
        <v>168</v>
      </c>
      <c r="G3" s="4">
        <v>41455</v>
      </c>
      <c r="H3" s="5" t="s">
        <v>177</v>
      </c>
      <c r="I3" s="5" t="s">
        <v>170</v>
      </c>
      <c r="J3" s="5"/>
      <c r="K3" s="3" t="s">
        <v>178</v>
      </c>
      <c r="L3" s="3" t="s">
        <v>179</v>
      </c>
      <c r="M3" s="6">
        <v>46.1404</v>
      </c>
      <c r="N3" s="6">
        <v>30.3246</v>
      </c>
      <c r="O3" s="3" t="s">
        <v>172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180</v>
      </c>
      <c r="AR3" s="5" t="s">
        <v>170</v>
      </c>
      <c r="AS3" s="5"/>
      <c r="AT3" s="5"/>
      <c r="AU3" s="5"/>
      <c r="AV3" s="5"/>
      <c r="AW3" s="5" t="s">
        <v>181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170</v>
      </c>
      <c r="BK3" s="5"/>
      <c r="BL3" s="5" t="s">
        <v>170</v>
      </c>
      <c r="BM3" s="5"/>
      <c r="BN3" s="3"/>
      <c r="BO3" s="3"/>
      <c r="BP3" s="5"/>
      <c r="BQ3" s="5" t="s">
        <v>170</v>
      </c>
      <c r="BR3" s="66"/>
    </row>
    <row r="4" spans="1:70" x14ac:dyDescent="0.15">
      <c r="A4" s="65">
        <v>1607</v>
      </c>
      <c r="B4" s="4">
        <v>41554</v>
      </c>
      <c r="C4" s="2" t="s">
        <v>182</v>
      </c>
      <c r="D4" s="3" t="s">
        <v>183</v>
      </c>
      <c r="E4" s="3"/>
      <c r="F4" s="3" t="s">
        <v>184</v>
      </c>
      <c r="G4" s="4">
        <v>41455</v>
      </c>
      <c r="H4" s="5" t="s">
        <v>177</v>
      </c>
      <c r="I4" s="5" t="s">
        <v>170</v>
      </c>
      <c r="J4" s="5"/>
      <c r="K4" s="3" t="s">
        <v>185</v>
      </c>
      <c r="L4" s="3" t="s">
        <v>186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187</v>
      </c>
      <c r="AR4" s="5" t="s">
        <v>170</v>
      </c>
      <c r="AS4" s="5"/>
      <c r="AT4" s="5"/>
      <c r="AU4" s="5"/>
      <c r="AV4" s="5"/>
      <c r="AW4" s="5" t="s">
        <v>181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170</v>
      </c>
      <c r="BK4" s="5"/>
      <c r="BL4" s="5" t="s">
        <v>170</v>
      </c>
      <c r="BM4" s="5"/>
      <c r="BN4" s="3"/>
      <c r="BO4" s="3"/>
      <c r="BP4" s="5"/>
      <c r="BQ4" s="5" t="s">
        <v>170</v>
      </c>
      <c r="BR4" s="66"/>
    </row>
  </sheetData>
  <sheetProtection algorithmName="SHA-512" hashValue="VPO2ZtkybP0sfCcILgO9zu0ojQROEUOCo0D9otwNrLfvc8fL25f8R5b05HYz3RLJKDU6sZmiZsGTsUzq0b4pFw==" saltValue="LLGgAXfygvyDiDUdvhB5lQ==" spinCount="100000" sheet="1" objects="1" scenarios="1"/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4"/>
  <sheetViews>
    <sheetView topLeftCell="B1" workbookViewId="0">
      <selection activeCell="H19" sqref="H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113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116</v>
      </c>
      <c r="D2" s="3" t="s">
        <v>96</v>
      </c>
      <c r="E2" s="3"/>
      <c r="F2" s="3" t="s">
        <v>118</v>
      </c>
      <c r="G2" s="4">
        <v>41235</v>
      </c>
      <c r="H2" s="5" t="s">
        <v>98</v>
      </c>
      <c r="I2" s="5" t="s">
        <v>110</v>
      </c>
      <c r="J2" s="5"/>
      <c r="K2" s="3" t="s">
        <v>96</v>
      </c>
      <c r="L2" s="3" t="s">
        <v>133</v>
      </c>
      <c r="M2" s="6">
        <v>41.925899999999999</v>
      </c>
      <c r="N2" s="6">
        <v>27.55</v>
      </c>
      <c r="O2" s="3" t="s">
        <v>111</v>
      </c>
      <c r="P2" s="3">
        <v>148500</v>
      </c>
      <c r="Q2" s="3">
        <v>24.86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112</v>
      </c>
      <c r="AR2" s="5" t="s">
        <v>110</v>
      </c>
      <c r="AS2" s="5"/>
      <c r="AT2" s="5"/>
      <c r="AU2" s="5"/>
      <c r="AV2" s="5"/>
      <c r="AW2" s="5" t="s">
        <v>110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110</v>
      </c>
      <c r="BK2" s="5"/>
      <c r="BL2" s="5" t="s">
        <v>110</v>
      </c>
      <c r="BM2" s="5"/>
      <c r="BN2" s="3"/>
      <c r="BO2" s="3"/>
      <c r="BP2" s="5"/>
      <c r="BQ2" s="5" t="s">
        <v>110</v>
      </c>
      <c r="BR2" s="3" t="s">
        <v>115</v>
      </c>
    </row>
    <row r="3" spans="1:70" x14ac:dyDescent="0.15">
      <c r="A3" s="3">
        <v>1606</v>
      </c>
      <c r="B3" s="1">
        <v>41013</v>
      </c>
      <c r="C3" s="2" t="s">
        <v>116</v>
      </c>
      <c r="D3" s="3" t="s">
        <v>117</v>
      </c>
      <c r="E3" s="3"/>
      <c r="F3" s="3" t="s">
        <v>118</v>
      </c>
      <c r="G3" s="4">
        <v>41235</v>
      </c>
      <c r="H3" s="5" t="s">
        <v>98</v>
      </c>
      <c r="I3" s="5" t="s">
        <v>110</v>
      </c>
      <c r="J3" s="5"/>
      <c r="K3" s="3" t="s">
        <v>117</v>
      </c>
      <c r="L3" s="3" t="s">
        <v>134</v>
      </c>
      <c r="M3" s="6">
        <v>41.925899999999999</v>
      </c>
      <c r="N3" s="6">
        <v>27.55</v>
      </c>
      <c r="O3" s="3" t="s">
        <v>111</v>
      </c>
      <c r="P3" s="3">
        <v>148500</v>
      </c>
      <c r="Q3" s="3">
        <v>24.86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120</v>
      </c>
      <c r="AR3" s="5" t="s">
        <v>110</v>
      </c>
      <c r="AS3" s="5"/>
      <c r="AT3" s="5"/>
      <c r="AU3" s="5" t="s">
        <v>121</v>
      </c>
      <c r="AV3" s="5">
        <v>6.49</v>
      </c>
      <c r="AW3" s="5" t="s">
        <v>122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110</v>
      </c>
      <c r="BK3" s="5"/>
      <c r="BL3" s="5" t="s">
        <v>110</v>
      </c>
      <c r="BM3" s="5"/>
      <c r="BN3" s="3"/>
      <c r="BO3" s="3"/>
      <c r="BP3" s="5"/>
      <c r="BQ3" s="5" t="s">
        <v>110</v>
      </c>
      <c r="BR3" s="3"/>
    </row>
    <row r="4" spans="1:70" x14ac:dyDescent="0.15">
      <c r="A4" s="3">
        <v>1607</v>
      </c>
      <c r="B4" s="1">
        <v>41013</v>
      </c>
      <c r="C4" s="2" t="s">
        <v>116</v>
      </c>
      <c r="D4" s="3" t="s">
        <v>117</v>
      </c>
      <c r="E4" s="3"/>
      <c r="F4" s="3" t="s">
        <v>123</v>
      </c>
      <c r="G4" s="4">
        <v>41235</v>
      </c>
      <c r="H4" s="5" t="s">
        <v>98</v>
      </c>
      <c r="I4" s="5" t="s">
        <v>110</v>
      </c>
      <c r="J4" s="5"/>
      <c r="K4" s="3" t="s">
        <v>117</v>
      </c>
      <c r="L4" s="3" t="s">
        <v>134</v>
      </c>
      <c r="M4" s="6">
        <v>171.88</v>
      </c>
      <c r="N4" s="6">
        <v>30.17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124</v>
      </c>
      <c r="AR4" s="5" t="s">
        <v>110</v>
      </c>
      <c r="AS4" s="5"/>
      <c r="AT4" s="5"/>
      <c r="AU4" s="5" t="s">
        <v>121</v>
      </c>
      <c r="AV4" s="5">
        <v>6.49</v>
      </c>
      <c r="AW4" s="5" t="s">
        <v>122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110</v>
      </c>
      <c r="BK4" s="5"/>
      <c r="BL4" s="5" t="s">
        <v>110</v>
      </c>
      <c r="BM4" s="5"/>
      <c r="BN4" s="3"/>
      <c r="BO4" s="3"/>
      <c r="BP4" s="5"/>
      <c r="BQ4" s="5" t="s">
        <v>110</v>
      </c>
      <c r="BR4" s="3"/>
    </row>
  </sheetData>
  <sheetProtection algorithmName="SHA-512" hashValue="1fIUoiuJ3dEEjxlM6wiMl5InDJGWvCh/Up6YnQO7Asj1cimioxnj/5Epg9VmQvOppwcrnvuElaAE31vpnZ9rpQ==" saltValue="oEZQVnJesQ9qBa3lcOFhwA==" spinCount="100000" sheet="1" objects="1" scenarios="1"/>
  <phoneticPr fontId="3" type="noConversion"/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"/>
  <sheetViews>
    <sheetView workbookViewId="0">
      <selection activeCell="BI5" sqref="BI5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92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95</v>
      </c>
      <c r="D2" s="3" t="s">
        <v>96</v>
      </c>
      <c r="E2" s="3"/>
      <c r="F2" s="3" t="s">
        <v>97</v>
      </c>
      <c r="G2" s="4">
        <v>40724</v>
      </c>
      <c r="H2" s="5" t="s">
        <v>98</v>
      </c>
      <c r="I2" s="5" t="s">
        <v>110</v>
      </c>
      <c r="J2" s="5"/>
      <c r="K2" s="3" t="s">
        <v>96</v>
      </c>
      <c r="L2" s="3" t="s">
        <v>133</v>
      </c>
      <c r="M2" s="6">
        <v>40.700000000000003</v>
      </c>
      <c r="N2" s="6">
        <v>26.75</v>
      </c>
      <c r="O2" s="3" t="s">
        <v>111</v>
      </c>
      <c r="P2" s="3">
        <v>125000</v>
      </c>
      <c r="Q2" s="3">
        <v>24.14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112</v>
      </c>
      <c r="AR2" s="5" t="s">
        <v>110</v>
      </c>
      <c r="AS2" s="5"/>
      <c r="AT2" s="5"/>
      <c r="AU2" s="5"/>
      <c r="AV2" s="5"/>
      <c r="AW2" s="5" t="s">
        <v>110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110</v>
      </c>
      <c r="BK2" s="5"/>
      <c r="BL2" s="5" t="s">
        <v>110</v>
      </c>
      <c r="BM2" s="5"/>
      <c r="BN2" s="3"/>
      <c r="BO2" s="3"/>
      <c r="BP2" s="5"/>
      <c r="BQ2" s="5" t="s">
        <v>110</v>
      </c>
      <c r="BR2" s="3" t="s">
        <v>115</v>
      </c>
    </row>
    <row r="3" spans="1:70" x14ac:dyDescent="0.15">
      <c r="A3" s="3">
        <v>1606</v>
      </c>
      <c r="B3" s="1">
        <v>41013</v>
      </c>
      <c r="C3" s="2" t="s">
        <v>116</v>
      </c>
      <c r="D3" s="3" t="s">
        <v>117</v>
      </c>
      <c r="E3" s="3"/>
      <c r="F3" s="3" t="s">
        <v>118</v>
      </c>
      <c r="G3" s="4">
        <v>40724</v>
      </c>
      <c r="H3" s="5" t="s">
        <v>98</v>
      </c>
      <c r="I3" s="5" t="s">
        <v>110</v>
      </c>
      <c r="J3" s="5"/>
      <c r="K3" s="3" t="s">
        <v>117</v>
      </c>
      <c r="L3" s="3" t="s">
        <v>134</v>
      </c>
      <c r="M3" s="6">
        <v>40.700000000000003</v>
      </c>
      <c r="N3" s="6">
        <v>26.75</v>
      </c>
      <c r="O3" s="3" t="s">
        <v>119</v>
      </c>
      <c r="P3" s="3">
        <v>148500</v>
      </c>
      <c r="Q3" s="3">
        <v>24.14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120</v>
      </c>
      <c r="AR3" s="5" t="s">
        <v>110</v>
      </c>
      <c r="AS3" s="5"/>
      <c r="AT3" s="5"/>
      <c r="AU3" s="5" t="s">
        <v>121</v>
      </c>
      <c r="AV3" s="5">
        <v>6.49</v>
      </c>
      <c r="AW3" s="5" t="s">
        <v>122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110</v>
      </c>
      <c r="BK3" s="5"/>
      <c r="BL3" s="5" t="s">
        <v>110</v>
      </c>
      <c r="BM3" s="5"/>
      <c r="BN3" s="3"/>
      <c r="BO3" s="3"/>
      <c r="BP3" s="5"/>
      <c r="BQ3" s="5" t="s">
        <v>110</v>
      </c>
      <c r="BR3" s="3"/>
    </row>
    <row r="4" spans="1:70" x14ac:dyDescent="0.15">
      <c r="A4" s="3">
        <v>1607</v>
      </c>
      <c r="B4" s="1">
        <v>41013</v>
      </c>
      <c r="C4" s="2" t="s">
        <v>116</v>
      </c>
      <c r="D4" s="3" t="s">
        <v>117</v>
      </c>
      <c r="E4" s="3"/>
      <c r="F4" s="3" t="s">
        <v>123</v>
      </c>
      <c r="G4" s="4">
        <v>40724</v>
      </c>
      <c r="H4" s="5" t="s">
        <v>98</v>
      </c>
      <c r="I4" s="5" t="s">
        <v>110</v>
      </c>
      <c r="J4" s="5"/>
      <c r="K4" s="3" t="s">
        <v>117</v>
      </c>
      <c r="L4" s="3" t="s">
        <v>134</v>
      </c>
      <c r="M4" s="6">
        <v>166.87</v>
      </c>
      <c r="N4" s="6">
        <v>29.29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124</v>
      </c>
      <c r="AR4" s="5" t="s">
        <v>110</v>
      </c>
      <c r="AS4" s="5"/>
      <c r="AT4" s="5"/>
      <c r="AU4" s="5" t="s">
        <v>121</v>
      </c>
      <c r="AV4" s="5">
        <v>6.49</v>
      </c>
      <c r="AW4" s="5" t="s">
        <v>122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110</v>
      </c>
      <c r="BK4" s="5"/>
      <c r="BL4" s="5" t="s">
        <v>110</v>
      </c>
      <c r="BM4" s="5"/>
      <c r="BN4" s="3"/>
      <c r="BO4" s="3"/>
      <c r="BP4" s="5"/>
      <c r="BQ4" s="5" t="s">
        <v>110</v>
      </c>
      <c r="BR4" s="3"/>
    </row>
  </sheetData>
  <sheetProtection algorithmName="SHA-512" hashValue="GPtvHI2SL9e1ftzccKAPktJO9YTFPupxj64LUObfCU7EVmknJ7qUWdC9Ux99M6YmOp4mCg/PI82mUE1NhKu9aQ==" saltValue="PCDOSKOv3PIMkbqVjLWCHg==" spinCount="100000" sheet="1" objects="1" scenarios="1"/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5D8EC-F9EC-8643-BF77-C56AA0F16EC9}">
  <sheetPr codeName="Sheet25">
    <tabColor theme="7" tint="0.39997558519241921"/>
  </sheetPr>
  <dimension ref="A1:AR60"/>
  <sheetViews>
    <sheetView zoomScale="90" zoomScaleNormal="90" workbookViewId="0">
      <selection activeCell="A12" sqref="A12:V18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24" t="s">
        <v>61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</row>
    <row r="2" spans="1:44" ht="14" x14ac:dyDescent="0.15">
      <c r="A2" s="225" t="s">
        <v>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</row>
    <row r="3" spans="1:44" ht="15" thickBot="1" x14ac:dyDescent="0.2">
      <c r="A3" s="224"/>
      <c r="B3" s="224"/>
      <c r="C3" s="224"/>
      <c r="D3" s="224"/>
      <c r="E3" s="224"/>
      <c r="F3" s="224"/>
      <c r="G3" s="226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</row>
    <row r="5" spans="1:44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5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</row>
    <row r="6" spans="1:44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5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</row>
    <row r="7" spans="1:44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288" t="s">
        <v>60</v>
      </c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</row>
    <row r="8" spans="1:44" ht="18" customHeight="1" x14ac:dyDescent="0.15">
      <c r="A8" s="152" t="str">
        <f>'WA Apr 2023'!K2</f>
        <v>Horizon Power</v>
      </c>
      <c r="B8" s="154" t="str">
        <f>'WA Apr 2023'!L2</f>
        <v xml:space="preserve">Regulated </v>
      </c>
      <c r="C8" s="139">
        <f>IF('WA Apr 2023'!BP2=0,91*'WA Apr 2023'!M2/100,(91*'WA Apr 2023'!M2/100)+'WA Apr 2023'!BP2/4)</f>
        <v>159.15899999999999</v>
      </c>
      <c r="D8" s="139">
        <f>IF('WA Apr 2023'!O2="",$C$5*'WA Apr 2023'!N2/100,IF($C$5&gt;='WA Apr 2023'!P2,('WA Apr 2023'!P2*'WA Apr 2023'!N2/100),($C$5*'WA Apr 2023'!N2/100)))</f>
        <v>1360.8681818181817</v>
      </c>
      <c r="E8" s="139">
        <f>IF(AND('WA Apr 2023'!P2&gt;0,'WA Apr 2023'!R2&gt;0),IF($C$5&lt;'WA Apr 2023'!P2,0,IF($C$5&lt;=('WA Apr 2023'!R2+'WA Apr 2023'!P2),(($C$5-'WA Apr 2023'!P2)*'WA Apr 2023'!Q2/100),(('WA Apr 2023'!R2)*'WA Apr 2023'!Q2/100))),0)</f>
        <v>0</v>
      </c>
      <c r="F8" s="139">
        <f>IF(AND('WA Apr 2023'!Q2&gt;0,'WA Apr 2023'!S2&gt;0),IF($C$5&lt;('WA Apr 2023'!R2+'WA Apr 2023'!P2),0,IF($C$5&lt;=('WA Apr 2023'!T2+'WA Apr 2023'!R2+'WA Apr 2023'!P2),(($C$5-('WA Apr 2023'!R2+'WA Apr 2023'!P2))*'WA Apr 2023'!S2/100),('WA Apr 2023'!T2*'WA Apr 2023'!S2/100))),0)</f>
        <v>0</v>
      </c>
      <c r="G8" s="140">
        <v>0</v>
      </c>
      <c r="H8" s="139">
        <f>IF(AND('WA Apr 2023'!R2&gt;0,'WA Apr 2023'!T2&gt;0),IF(($C$5&lt;'WA Apr 2023'!T2),(0),($C$5-'WA Apr 2023'!T2)*'WA Apr 2023'!U2/100),IF(AND('WA Apr 2023'!R2&gt;0,'WA Apr 2023'!T2=""),IF(($C$5&lt;'WA Apr 2023'!R2+'WA Apr 2023'!P2),(0),(($C$5-('WA Apr 2023'!R2+'WA Apr 2023'!P2))*'WA Apr 2023'!S2/100)),IF(AND('WA Apr 2023'!P2&gt;0,'WA Apr 2023'!R2=""&gt;0),IF(($C$5&lt;'WA Apr 2023'!P2),(0),($C$5-'WA Apr 2023'!P2)*'WA Apr 2023'!Q2/100),0)))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Apr 2023'!BC2</f>
        <v>0</v>
      </c>
      <c r="O8" s="138">
        <f>'WA Apr 2023'!BD2</f>
        <v>0</v>
      </c>
      <c r="P8" s="138">
        <f>'WA Apr 2023'!BE2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289">
        <f>T8*1.1</f>
        <v>6688.1196000000009</v>
      </c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</row>
    <row r="9" spans="1:44" ht="18" customHeight="1" thickBot="1" x14ac:dyDescent="0.2">
      <c r="A9" s="153" t="str">
        <f>'WA Apr 2023'!K3</f>
        <v>Synergy</v>
      </c>
      <c r="B9" s="155" t="str">
        <f>'WA Apr 2023'!L3</f>
        <v>Regulated</v>
      </c>
      <c r="C9" s="146">
        <f>IF('WA Apr 2023'!BP3=0,91*'WA Apr 2023'!M3/100,(91*'WA Apr 2023'!M3/100)+'WA Apr 2023'!BP3/4)</f>
        <v>159.15899999999999</v>
      </c>
      <c r="D9" s="146">
        <f>IF('WA Apr 2023'!O3="",$C$5*'WA Apr 2023'!N3/100,IF($C$5&gt;='WA Apr 2023'!P3,('WA Apr 2023'!P3*'WA Apr 2023'!N3/100),($C$5*'WA Apr 2023'!N3/100)))</f>
        <v>1360.8681818181817</v>
      </c>
      <c r="E9" s="146">
        <f>IF(AND('WA Apr 2023'!P3&gt;0,'WA Apr 2023'!R3&gt;0),IF($C$5&lt;'WA Apr 2023'!P3,0,IF($C$5&lt;=('WA Apr 2023'!R3+'WA Apr 2023'!P3),(($C$5-'WA Apr 2023'!P3)*'WA Apr 2023'!Q3/100),(('WA Apr 2023'!R3)*'WA Apr 2023'!Q3/100))),0)</f>
        <v>0</v>
      </c>
      <c r="F9" s="146">
        <f>IF(AND('WA Apr 2023'!Q3&gt;0,'WA Apr 2023'!S3&gt;0),IF($C$5&lt;('WA Apr 2023'!R3+'WA Apr 2023'!P3),0,IF($C$5&lt;=('WA Apr 2023'!T3+'WA Apr 2023'!R3+'WA Apr 2023'!P3),(($C$5-('WA Apr 2023'!R3+'WA Apr 2023'!P3))*'WA Apr 2023'!S3/100),('WA Apr 2023'!T3*'WA Apr 2023'!S3/100))),0)</f>
        <v>0</v>
      </c>
      <c r="G9" s="147">
        <v>0</v>
      </c>
      <c r="H9" s="146">
        <f>IF(AND('WA Apr 2023'!R3&gt;0,'WA Apr 2023'!T3&gt;0),IF(($C$5&lt;'WA Apr 2023'!T3),(0),($C$5-'WA Apr 2023'!T3)*'WA Apr 2023'!U3/100),IF(AND('WA Apr 2023'!R3&gt;0,'WA Apr 2023'!T3=""),IF(($C$5&lt;'WA Apr 2023'!R3+'WA Apr 2023'!P3),(0),(($C$5-('WA Apr 2023'!R3+'WA Apr 2023'!P3))*'WA Apr 2023'!S3/100)),IF(AND('WA Apr 2023'!P3&gt;0,'WA Apr 2023'!R3=""&gt;0),IF(($C$5&lt;'WA Apr 2023'!P3),(0),($C$5-'WA Apr 2023'!P3)*'WA Apr 2023'!Q3/100),0)))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Apr 2023'!BC3</f>
        <v>0</v>
      </c>
      <c r="O9" s="145">
        <f>'WA Apr 2023'!BD3</f>
        <v>0</v>
      </c>
      <c r="P9" s="145">
        <f>'WA Apr 2023'!BE3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290">
        <f>T9*1.1</f>
        <v>6688.1196000000009</v>
      </c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</row>
    <row r="10" spans="1:44" ht="14" x14ac:dyDescent="0.15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7"/>
      <c r="U10" s="227"/>
      <c r="V10" s="227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44" ht="15" thickBot="1" x14ac:dyDescent="0.2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44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5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</row>
    <row r="14" spans="1:44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5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</row>
    <row r="15" spans="1:44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5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</row>
    <row r="16" spans="1:44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75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288" t="s">
        <v>60</v>
      </c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</row>
    <row r="18" spans="1:44" ht="18" customHeight="1" thickBot="1" x14ac:dyDescent="0.2">
      <c r="A18" s="102" t="str">
        <f>'WA Apr 2023'!K4</f>
        <v>Synergy</v>
      </c>
      <c r="B18" s="200" t="str">
        <f>'WA Apr 2023'!L4</f>
        <v>Regulated</v>
      </c>
      <c r="C18" s="107">
        <f>IF('WA Apr 2023'!BP4=0,91*'WA Apr 2023'!M4/100,(91*'WA Apr 2023'!M4/100)+'WA Apr 2023'!BP4/4)</f>
        <v>297.61136363636359</v>
      </c>
      <c r="D18" s="107">
        <f>IF('WA Apr 2023'!O4="",$C$13*$C$14*'WA Apr 2023'!N4/100,IF($C$13*$C$14&gt;='WA Apr 2023'!P4,('WA Apr 2023'!P4*'WA Apr 2023'!N4/100),($C$13*$C$14*'WA Apr 2023'!N4/100)))</f>
        <v>1241.4754545454546</v>
      </c>
      <c r="E18" s="107">
        <f>IF(AND('WA Apr 2023'!P4&gt;0,'WA Apr 2023'!R4&gt;0),IF($C$13*$C$14&lt;'WA Apr 2023'!P4,0,IF($C$13*$C$14&lt;=('WA Apr 2023'!R4+'WA Apr 2023'!P4),(($C$13*$C$14-'WA Apr 2023'!P4)*'WA Apr 2023'!Q4/100),(('WA Apr 2023'!R4)*'WA Apr 2023'!Q4/100))),0)</f>
        <v>0</v>
      </c>
      <c r="F18" s="107">
        <f>IF(AND('WA Apr 2023'!Q2&gt;0,'WA Apr 2023'!S2&gt;0),IF($C$13*$C$14&lt;('WA Apr 2023'!R2+'WA Apr 2023'!P2),0,IF($C$13*$C$14&lt;=('WA Apr 2023'!T2+'WA Apr 2023'!R2+'WA Apr 2023'!P2),(($C$13*$C$14-('WA Apr 2023'!R2+'WA Apr 2023'!P2))*'WA Apr 2023'!S2/100),('WA Apr 2023'!T2*'WA Apr 2023'!S2/100))),0)</f>
        <v>0</v>
      </c>
      <c r="G18" s="201">
        <f>IF(AND('WA Apr 2023'!R3&gt;0,'WA Apr 2023'!T3&gt;0),IF(($C$13*$C$14&lt;'WA Apr 2023'!T3),(0),($C$13*$C$14-'WA Apr 2023'!T3)*'WA Apr 2023'!U3/100),IF(AND('WA Apr 2023'!R3&gt;0,'WA Apr 2023'!T3=""),IF(($C$13*$C$14&lt;'WA Apr 2023'!R3+'WA Apr 2023'!P3),(0),(($C$13*$C$14-('WA Apr 2023'!R3+'WA Apr 2023'!P3))*'WA Apr 2023'!S3/100)),IF(AND('WA Apr 2023'!P3&gt;0,'WA Apr 2023'!R3=""&gt;0),IF(($C$13*$C$14&lt;'WA Apr 2023'!P3),(0),($C$13*$C$14-'WA Apr 2023'!P3)*'WA Apr 2023'!Q3/100),0)))</f>
        <v>0</v>
      </c>
      <c r="H18" s="107">
        <f>(C13*C15)*'WA Apr 2023'!W4/100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Apr 2023'!BC4</f>
        <v>0</v>
      </c>
      <c r="O18" s="110">
        <f>'WA Apr 2023'!BD4</f>
        <v>0</v>
      </c>
      <c r="P18" s="110">
        <f>'WA Apr 2023'!BE4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290">
        <f>T18*1.1</f>
        <v>7474.3000000000011</v>
      </c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</row>
    <row r="19" spans="1:44" ht="14" x14ac:dyDescent="0.15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</row>
    <row r="20" spans="1:44" ht="14" x14ac:dyDescent="0.1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</row>
    <row r="21" spans="1:44" ht="14" x14ac:dyDescent="0.15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</row>
    <row r="22" spans="1:44" ht="14" x14ac:dyDescent="0.1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</row>
    <row r="23" spans="1:44" ht="14" x14ac:dyDescent="0.1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</row>
    <row r="24" spans="1:44" ht="14" x14ac:dyDescent="0.1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</row>
    <row r="25" spans="1:44" ht="14" x14ac:dyDescent="0.15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</row>
    <row r="26" spans="1:44" ht="14" x14ac:dyDescent="0.1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</row>
    <row r="27" spans="1:44" ht="14" x14ac:dyDescent="0.15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</row>
    <row r="28" spans="1:44" ht="14" x14ac:dyDescent="0.15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</row>
    <row r="29" spans="1:44" ht="14" x14ac:dyDescent="0.15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</row>
    <row r="30" spans="1:44" ht="14" x14ac:dyDescent="0.1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</row>
    <row r="31" spans="1:44" ht="14" x14ac:dyDescent="0.15">
      <c r="A31" s="224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</row>
    <row r="32" spans="1:44" ht="14" x14ac:dyDescent="0.1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</row>
    <row r="33" spans="1:44" ht="14" x14ac:dyDescent="0.1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</row>
    <row r="34" spans="1:44" ht="14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</row>
    <row r="35" spans="1:44" ht="14" x14ac:dyDescent="0.1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</row>
    <row r="36" spans="1:44" ht="14" x14ac:dyDescent="0.1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</row>
    <row r="37" spans="1:44" ht="14" x14ac:dyDescent="0.1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</row>
    <row r="38" spans="1:44" ht="14" x14ac:dyDescent="0.1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</row>
    <row r="39" spans="1:44" ht="14" x14ac:dyDescent="0.1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</row>
    <row r="40" spans="1:44" ht="14" x14ac:dyDescent="0.1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</row>
    <row r="41" spans="1:44" ht="14" x14ac:dyDescent="0.1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</row>
    <row r="42" spans="1:44" ht="14" x14ac:dyDescent="0.1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</row>
    <row r="43" spans="1:44" ht="14" x14ac:dyDescent="0.1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</row>
    <row r="44" spans="1:44" ht="14" x14ac:dyDescent="0.1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</row>
    <row r="45" spans="1:44" ht="14" x14ac:dyDescent="0.1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</row>
    <row r="46" spans="1:44" ht="14" x14ac:dyDescent="0.1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</row>
    <row r="47" spans="1:44" ht="14" x14ac:dyDescent="0.1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</row>
    <row r="48" spans="1:44" ht="14" x14ac:dyDescent="0.1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</row>
    <row r="49" spans="1:44" ht="14" x14ac:dyDescent="0.1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</row>
    <row r="50" spans="1:44" ht="14" x14ac:dyDescent="0.15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</row>
    <row r="51" spans="1:44" ht="14" x14ac:dyDescent="0.15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</row>
    <row r="52" spans="1:44" ht="14" x14ac:dyDescent="0.15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</row>
    <row r="53" spans="1:44" ht="14" x14ac:dyDescent="0.15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</row>
    <row r="54" spans="1:44" ht="14" x14ac:dyDescent="0.15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</row>
    <row r="55" spans="1:44" ht="14" x14ac:dyDescent="0.15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</row>
    <row r="56" spans="1:44" ht="14" x14ac:dyDescent="0.15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</row>
    <row r="57" spans="1:44" ht="14" x14ac:dyDescent="0.15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</row>
    <row r="58" spans="1:44" ht="14" x14ac:dyDescent="0.15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WI09uQL/fYS7kVjoHMvFj9On70DR1zeOMnf81SQf2UvRb3Oljwp61MiJlq5QFWTnfKcabyh7vodct0dfdsaOJw==" saltValue="pJsL5PSKOpKCeI5xAPIFA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15AA-EE22-8542-8FB3-B19A3BBABC09}">
  <sheetPr codeName="Sheet26">
    <tabColor theme="9" tint="0.39997558519241921"/>
  </sheetPr>
  <dimension ref="A1:AT60"/>
  <sheetViews>
    <sheetView zoomScale="90" zoomScaleNormal="90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</row>
    <row r="2" spans="1:46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</row>
    <row r="3" spans="1:46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</row>
    <row r="8" spans="1:46" ht="18" customHeight="1" x14ac:dyDescent="0.15">
      <c r="A8" s="152" t="str">
        <f>'WA Oct 2022'!K2</f>
        <v>Horizon Power</v>
      </c>
      <c r="B8" s="154" t="str">
        <f>'WA Oct 2022'!L2</f>
        <v xml:space="preserve">Regulated </v>
      </c>
      <c r="C8" s="139">
        <f>IF('WA Oct 2022'!BP2=0,91*'WA Oct 2022'!M2/100,(91*'WA Oct 2022'!M2/100)+'WA Oct 2022'!BP2/4)</f>
        <v>159.15899999999999</v>
      </c>
      <c r="D8" s="139">
        <f>IF('WA Oct 2022'!O2="",$C$5*'WA Oct 2022'!N2/100,IF($C$5&gt;='WA Oct 2022'!P2,('WA Oct 2022'!P2*'WA Oct 2022'!N2/100),($C$5*'WA Oct 2022'!N2/100)))</f>
        <v>1360.8681818181817</v>
      </c>
      <c r="E8" s="139">
        <f>IF(AND('WA Oct 2022'!P2&gt;0,'WA Oct 2022'!R2&gt;0),IF($C$5&lt;'WA Oct 2022'!P2,0,IF($C$5&lt;=('WA Oct 2022'!R2+'WA Oct 2022'!P2),(($C$5-'WA Oct 2022'!P2)*'WA Oct 2022'!Q2/100),(('WA Oct 2022'!R2)*'WA Oct 2022'!Q2/100))),0)</f>
        <v>0</v>
      </c>
      <c r="F8" s="139">
        <f>IF(AND('WA Oct 2022'!Q2&gt;0,'WA Oct 2022'!S2&gt;0),IF($C$5&lt;('WA Oct 2022'!R2+'WA Oct 2022'!P2),0,IF($C$5&lt;=('WA Oct 2022'!T2+'WA Oct 2022'!R2+'WA Oct 2022'!P2),(($C$5-('WA Oct 2022'!R2+'WA Oct 2022'!P2))*'WA Oct 2022'!S2/100),('WA Oct 2022'!T2*'WA Oct 2022'!S2/100))),0)</f>
        <v>0</v>
      </c>
      <c r="G8" s="140">
        <v>0</v>
      </c>
      <c r="H8" s="139">
        <f>IF(AND('WA Oct 2022'!R2&gt;0,'WA Oct 2022'!T2&gt;0),IF(($C$5&lt;'WA Oct 2022'!T2),(0),($C$5-'WA Oct 2022'!T2)*'WA Oct 2022'!U2/100),IF(AND('WA Oct 2022'!R2&gt;0,'WA Oct 2022'!T2=""),IF(($C$5&lt;'WA Oct 2022'!R2+'WA Oct 2022'!P2),(0),(($C$5-('WA Oct 2022'!R2+'WA Oct 2022'!P2))*'WA Oct 2022'!S2/100)),IF(AND('WA Oct 2022'!P2&gt;0,'WA Oct 2022'!R2=""&gt;0),IF(($C$5&lt;'WA Oct 2022'!P2),(0),($C$5-'WA Oct 2022'!P2)*'WA Oct 2022'!Q2/100),0)))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Oct 2022'!BC2</f>
        <v>0</v>
      </c>
      <c r="O8" s="138">
        <f>'WA Oct 2022'!BD2</f>
        <v>0</v>
      </c>
      <c r="P8" s="138">
        <f>'WA Oct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142">
        <f>T8*1.1</f>
        <v>6688.1196000000009</v>
      </c>
      <c r="W8" s="143">
        <f>'WA Oct 2022'!BL2</f>
        <v>0</v>
      </c>
      <c r="X8" s="204">
        <f>'WA Oct 2022'!BM2</f>
        <v>0</v>
      </c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</row>
    <row r="9" spans="1:46" ht="18" customHeight="1" thickBot="1" x14ac:dyDescent="0.2">
      <c r="A9" s="153" t="str">
        <f>'WA Oct 2022'!K3</f>
        <v>Synergy</v>
      </c>
      <c r="B9" s="155" t="str">
        <f>'WA Oct 2022'!L3</f>
        <v>Regulated</v>
      </c>
      <c r="C9" s="146">
        <f>IF('WA Oct 2022'!BP3=0,91*'WA Oct 2022'!M3/100,(91*'WA Oct 2022'!M3/100)+'WA Oct 2022'!BP3/4)</f>
        <v>159.15899999999999</v>
      </c>
      <c r="D9" s="146">
        <f>IF('WA Oct 2022'!O3="",$C$5*'WA Oct 2022'!N3/100,IF($C$5&gt;='WA Oct 2022'!P3,('WA Oct 2022'!P3*'WA Oct 2022'!N3/100),($C$5*'WA Oct 2022'!N3/100)))</f>
        <v>1360.8681818181817</v>
      </c>
      <c r="E9" s="146">
        <f>IF(AND('WA Oct 2022'!P3&gt;0,'WA Oct 2022'!R3&gt;0),IF($C$5&lt;'WA Oct 2022'!P3,0,IF($C$5&lt;=('WA Oct 2022'!R3+'WA Oct 2022'!P3),(($C$5-'WA Oct 2022'!P3)*'WA Oct 2022'!Q3/100),(('WA Oct 2022'!R3)*'WA Oct 2022'!Q3/100))),0)</f>
        <v>0</v>
      </c>
      <c r="F9" s="146">
        <f>IF(AND('WA Oct 2022'!Q3&gt;0,'WA Oct 2022'!S3&gt;0),IF($C$5&lt;('WA Oct 2022'!R3+'WA Oct 2022'!P3),0,IF($C$5&lt;=('WA Oct 2022'!T3+'WA Oct 2022'!R3+'WA Oct 2022'!P3),(($C$5-('WA Oct 2022'!R3+'WA Oct 2022'!P3))*'WA Oct 2022'!S3/100),('WA Oct 2022'!T3*'WA Oct 2022'!S3/100))),0)</f>
        <v>0</v>
      </c>
      <c r="G9" s="147">
        <v>0</v>
      </c>
      <c r="H9" s="146">
        <f>IF(AND('WA Oct 2022'!R3&gt;0,'WA Oct 2022'!T3&gt;0),IF(($C$5&lt;'WA Oct 2022'!T3),(0),($C$5-'WA Oct 2022'!T3)*'WA Oct 2022'!U3/100),IF(AND('WA Oct 2022'!R3&gt;0,'WA Oct 2022'!T3=""),IF(($C$5&lt;'WA Oct 2022'!R3+'WA Oct 2022'!P3),(0),(($C$5-('WA Oct 2022'!R3+'WA Oct 2022'!P3))*'WA Oct 2022'!S3/100)),IF(AND('WA Oct 2022'!P3&gt;0,'WA Oct 2022'!R3=""&gt;0),IF(($C$5&lt;'WA Oct 2022'!P3),(0),($C$5-'WA Oct 2022'!P3)*'WA Oct 2022'!Q3/100),0)))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Oct 2022'!BC3</f>
        <v>0</v>
      </c>
      <c r="O9" s="145">
        <f>'WA Oct 2022'!BD3</f>
        <v>0</v>
      </c>
      <c r="P9" s="145">
        <f>'WA Oct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149">
        <f>T9*1.1</f>
        <v>6688.1196000000009</v>
      </c>
      <c r="W9" s="150">
        <f>'WA Oct 2022'!BL3</f>
        <v>0</v>
      </c>
      <c r="X9" s="205">
        <f>'WA Oct 2022'!BM3</f>
        <v>0</v>
      </c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</row>
    <row r="10" spans="1:46" ht="14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32"/>
      <c r="U10" s="132"/>
      <c r="V10" s="132"/>
      <c r="W10" s="132"/>
      <c r="X10" s="268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</row>
    <row r="11" spans="1:46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269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</row>
    <row r="18" spans="1:46" ht="18" customHeight="1" thickBot="1" x14ac:dyDescent="0.2">
      <c r="A18" s="102" t="str">
        <f>'WA Oct 2022'!K4</f>
        <v>Synergy</v>
      </c>
      <c r="B18" s="200" t="str">
        <f>'WA Oct 2022'!L4</f>
        <v>Regulated</v>
      </c>
      <c r="C18" s="107">
        <f>IF('WA Oct 2022'!BP4=0,91*'WA Oct 2022'!M4/100,(91*'WA Oct 2022'!M4/100)+'WA Oct 2022'!BP4/4)</f>
        <v>297.61136363636359</v>
      </c>
      <c r="D18" s="107">
        <f>IF('WA Oct 2022'!O4="",$C$13*$C$14*'WA Oct 2022'!N4/100,IF($C$13*$C$14&gt;='WA Oct 2022'!P4,('WA Oct 2022'!P4*'WA Oct 2022'!N4/100),($C$13*$C$14*'WA Oct 2022'!N4/100)))</f>
        <v>1241.4754545454546</v>
      </c>
      <c r="E18" s="107">
        <f>IF(AND('WA Oct 2022'!P4&gt;0,'WA Oct 2022'!R4&gt;0),IF($C$13*$C$14&lt;'WA Oct 2022'!P4,0,IF($C$13*$C$14&lt;=('WA Oct 2022'!R4+'WA Oct 2022'!P4),(($C$13*$C$14-'WA Oct 2022'!P4)*'WA Oct 2022'!Q4/100),(('WA Oct 2022'!R4)*'WA Oct 2022'!Q4/100))),0)</f>
        <v>0</v>
      </c>
      <c r="F18" s="107">
        <f>IF(AND('WA Oct 2022'!Q2&gt;0,'WA Oct 2022'!S2&gt;0),IF($C$13*$C$14&lt;('WA Oct 2022'!R2+'WA Oct 2022'!P2),0,IF($C$13*$C$14&lt;=('WA Oct 2022'!T2+'WA Oct 2022'!R2+'WA Oct 2022'!P2),(($C$13*$C$14-('WA Oct 2022'!R2+'WA Oct 2022'!P2))*'WA Oct 2022'!S2/100),('WA Oct 2022'!T2*'WA Oct 2022'!S2/100))),0)</f>
        <v>0</v>
      </c>
      <c r="G18" s="201">
        <f>IF(AND('WA Oct 2022'!R3&gt;0,'WA Oct 2022'!T3&gt;0),IF(($C$13*$C$14&lt;'WA Oct 2022'!T3),(0),($C$13*$C$14-'WA Oct 2022'!T3)*'WA Oct 2022'!U3/100),IF(AND('WA Oct 2022'!R3&gt;0,'WA Oct 2022'!T3=""),IF(($C$13*$C$14&lt;'WA Oct 2022'!R3+'WA Oct 2022'!P3),(0),(($C$13*$C$14-('WA Oct 2022'!R3+'WA Oct 2022'!P3))*'WA Oct 2022'!S3/100)),IF(AND('WA Oct 2022'!P3&gt;0,'WA Oct 2022'!R3=""&gt;0),IF(($C$13*$C$14&lt;'WA Oct 2022'!P3),(0),($C$13*$C$14-'WA Oct 2022'!P3)*'WA Oct 2022'!Q3/100),0)))</f>
        <v>0</v>
      </c>
      <c r="H18" s="107">
        <f>(C13*C15)*'WA Oct 2022'!W4/100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Oct 2022'!BC4</f>
        <v>0</v>
      </c>
      <c r="O18" s="110">
        <f>'WA Oct 2022'!BD4</f>
        <v>0</v>
      </c>
      <c r="P18" s="110">
        <f>'WA Oct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149">
        <f>T18*1.1</f>
        <v>7474.3000000000011</v>
      </c>
      <c r="W18" s="202">
        <f>'WA Oct 2022'!BL4</f>
        <v>0</v>
      </c>
      <c r="X18" s="210">
        <f>'WA Oct 2022'!BM4</f>
        <v>0</v>
      </c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</row>
    <row r="19" spans="1:46" ht="14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</row>
    <row r="20" spans="1:46" ht="14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</row>
    <row r="21" spans="1:46" ht="14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</row>
    <row r="22" spans="1:46" ht="14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</row>
    <row r="23" spans="1:46" ht="14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</row>
    <row r="24" spans="1:46" ht="14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</row>
    <row r="25" spans="1:46" ht="14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</row>
    <row r="26" spans="1:46" ht="14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</row>
    <row r="27" spans="1:46" ht="14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</row>
    <row r="28" spans="1:46" ht="14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</row>
    <row r="29" spans="1:46" ht="14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</row>
    <row r="30" spans="1:46" ht="14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</row>
    <row r="31" spans="1:46" ht="14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</row>
    <row r="32" spans="1:46" ht="14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</row>
    <row r="33" spans="1:46" ht="14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</row>
    <row r="34" spans="1:46" ht="14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</row>
    <row r="35" spans="1:46" ht="14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</row>
    <row r="36" spans="1:46" ht="14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</row>
    <row r="37" spans="1:46" ht="14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</row>
    <row r="38" spans="1:46" ht="14" x14ac:dyDescent="0.1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</row>
    <row r="39" spans="1:46" ht="14" x14ac:dyDescent="0.1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</row>
    <row r="40" spans="1:46" ht="14" x14ac:dyDescent="0.1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</row>
    <row r="41" spans="1:46" ht="14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</row>
    <row r="42" spans="1:46" ht="14" x14ac:dyDescent="0.1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</row>
    <row r="43" spans="1:46" ht="14" x14ac:dyDescent="0.1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</row>
    <row r="44" spans="1:46" ht="14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</row>
    <row r="45" spans="1:46" ht="14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</row>
    <row r="46" spans="1:46" ht="14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</row>
    <row r="47" spans="1:46" ht="14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</row>
    <row r="48" spans="1:46" ht="14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</row>
    <row r="49" spans="1:46" ht="14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</row>
    <row r="50" spans="1:46" ht="14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</row>
    <row r="51" spans="1:46" ht="14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</row>
    <row r="52" spans="1:46" ht="14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</row>
    <row r="53" spans="1:46" ht="14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</row>
    <row r="54" spans="1:46" ht="14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</row>
    <row r="55" spans="1:46" ht="14" x14ac:dyDescent="0.1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</row>
    <row r="56" spans="1:46" ht="14" x14ac:dyDescent="0.1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</row>
    <row r="57" spans="1:46" ht="14" x14ac:dyDescent="0.15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</row>
    <row r="58" spans="1:46" ht="14" x14ac:dyDescent="0.15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cw4aM4oJg1dSx0Ce7+saB2McbkYt4rff5Q1loXdxBFWhkUXb1/Joo0ggg4ud03FVW9lJ7gzWrHkGLugzbqoApg==" saltValue="4nsIbTWhMZId/8OJfciYN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05D0-9C51-FA4E-B51A-2F04B2CB49F2}">
  <sheetPr codeName="Sheet27">
    <tabColor theme="4" tint="0.79998168889431442"/>
  </sheetPr>
  <dimension ref="A1:AT60"/>
  <sheetViews>
    <sheetView zoomScale="90" zoomScaleNormal="90" workbookViewId="0">
      <selection activeCell="U26" sqref="U2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</row>
    <row r="2" spans="1:46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</row>
    <row r="3" spans="1:46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</row>
    <row r="8" spans="1:46" ht="18" customHeight="1" x14ac:dyDescent="0.15">
      <c r="A8" s="152" t="str">
        <f>'WA Apr 2022'!K2</f>
        <v>Horizon Power</v>
      </c>
      <c r="B8" s="154" t="str">
        <f>'WA Apr 2022'!L2</f>
        <v xml:space="preserve">Regulated </v>
      </c>
      <c r="C8" s="139">
        <f>IF('WA Apr 2022'!BP2=0,91*'WA Apr 2022'!M2/100,(91*'WA Apr 2022'!M2/100)+'WA Apr 2022'!BP2/4)</f>
        <v>155.27909090909091</v>
      </c>
      <c r="D8" s="139">
        <f>IF('WA Apr 2022'!O2="",$C$5*'WA Apr 2022'!N2/100,IF($C$5&gt;='WA Apr 2022'!P2,('WA Apr 2022'!P2*'WA Apr 2022'!N2/100),($C$5*'WA Apr 2022'!N2/100)))</f>
        <v>1327.6772727272726</v>
      </c>
      <c r="E8" s="139">
        <f>IF(AND('WA Apr 2022'!P2&gt;0,'WA Apr 2022'!R2&gt;0),IF($C$5&lt;'WA Apr 2022'!P2,0,IF($C$5&lt;=('WA Apr 2022'!R2+'WA Apr 2022'!P2),(($C$5-'WA Apr 2022'!P2)*'WA Apr 2022'!Q2/100),(('WA Apr 2022'!R2)*'WA Apr 2022'!Q2/100))),0)</f>
        <v>0</v>
      </c>
      <c r="F8" s="139">
        <f>IF(AND('WA Apr 2022'!Q2&gt;0,'WA Apr 2022'!S2&gt;0),IF($C$5&lt;('WA Apr 2022'!R2+'WA Apr 2022'!P2),0,IF($C$5&lt;=('WA Apr 2022'!T2+'WA Apr 2022'!R2+'WA Apr 2022'!P2),(($C$5-('WA Apr 2022'!R2+'WA Apr 2022'!P2))*'WA Apr 2022'!S2/100),('WA Apr 2022'!T2*'WA Apr 2022'!S2/100))),0)</f>
        <v>0</v>
      </c>
      <c r="G8" s="140">
        <v>0</v>
      </c>
      <c r="H8" s="139">
        <f>IF(AND('WA Apr 2022'!R2&gt;0,'WA Apr 2022'!T2&gt;0),IF(($C$5&lt;'WA Apr 2022'!T2),(0),($C$5-'WA Apr 2022'!T2)*'WA Apr 2022'!U2/100),IF(AND('WA Apr 2022'!R2&gt;0,'WA Apr 2022'!T2=""),IF(($C$5&lt;'WA Apr 2022'!R2+'WA Apr 2022'!P2),(0),(($C$5-('WA Apr 2022'!R2+'WA Apr 2022'!P2))*'WA Apr 2022'!S2/100)),IF(AND('WA Apr 2022'!P2&gt;0,'WA Apr 2022'!R2=""&gt;0),IF(($C$5&lt;'WA Apr 2022'!P2),(0),($C$5-'WA Apr 2022'!P2)*'WA Apr 2022'!Q2/100),0)))</f>
        <v>0</v>
      </c>
      <c r="I8" s="141">
        <f>SUM(C8:H8)</f>
        <v>1482.9563636363634</v>
      </c>
      <c r="J8" s="141">
        <f>(I8-C8)*4</f>
        <v>5310.7090909090903</v>
      </c>
      <c r="K8" s="141">
        <f>I8*4</f>
        <v>5931.8254545454538</v>
      </c>
      <c r="L8" s="142">
        <f>K8*1.1</f>
        <v>6525.0079999999998</v>
      </c>
      <c r="M8" s="138">
        <v>0</v>
      </c>
      <c r="N8" s="138">
        <f>'WA Apr 2022'!BC2</f>
        <v>0</v>
      </c>
      <c r="O8" s="138">
        <f>'WA Apr 2022'!BD2</f>
        <v>0</v>
      </c>
      <c r="P8" s="138">
        <f>'WA Apr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5931.8254545454538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5931.8254545454538</v>
      </c>
      <c r="U8" s="142">
        <f>S8*1.1</f>
        <v>6525.0079999999998</v>
      </c>
      <c r="V8" s="142">
        <f>T8*1.1</f>
        <v>6525.0079999999998</v>
      </c>
      <c r="W8" s="143">
        <f>'WA Apr 2022'!BL2</f>
        <v>0</v>
      </c>
      <c r="X8" s="204">
        <f>'WA Apr 2022'!BM2</f>
        <v>0</v>
      </c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</row>
    <row r="9" spans="1:46" ht="18" customHeight="1" thickBot="1" x14ac:dyDescent="0.2">
      <c r="A9" s="153" t="str">
        <f>'WA Apr 2022'!K3</f>
        <v>Synergy</v>
      </c>
      <c r="B9" s="155" t="str">
        <f>'WA Apr 2022'!L3</f>
        <v>Regulated</v>
      </c>
      <c r="C9" s="146">
        <f>IF('WA Apr 2022'!BP3=0,91*'WA Apr 2022'!M3/100,(91*'WA Apr 2022'!M3/100)+'WA Apr 2022'!BP3/4)</f>
        <v>155.27760181818184</v>
      </c>
      <c r="D9" s="146">
        <f>IF('WA Apr 2022'!O3="",$C$5*'WA Apr 2022'!N3/100,IF($C$5&gt;='WA Apr 2022'!P3,('WA Apr 2022'!P3*'WA Apr 2022'!N3/100),($C$5*'WA Apr 2022'!N3/100)))</f>
        <v>1327.6772727272726</v>
      </c>
      <c r="E9" s="146">
        <f>IF(AND('WA Apr 2022'!P3&gt;0,'WA Apr 2022'!R3&gt;0),IF($C$5&lt;'WA Apr 2022'!P3,0,IF($C$5&lt;=('WA Apr 2022'!R3+'WA Apr 2022'!P3),(($C$5-'WA Apr 2022'!P3)*'WA Apr 2022'!Q3/100),(('WA Apr 2022'!R3)*'WA Apr 2022'!Q3/100))),0)</f>
        <v>0</v>
      </c>
      <c r="F9" s="146">
        <f>IF(AND('WA Apr 2022'!Q3&gt;0,'WA Apr 2022'!S3&gt;0),IF($C$5&lt;('WA Apr 2022'!R3+'WA Apr 2022'!P3),0,IF($C$5&lt;=('WA Apr 2022'!T3+'WA Apr 2022'!R3+'WA Apr 2022'!P3),(($C$5-('WA Apr 2022'!R3+'WA Apr 2022'!P3))*'WA Apr 2022'!S3/100),('WA Apr 2022'!T3*'WA Apr 2022'!S3/100))),0)</f>
        <v>0</v>
      </c>
      <c r="G9" s="147">
        <v>0</v>
      </c>
      <c r="H9" s="146">
        <f>IF(AND('WA Apr 2022'!R3&gt;0,'WA Apr 2022'!T3&gt;0),IF(($C$5&lt;'WA Apr 2022'!T3),(0),($C$5-'WA Apr 2022'!T3)*'WA Apr 2022'!U3/100),IF(AND('WA Apr 2022'!R3&gt;0,'WA Apr 2022'!T3=""),IF(($C$5&lt;'WA Apr 2022'!R3+'WA Apr 2022'!P3),(0),(($C$5-('WA Apr 2022'!R3+'WA Apr 2022'!P3))*'WA Apr 2022'!S3/100)),IF(AND('WA Apr 2022'!P3&gt;0,'WA Apr 2022'!R3=""&gt;0),IF(($C$5&lt;'WA Apr 2022'!P3),(0),($C$5-'WA Apr 2022'!P3)*'WA Apr 2022'!Q3/100),0)))</f>
        <v>0</v>
      </c>
      <c r="I9" s="148">
        <f t="shared" ref="I9" si="0">SUM(C9:H9)</f>
        <v>1482.9548745454545</v>
      </c>
      <c r="J9" s="148">
        <f>(I9-C9)*4</f>
        <v>5310.7090909090903</v>
      </c>
      <c r="K9" s="148">
        <f t="shared" ref="K9" si="1">I9*4</f>
        <v>5931.8194981818178</v>
      </c>
      <c r="L9" s="149">
        <f>K9*1.1</f>
        <v>6525.001448</v>
      </c>
      <c r="M9" s="145">
        <v>0</v>
      </c>
      <c r="N9" s="145">
        <f>'WA Apr 2022'!BC3</f>
        <v>0</v>
      </c>
      <c r="O9" s="145">
        <f>'WA Apr 2022'!BD3</f>
        <v>0</v>
      </c>
      <c r="P9" s="145">
        <f>'WA Apr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5931.8194981818178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5931.8194981818178</v>
      </c>
      <c r="U9" s="149">
        <f>S9*1.1</f>
        <v>6525.001448</v>
      </c>
      <c r="V9" s="149">
        <f>T9*1.1</f>
        <v>6525.001448</v>
      </c>
      <c r="W9" s="150">
        <f>'WA Apr 2022'!BL3</f>
        <v>0</v>
      </c>
      <c r="X9" s="205">
        <f>'WA Apr 2022'!BM3</f>
        <v>0</v>
      </c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</row>
    <row r="10" spans="1:46" ht="14" x14ac:dyDescent="0.1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20"/>
      <c r="U10" s="120"/>
      <c r="V10" s="120"/>
      <c r="W10" s="120"/>
      <c r="X10" s="265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</row>
    <row r="11" spans="1:46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26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</row>
    <row r="18" spans="1:46" ht="18" customHeight="1" thickBot="1" x14ac:dyDescent="0.2">
      <c r="A18" s="102" t="str">
        <f>'WA Apr 2022'!K4</f>
        <v>Synergy</v>
      </c>
      <c r="B18" s="200" t="str">
        <f>'WA Apr 2022'!L4</f>
        <v>Regulated</v>
      </c>
      <c r="C18" s="107">
        <f>IF('WA Apr 2022'!BP4=0,91*'WA Apr 2022'!M4/100,(91*'WA Apr 2022'!M4/100)+'WA Apr 2022'!BP4/4)</f>
        <v>290.35618181818177</v>
      </c>
      <c r="D18" s="107">
        <f>IF('WA Apr 2022'!O4="",$C$13*$C$14*'WA Apr 2022'!N4/100,IF($C$13*$C$14&gt;='WA Apr 2022'!P4,('WA Apr 2022'!P4*'WA Apr 2022'!N4/100),($C$13*$C$14*'WA Apr 2022'!N4/100)))</f>
        <v>1211.1940909090908</v>
      </c>
      <c r="E18" s="107">
        <f>IF(AND('WA Apr 2022'!P4&gt;0,'WA Apr 2022'!R4&gt;0),IF($C$13*$C$14&lt;'WA Apr 2022'!P4,0,IF($C$13*$C$14&lt;=('WA Apr 2022'!R4+'WA Apr 2022'!P4),(($C$13*$C$14-'WA Apr 2022'!P4)*'WA Apr 2022'!Q4/100),(('WA Apr 2022'!R4)*'WA Apr 2022'!Q4/100))),0)</f>
        <v>0</v>
      </c>
      <c r="F18" s="107">
        <f>IF(AND('WA Apr 2022'!Q2&gt;0,'WA Apr 2022'!S2&gt;0),IF($C$13*$C$14&lt;('WA Apr 2022'!R2+'WA Apr 2022'!P2),0,IF($C$13*$C$14&lt;=('WA Apr 2022'!T2+'WA Apr 2022'!R2+'WA Apr 2022'!P2),(($C$13*$C$14-('WA Apr 2022'!R2+'WA Apr 2022'!P2))*'WA Apr 2022'!S2/100),('WA Apr 2022'!T2*'WA Apr 2022'!S2/100))),0)</f>
        <v>0</v>
      </c>
      <c r="G18" s="201">
        <f>IF(AND('WA Apr 2022'!R3&gt;0,'WA Apr 2022'!T3&gt;0),IF(($C$13*$C$14&lt;'WA Apr 2022'!T3),(0),($C$13*$C$14-'WA Apr 2022'!T3)*'WA Apr 2022'!U3/100),IF(AND('WA Apr 2022'!R3&gt;0,'WA Apr 2022'!T3=""),IF(($C$13*$C$14&lt;'WA Apr 2022'!R3+'WA Apr 2022'!P3),(0),(($C$13*$C$14-('WA Apr 2022'!R3+'WA Apr 2022'!P3))*'WA Apr 2022'!S3/100)),IF(AND('WA Apr 2022'!P3&gt;0,'WA Apr 2022'!R3=""&gt;0),IF(($C$13*$C$14&lt;'WA Apr 2022'!P3),(0),($C$13*$C$14-'WA Apr 2022'!P3)*'WA Apr 2022'!Q3/100),0)))</f>
        <v>0</v>
      </c>
      <c r="H18" s="107">
        <f>(C13*C15)*'WA Apr 2022'!W4/100</f>
        <v>155.72454545454545</v>
      </c>
      <c r="I18" s="108">
        <f>SUM(C18:H18)</f>
        <v>1657.2748181818181</v>
      </c>
      <c r="J18" s="148">
        <f>(I18-C18)*4</f>
        <v>5467.6745454545453</v>
      </c>
      <c r="K18" s="148">
        <f t="shared" ref="K18" si="2">I18*4</f>
        <v>6629.0992727272724</v>
      </c>
      <c r="L18" s="149">
        <f>K18*1.1</f>
        <v>7292.0092000000004</v>
      </c>
      <c r="M18" s="110">
        <v>0</v>
      </c>
      <c r="N18" s="110">
        <f>'WA Apr 2022'!BC4</f>
        <v>0</v>
      </c>
      <c r="O18" s="110">
        <f>'WA Apr 2022'!BD4</f>
        <v>0</v>
      </c>
      <c r="P18" s="110">
        <f>'WA Apr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6629.0992727272724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6629.0992727272724</v>
      </c>
      <c r="U18" s="149">
        <f>S18*1.1</f>
        <v>7292.0092000000004</v>
      </c>
      <c r="V18" s="149">
        <f>T18*1.1</f>
        <v>7292.0092000000004</v>
      </c>
      <c r="W18" s="202">
        <f>'WA Apr 2022'!BL4</f>
        <v>0</v>
      </c>
      <c r="X18" s="210">
        <f>'WA Apr 2022'!BM4</f>
        <v>0</v>
      </c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</row>
    <row r="19" spans="1:46" ht="14" x14ac:dyDescent="0.1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</row>
    <row r="20" spans="1:46" ht="14" x14ac:dyDescent="0.1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</row>
    <row r="21" spans="1:46" ht="14" x14ac:dyDescent="0.1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</row>
    <row r="22" spans="1:46" ht="14" x14ac:dyDescent="0.1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</row>
    <row r="23" spans="1:46" ht="14" x14ac:dyDescent="0.1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</row>
    <row r="24" spans="1:46" ht="14" x14ac:dyDescent="0.1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</row>
    <row r="25" spans="1:46" ht="14" x14ac:dyDescent="0.1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</row>
    <row r="26" spans="1:46" ht="14" x14ac:dyDescent="0.1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</row>
    <row r="27" spans="1:46" ht="14" x14ac:dyDescent="0.1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</row>
    <row r="28" spans="1:46" ht="14" x14ac:dyDescent="0.1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</row>
    <row r="29" spans="1:46" ht="14" x14ac:dyDescent="0.1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</row>
    <row r="30" spans="1:46" ht="14" x14ac:dyDescent="0.1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</row>
    <row r="31" spans="1:46" ht="14" x14ac:dyDescent="0.1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</row>
    <row r="32" spans="1:46" ht="14" x14ac:dyDescent="0.1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</row>
    <row r="33" spans="1:46" ht="14" x14ac:dyDescent="0.1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</row>
    <row r="34" spans="1:46" ht="14" x14ac:dyDescent="0.1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</row>
    <row r="35" spans="1:46" ht="14" x14ac:dyDescent="0.1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</row>
    <row r="36" spans="1:46" ht="14" x14ac:dyDescent="0.1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</row>
    <row r="37" spans="1:46" ht="14" x14ac:dyDescent="0.1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</row>
    <row r="38" spans="1:46" ht="14" x14ac:dyDescent="0.1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</row>
    <row r="39" spans="1:46" ht="14" x14ac:dyDescent="0.1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</row>
    <row r="40" spans="1:46" ht="14" x14ac:dyDescent="0.1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</row>
    <row r="41" spans="1:46" ht="14" x14ac:dyDescent="0.1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</row>
    <row r="42" spans="1:46" ht="14" x14ac:dyDescent="0.1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</row>
    <row r="43" spans="1:46" ht="14" x14ac:dyDescent="0.1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</row>
    <row r="44" spans="1:46" ht="14" x14ac:dyDescent="0.1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</row>
    <row r="45" spans="1:46" ht="14" x14ac:dyDescent="0.1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</row>
    <row r="46" spans="1:46" ht="14" x14ac:dyDescent="0.1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</row>
    <row r="47" spans="1:46" ht="14" x14ac:dyDescent="0.1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</row>
    <row r="48" spans="1:46" ht="14" x14ac:dyDescent="0.1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</row>
    <row r="49" spans="1:46" ht="14" x14ac:dyDescent="0.1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</row>
    <row r="50" spans="1:46" ht="14" x14ac:dyDescent="0.1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</row>
    <row r="51" spans="1:46" ht="14" x14ac:dyDescent="0.1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</row>
    <row r="52" spans="1:46" ht="14" x14ac:dyDescent="0.1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</row>
    <row r="53" spans="1:46" ht="14" x14ac:dyDescent="0.1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</row>
    <row r="54" spans="1:46" ht="14" x14ac:dyDescent="0.1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</row>
    <row r="55" spans="1:46" ht="14" x14ac:dyDescent="0.1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</row>
    <row r="56" spans="1:46" ht="14" x14ac:dyDescent="0.1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</row>
    <row r="57" spans="1:46" ht="14" x14ac:dyDescent="0.1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</row>
    <row r="58" spans="1:46" ht="14" x14ac:dyDescent="0.1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iL4hX2bgLFK/T4GBm2AuTshpCcckXu+slFZeqeHtXX3ktbISEDUzjvWewtRvSGN33aiZb3RbACu0Cqt/Fqb1hA==" saltValue="W2bxByyVg3cnhzRoE+JNk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3910-2498-FF4B-B634-42AB34CD35D0}">
  <sheetPr codeName="Sheet23">
    <tabColor theme="9" tint="0.79998168889431442"/>
  </sheetPr>
  <dimension ref="A1:AT60"/>
  <sheetViews>
    <sheetView zoomScale="90" zoomScaleNormal="90" workbookViewId="0">
      <selection activeCell="F37" sqref="F37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42" t="s">
        <v>61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</row>
    <row r="2" spans="1:46" ht="14" x14ac:dyDescent="0.15">
      <c r="A2" s="243" t="s">
        <v>11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</row>
    <row r="3" spans="1:46" ht="15" thickBot="1" x14ac:dyDescent="0.2">
      <c r="A3" s="242"/>
      <c r="B3" s="242"/>
      <c r="C3" s="242"/>
      <c r="D3" s="242"/>
      <c r="E3" s="242"/>
      <c r="F3" s="242"/>
      <c r="G3" s="244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18" customHeight="1" x14ac:dyDescent="0.15">
      <c r="A8" s="152" t="str">
        <f>'WA Oct 2021'!K2</f>
        <v>Horizon Power</v>
      </c>
      <c r="B8" s="154" t="str">
        <f>'WA Oct 2021'!L2</f>
        <v xml:space="preserve">Regulated </v>
      </c>
      <c r="C8" s="139">
        <f>IF('WA Oct 2021'!BP2=0,91*'WA Oct 2021'!M2/100,(91*'WA Oct 2021'!M2/100)+'WA Oct 2021'!BP2/4)</f>
        <v>155.27330000000001</v>
      </c>
      <c r="D8" s="139">
        <f>IF('WA Oct 2021'!O2="",$C$5*'WA Oct 2021'!N2/100,IF($C$5&gt;='WA Oct 2021'!P2,('WA Oct 2021'!P2*'WA Oct 2021'!N2/100),($C$5*'WA Oct 2021'!N2/100)))</f>
        <v>1327.5</v>
      </c>
      <c r="E8" s="139">
        <f>IF(AND('WA Oct 2021'!P2&gt;0,'WA Oct 2021'!R2&gt;0),IF($C$5&lt;'WA Oct 2021'!P2,0,IF($C$5&lt;=('WA Oct 2021'!R2+'WA Oct 2021'!P2),(($C$5-'WA Oct 2021'!P2)*'WA Oct 2021'!Q2/100),(('WA Oct 2021'!R2)*'WA Oct 2021'!Q2/100))),0)</f>
        <v>0</v>
      </c>
      <c r="F8" s="139">
        <f>IF(AND('WA Oct 2021'!Q2&gt;0,'WA Oct 2021'!S2&gt;0),IF($C$5&lt;('WA Oct 2021'!R2+'WA Oct 2021'!P2),0,IF($C$5&lt;=('WA Oct 2021'!T2+'WA Oct 2021'!R2+'WA Oct 2021'!P2),(($C$5-('WA Oct 2021'!R2+'WA Oct 2021'!P2))*'WA Oct 2021'!S2/100),('WA Oct 2021'!T2*'WA Oct 2021'!S2/100))),0)</f>
        <v>0</v>
      </c>
      <c r="G8" s="140">
        <v>0</v>
      </c>
      <c r="H8" s="139">
        <f>IF(AND('WA Oct 2021'!R2&gt;0,'WA Oct 2021'!T2&gt;0),IF(($C$5&lt;'WA Oct 2021'!T2),(0),($C$5-'WA Oct 2021'!T2)*'WA Oct 2021'!U2/100),IF(AND('WA Oct 2021'!R2&gt;0,'WA Oct 2021'!T2=""),IF(($C$5&lt;'WA Oct 2021'!R2+'WA Oct 2021'!P2),(0),(($C$5-('WA Oct 2021'!R2+'WA Oct 2021'!P2))*'WA Oct 2021'!S2/100)),IF(AND('WA Oct 2021'!P2&gt;0,'WA Oct 2021'!R2=""&gt;0),IF(($C$5&lt;'WA Oct 2021'!P2),(0),($C$5-'WA Oct 2021'!P2)*'WA Oct 2021'!Q2/100),0)))</f>
        <v>0</v>
      </c>
      <c r="I8" s="141">
        <f>SUM(C8:H8)</f>
        <v>1482.7733000000001</v>
      </c>
      <c r="J8" s="141">
        <f>(I8-C8)*4</f>
        <v>5310</v>
      </c>
      <c r="K8" s="141">
        <f>I8*4</f>
        <v>5931.0932000000003</v>
      </c>
      <c r="L8" s="142">
        <f>K8*1.1</f>
        <v>6524.2025200000007</v>
      </c>
      <c r="M8" s="138">
        <v>0</v>
      </c>
      <c r="N8" s="138">
        <f>'WA Oct 2021'!BC2</f>
        <v>0</v>
      </c>
      <c r="O8" s="138">
        <f>'WA Oct 2021'!BD2</f>
        <v>0</v>
      </c>
      <c r="P8" s="138">
        <f>'WA Oct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5931.0932000000003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5931.0932000000003</v>
      </c>
      <c r="U8" s="142">
        <f>S8*1.1</f>
        <v>6524.2025200000007</v>
      </c>
      <c r="V8" s="142">
        <f>T8*1.1</f>
        <v>6524.2025200000007</v>
      </c>
      <c r="W8" s="143">
        <f>'WA Oct 2021'!BL2</f>
        <v>0</v>
      </c>
      <c r="X8" s="204" t="str">
        <f>'WA Oct 2021'!BM2</f>
        <v>n</v>
      </c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18" customHeight="1" thickBot="1" x14ac:dyDescent="0.2">
      <c r="A9" s="153" t="str">
        <f>'WA Oct 2021'!K3</f>
        <v>Synergy</v>
      </c>
      <c r="B9" s="155" t="str">
        <f>'WA Oct 2021'!L3</f>
        <v>Regulated</v>
      </c>
      <c r="C9" s="146">
        <f>IF('WA Oct 2021'!BP3=0,91*'WA Oct 2021'!M3/100,(91*'WA Oct 2021'!M3/100)+'WA Oct 2021'!BP3/4)</f>
        <v>155.27330000000001</v>
      </c>
      <c r="D9" s="146">
        <f>IF('WA Oct 2021'!O3="",$C$5*'WA Oct 2021'!N3/100,IF($C$5&gt;='WA Oct 2021'!P3,('WA Oct 2021'!P3*'WA Oct 2021'!N3/100),($C$5*'WA Oct 2021'!N3/100)))</f>
        <v>1327.5</v>
      </c>
      <c r="E9" s="146">
        <f>IF(AND('WA Oct 2021'!P3&gt;0,'WA Oct 2021'!R3&gt;0),IF($C$5&lt;'WA Oct 2021'!P3,0,IF($C$5&lt;=('WA Oct 2021'!R3+'WA Oct 2021'!P3),(($C$5-'WA Oct 2021'!P3)*'WA Oct 2021'!Q3/100),(('WA Oct 2021'!R3)*'WA Oct 2021'!Q3/100))),0)</f>
        <v>0</v>
      </c>
      <c r="F9" s="146">
        <f>IF(AND('WA Oct 2021'!Q3&gt;0,'WA Oct 2021'!S3&gt;0),IF($C$5&lt;('WA Oct 2021'!R3+'WA Oct 2021'!P3),0,IF($C$5&lt;=('WA Oct 2021'!T3+'WA Oct 2021'!R3+'WA Oct 2021'!P3),(($C$5-('WA Oct 2021'!R3+'WA Oct 2021'!P3))*'WA Oct 2021'!S3/100),('WA Oct 2021'!T3*'WA Oct 2021'!S3/100))),0)</f>
        <v>0</v>
      </c>
      <c r="G9" s="147">
        <v>0</v>
      </c>
      <c r="H9" s="146">
        <f>IF(AND('WA Oct 2021'!R3&gt;0,'WA Oct 2021'!T3&gt;0),IF(($C$5&lt;'WA Oct 2021'!T3),(0),($C$5-'WA Oct 2021'!T3)*'WA Oct 2021'!U3/100),IF(AND('WA Oct 2021'!R3&gt;0,'WA Oct 2021'!T3=""),IF(($C$5&lt;'WA Oct 2021'!R3+'WA Oct 2021'!P3),(0),(($C$5-('WA Oct 2021'!R3+'WA Oct 2021'!P3))*'WA Oct 2021'!S3/100)),IF(AND('WA Oct 2021'!P3&gt;0,'WA Oct 2021'!R3=""&gt;0),IF(($C$5&lt;'WA Oct 2021'!P3),(0),($C$5-'WA Oct 2021'!P3)*'WA Oct 2021'!Q3/100),0)))</f>
        <v>0</v>
      </c>
      <c r="I9" s="148">
        <f t="shared" ref="I9" si="0">SUM(C9:H9)</f>
        <v>1482.7733000000001</v>
      </c>
      <c r="J9" s="148">
        <f>(I9-C9)*4</f>
        <v>5310</v>
      </c>
      <c r="K9" s="148">
        <f t="shared" ref="K9" si="1">I9*4</f>
        <v>5931.0932000000003</v>
      </c>
      <c r="L9" s="149">
        <f>K9*1.1</f>
        <v>6524.2025200000007</v>
      </c>
      <c r="M9" s="145">
        <v>0</v>
      </c>
      <c r="N9" s="145">
        <f>'WA Oct 2021'!BC3</f>
        <v>0</v>
      </c>
      <c r="O9" s="145">
        <f>'WA Oct 2021'!BD3</f>
        <v>0</v>
      </c>
      <c r="P9" s="145">
        <f>'WA Oct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5931.0932000000003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5931.0932000000003</v>
      </c>
      <c r="U9" s="149">
        <f>S9*1.1</f>
        <v>6524.2025200000007</v>
      </c>
      <c r="V9" s="149">
        <f>T9*1.1</f>
        <v>6524.2025200000007</v>
      </c>
      <c r="W9" s="150">
        <f>'WA Oct 2021'!BL3</f>
        <v>0</v>
      </c>
      <c r="X9" s="205" t="str">
        <f>'WA Oct 2021'!BM3</f>
        <v>n</v>
      </c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14" x14ac:dyDescent="0.1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5"/>
      <c r="U10" s="245"/>
      <c r="V10" s="245"/>
      <c r="W10" s="245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15" thickBot="1" x14ac:dyDescent="0.2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7"/>
      <c r="Y11" s="242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42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42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42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42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42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</row>
    <row r="18" spans="1:46" ht="18" customHeight="1" thickBot="1" x14ac:dyDescent="0.2">
      <c r="A18" s="102" t="str">
        <f>'WA Oct 2021'!K4</f>
        <v>Synergy</v>
      </c>
      <c r="B18" s="200" t="str">
        <f>'WA Oct 2021'!L4</f>
        <v>Regulated</v>
      </c>
      <c r="C18" s="107">
        <f>IF('WA Oct 2021'!BP4=0,91*'WA Oct 2021'!M4/100,(91*'WA Oct 2021'!M4/100)+'WA Oct 2021'!BP4/4)</f>
        <v>290.3537</v>
      </c>
      <c r="D18" s="107">
        <f>IF('WA Oct 2021'!O4="",$C$13*$C$14*'WA Oct 2021'!N4/100,IF($C$13*$C$14&gt;='WA Oct 2021'!P4,('WA Oct 2021'!P4*'WA Oct 2021'!N4/100),($C$13*$C$14*'WA Oct 2021'!N4/100)))</f>
        <v>1211.3499999999999</v>
      </c>
      <c r="E18" s="107">
        <f>IF(AND('WA Oct 2021'!P4&gt;0,'WA Oct 2021'!R4&gt;0),IF($C$13*$C$14&lt;'WA Oct 2021'!P4,0,IF($C$13*$C$14&lt;=('WA Oct 2021'!R4+'WA Oct 2021'!P4),(($C$13*$C$14-'WA Oct 2021'!P4)*'WA Oct 2021'!Q4/100),(('WA Oct 2021'!R4)*'WA Oct 2021'!Q4/100))),0)</f>
        <v>0</v>
      </c>
      <c r="F18" s="107">
        <f>IF(AND('WA Oct 2021'!Q2&gt;0,'WA Oct 2021'!S2&gt;0),IF($C$13*$C$14&lt;('WA Oct 2021'!R2+'WA Oct 2021'!P2),0,IF($C$13*$C$14&lt;=('WA Oct 2021'!T2+'WA Oct 2021'!R2+'WA Oct 2021'!P2),(($C$13*$C$14-('WA Oct 2021'!R2+'WA Oct 2021'!P2))*'WA Oct 2021'!S2/100),('WA Oct 2021'!T2*'WA Oct 2021'!S2/100))),0)</f>
        <v>0</v>
      </c>
      <c r="G18" s="201">
        <f>IF(AND('WA Oct 2021'!R3&gt;0,'WA Oct 2021'!T3&gt;0),IF(($C$13*$C$14&lt;'WA Oct 2021'!T3),(0),($C$13*$C$14-'WA Oct 2021'!T3)*'WA Oct 2021'!U3/100),IF(AND('WA Oct 2021'!R3&gt;0,'WA Oct 2021'!T3=""),IF(($C$13*$C$14&lt;'WA Oct 2021'!R3+'WA Oct 2021'!P3),(0),(($C$13*$C$14-('WA Oct 2021'!R3+'WA Oct 2021'!P3))*'WA Oct 2021'!S3/100)),IF(AND('WA Oct 2021'!P3&gt;0,'WA Oct 2021'!R3=""&gt;0),IF(($C$13*$C$14&lt;'WA Oct 2021'!P3),(0),($C$13*$C$14-'WA Oct 2021'!P3)*'WA Oct 2021'!Q3/100),0)))</f>
        <v>0</v>
      </c>
      <c r="H18" s="107">
        <f>(C13*C15)*'WA Oct 2021'!W4/100</f>
        <v>155.70000000000002</v>
      </c>
      <c r="I18" s="108">
        <f>SUM(C18:H18)</f>
        <v>1657.4037000000001</v>
      </c>
      <c r="J18" s="148">
        <f>(I18-C18)*4</f>
        <v>5468.2000000000007</v>
      </c>
      <c r="K18" s="148">
        <f t="shared" ref="K18" si="2">I18*4</f>
        <v>6629.6148000000003</v>
      </c>
      <c r="L18" s="149">
        <f>K18*1.1</f>
        <v>7292.5762800000011</v>
      </c>
      <c r="M18" s="110">
        <v>0</v>
      </c>
      <c r="N18" s="110">
        <f>'WA Oct 2021'!BC4</f>
        <v>0</v>
      </c>
      <c r="O18" s="110">
        <f>'WA Oct 2021'!BD4</f>
        <v>0</v>
      </c>
      <c r="P18" s="110">
        <f>'WA Oct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6629.6148000000003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6629.6148000000003</v>
      </c>
      <c r="U18" s="149">
        <f>S18*1.1</f>
        <v>7292.5762800000011</v>
      </c>
      <c r="V18" s="149">
        <f>T18*1.1</f>
        <v>7292.5762800000011</v>
      </c>
      <c r="W18" s="202">
        <f>'WA Oct 2021'!BL4</f>
        <v>0</v>
      </c>
      <c r="X18" s="210" t="str">
        <f>'WA Oct 2021'!BM4</f>
        <v>n</v>
      </c>
      <c r="Y18" s="242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</row>
    <row r="19" spans="1:46" ht="14" x14ac:dyDescent="0.1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</row>
    <row r="20" spans="1:46" ht="14" x14ac:dyDescent="0.1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</row>
    <row r="21" spans="1:46" ht="14" x14ac:dyDescent="0.1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</row>
    <row r="22" spans="1:46" ht="14" x14ac:dyDescent="0.1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</row>
    <row r="23" spans="1:46" ht="14" x14ac:dyDescent="0.1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</row>
    <row r="24" spans="1:46" ht="14" x14ac:dyDescent="0.1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</row>
    <row r="25" spans="1:46" ht="14" x14ac:dyDescent="0.1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</row>
    <row r="26" spans="1:46" ht="14" x14ac:dyDescent="0.1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</row>
    <row r="27" spans="1:46" ht="14" x14ac:dyDescent="0.1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</row>
    <row r="28" spans="1:46" ht="14" x14ac:dyDescent="0.1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</row>
    <row r="29" spans="1:46" ht="14" x14ac:dyDescent="0.1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</row>
    <row r="30" spans="1:46" ht="14" x14ac:dyDescent="0.1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</row>
    <row r="31" spans="1:46" ht="14" x14ac:dyDescent="0.1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</row>
    <row r="32" spans="1:46" ht="14" x14ac:dyDescent="0.1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</row>
    <row r="33" spans="1:46" ht="14" x14ac:dyDescent="0.1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</row>
    <row r="34" spans="1:46" ht="14" x14ac:dyDescent="0.1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</row>
    <row r="35" spans="1:46" ht="14" x14ac:dyDescent="0.1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</row>
    <row r="36" spans="1:46" ht="14" x14ac:dyDescent="0.15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</row>
    <row r="37" spans="1:46" ht="14" x14ac:dyDescent="0.1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</row>
    <row r="38" spans="1:46" ht="14" x14ac:dyDescent="0.15">
      <c r="A38" s="242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</row>
    <row r="39" spans="1:46" ht="14" x14ac:dyDescent="0.15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</row>
    <row r="40" spans="1:46" ht="14" x14ac:dyDescent="0.1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</row>
    <row r="41" spans="1:46" ht="14" x14ac:dyDescent="0.15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</row>
    <row r="42" spans="1:46" ht="14" x14ac:dyDescent="0.15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</row>
    <row r="43" spans="1:46" ht="14" x14ac:dyDescent="0.15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</row>
    <row r="44" spans="1:46" ht="14" x14ac:dyDescent="0.15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</row>
    <row r="45" spans="1:46" ht="14" x14ac:dyDescent="0.15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</row>
    <row r="46" spans="1:46" ht="14" x14ac:dyDescent="0.15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</row>
    <row r="47" spans="1:46" ht="14" x14ac:dyDescent="0.15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</row>
    <row r="48" spans="1:46" ht="14" x14ac:dyDescent="0.15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</row>
    <row r="49" spans="1:46" ht="14" x14ac:dyDescent="0.15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</row>
    <row r="50" spans="1:46" ht="14" x14ac:dyDescent="0.15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</row>
    <row r="51" spans="1:46" ht="14" x14ac:dyDescent="0.15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</row>
    <row r="52" spans="1:46" ht="14" x14ac:dyDescent="0.15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</row>
    <row r="53" spans="1:46" ht="14" x14ac:dyDescent="0.15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</row>
    <row r="54" spans="1:46" ht="14" x14ac:dyDescent="0.15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</row>
    <row r="55" spans="1:46" ht="14" x14ac:dyDescent="0.15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</row>
    <row r="56" spans="1:46" ht="14" x14ac:dyDescent="0.15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</row>
    <row r="57" spans="1:46" ht="14" x14ac:dyDescent="0.15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</row>
    <row r="58" spans="1:46" ht="14" x14ac:dyDescent="0.15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</row>
    <row r="59" spans="1:46" ht="14" x14ac:dyDescent="0.15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</row>
    <row r="60" spans="1:46" ht="14" x14ac:dyDescent="0.15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</row>
  </sheetData>
  <sheetProtection algorithmName="SHA-512" hashValue="YDuT+lYGGl7yD3qaFeJRrSTMgMGWRpbkQqiZcpmj973DaSREV7HcVnB8pVkAyGiNbx3gkqDLR6Le7H5F5+JTCg==" saltValue="2pTv1ZXYOwk3gsXofQ4HS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9510-EF55-894B-886E-EE2F73F3A9FE}">
  <sheetPr codeName="Sheet20">
    <tabColor rgb="FFCD7B93"/>
  </sheetPr>
  <dimension ref="A1:AT60"/>
  <sheetViews>
    <sheetView zoomScale="90" zoomScaleNormal="90" workbookViewId="0">
      <selection activeCell="D76" sqref="D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34" t="s">
        <v>61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</row>
    <row r="2" spans="1:46" ht="14" x14ac:dyDescent="0.15">
      <c r="A2" s="235" t="s">
        <v>11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</row>
    <row r="3" spans="1:46" ht="15" thickBot="1" x14ac:dyDescent="0.2">
      <c r="A3" s="234"/>
      <c r="B3" s="234"/>
      <c r="C3" s="234"/>
      <c r="D3" s="234"/>
      <c r="E3" s="234"/>
      <c r="F3" s="234"/>
      <c r="G3" s="236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18" customHeight="1" x14ac:dyDescent="0.15">
      <c r="A8" s="152" t="str">
        <f>'WA Apr 2021'!K2</f>
        <v>Horizon Power</v>
      </c>
      <c r="B8" s="154" t="str">
        <f>'WA Apr 2021'!L2</f>
        <v xml:space="preserve">Regulated </v>
      </c>
      <c r="C8" s="139">
        <f>IF('WA Apr 2021'!BP2=0,91*'WA Apr 2021'!M2/100,(91*'WA Apr 2021'!M2/100)+'WA Apr 2021'!BP2/4)</f>
        <v>152.607</v>
      </c>
      <c r="D8" s="139">
        <f>IF('WA Apr 2021'!O2="",$C$5*'WA Apr 2021'!N2/100,IF($C$5&gt;='WA Apr 2021'!P2,('WA Apr 2021'!P2*'WA Apr 2021'!N2/100),($C$5*'WA Apr 2021'!N2/100)))</f>
        <v>1304.840909090909</v>
      </c>
      <c r="E8" s="139">
        <f>IF(AND('WA Apr 2021'!P2&gt;0,'WA Apr 2021'!R2&gt;0),IF($C$5&lt;'WA Apr 2021'!P2,0,IF($C$5&lt;=('WA Apr 2021'!R2+'WA Apr 2021'!P2),(($C$5-'WA Apr 2021'!P2)*'WA Apr 2021'!Q2/100),(('WA Apr 2021'!R2)*'WA Apr 2021'!Q2/100))),0)</f>
        <v>0</v>
      </c>
      <c r="F8" s="139">
        <f>IF(AND('WA Apr 2021'!Q2&gt;0,'WA Apr 2021'!S2&gt;0),IF($C$5&lt;('WA Apr 2021'!R2+'WA Apr 2021'!P2),0,IF($C$5&lt;=('WA Apr 2021'!T2+'WA Apr 2021'!R2+'WA Apr 2021'!P2),(($C$5-('WA Apr 2021'!R2+'WA Apr 2021'!P2))*'WA Apr 2021'!S2/100),('WA Apr 2021'!T2*'WA Apr 2021'!S2/100))),0)</f>
        <v>0</v>
      </c>
      <c r="G8" s="140">
        <v>0</v>
      </c>
      <c r="H8" s="139">
        <f>IF(AND('WA Apr 2021'!R2&gt;0,'WA Apr 2021'!T2&gt;0),IF(($C$5&lt;'WA Apr 2021'!T2),(0),($C$5-'WA Apr 2021'!T2)*'WA Apr 2021'!U2/100),IF(AND('WA Apr 2021'!R2&gt;0,'WA Apr 2021'!T2=""),IF(($C$5&lt;'WA Apr 2021'!R2+'WA Apr 2021'!P2),(0),(($C$5-('WA Apr 2021'!R2+'WA Apr 2021'!P2))*'WA Apr 2021'!S2/100)),IF(AND('WA Apr 2021'!P2&gt;0,'WA Apr 2021'!R2=""&gt;0),IF(($C$5&lt;'WA Apr 2021'!P2),(0),($C$5-'WA Apr 2021'!P2)*'WA Apr 2021'!Q2/100),0)))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Apr 2021'!BC2</f>
        <v>0</v>
      </c>
      <c r="O8" s="138">
        <f>'WA Apr 2021'!BD2</f>
        <v>0</v>
      </c>
      <c r="P8" s="138">
        <f>'WA Apr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Apr 2021'!BL2</f>
        <v>0</v>
      </c>
      <c r="X8" s="204" t="str">
        <f>'WA Apr 2021'!BM2</f>
        <v>n</v>
      </c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18" customHeight="1" thickBot="1" x14ac:dyDescent="0.2">
      <c r="A9" s="153" t="str">
        <f>'WA Apr 2021'!K3</f>
        <v>Synergy</v>
      </c>
      <c r="B9" s="155" t="str">
        <f>'WA Apr 2021'!L3</f>
        <v>Regulated</v>
      </c>
      <c r="C9" s="146">
        <f>IF('WA Apr 2021'!BP3=0,91*'WA Apr 2021'!M3/100,(91*'WA Apr 2021'!M3/100)+'WA Apr 2021'!BP3/4)</f>
        <v>152.607</v>
      </c>
      <c r="D9" s="146">
        <f>IF('WA Apr 2021'!O3="",$C$5*'WA Apr 2021'!N3/100,IF($C$5&gt;='WA Apr 2021'!P3,('WA Apr 2021'!P3*'WA Apr 2021'!N3/100),($C$5*'WA Apr 2021'!N3/100)))</f>
        <v>1304.840909090909</v>
      </c>
      <c r="E9" s="146">
        <f>IF(AND('WA Apr 2021'!P3&gt;0,'WA Apr 2021'!R3&gt;0),IF($C$5&lt;'WA Apr 2021'!P3,0,IF($C$5&lt;=('WA Apr 2021'!R3+'WA Apr 2021'!P3),(($C$5-'WA Apr 2021'!P3)*'WA Apr 2021'!Q3/100),(('WA Apr 2021'!R3)*'WA Apr 2021'!Q3/100))),0)</f>
        <v>0</v>
      </c>
      <c r="F9" s="146">
        <f>IF(AND('WA Apr 2021'!Q3&gt;0,'WA Apr 2021'!S3&gt;0),IF($C$5&lt;('WA Apr 2021'!R3+'WA Apr 2021'!P3),0,IF($C$5&lt;=('WA Apr 2021'!T3+'WA Apr 2021'!R3+'WA Apr 2021'!P3),(($C$5-('WA Apr 2021'!R3+'WA Apr 2021'!P3))*'WA Apr 2021'!S3/100),('WA Apr 2021'!T3*'WA Apr 2021'!S3/100))),0)</f>
        <v>0</v>
      </c>
      <c r="G9" s="147">
        <v>0</v>
      </c>
      <c r="H9" s="146">
        <f>IF(AND('WA Apr 2021'!R3&gt;0,'WA Apr 2021'!T3&gt;0),IF(($C$5&lt;'WA Apr 2021'!T3),(0),($C$5-'WA Apr 2021'!T3)*'WA Apr 2021'!U3/100),IF(AND('WA Apr 2021'!R3&gt;0,'WA Apr 2021'!T3=""),IF(($C$5&lt;'WA Apr 2021'!R3+'WA Apr 2021'!P3),(0),(($C$5-('WA Apr 2021'!R3+'WA Apr 2021'!P3))*'WA Apr 2021'!S3/100)),IF(AND('WA Apr 2021'!P3&gt;0,'WA Apr 2021'!R3=""&gt;0),IF(($C$5&lt;'WA Apr 2021'!P3),(0),($C$5-'WA Apr 2021'!P3)*'WA Apr 2021'!Q3/100),0)))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Apr 2021'!BC3</f>
        <v>0</v>
      </c>
      <c r="O9" s="145">
        <f>'WA Apr 2021'!BD3</f>
        <v>0</v>
      </c>
      <c r="P9" s="145">
        <f>'WA Apr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Apr 2021'!BL3</f>
        <v>0</v>
      </c>
      <c r="X9" s="205" t="str">
        <f>'WA Apr 2021'!BM3</f>
        <v>n</v>
      </c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14" x14ac:dyDescent="0.15">
      <c r="A10" s="234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7"/>
      <c r="U10" s="237"/>
      <c r="V10" s="237"/>
      <c r="W10" s="237"/>
      <c r="X10" s="238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15" thickBot="1" x14ac:dyDescent="0.2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9"/>
      <c r="Y11" s="234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34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34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34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34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34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</row>
    <row r="18" spans="1:46" ht="18" customHeight="1" thickBot="1" x14ac:dyDescent="0.2">
      <c r="A18" s="102" t="str">
        <f>'WA Apr 2021'!K4</f>
        <v>Synergy</v>
      </c>
      <c r="B18" s="200" t="str">
        <f>'WA Apr 2021'!L4</f>
        <v>Regulated</v>
      </c>
      <c r="C18" s="107">
        <f>IF('WA Apr 2021'!BP4=0,91*'WA Apr 2021'!M4/100,(91*'WA Apr 2021'!M4/100)+'WA Apr 2021'!BP4/4)</f>
        <v>285.35945454545453</v>
      </c>
      <c r="D18" s="107">
        <f>IF('WA Apr 2021'!O4="",$C$13*$C$14*'WA Apr 2021'!N4/100,IF($C$13*$C$14&gt;='WA Apr 2021'!P4,('WA Apr 2021'!P4*'WA Apr 2021'!N4/100),($C$13*$C$14*'WA Apr 2021'!N4/100)))</f>
        <v>1190.3627272727272</v>
      </c>
      <c r="E18" s="107">
        <f>IF(AND('WA Apr 2021'!P4&gt;0,'WA Apr 2021'!R4&gt;0),IF($C$13*$C$14&lt;'WA Apr 2021'!P4,0,IF($C$13*$C$14&lt;=('WA Apr 2021'!R4+'WA Apr 2021'!P4),(($C$13*$C$14-'WA Apr 2021'!P4)*'WA Apr 2021'!Q4/100),(('WA Apr 2021'!R4)*'WA Apr 2021'!Q4/100))),0)</f>
        <v>0</v>
      </c>
      <c r="F18" s="107">
        <f>IF(AND('WA Apr 2021'!Q2&gt;0,'WA Apr 2021'!S2&gt;0),IF($C$13*$C$14&lt;('WA Apr 2021'!R2+'WA Apr 2021'!P2),0,IF($C$13*$C$14&lt;=('WA Apr 2021'!T2+'WA Apr 2021'!R2+'WA Apr 2021'!P2),(($C$13*$C$14-('WA Apr 2021'!R2+'WA Apr 2021'!P2))*'WA Apr 2021'!S2/100),('WA Apr 2021'!T2*'WA Apr 2021'!S2/100))),0)</f>
        <v>0</v>
      </c>
      <c r="G18" s="201">
        <f>IF(AND('WA Apr 2021'!R3&gt;0,'WA Apr 2021'!T3&gt;0),IF(($C$13*$C$14&lt;'WA Apr 2021'!T3),(0),($C$13*$C$14-'WA Apr 2021'!T3)*'WA Apr 2021'!U3/100),IF(AND('WA Apr 2021'!R3&gt;0,'WA Apr 2021'!T3=""),IF(($C$13*$C$14&lt;'WA Apr 2021'!R3+'WA Apr 2021'!P3),(0),(($C$13*$C$14-('WA Apr 2021'!R3+'WA Apr 2021'!P3))*'WA Apr 2021'!S3/100)),IF(AND('WA Apr 2021'!P3&gt;0,'WA Apr 2021'!R3=""&gt;0),IF(($C$13*$C$14&lt;'WA Apr 2021'!P3),(0),($C$13*$C$14-'WA Apr 2021'!P3)*'WA Apr 2021'!Q3/100),0)))</f>
        <v>0</v>
      </c>
      <c r="H18" s="107">
        <f>(C13*C15)*'WA Apr 2021'!W4/100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Apr 2021'!BC4</f>
        <v>0</v>
      </c>
      <c r="O18" s="110">
        <f>'WA Apr 2021'!BD4</f>
        <v>0</v>
      </c>
      <c r="P18" s="110">
        <f>'WA Apr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Apr 2021'!BL4</f>
        <v>0</v>
      </c>
      <c r="X18" s="210" t="str">
        <f>'WA Apr 2021'!BM4</f>
        <v>n</v>
      </c>
      <c r="Y18" s="234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</row>
    <row r="19" spans="1:46" ht="14" x14ac:dyDescent="0.15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</row>
    <row r="20" spans="1:46" ht="14" x14ac:dyDescent="0.15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</row>
    <row r="21" spans="1:46" ht="14" x14ac:dyDescent="0.15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</row>
    <row r="22" spans="1:46" ht="14" x14ac:dyDescent="0.15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</row>
    <row r="23" spans="1:46" ht="14" x14ac:dyDescent="0.15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</row>
    <row r="24" spans="1:46" ht="14" x14ac:dyDescent="0.15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</row>
    <row r="25" spans="1:46" ht="14" x14ac:dyDescent="0.15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</row>
    <row r="26" spans="1:46" ht="14" x14ac:dyDescent="0.15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</row>
    <row r="27" spans="1:46" ht="14" x14ac:dyDescent="0.15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</row>
    <row r="28" spans="1:46" ht="14" x14ac:dyDescent="0.15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</row>
    <row r="29" spans="1:46" ht="14" x14ac:dyDescent="0.15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</row>
    <row r="30" spans="1:46" ht="14" x14ac:dyDescent="0.15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</row>
    <row r="31" spans="1:46" ht="14" x14ac:dyDescent="0.15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</row>
    <row r="32" spans="1:46" ht="14" x14ac:dyDescent="0.15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</row>
    <row r="33" spans="1:46" ht="14" x14ac:dyDescent="0.15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</row>
    <row r="34" spans="1:46" ht="14" x14ac:dyDescent="0.15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</row>
    <row r="35" spans="1:46" ht="14" x14ac:dyDescent="0.15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</row>
    <row r="36" spans="1:46" ht="14" x14ac:dyDescent="0.15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</row>
    <row r="37" spans="1:46" ht="14" x14ac:dyDescent="0.1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</row>
    <row r="38" spans="1:46" ht="14" x14ac:dyDescent="0.15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</row>
    <row r="39" spans="1:46" ht="14" x14ac:dyDescent="0.15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</row>
    <row r="40" spans="1:46" ht="14" x14ac:dyDescent="0.15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</row>
    <row r="41" spans="1:46" ht="14" x14ac:dyDescent="0.15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</row>
    <row r="42" spans="1:46" ht="14" x14ac:dyDescent="0.15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</row>
    <row r="43" spans="1:46" ht="14" x14ac:dyDescent="0.15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</row>
    <row r="44" spans="1:46" ht="14" x14ac:dyDescent="0.1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</row>
    <row r="45" spans="1:46" ht="14" x14ac:dyDescent="0.15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</row>
    <row r="46" spans="1:46" ht="14" x14ac:dyDescent="0.15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</row>
    <row r="47" spans="1:46" ht="14" x14ac:dyDescent="0.15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</row>
    <row r="48" spans="1:46" ht="14" x14ac:dyDescent="0.15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</row>
    <row r="49" spans="1:46" ht="14" x14ac:dyDescent="0.15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</row>
    <row r="50" spans="1:46" ht="14" x14ac:dyDescent="0.15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</row>
    <row r="51" spans="1:46" ht="14" x14ac:dyDescent="0.15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</row>
    <row r="52" spans="1:46" ht="14" x14ac:dyDescent="0.15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</row>
    <row r="53" spans="1:46" ht="14" x14ac:dyDescent="0.15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</row>
    <row r="54" spans="1:46" ht="14" x14ac:dyDescent="0.15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</row>
    <row r="55" spans="1:46" ht="14" x14ac:dyDescent="0.15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</row>
    <row r="56" spans="1:46" ht="14" x14ac:dyDescent="0.1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</row>
    <row r="57" spans="1:46" ht="14" x14ac:dyDescent="0.15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</row>
    <row r="58" spans="1:46" ht="14" x14ac:dyDescent="0.15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</row>
    <row r="59" spans="1:46" ht="14" x14ac:dyDescent="0.15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</row>
    <row r="60" spans="1:46" ht="14" x14ac:dyDescent="0.15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</row>
  </sheetData>
  <sheetProtection algorithmName="SHA-512" hashValue="Q70ZvMZQP9FbTMC3FT3poZziU9op8n0lZkV4dgirCaiwnCZFwup6G7wz2XsptFUijiSMUGuUO017MFCXVoShMQ==" saltValue="2XjzNmvG3Rf1jC8l7WyGT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31AE-65E5-0B40-8379-2863AC94A13A}">
  <sheetPr codeName="Sheet19">
    <tabColor theme="7" tint="0.59999389629810485"/>
  </sheetPr>
  <dimension ref="A1:BA216"/>
  <sheetViews>
    <sheetView zoomScale="90" zoomScaleNormal="90" workbookViewId="0">
      <selection activeCell="F23" sqref="F23"/>
    </sheetView>
  </sheetViews>
  <sheetFormatPr baseColWidth="10" defaultRowHeight="14" x14ac:dyDescent="0.15"/>
  <cols>
    <col min="1" max="1" width="20.33203125" style="224" customWidth="1"/>
    <col min="2" max="2" width="24.33203125" style="224" customWidth="1"/>
    <col min="3" max="9" width="12.1640625" style="224" customWidth="1"/>
    <col min="10" max="11" width="12.1640625" style="224" hidden="1" customWidth="1"/>
    <col min="12" max="16" width="12.1640625" style="224" customWidth="1"/>
    <col min="17" max="20" width="12.1640625" style="224" hidden="1" customWidth="1"/>
    <col min="21" max="24" width="12.1640625" style="224" customWidth="1"/>
    <col min="25" max="53" width="7.5" style="224" customWidth="1"/>
    <col min="54" max="16384" width="10.83203125" style="224"/>
  </cols>
  <sheetData>
    <row r="1" spans="1:53" x14ac:dyDescent="0.15">
      <c r="A1" s="224" t="s">
        <v>61</v>
      </c>
    </row>
    <row r="2" spans="1:53" x14ac:dyDescent="0.15">
      <c r="A2" s="225" t="s">
        <v>11</v>
      </c>
    </row>
    <row r="3" spans="1:53" ht="15" thickBot="1" x14ac:dyDescent="0.2">
      <c r="G3" s="226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</row>
    <row r="8" spans="1:53" ht="18" customHeight="1" x14ac:dyDescent="0.15">
      <c r="A8" s="152" t="str">
        <f>'WA Oct 2020'!K2</f>
        <v>Horizon Power</v>
      </c>
      <c r="B8" s="154" t="str">
        <f>'WA Oct 2020'!L2</f>
        <v xml:space="preserve">Regulated </v>
      </c>
      <c r="C8" s="139">
        <f>IF('WA Oct 2020'!BP2=0,91*'WA Oct 2020'!M2/100,(91*'WA Oct 2020'!M2/100)+'WA Oct 2020'!BP2/4)</f>
        <v>152.607</v>
      </c>
      <c r="D8" s="139">
        <f>IF('WA Oct 2020'!O2="",$C$5*'WA Oct 2020'!N2/100,IF($C$5&gt;='WA Oct 2020'!P2,('WA Oct 2020'!P2*'WA Oct 2020'!N2/100),($C$5*'WA Oct 2020'!N2/100)))</f>
        <v>1304.840909090909</v>
      </c>
      <c r="E8" s="139">
        <f>IF(AND('WA Oct 2020'!P2&gt;0,'WA Oct 2020'!R2&gt;0),IF($C$5&lt;'WA Oct 2020'!P2,0,IF($C$5&lt;=('WA Oct 2020'!R2+'WA Oct 2020'!P2),(($C$5-'WA Oct 2020'!P2)*'WA Oct 2020'!Q2/100),(('WA Oct 2020'!R2)*'WA Oct 2020'!Q2/100))),0)</f>
        <v>0</v>
      </c>
      <c r="F8" s="139">
        <f>IF(AND('WA Oct 2020'!Q2&gt;0,'WA Oct 2020'!S2&gt;0),IF($C$5&lt;('WA Oct 2020'!R2+'WA Oct 2020'!P2),0,IF($C$5&lt;=('WA Oct 2020'!T2+'WA Oct 2020'!R2+'WA Oct 2020'!P2),(($C$5-('WA Oct 2020'!R2+'WA Oct 2020'!P2))*'WA Oct 2020'!S2/100),('WA Oct 2020'!T2*'WA Oct 2020'!S2/100))),0)</f>
        <v>0</v>
      </c>
      <c r="G8" s="140">
        <v>0</v>
      </c>
      <c r="H8" s="139">
        <f>IF(AND('WA Oct 2020'!R2&gt;0,'WA Oct 2020'!T2&gt;0),IF(($C$5&lt;'WA Oct 2020'!T2),(0),($C$5-'WA Oct 2020'!T2)*'WA Oct 2020'!U2/100),IF(AND('WA Oct 2020'!R2&gt;0,'WA Oct 2020'!T2=""),IF(($C$5&lt;'WA Oct 2020'!R2+'WA Oct 2020'!P2),(0),(($C$5-('WA Oct 2020'!R2+'WA Oct 2020'!P2))*'WA Oct 2020'!S2/100)),IF(AND('WA Oct 2020'!P2&gt;0,'WA Oct 2020'!R2=""&gt;0),IF(($C$5&lt;'WA Oct 2020'!P2),(0),($C$5-'WA Oct 2020'!P2)*'WA Oct 2020'!Q2/100),0)))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Oct 2020'!BC2</f>
        <v>0</v>
      </c>
      <c r="O8" s="138">
        <f>'WA Oct 2020'!BD2</f>
        <v>0</v>
      </c>
      <c r="P8" s="138">
        <f>'WA Oct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Oct 2020'!BL2</f>
        <v>0</v>
      </c>
      <c r="X8" s="204" t="str">
        <f>'WA Oct 2020'!BM2</f>
        <v>n</v>
      </c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</row>
    <row r="9" spans="1:53" ht="18" customHeight="1" thickBot="1" x14ac:dyDescent="0.2">
      <c r="A9" s="153" t="str">
        <f>'WA Oct 2020'!K3</f>
        <v>Synergy</v>
      </c>
      <c r="B9" s="155" t="str">
        <f>'WA Oct 2020'!L3</f>
        <v>Regulated</v>
      </c>
      <c r="C9" s="146">
        <f>IF('WA Oct 2020'!BP3=0,91*'WA Oct 2020'!M3/100,(91*'WA Oct 2020'!M3/100)+'WA Oct 2020'!BP3/4)</f>
        <v>152.607</v>
      </c>
      <c r="D9" s="146">
        <f>IF('WA Oct 2020'!O3="",$C$5*'WA Oct 2020'!N3/100,IF($C$5&gt;='WA Oct 2020'!P3,('WA Oct 2020'!P3*'WA Oct 2020'!N3/100),($C$5*'WA Oct 2020'!N3/100)))</f>
        <v>1304.840909090909</v>
      </c>
      <c r="E9" s="146">
        <f>IF(AND('WA Oct 2020'!P3&gt;0,'WA Oct 2020'!R3&gt;0),IF($C$5&lt;'WA Oct 2020'!P3,0,IF($C$5&lt;=('WA Oct 2020'!R3+'WA Oct 2020'!P3),(($C$5-'WA Oct 2020'!P3)*'WA Oct 2020'!Q3/100),(('WA Oct 2020'!R3)*'WA Oct 2020'!Q3/100))),0)</f>
        <v>0</v>
      </c>
      <c r="F9" s="146">
        <f>IF(AND('WA Oct 2020'!Q3&gt;0,'WA Oct 2020'!S3&gt;0),IF($C$5&lt;('WA Oct 2020'!R3+'WA Oct 2020'!P3),0,IF($C$5&lt;=('WA Oct 2020'!T3+'WA Oct 2020'!R3+'WA Oct 2020'!P3),(($C$5-('WA Oct 2020'!R3+'WA Oct 2020'!P3))*'WA Oct 2020'!S3/100),('WA Oct 2020'!T3*'WA Oct 2020'!S3/100))),0)</f>
        <v>0</v>
      </c>
      <c r="G9" s="147">
        <v>0</v>
      </c>
      <c r="H9" s="146">
        <f>IF(AND('WA Oct 2020'!R3&gt;0,'WA Oct 2020'!T3&gt;0),IF(($C$5&lt;'WA Oct 2020'!T3),(0),($C$5-'WA Oct 2020'!T3)*'WA Oct 2020'!U3/100),IF(AND('WA Oct 2020'!R3&gt;0,'WA Oct 2020'!T3=""),IF(($C$5&lt;'WA Oct 2020'!R3+'WA Oct 2020'!P3),(0),(($C$5-('WA Oct 2020'!R3+'WA Oct 2020'!P3))*'WA Oct 2020'!S3/100)),IF(AND('WA Oct 2020'!P3&gt;0,'WA Oct 2020'!R3=""&gt;0),IF(($C$5&lt;'WA Oct 2020'!P3),(0),($C$5-'WA Oct 2020'!P3)*'WA Oct 2020'!Q3/100),0)))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Oct 2020'!BC3</f>
        <v>0</v>
      </c>
      <c r="O9" s="145">
        <f>'WA Oct 2020'!BD3</f>
        <v>0</v>
      </c>
      <c r="P9" s="145">
        <f>'WA Oct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Oct 2020'!BL3</f>
        <v>0</v>
      </c>
      <c r="X9" s="205" t="str">
        <f>'WA Oct 2020'!BM3</f>
        <v>n</v>
      </c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</row>
    <row r="10" spans="1:53" x14ac:dyDescent="0.15">
      <c r="T10" s="227"/>
      <c r="U10" s="227"/>
      <c r="V10" s="227"/>
      <c r="W10" s="227"/>
      <c r="X10" s="228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</row>
    <row r="11" spans="1:53" ht="15" thickBot="1" x14ac:dyDescent="0.2">
      <c r="X11" s="229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</row>
    <row r="18" spans="1:53" ht="18" customHeight="1" thickBot="1" x14ac:dyDescent="0.2">
      <c r="A18" s="102" t="str">
        <f>'WA Oct 2020'!K4</f>
        <v>Synergy</v>
      </c>
      <c r="B18" s="200" t="str">
        <f>'WA Oct 2020'!L4</f>
        <v>Regulated</v>
      </c>
      <c r="C18" s="107">
        <f>IF('WA Oct 2020'!BP4=0,91*'WA Oct 2020'!M4/100,(91*'WA Oct 2020'!M4/100)+'WA Oct 2020'!BP4/4)</f>
        <v>285.35945454545453</v>
      </c>
      <c r="D18" s="107">
        <f>IF('WA Oct 2020'!O4="",$C$13*$C$14*'WA Oct 2020'!N4/100,IF($C$13*$C$14&gt;='WA Oct 2020'!P4,('WA Oct 2020'!P4*'WA Oct 2020'!N4/100),($C$13*$C$14*'WA Oct 2020'!N4/100)))</f>
        <v>1190.3627272727272</v>
      </c>
      <c r="E18" s="107">
        <f>IF(AND('WA Oct 2020'!P4&gt;0,'WA Oct 2020'!R4&gt;0),IF($C$13*$C$14&lt;'WA Oct 2020'!P4,0,IF($C$13*$C$14&lt;=('WA Oct 2020'!R4+'WA Oct 2020'!P4),(($C$13*$C$14-'WA Oct 2020'!P4)*'WA Oct 2020'!Q4/100),(('WA Oct 2020'!R4)*'WA Oct 2020'!Q4/100))),0)</f>
        <v>0</v>
      </c>
      <c r="F18" s="107">
        <f>IF(AND('WA Oct 2020'!Q2&gt;0,'WA Oct 2020'!S2&gt;0),IF($C$13*$C$14&lt;('WA Oct 2020'!R2+'WA Oct 2020'!P2),0,IF($C$13*$C$14&lt;=('WA Oct 2020'!T2+'WA Oct 2020'!R2+'WA Oct 2020'!P2),(($C$13*$C$14-('WA Oct 2020'!R2+'WA Oct 2020'!P2))*'WA Oct 2020'!S2/100),('WA Oct 2020'!T2*'WA Oct 2020'!S2/100))),0)</f>
        <v>0</v>
      </c>
      <c r="G18" s="201">
        <f>IF(AND('WA Oct 2020'!R3&gt;0,'WA Oct 2020'!T3&gt;0),IF(($C$13*$C$14&lt;'WA Oct 2020'!T3),(0),($C$13*$C$14-'WA Oct 2020'!T3)*'WA Oct 2020'!U3/100),IF(AND('WA Oct 2020'!R3&gt;0,'WA Oct 2020'!T3=""),IF(($C$13*$C$14&lt;'WA Oct 2020'!R3+'WA Oct 2020'!P3),(0),(($C$13*$C$14-('WA Oct 2020'!R3+'WA Oct 2020'!P3))*'WA Oct 2020'!S3/100)),IF(AND('WA Oct 2020'!P3&gt;0,'WA Oct 2020'!R3=""&gt;0),IF(($C$13*$C$14&lt;'WA Oct 2020'!P3),(0),($C$13*$C$14-'WA Oct 2020'!P3)*'WA Oct 2020'!Q3/100),0)))</f>
        <v>0</v>
      </c>
      <c r="H18" s="107">
        <f>(C13*C15)*'WA Oct 2020'!W4/100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Oct 2020'!BC4</f>
        <v>0</v>
      </c>
      <c r="O18" s="110">
        <f>'WA Oct 2020'!BD4</f>
        <v>0</v>
      </c>
      <c r="P18" s="110">
        <f>'WA Oct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Oct 2020'!BL4</f>
        <v>0</v>
      </c>
      <c r="X18" s="210" t="str">
        <f>'WA Oct 2020'!BM4</f>
        <v>n</v>
      </c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</row>
    <row r="19" spans="1:53" x14ac:dyDescent="0.15"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</row>
    <row r="20" spans="1:53" x14ac:dyDescent="0.15"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</row>
    <row r="21" spans="1:53" x14ac:dyDescent="0.15"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</row>
    <row r="22" spans="1:53" x14ac:dyDescent="0.15"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</row>
    <row r="23" spans="1:53" x14ac:dyDescent="0.15"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</row>
    <row r="24" spans="1:53" x14ac:dyDescent="0.15"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</row>
    <row r="25" spans="1:53" x14ac:dyDescent="0.15"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</row>
    <row r="26" spans="1:53" x14ac:dyDescent="0.15"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</row>
    <row r="27" spans="1:53" x14ac:dyDescent="0.15"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</row>
    <row r="28" spans="1:53" x14ac:dyDescent="0.15"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</row>
    <row r="29" spans="1:53" x14ac:dyDescent="0.15"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</row>
    <row r="30" spans="1:53" x14ac:dyDescent="0.15"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</row>
    <row r="31" spans="1:53" x14ac:dyDescent="0.15"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</row>
    <row r="32" spans="1:53" x14ac:dyDescent="0.15"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</row>
    <row r="33" spans="26:53" x14ac:dyDescent="0.15"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</row>
    <row r="34" spans="26:53" x14ac:dyDescent="0.15"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</row>
    <row r="35" spans="26:53" x14ac:dyDescent="0.15"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</row>
    <row r="36" spans="26:53" x14ac:dyDescent="0.15"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</row>
    <row r="37" spans="26:53" x14ac:dyDescent="0.15"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</row>
    <row r="38" spans="26:53" x14ac:dyDescent="0.15"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</row>
    <row r="39" spans="26:53" x14ac:dyDescent="0.15"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</row>
    <row r="40" spans="26:53" x14ac:dyDescent="0.15"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</row>
    <row r="41" spans="26:53" x14ac:dyDescent="0.15"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</row>
    <row r="42" spans="26:53" x14ac:dyDescent="0.15"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</row>
    <row r="43" spans="26:53" x14ac:dyDescent="0.15"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</row>
    <row r="44" spans="26:53" x14ac:dyDescent="0.15"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</row>
    <row r="45" spans="26:53" x14ac:dyDescent="0.15"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</row>
    <row r="46" spans="26:53" x14ac:dyDescent="0.15"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</row>
    <row r="47" spans="26:53" x14ac:dyDescent="0.15"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</row>
    <row r="48" spans="26:53" x14ac:dyDescent="0.15"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</row>
    <row r="49" spans="26:53" x14ac:dyDescent="0.15"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</row>
    <row r="50" spans="26:53" x14ac:dyDescent="0.15"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</row>
    <row r="51" spans="26:53" x14ac:dyDescent="0.15"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</row>
    <row r="52" spans="26:53" x14ac:dyDescent="0.15"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</row>
    <row r="53" spans="26:53" x14ac:dyDescent="0.15"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</row>
    <row r="54" spans="26:53" x14ac:dyDescent="0.15"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</row>
    <row r="55" spans="26:53" x14ac:dyDescent="0.15"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</row>
    <row r="56" spans="26:53" x14ac:dyDescent="0.15"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</row>
    <row r="57" spans="26:53" x14ac:dyDescent="0.15"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  <c r="AY57" s="227"/>
      <c r="AZ57" s="227"/>
      <c r="BA57" s="227"/>
    </row>
    <row r="58" spans="26:53" x14ac:dyDescent="0.15"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</row>
    <row r="59" spans="26:53" x14ac:dyDescent="0.15"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</row>
    <row r="60" spans="26:53" x14ac:dyDescent="0.15"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</row>
    <row r="61" spans="26:53" x14ac:dyDescent="0.15"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</row>
    <row r="62" spans="26:53" x14ac:dyDescent="0.15"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</row>
    <row r="63" spans="26:53" x14ac:dyDescent="0.15"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</row>
    <row r="64" spans="26:53" x14ac:dyDescent="0.15"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</row>
    <row r="65" spans="26:53" x14ac:dyDescent="0.15"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</row>
    <row r="66" spans="26:53" x14ac:dyDescent="0.15"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</row>
    <row r="67" spans="26:53" x14ac:dyDescent="0.15"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/>
    </row>
    <row r="68" spans="26:53" x14ac:dyDescent="0.15"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</row>
    <row r="69" spans="26:53" x14ac:dyDescent="0.15"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</row>
    <row r="70" spans="26:53" x14ac:dyDescent="0.15"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</row>
    <row r="71" spans="26:53" x14ac:dyDescent="0.15"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</row>
    <row r="72" spans="26:53" x14ac:dyDescent="0.15"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</row>
    <row r="73" spans="26:53" x14ac:dyDescent="0.15"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  <c r="AY73" s="227"/>
      <c r="AZ73" s="227"/>
      <c r="BA73" s="227"/>
    </row>
    <row r="74" spans="26:53" x14ac:dyDescent="0.15"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</row>
    <row r="75" spans="26:53" x14ac:dyDescent="0.15"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</row>
    <row r="76" spans="26:53" x14ac:dyDescent="0.15"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</row>
    <row r="77" spans="26:53" x14ac:dyDescent="0.15"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</row>
    <row r="78" spans="26:53" x14ac:dyDescent="0.15"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</row>
    <row r="79" spans="26:53" x14ac:dyDescent="0.15"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</row>
    <row r="80" spans="26:53" x14ac:dyDescent="0.15"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</row>
    <row r="81" spans="26:53" x14ac:dyDescent="0.15"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</row>
    <row r="82" spans="26:53" x14ac:dyDescent="0.15"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</row>
    <row r="83" spans="26:53" x14ac:dyDescent="0.15"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</row>
    <row r="84" spans="26:53" x14ac:dyDescent="0.15"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</row>
    <row r="85" spans="26:53" x14ac:dyDescent="0.15"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</row>
    <row r="86" spans="26:53" x14ac:dyDescent="0.15"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</row>
    <row r="87" spans="26:53" x14ac:dyDescent="0.15"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</row>
    <row r="88" spans="26:53" x14ac:dyDescent="0.15"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</row>
    <row r="89" spans="26:53" x14ac:dyDescent="0.15"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</row>
    <row r="90" spans="26:53" x14ac:dyDescent="0.15"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</row>
    <row r="91" spans="26:53" x14ac:dyDescent="0.15"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</row>
    <row r="92" spans="26:53" x14ac:dyDescent="0.15"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</row>
    <row r="93" spans="26:53" x14ac:dyDescent="0.15"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</row>
    <row r="94" spans="26:53" x14ac:dyDescent="0.15"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</row>
    <row r="95" spans="26:53" x14ac:dyDescent="0.15"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</row>
    <row r="96" spans="26:53" x14ac:dyDescent="0.15"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</row>
    <row r="97" spans="26:53" x14ac:dyDescent="0.15"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</row>
    <row r="98" spans="26:53" x14ac:dyDescent="0.15"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</row>
    <row r="99" spans="26:53" x14ac:dyDescent="0.15"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</row>
    <row r="100" spans="26:53" x14ac:dyDescent="0.15"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</row>
    <row r="101" spans="26:53" x14ac:dyDescent="0.15"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</row>
    <row r="102" spans="26:53" x14ac:dyDescent="0.15"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</row>
    <row r="103" spans="26:53" x14ac:dyDescent="0.15"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</row>
    <row r="104" spans="26:53" x14ac:dyDescent="0.15"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</row>
    <row r="105" spans="26:53" x14ac:dyDescent="0.15"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  <c r="AW105" s="227"/>
      <c r="AX105" s="227"/>
      <c r="AY105" s="227"/>
      <c r="AZ105" s="227"/>
      <c r="BA105" s="227"/>
    </row>
    <row r="106" spans="26:53" x14ac:dyDescent="0.15"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</row>
    <row r="107" spans="26:53" x14ac:dyDescent="0.15"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</row>
    <row r="108" spans="26:53" x14ac:dyDescent="0.15"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</row>
    <row r="109" spans="26:53" x14ac:dyDescent="0.15"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</row>
    <row r="110" spans="26:53" x14ac:dyDescent="0.15"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</row>
    <row r="111" spans="26:53" x14ac:dyDescent="0.15"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</row>
    <row r="112" spans="26:53" x14ac:dyDescent="0.15"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</row>
    <row r="113" spans="26:53" x14ac:dyDescent="0.15"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</row>
    <row r="114" spans="26:53" x14ac:dyDescent="0.15"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</row>
    <row r="115" spans="26:53" x14ac:dyDescent="0.15"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</row>
    <row r="116" spans="26:53" x14ac:dyDescent="0.15"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</row>
    <row r="117" spans="26:53" x14ac:dyDescent="0.15"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</row>
    <row r="118" spans="26:53" x14ac:dyDescent="0.15"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227"/>
      <c r="AT118" s="227"/>
      <c r="AU118" s="227"/>
      <c r="AV118" s="227"/>
      <c r="AW118" s="227"/>
      <c r="AX118" s="227"/>
      <c r="AY118" s="227"/>
      <c r="AZ118" s="227"/>
      <c r="BA118" s="227"/>
    </row>
    <row r="119" spans="26:53" x14ac:dyDescent="0.15"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  <c r="AW119" s="227"/>
      <c r="AX119" s="227"/>
      <c r="AY119" s="227"/>
      <c r="AZ119" s="227"/>
      <c r="BA119" s="227"/>
    </row>
    <row r="120" spans="26:53" x14ac:dyDescent="0.15"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227"/>
      <c r="AT120" s="227"/>
      <c r="AU120" s="227"/>
      <c r="AV120" s="227"/>
      <c r="AW120" s="227"/>
      <c r="AX120" s="227"/>
      <c r="AY120" s="227"/>
      <c r="AZ120" s="227"/>
      <c r="BA120" s="227"/>
    </row>
    <row r="121" spans="26:53" x14ac:dyDescent="0.15"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  <c r="AW121" s="227"/>
      <c r="AX121" s="227"/>
      <c r="AY121" s="227"/>
      <c r="AZ121" s="227"/>
      <c r="BA121" s="227"/>
    </row>
    <row r="122" spans="26:53" x14ac:dyDescent="0.15"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227"/>
      <c r="AS122" s="227"/>
      <c r="AT122" s="227"/>
      <c r="AU122" s="227"/>
      <c r="AV122" s="227"/>
      <c r="AW122" s="227"/>
      <c r="AX122" s="227"/>
      <c r="AY122" s="227"/>
      <c r="AZ122" s="227"/>
      <c r="BA122" s="227"/>
    </row>
    <row r="123" spans="26:53" x14ac:dyDescent="0.15"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227"/>
      <c r="AT123" s="227"/>
      <c r="AU123" s="227"/>
      <c r="AV123" s="227"/>
      <c r="AW123" s="227"/>
      <c r="AX123" s="227"/>
      <c r="AY123" s="227"/>
      <c r="AZ123" s="227"/>
      <c r="BA123" s="227"/>
    </row>
    <row r="124" spans="26:53" x14ac:dyDescent="0.15"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227"/>
      <c r="AS124" s="227"/>
      <c r="AT124" s="227"/>
      <c r="AU124" s="227"/>
      <c r="AV124" s="227"/>
      <c r="AW124" s="227"/>
      <c r="AX124" s="227"/>
      <c r="AY124" s="227"/>
      <c r="AZ124" s="227"/>
      <c r="BA124" s="227"/>
    </row>
    <row r="125" spans="26:53" x14ac:dyDescent="0.15"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227"/>
      <c r="AT125" s="227"/>
      <c r="AU125" s="227"/>
      <c r="AV125" s="227"/>
      <c r="AW125" s="227"/>
      <c r="AX125" s="227"/>
      <c r="AY125" s="227"/>
      <c r="AZ125" s="227"/>
      <c r="BA125" s="227"/>
    </row>
    <row r="126" spans="26:53" x14ac:dyDescent="0.15"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227"/>
      <c r="AS126" s="227"/>
      <c r="AT126" s="227"/>
      <c r="AU126" s="227"/>
      <c r="AV126" s="227"/>
      <c r="AW126" s="227"/>
      <c r="AX126" s="227"/>
      <c r="AY126" s="227"/>
      <c r="AZ126" s="227"/>
      <c r="BA126" s="227"/>
    </row>
    <row r="127" spans="26:53" x14ac:dyDescent="0.15"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</row>
    <row r="128" spans="26:53" x14ac:dyDescent="0.15"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</row>
    <row r="129" spans="26:53" x14ac:dyDescent="0.15"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</row>
    <row r="130" spans="26:53" x14ac:dyDescent="0.15"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</row>
    <row r="131" spans="26:53" x14ac:dyDescent="0.15"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</row>
    <row r="132" spans="26:53" x14ac:dyDescent="0.15"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</row>
    <row r="133" spans="26:53" x14ac:dyDescent="0.15"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</row>
    <row r="134" spans="26:53" x14ac:dyDescent="0.15"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</row>
    <row r="135" spans="26:53" x14ac:dyDescent="0.15"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</row>
    <row r="136" spans="26:53" x14ac:dyDescent="0.15"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</row>
    <row r="137" spans="26:53" x14ac:dyDescent="0.15"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</row>
    <row r="138" spans="26:53" x14ac:dyDescent="0.15"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</row>
    <row r="139" spans="26:53" x14ac:dyDescent="0.15"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</row>
    <row r="140" spans="26:53" x14ac:dyDescent="0.15"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</row>
    <row r="141" spans="26:53" x14ac:dyDescent="0.15"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</row>
    <row r="142" spans="26:53" x14ac:dyDescent="0.15"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227"/>
      <c r="AT142" s="227"/>
      <c r="AU142" s="227"/>
      <c r="AV142" s="227"/>
      <c r="AW142" s="227"/>
      <c r="AX142" s="227"/>
      <c r="AY142" s="227"/>
      <c r="AZ142" s="227"/>
      <c r="BA142" s="227"/>
    </row>
    <row r="143" spans="26:53" x14ac:dyDescent="0.15"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</row>
    <row r="144" spans="26:53" x14ac:dyDescent="0.15"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</row>
    <row r="145" spans="26:53" x14ac:dyDescent="0.15"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</row>
    <row r="146" spans="26:53" x14ac:dyDescent="0.15"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</row>
    <row r="147" spans="26:53" x14ac:dyDescent="0.15"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227"/>
      <c r="AT147" s="227"/>
      <c r="AU147" s="227"/>
      <c r="AV147" s="227"/>
      <c r="AW147" s="227"/>
      <c r="AX147" s="227"/>
      <c r="AY147" s="227"/>
      <c r="AZ147" s="227"/>
      <c r="BA147" s="227"/>
    </row>
    <row r="148" spans="26:53" x14ac:dyDescent="0.15"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</row>
    <row r="149" spans="26:53" x14ac:dyDescent="0.15"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227"/>
    </row>
    <row r="150" spans="26:53" x14ac:dyDescent="0.15"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</row>
    <row r="151" spans="26:53" x14ac:dyDescent="0.15"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</row>
    <row r="152" spans="26:53" x14ac:dyDescent="0.15"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</row>
    <row r="153" spans="26:53" x14ac:dyDescent="0.15"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</row>
    <row r="154" spans="26:53" x14ac:dyDescent="0.15"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</row>
    <row r="155" spans="26:53" x14ac:dyDescent="0.15"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</row>
    <row r="156" spans="26:53" x14ac:dyDescent="0.15"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</row>
    <row r="157" spans="26:53" x14ac:dyDescent="0.15"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227"/>
    </row>
    <row r="158" spans="26:53" x14ac:dyDescent="0.15"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</row>
    <row r="159" spans="26:53" x14ac:dyDescent="0.15"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227"/>
      <c r="AQ159" s="227"/>
      <c r="AR159" s="227"/>
      <c r="AS159" s="227"/>
      <c r="AT159" s="227"/>
      <c r="AU159" s="227"/>
      <c r="AV159" s="227"/>
      <c r="AW159" s="227"/>
      <c r="AX159" s="227"/>
      <c r="AY159" s="227"/>
      <c r="AZ159" s="227"/>
      <c r="BA159" s="227"/>
    </row>
    <row r="160" spans="26:53" x14ac:dyDescent="0.15"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</row>
    <row r="161" spans="26:53" x14ac:dyDescent="0.15"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  <c r="AU161" s="227"/>
      <c r="AV161" s="227"/>
      <c r="AW161" s="227"/>
      <c r="AX161" s="227"/>
      <c r="AY161" s="227"/>
      <c r="AZ161" s="227"/>
      <c r="BA161" s="227"/>
    </row>
    <row r="162" spans="26:53" x14ac:dyDescent="0.15"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</row>
    <row r="163" spans="26:53" x14ac:dyDescent="0.15"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  <c r="AU163" s="227"/>
      <c r="AV163" s="227"/>
      <c r="AW163" s="227"/>
      <c r="AX163" s="227"/>
      <c r="AY163" s="227"/>
      <c r="AZ163" s="227"/>
      <c r="BA163" s="227"/>
    </row>
    <row r="164" spans="26:53" x14ac:dyDescent="0.15"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</row>
    <row r="165" spans="26:53" x14ac:dyDescent="0.15"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</row>
    <row r="166" spans="26:53" x14ac:dyDescent="0.15"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</row>
    <row r="167" spans="26:53" x14ac:dyDescent="0.15"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</row>
    <row r="168" spans="26:53" x14ac:dyDescent="0.15"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</row>
    <row r="169" spans="26:53" x14ac:dyDescent="0.15"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</row>
    <row r="170" spans="26:53" x14ac:dyDescent="0.15"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</row>
    <row r="171" spans="26:53" x14ac:dyDescent="0.15"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</row>
    <row r="172" spans="26:53" x14ac:dyDescent="0.15"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</row>
    <row r="173" spans="26:53" x14ac:dyDescent="0.15"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</row>
    <row r="174" spans="26:53" x14ac:dyDescent="0.15"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</row>
    <row r="175" spans="26:53" x14ac:dyDescent="0.15"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</row>
    <row r="176" spans="26:53" x14ac:dyDescent="0.15"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</row>
    <row r="177" spans="26:53" x14ac:dyDescent="0.15"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</row>
    <row r="178" spans="26:53" x14ac:dyDescent="0.15"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</row>
    <row r="179" spans="26:53" x14ac:dyDescent="0.15"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</row>
    <row r="180" spans="26:53" x14ac:dyDescent="0.15"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</row>
    <row r="181" spans="26:53" x14ac:dyDescent="0.15"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</row>
    <row r="182" spans="26:53" x14ac:dyDescent="0.15"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</row>
    <row r="183" spans="26:53" x14ac:dyDescent="0.15"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</row>
    <row r="184" spans="26:53" x14ac:dyDescent="0.15"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</row>
    <row r="185" spans="26:53" x14ac:dyDescent="0.15"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</row>
    <row r="186" spans="26:53" x14ac:dyDescent="0.15"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</row>
    <row r="187" spans="26:53" x14ac:dyDescent="0.15"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</row>
    <row r="188" spans="26:53" x14ac:dyDescent="0.15"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</row>
    <row r="189" spans="26:53" x14ac:dyDescent="0.15"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</row>
    <row r="190" spans="26:53" x14ac:dyDescent="0.15"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</row>
    <row r="191" spans="26:53" x14ac:dyDescent="0.15"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</row>
    <row r="192" spans="26:53" x14ac:dyDescent="0.15"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227"/>
      <c r="AP192" s="227"/>
      <c r="AQ192" s="227"/>
      <c r="AR192" s="227"/>
      <c r="AS192" s="227"/>
      <c r="AT192" s="227"/>
      <c r="AU192" s="227"/>
      <c r="AV192" s="227"/>
      <c r="AW192" s="227"/>
      <c r="AX192" s="227"/>
      <c r="AY192" s="227"/>
      <c r="AZ192" s="227"/>
      <c r="BA192" s="227"/>
    </row>
    <row r="193" spans="26:53" x14ac:dyDescent="0.15"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</row>
    <row r="194" spans="26:53" x14ac:dyDescent="0.15"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  <c r="AU194" s="227"/>
      <c r="AV194" s="227"/>
      <c r="AW194" s="227"/>
      <c r="AX194" s="227"/>
      <c r="AY194" s="227"/>
      <c r="AZ194" s="227"/>
      <c r="BA194" s="227"/>
    </row>
    <row r="195" spans="26:53" x14ac:dyDescent="0.15"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/>
      <c r="BA195" s="227"/>
    </row>
    <row r="196" spans="26:53" x14ac:dyDescent="0.15"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227"/>
      <c r="AP196" s="227"/>
      <c r="AQ196" s="227"/>
      <c r="AR196" s="227"/>
      <c r="AS196" s="227"/>
      <c r="AT196" s="227"/>
      <c r="AU196" s="227"/>
      <c r="AV196" s="227"/>
      <c r="AW196" s="227"/>
      <c r="AX196" s="227"/>
      <c r="AY196" s="227"/>
      <c r="AZ196" s="227"/>
      <c r="BA196" s="227"/>
    </row>
    <row r="197" spans="26:53" x14ac:dyDescent="0.15"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</row>
    <row r="198" spans="26:53" x14ac:dyDescent="0.15"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</row>
    <row r="199" spans="26:53" x14ac:dyDescent="0.15"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</row>
    <row r="200" spans="26:53" x14ac:dyDescent="0.15"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</row>
    <row r="201" spans="26:53" x14ac:dyDescent="0.15"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</row>
    <row r="202" spans="26:53" x14ac:dyDescent="0.15"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</row>
    <row r="203" spans="26:53" x14ac:dyDescent="0.15"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</row>
    <row r="204" spans="26:53" x14ac:dyDescent="0.15"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  <c r="AU204" s="227"/>
      <c r="AV204" s="227"/>
      <c r="AW204" s="227"/>
      <c r="AX204" s="227"/>
      <c r="AY204" s="227"/>
      <c r="AZ204" s="227"/>
      <c r="BA204" s="227"/>
    </row>
    <row r="205" spans="26:53" x14ac:dyDescent="0.15"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</row>
    <row r="206" spans="26:53" x14ac:dyDescent="0.15"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</row>
    <row r="207" spans="26:53" x14ac:dyDescent="0.15"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</row>
    <row r="208" spans="26:53" x14ac:dyDescent="0.15"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</row>
    <row r="209" spans="26:53" x14ac:dyDescent="0.15"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</row>
    <row r="210" spans="26:53" x14ac:dyDescent="0.15"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</row>
    <row r="211" spans="26:53" x14ac:dyDescent="0.15"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227"/>
      <c r="AP211" s="227"/>
      <c r="AQ211" s="227"/>
      <c r="AR211" s="227"/>
      <c r="AS211" s="227"/>
      <c r="AT211" s="227"/>
      <c r="AU211" s="227"/>
      <c r="AV211" s="227"/>
      <c r="AW211" s="227"/>
      <c r="AX211" s="227"/>
      <c r="AY211" s="227"/>
      <c r="AZ211" s="227"/>
      <c r="BA211" s="227"/>
    </row>
    <row r="212" spans="26:53" x14ac:dyDescent="0.15"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</row>
    <row r="213" spans="26:53" x14ac:dyDescent="0.15"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/>
      <c r="BA213" s="227"/>
    </row>
    <row r="214" spans="26:53" x14ac:dyDescent="0.15"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</row>
    <row r="215" spans="26:53" x14ac:dyDescent="0.15"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</row>
    <row r="216" spans="26:53" x14ac:dyDescent="0.15"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</row>
  </sheetData>
  <sheetProtection algorithmName="SHA-512" hashValue="Gjwa6bsNqxDbV2DktgrlaM3dNiYHY/glbGuN8R1PEO3rukcaHNlYc5WFg6AqFqE01H4Obv03XUUACxddCir3/w==" saltValue="Tb6nosA7onvcpwI+EsnNQQ==" spinCount="100000" sheet="1" objects="1" scenarios="1"/>
  <pageMargins left="0.75" right="0.75" top="1" bottom="1" header="0.5" footer="0.5"/>
  <pageSetup paperSize="10" orientation="portrait" horizontalDpi="4294967292" verticalDpi="4294967292"/>
  <ignoredErrors>
    <ignoredError sqref="C8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WA Bills April 2024</vt:lpstr>
      <vt:lpstr>WA Bills October 2023</vt:lpstr>
      <vt:lpstr>WA Bills April 2023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Apr 2024</vt:lpstr>
      <vt:lpstr>WA Oct 2023</vt:lpstr>
      <vt:lpstr>WA Apr 2023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2016-05-03T06:58:30Z</dcterms:created>
  <dcterms:modified xsi:type="dcterms:W3CDTF">2024-06-07T03:52:29Z</dcterms:modified>
</cp:coreProperties>
</file>