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17"/>
  <workbookPr date1904="1" showInkAnnotation="0" codeName="ThisWorkbook" autoCompressPictures="0" defaultThemeVersion="166925"/>
  <mc:AlternateContent xmlns:mc="http://schemas.openxmlformats.org/markup-compatibility/2006">
    <mc:Choice Requires="x15">
      <x15ac:absPath xmlns:x15ac="http://schemas.microsoft.com/office/spreadsheetml/2010/11/ac" url="/Users/maymauseth/Alviss Consulting Dropbox/ECA SME TT April 2024/Workbooks April 2024/Locked Workbooks/WB ACT/"/>
    </mc:Choice>
  </mc:AlternateContent>
  <xr:revisionPtr revIDLastSave="0" documentId="13_ncr:1_{B7911F63-9F73-CB4E-B8FF-273581B7FCC8}" xr6:coauthVersionLast="47" xr6:coauthVersionMax="47" xr10:uidLastSave="{00000000-0000-0000-0000-000000000000}"/>
  <workbookProtection workbookAlgorithmName="SHA-512" workbookHashValue="Fijyh9RgU9KfQmhAro8wAU6wA9vrStybIkquogQFIB3AacXcLcxL8lJifO6EFjrzSGL5SjQEwzcBKzac7S3seg==" workbookSaltValue="iD8xS+B+7KObl2N4GOgm9A==" workbookSpinCount="100000" lockStructure="1"/>
  <bookViews>
    <workbookView xWindow="2800" yWindow="1760" windowWidth="38400" windowHeight="19460" tabRatio="500" xr2:uid="{00000000-000D-0000-FFFF-FFFF00000000}"/>
  </bookViews>
  <sheets>
    <sheet name="Notes" sheetId="3" r:id="rId1"/>
    <sheet name="ACT Bills April 2024" sheetId="35" r:id="rId2"/>
    <sheet name="ACT Bills October 2023" sheetId="33" r:id="rId3"/>
    <sheet name="ACT Bills April 2023" sheetId="31" r:id="rId4"/>
    <sheet name="ACT Bills October 2022" sheetId="29" r:id="rId5"/>
    <sheet name="ACT Bills April 2022" sheetId="27" r:id="rId6"/>
    <sheet name="ACT Bills October 2021" sheetId="25" r:id="rId7"/>
    <sheet name="ACT Bills April 2021" sheetId="22" r:id="rId8"/>
    <sheet name="ACT Bills October 2020" sheetId="21" r:id="rId9"/>
    <sheet name="ACT Bills April 2020" sheetId="19" r:id="rId10"/>
    <sheet name="ACT Bills October 2019" sheetId="16" r:id="rId11"/>
    <sheet name="ACT Bills April 2019" sheetId="14" r:id="rId12"/>
    <sheet name="ACT Bills October 2018" sheetId="12" r:id="rId13"/>
    <sheet name="ACT Bills April 2018" sheetId="10" r:id="rId14"/>
    <sheet name="ACT Bills October 2017" sheetId="8" r:id="rId15"/>
    <sheet name="ACT Bills April 2017" sheetId="5" r:id="rId16"/>
    <sheet name="ACT Bills April 2016" sheetId="2" r:id="rId17"/>
    <sheet name="ACT Apr 2024" sheetId="34" state="hidden" r:id="rId18"/>
    <sheet name="ACT Oct 2023" sheetId="32" state="hidden" r:id="rId19"/>
    <sheet name="ACT Apr 2023" sheetId="30" state="hidden" r:id="rId20"/>
    <sheet name="ACT Oct 2022" sheetId="28" state="hidden" r:id="rId21"/>
    <sheet name="ACT Apr 2022" sheetId="26" state="hidden" r:id="rId22"/>
    <sheet name="ACT Oct 2021" sheetId="24" state="hidden" r:id="rId23"/>
    <sheet name="ACT Apr 2021" sheetId="23" state="hidden" r:id="rId24"/>
    <sheet name="ACT Oct 2020" sheetId="20" state="hidden" r:id="rId25"/>
    <sheet name="ACT Apr 2020" sheetId="18" state="hidden" r:id="rId26"/>
    <sheet name="ACT Oct 2019" sheetId="15" state="hidden" r:id="rId27"/>
    <sheet name="ACT Apr 2019" sheetId="13" state="hidden" r:id="rId28"/>
    <sheet name="ACT Oct 2018" sheetId="11" state="hidden" r:id="rId29"/>
    <sheet name="ACT Apr 2018" sheetId="9" state="hidden" r:id="rId30"/>
    <sheet name="ACT Oct 2017" sheetId="7" state="hidden" r:id="rId31"/>
    <sheet name="ACT Apr 2017" sheetId="4" state="hidden" r:id="rId32"/>
    <sheet name="ACT Apr 2016" sheetId="1" state="hidden" r:id="rId33"/>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44" i="35" l="1"/>
  <c r="O44" i="35"/>
  <c r="N44" i="35"/>
  <c r="M44" i="35"/>
  <c r="H44" i="35"/>
  <c r="G44" i="35"/>
  <c r="F44" i="35"/>
  <c r="E44" i="35"/>
  <c r="D44" i="35"/>
  <c r="C44" i="35"/>
  <c r="B44" i="35"/>
  <c r="A44" i="35"/>
  <c r="R44" i="35" s="1"/>
  <c r="P43" i="35"/>
  <c r="O43" i="35"/>
  <c r="N43" i="35"/>
  <c r="M43" i="35"/>
  <c r="H43" i="35"/>
  <c r="G43" i="35"/>
  <c r="F43" i="35"/>
  <c r="E43" i="35"/>
  <c r="D43" i="35"/>
  <c r="C43" i="35"/>
  <c r="B43" i="35"/>
  <c r="A43" i="35"/>
  <c r="R43" i="35" s="1"/>
  <c r="P42" i="35"/>
  <c r="O42" i="35"/>
  <c r="N42" i="35"/>
  <c r="M42" i="35"/>
  <c r="H42" i="35"/>
  <c r="G42" i="35"/>
  <c r="F42" i="35"/>
  <c r="E42" i="35"/>
  <c r="D42" i="35"/>
  <c r="C42" i="35"/>
  <c r="B42" i="35"/>
  <c r="A42" i="35"/>
  <c r="R42" i="35" s="1"/>
  <c r="P41" i="35"/>
  <c r="O41" i="35"/>
  <c r="N41" i="35"/>
  <c r="M41" i="35"/>
  <c r="H41" i="35"/>
  <c r="G41" i="35"/>
  <c r="F41" i="35"/>
  <c r="E41" i="35"/>
  <c r="D41" i="35"/>
  <c r="C41" i="35"/>
  <c r="B41" i="35"/>
  <c r="A41" i="35"/>
  <c r="R41" i="35" s="1"/>
  <c r="P40" i="35"/>
  <c r="O40" i="35"/>
  <c r="N40" i="35"/>
  <c r="M40" i="35"/>
  <c r="H40" i="35"/>
  <c r="G40" i="35"/>
  <c r="F40" i="35"/>
  <c r="E40" i="35"/>
  <c r="D40" i="35"/>
  <c r="C40" i="35"/>
  <c r="B40" i="35"/>
  <c r="A40" i="35"/>
  <c r="R40" i="35" s="1"/>
  <c r="P39" i="35"/>
  <c r="O39" i="35"/>
  <c r="N39" i="35"/>
  <c r="M39" i="35"/>
  <c r="H39" i="35"/>
  <c r="G39" i="35"/>
  <c r="F39" i="35"/>
  <c r="E39" i="35"/>
  <c r="D39" i="35"/>
  <c r="C39" i="35"/>
  <c r="B39" i="35"/>
  <c r="A39" i="35"/>
  <c r="R39" i="35" s="1"/>
  <c r="P29" i="35"/>
  <c r="O29" i="35"/>
  <c r="N29" i="35"/>
  <c r="M29" i="35"/>
  <c r="H29" i="35"/>
  <c r="G29" i="35"/>
  <c r="F29" i="35"/>
  <c r="E29" i="35"/>
  <c r="D29" i="35"/>
  <c r="C29" i="35"/>
  <c r="B29" i="35"/>
  <c r="A29" i="35"/>
  <c r="R29" i="35" s="1"/>
  <c r="P28" i="35"/>
  <c r="O28" i="35"/>
  <c r="N28" i="35"/>
  <c r="M28" i="35"/>
  <c r="H28" i="35"/>
  <c r="G28" i="35"/>
  <c r="F28" i="35"/>
  <c r="E28" i="35"/>
  <c r="D28" i="35"/>
  <c r="C28" i="35"/>
  <c r="B28" i="35"/>
  <c r="A28" i="35"/>
  <c r="R28" i="35" s="1"/>
  <c r="P27" i="35"/>
  <c r="O27" i="35"/>
  <c r="N27" i="35"/>
  <c r="M27" i="35"/>
  <c r="H27" i="35"/>
  <c r="G27" i="35"/>
  <c r="F27" i="35"/>
  <c r="E27" i="35"/>
  <c r="D27" i="35"/>
  <c r="C27" i="35"/>
  <c r="B27" i="35"/>
  <c r="A27" i="35"/>
  <c r="R27" i="35" s="1"/>
  <c r="P26" i="35"/>
  <c r="O26" i="35"/>
  <c r="N26" i="35"/>
  <c r="M26" i="35"/>
  <c r="H26" i="35"/>
  <c r="G26" i="35"/>
  <c r="F26" i="35"/>
  <c r="E26" i="35"/>
  <c r="D26" i="35"/>
  <c r="C26" i="35"/>
  <c r="B26" i="35"/>
  <c r="A26" i="35"/>
  <c r="R26" i="35" s="1"/>
  <c r="P25" i="35"/>
  <c r="O25" i="35"/>
  <c r="N25" i="35"/>
  <c r="M25" i="35"/>
  <c r="H25" i="35"/>
  <c r="G25" i="35"/>
  <c r="F25" i="35"/>
  <c r="E25" i="35"/>
  <c r="D25" i="35"/>
  <c r="C25" i="35"/>
  <c r="B25" i="35"/>
  <c r="A25" i="35"/>
  <c r="R25" i="35" s="1"/>
  <c r="P24" i="35"/>
  <c r="O24" i="35"/>
  <c r="N24" i="35"/>
  <c r="M24" i="35"/>
  <c r="H24" i="35"/>
  <c r="G24" i="35"/>
  <c r="F24" i="35"/>
  <c r="E24" i="35"/>
  <c r="D24" i="35"/>
  <c r="C24" i="35"/>
  <c r="B24" i="35"/>
  <c r="A24" i="35"/>
  <c r="R24" i="35" s="1"/>
  <c r="P23" i="35"/>
  <c r="O23" i="35"/>
  <c r="N23" i="35"/>
  <c r="M23" i="35"/>
  <c r="H23" i="35"/>
  <c r="G23" i="35"/>
  <c r="F23" i="35"/>
  <c r="E23" i="35"/>
  <c r="D23" i="35"/>
  <c r="C23" i="35"/>
  <c r="B23" i="35"/>
  <c r="A23" i="35"/>
  <c r="R23" i="35" s="1"/>
  <c r="P14" i="35"/>
  <c r="O14" i="35"/>
  <c r="N14" i="35"/>
  <c r="M14" i="35"/>
  <c r="H14" i="35"/>
  <c r="F14" i="35"/>
  <c r="E14" i="35"/>
  <c r="D14" i="35"/>
  <c r="C14" i="35"/>
  <c r="B14" i="35"/>
  <c r="A14" i="35"/>
  <c r="R14" i="35" s="1"/>
  <c r="P13" i="35"/>
  <c r="O13" i="35"/>
  <c r="N13" i="35"/>
  <c r="M13" i="35"/>
  <c r="H13" i="35"/>
  <c r="F13" i="35"/>
  <c r="E13" i="35"/>
  <c r="D13" i="35"/>
  <c r="C13" i="35"/>
  <c r="B13" i="35"/>
  <c r="A13" i="35"/>
  <c r="R13" i="35" s="1"/>
  <c r="P12" i="35"/>
  <c r="O12" i="35"/>
  <c r="N12" i="35"/>
  <c r="M12" i="35"/>
  <c r="H12" i="35"/>
  <c r="F12" i="35"/>
  <c r="E12" i="35"/>
  <c r="D12" i="35"/>
  <c r="C12" i="35"/>
  <c r="B12" i="35"/>
  <c r="A12" i="35"/>
  <c r="R12" i="35" s="1"/>
  <c r="P11" i="35"/>
  <c r="O11" i="35"/>
  <c r="N11" i="35"/>
  <c r="M11" i="35"/>
  <c r="H11" i="35"/>
  <c r="F11" i="35"/>
  <c r="E11" i="35"/>
  <c r="D11" i="35"/>
  <c r="C11" i="35"/>
  <c r="B11" i="35"/>
  <c r="A11" i="35"/>
  <c r="R11" i="35" s="1"/>
  <c r="P10" i="35"/>
  <c r="O10" i="35"/>
  <c r="N10" i="35"/>
  <c r="M10" i="35"/>
  <c r="H10" i="35"/>
  <c r="F10" i="35"/>
  <c r="E10" i="35"/>
  <c r="D10" i="35"/>
  <c r="C10" i="35"/>
  <c r="B10" i="35"/>
  <c r="A10" i="35"/>
  <c r="R10" i="35" s="1"/>
  <c r="P9" i="35"/>
  <c r="O9" i="35"/>
  <c r="N9" i="35"/>
  <c r="M9" i="35"/>
  <c r="H9" i="35"/>
  <c r="F9" i="35"/>
  <c r="E9" i="35"/>
  <c r="D9" i="35"/>
  <c r="C9" i="35"/>
  <c r="B9" i="35"/>
  <c r="A9" i="35"/>
  <c r="R9" i="35" s="1"/>
  <c r="P8" i="35"/>
  <c r="O8" i="35"/>
  <c r="N8" i="35"/>
  <c r="M8" i="35"/>
  <c r="H8" i="35"/>
  <c r="F8" i="35"/>
  <c r="E8" i="35"/>
  <c r="D8" i="35"/>
  <c r="C8" i="35"/>
  <c r="B8" i="35"/>
  <c r="A8" i="35"/>
  <c r="R8" i="35" s="1"/>
  <c r="A45" i="33"/>
  <c r="B45" i="33"/>
  <c r="C45" i="33"/>
  <c r="D45" i="33"/>
  <c r="E45" i="33"/>
  <c r="F45" i="33"/>
  <c r="G45" i="33"/>
  <c r="H45" i="33"/>
  <c r="M45" i="33"/>
  <c r="N45" i="33"/>
  <c r="O45" i="33"/>
  <c r="P45" i="33"/>
  <c r="R45" i="33"/>
  <c r="A29" i="33"/>
  <c r="R29" i="33" s="1"/>
  <c r="B29" i="33"/>
  <c r="C29" i="33"/>
  <c r="D29" i="33"/>
  <c r="E29" i="33"/>
  <c r="F29" i="33"/>
  <c r="G29" i="33"/>
  <c r="H29" i="33"/>
  <c r="M29" i="33"/>
  <c r="Q29" i="33" s="1"/>
  <c r="N29" i="33"/>
  <c r="O29" i="33"/>
  <c r="P29" i="33"/>
  <c r="A14" i="33"/>
  <c r="R14" i="33" s="1"/>
  <c r="B14" i="33"/>
  <c r="C14" i="33"/>
  <c r="D14" i="33"/>
  <c r="I14" i="33" s="1"/>
  <c r="J14" i="33" s="1"/>
  <c r="E14" i="33"/>
  <c r="F14" i="33"/>
  <c r="H14" i="33"/>
  <c r="M14" i="33"/>
  <c r="Q14" i="33" s="1"/>
  <c r="N14" i="33"/>
  <c r="O14" i="33"/>
  <c r="P14" i="33"/>
  <c r="P44" i="33"/>
  <c r="O44" i="33"/>
  <c r="N44" i="33"/>
  <c r="M44" i="33"/>
  <c r="H44" i="33"/>
  <c r="G44" i="33"/>
  <c r="F44" i="33"/>
  <c r="E44" i="33"/>
  <c r="D44" i="33"/>
  <c r="C44" i="33"/>
  <c r="B44" i="33"/>
  <c r="A44" i="33"/>
  <c r="R44" i="33" s="1"/>
  <c r="P43" i="33"/>
  <c r="O43" i="33"/>
  <c r="N43" i="33"/>
  <c r="M43" i="33"/>
  <c r="H43" i="33"/>
  <c r="G43" i="33"/>
  <c r="F43" i="33"/>
  <c r="E43" i="33"/>
  <c r="D43" i="33"/>
  <c r="C43" i="33"/>
  <c r="B43" i="33"/>
  <c r="A43" i="33"/>
  <c r="R43" i="33" s="1"/>
  <c r="P42" i="33"/>
  <c r="O42" i="33"/>
  <c r="N42" i="33"/>
  <c r="M42" i="33"/>
  <c r="H42" i="33"/>
  <c r="G42" i="33"/>
  <c r="F42" i="33"/>
  <c r="E42" i="33"/>
  <c r="D42" i="33"/>
  <c r="C42" i="33"/>
  <c r="B42" i="33"/>
  <c r="A42" i="33"/>
  <c r="R42" i="33" s="1"/>
  <c r="P41" i="33"/>
  <c r="O41" i="33"/>
  <c r="N41" i="33"/>
  <c r="M41" i="33"/>
  <c r="H41" i="33"/>
  <c r="G41" i="33"/>
  <c r="F41" i="33"/>
  <c r="E41" i="33"/>
  <c r="D41" i="33"/>
  <c r="C41" i="33"/>
  <c r="B41" i="33"/>
  <c r="A41" i="33"/>
  <c r="R41" i="33" s="1"/>
  <c r="P40" i="33"/>
  <c r="O40" i="33"/>
  <c r="N40" i="33"/>
  <c r="M40" i="33"/>
  <c r="H40" i="33"/>
  <c r="G40" i="33"/>
  <c r="F40" i="33"/>
  <c r="E40" i="33"/>
  <c r="D40" i="33"/>
  <c r="C40" i="33"/>
  <c r="B40" i="33"/>
  <c r="A40" i="33"/>
  <c r="R40" i="33" s="1"/>
  <c r="P39" i="33"/>
  <c r="O39" i="33"/>
  <c r="N39" i="33"/>
  <c r="M39" i="33"/>
  <c r="H39" i="33"/>
  <c r="G39" i="33"/>
  <c r="F39" i="33"/>
  <c r="E39" i="33"/>
  <c r="D39" i="33"/>
  <c r="C39" i="33"/>
  <c r="B39" i="33"/>
  <c r="A39" i="33"/>
  <c r="R39" i="33" s="1"/>
  <c r="P28" i="33"/>
  <c r="O28" i="33"/>
  <c r="N28" i="33"/>
  <c r="M28" i="33"/>
  <c r="H28" i="33"/>
  <c r="G28" i="33"/>
  <c r="F28" i="33"/>
  <c r="E28" i="33"/>
  <c r="D28" i="33"/>
  <c r="C28" i="33"/>
  <c r="B28" i="33"/>
  <c r="A28" i="33"/>
  <c r="R28" i="33" s="1"/>
  <c r="P27" i="33"/>
  <c r="O27" i="33"/>
  <c r="N27" i="33"/>
  <c r="M27" i="33"/>
  <c r="H27" i="33"/>
  <c r="G27" i="33"/>
  <c r="F27" i="33"/>
  <c r="E27" i="33"/>
  <c r="D27" i="33"/>
  <c r="C27" i="33"/>
  <c r="B27" i="33"/>
  <c r="A27" i="33"/>
  <c r="R27" i="33" s="1"/>
  <c r="P26" i="33"/>
  <c r="O26" i="33"/>
  <c r="N26" i="33"/>
  <c r="M26" i="33"/>
  <c r="H26" i="33"/>
  <c r="G26" i="33"/>
  <c r="F26" i="33"/>
  <c r="E26" i="33"/>
  <c r="D26" i="33"/>
  <c r="C26" i="33"/>
  <c r="B26" i="33"/>
  <c r="A26" i="33"/>
  <c r="R26" i="33" s="1"/>
  <c r="P25" i="33"/>
  <c r="O25" i="33"/>
  <c r="N25" i="33"/>
  <c r="M25" i="33"/>
  <c r="H25" i="33"/>
  <c r="G25" i="33"/>
  <c r="F25" i="33"/>
  <c r="E25" i="33"/>
  <c r="D25" i="33"/>
  <c r="C25" i="33"/>
  <c r="B25" i="33"/>
  <c r="A25" i="33"/>
  <c r="R25" i="33" s="1"/>
  <c r="P24" i="33"/>
  <c r="O24" i="33"/>
  <c r="N24" i="33"/>
  <c r="M24" i="33"/>
  <c r="H24" i="33"/>
  <c r="G24" i="33"/>
  <c r="F24" i="33"/>
  <c r="E24" i="33"/>
  <c r="D24" i="33"/>
  <c r="C24" i="33"/>
  <c r="B24" i="33"/>
  <c r="A24" i="33"/>
  <c r="R24" i="33" s="1"/>
  <c r="P23" i="33"/>
  <c r="O23" i="33"/>
  <c r="N23" i="33"/>
  <c r="M23" i="33"/>
  <c r="H23" i="33"/>
  <c r="G23" i="33"/>
  <c r="F23" i="33"/>
  <c r="E23" i="33"/>
  <c r="D23" i="33"/>
  <c r="C23" i="33"/>
  <c r="B23" i="33"/>
  <c r="P13" i="33"/>
  <c r="O13" i="33"/>
  <c r="N13" i="33"/>
  <c r="M13" i="33"/>
  <c r="H13" i="33"/>
  <c r="F13" i="33"/>
  <c r="E13" i="33"/>
  <c r="D13" i="33"/>
  <c r="C13" i="33"/>
  <c r="B13" i="33"/>
  <c r="A13" i="33"/>
  <c r="R13" i="33" s="1"/>
  <c r="P12" i="33"/>
  <c r="O12" i="33"/>
  <c r="N12" i="33"/>
  <c r="M12" i="33"/>
  <c r="H12" i="33"/>
  <c r="F12" i="33"/>
  <c r="E12" i="33"/>
  <c r="D12" i="33"/>
  <c r="C12" i="33"/>
  <c r="B12" i="33"/>
  <c r="A12" i="33"/>
  <c r="R12" i="33" s="1"/>
  <c r="P11" i="33"/>
  <c r="O11" i="33"/>
  <c r="N11" i="33"/>
  <c r="M11" i="33"/>
  <c r="H11" i="33"/>
  <c r="F11" i="33"/>
  <c r="E11" i="33"/>
  <c r="D11" i="33"/>
  <c r="C11" i="33"/>
  <c r="B11" i="33"/>
  <c r="A11" i="33"/>
  <c r="R11" i="33" s="1"/>
  <c r="P10" i="33"/>
  <c r="O10" i="33"/>
  <c r="N10" i="33"/>
  <c r="M10" i="33"/>
  <c r="H10" i="33"/>
  <c r="F10" i="33"/>
  <c r="E10" i="33"/>
  <c r="D10" i="33"/>
  <c r="C10" i="33"/>
  <c r="B10" i="33"/>
  <c r="A10" i="33"/>
  <c r="R10" i="33" s="1"/>
  <c r="P9" i="33"/>
  <c r="O9" i="33"/>
  <c r="N9" i="33"/>
  <c r="M9" i="33"/>
  <c r="H9" i="33"/>
  <c r="F9" i="33"/>
  <c r="E9" i="33"/>
  <c r="D9" i="33"/>
  <c r="C9" i="33"/>
  <c r="B9" i="33"/>
  <c r="A9" i="33"/>
  <c r="R9" i="33" s="1"/>
  <c r="P8" i="33"/>
  <c r="O8" i="33"/>
  <c r="N8" i="33"/>
  <c r="M8" i="33"/>
  <c r="H8" i="33"/>
  <c r="F8" i="33"/>
  <c r="E8" i="33"/>
  <c r="D8" i="33"/>
  <c r="C8" i="33"/>
  <c r="B8" i="33"/>
  <c r="A8" i="33"/>
  <c r="R8" i="33" s="1"/>
  <c r="A23" i="33"/>
  <c r="R23" i="33" s="1"/>
  <c r="P46" i="31"/>
  <c r="O46" i="31"/>
  <c r="N46" i="31"/>
  <c r="M46" i="31"/>
  <c r="Q46" i="31" s="1"/>
  <c r="H46" i="31"/>
  <c r="G46" i="31"/>
  <c r="F46" i="31"/>
  <c r="I46" i="31" s="1"/>
  <c r="E46" i="31"/>
  <c r="D46" i="31"/>
  <c r="C46" i="31"/>
  <c r="B46" i="31"/>
  <c r="A46" i="31"/>
  <c r="R46" i="31" s="1"/>
  <c r="P45" i="31"/>
  <c r="O45" i="31"/>
  <c r="N45" i="31"/>
  <c r="M45" i="31"/>
  <c r="H45" i="31"/>
  <c r="G45" i="31"/>
  <c r="F45" i="31"/>
  <c r="E45" i="31"/>
  <c r="D45" i="31"/>
  <c r="C45" i="31"/>
  <c r="B45" i="31"/>
  <c r="A45" i="31"/>
  <c r="P44" i="31"/>
  <c r="O44" i="31"/>
  <c r="N44" i="31"/>
  <c r="M44" i="31"/>
  <c r="H44" i="31"/>
  <c r="G44" i="31"/>
  <c r="F44" i="31"/>
  <c r="E44" i="31"/>
  <c r="D44" i="31"/>
  <c r="C44" i="31"/>
  <c r="B44" i="31"/>
  <c r="A44" i="31"/>
  <c r="R44" i="31" s="1"/>
  <c r="P43" i="31"/>
  <c r="O43" i="31"/>
  <c r="N43" i="31"/>
  <c r="M43" i="31"/>
  <c r="H43" i="31"/>
  <c r="G43" i="31"/>
  <c r="F43" i="31"/>
  <c r="E43" i="31"/>
  <c r="D43" i="31"/>
  <c r="C43" i="31"/>
  <c r="B43" i="31"/>
  <c r="A43" i="31"/>
  <c r="P42" i="31"/>
  <c r="O42" i="31"/>
  <c r="N42" i="31"/>
  <c r="M42" i="31"/>
  <c r="Q42" i="31" s="1"/>
  <c r="H42" i="31"/>
  <c r="G42" i="31"/>
  <c r="F42" i="31"/>
  <c r="E42" i="31"/>
  <c r="D42" i="31"/>
  <c r="C42" i="31"/>
  <c r="B42" i="31"/>
  <c r="A42" i="31"/>
  <c r="R42" i="31" s="1"/>
  <c r="P41" i="31"/>
  <c r="O41" i="31"/>
  <c r="N41" i="31"/>
  <c r="M41" i="31"/>
  <c r="H41" i="31"/>
  <c r="G41" i="31"/>
  <c r="F41" i="31"/>
  <c r="E41" i="31"/>
  <c r="D41" i="31"/>
  <c r="C41" i="31"/>
  <c r="B41" i="31"/>
  <c r="A41" i="31"/>
  <c r="R41" i="31" s="1"/>
  <c r="P40" i="31"/>
  <c r="O40" i="31"/>
  <c r="N40" i="31"/>
  <c r="M40" i="31"/>
  <c r="H40" i="31"/>
  <c r="G40" i="31"/>
  <c r="F40" i="31"/>
  <c r="E40" i="31"/>
  <c r="D40" i="31"/>
  <c r="C40" i="31"/>
  <c r="B40" i="31"/>
  <c r="A40" i="31"/>
  <c r="P30" i="31"/>
  <c r="O30" i="31"/>
  <c r="N30" i="31"/>
  <c r="M30" i="31"/>
  <c r="H30" i="31"/>
  <c r="G30" i="31"/>
  <c r="F30" i="31"/>
  <c r="E30" i="31"/>
  <c r="D30" i="31"/>
  <c r="C30" i="31"/>
  <c r="B30" i="31"/>
  <c r="A30" i="31"/>
  <c r="R30" i="31" s="1"/>
  <c r="P29" i="31"/>
  <c r="O29" i="31"/>
  <c r="N29" i="31"/>
  <c r="M29" i="31"/>
  <c r="Q29" i="31" s="1"/>
  <c r="H29" i="31"/>
  <c r="G29" i="31"/>
  <c r="F29" i="31"/>
  <c r="E29" i="31"/>
  <c r="D29" i="31"/>
  <c r="C29" i="31"/>
  <c r="B29" i="31"/>
  <c r="A29" i="31"/>
  <c r="R29" i="31" s="1"/>
  <c r="P28" i="31"/>
  <c r="O28" i="31"/>
  <c r="N28" i="31"/>
  <c r="M28" i="31"/>
  <c r="H28" i="31"/>
  <c r="G28" i="31"/>
  <c r="F28" i="31"/>
  <c r="E28" i="31"/>
  <c r="D28" i="31"/>
  <c r="C28" i="31"/>
  <c r="B28" i="31"/>
  <c r="A28" i="31"/>
  <c r="R28" i="31" s="1"/>
  <c r="P27" i="31"/>
  <c r="O27" i="31"/>
  <c r="N27" i="31"/>
  <c r="M27" i="31"/>
  <c r="H27" i="31"/>
  <c r="G27" i="31"/>
  <c r="F27" i="31"/>
  <c r="E27" i="31"/>
  <c r="D27" i="31"/>
  <c r="C27" i="31"/>
  <c r="B27" i="31"/>
  <c r="A27" i="31"/>
  <c r="R27" i="31" s="1"/>
  <c r="P26" i="31"/>
  <c r="O26" i="31"/>
  <c r="N26" i="31"/>
  <c r="M26" i="31"/>
  <c r="H26" i="31"/>
  <c r="G26" i="31"/>
  <c r="F26" i="31"/>
  <c r="E26" i="31"/>
  <c r="D26" i="31"/>
  <c r="C26" i="31"/>
  <c r="B26" i="31"/>
  <c r="A26" i="31"/>
  <c r="P25" i="31"/>
  <c r="O25" i="31"/>
  <c r="N25" i="31"/>
  <c r="M25" i="31"/>
  <c r="Q25" i="31" s="1"/>
  <c r="H25" i="31"/>
  <c r="G25" i="31"/>
  <c r="F25" i="31"/>
  <c r="E25" i="31"/>
  <c r="D25" i="31"/>
  <c r="C25" i="31"/>
  <c r="B25" i="31"/>
  <c r="A25" i="31"/>
  <c r="R25" i="31" s="1"/>
  <c r="P24" i="31"/>
  <c r="O24" i="31"/>
  <c r="N24" i="31"/>
  <c r="Q24" i="31" s="1"/>
  <c r="M24" i="31"/>
  <c r="H24" i="31"/>
  <c r="G24" i="31"/>
  <c r="F24" i="31"/>
  <c r="E24" i="31"/>
  <c r="D24" i="31"/>
  <c r="C24" i="31"/>
  <c r="B24" i="31"/>
  <c r="A24" i="31"/>
  <c r="R24" i="31" s="1"/>
  <c r="P15" i="31"/>
  <c r="O15" i="31"/>
  <c r="N15" i="31"/>
  <c r="M15" i="31"/>
  <c r="H15" i="31"/>
  <c r="F15" i="31"/>
  <c r="E15" i="31"/>
  <c r="D15" i="31"/>
  <c r="C15" i="31"/>
  <c r="B15" i="31"/>
  <c r="A15" i="31"/>
  <c r="P14" i="31"/>
  <c r="O14" i="31"/>
  <c r="N14" i="31"/>
  <c r="M14" i="31"/>
  <c r="H14" i="31"/>
  <c r="F14" i="31"/>
  <c r="E14" i="31"/>
  <c r="D14" i="31"/>
  <c r="C14" i="31"/>
  <c r="B14" i="31"/>
  <c r="A14" i="31"/>
  <c r="R14" i="31" s="1"/>
  <c r="P13" i="31"/>
  <c r="O13" i="31"/>
  <c r="N13" i="31"/>
  <c r="M13" i="31"/>
  <c r="H13" i="31"/>
  <c r="F13" i="31"/>
  <c r="E13" i="31"/>
  <c r="D13" i="31"/>
  <c r="C13" i="31"/>
  <c r="B13" i="31"/>
  <c r="A13" i="31"/>
  <c r="R13" i="31" s="1"/>
  <c r="P12" i="31"/>
  <c r="O12" i="31"/>
  <c r="N12" i="31"/>
  <c r="M12" i="31"/>
  <c r="H12" i="31"/>
  <c r="F12" i="31"/>
  <c r="E12" i="31"/>
  <c r="D12" i="31"/>
  <c r="C12" i="31"/>
  <c r="B12" i="31"/>
  <c r="A12" i="31"/>
  <c r="R12" i="31" s="1"/>
  <c r="P11" i="31"/>
  <c r="O11" i="31"/>
  <c r="N11" i="31"/>
  <c r="M11" i="31"/>
  <c r="H11" i="31"/>
  <c r="F11" i="31"/>
  <c r="E11" i="31"/>
  <c r="D11" i="31"/>
  <c r="C11" i="31"/>
  <c r="B11" i="31"/>
  <c r="A11" i="31"/>
  <c r="R11" i="31" s="1"/>
  <c r="P10" i="31"/>
  <c r="O10" i="31"/>
  <c r="N10" i="31"/>
  <c r="M10" i="31"/>
  <c r="H10" i="31"/>
  <c r="F10" i="31"/>
  <c r="E10" i="31"/>
  <c r="D10" i="31"/>
  <c r="C10" i="31"/>
  <c r="B10" i="31"/>
  <c r="A10" i="31"/>
  <c r="P9" i="31"/>
  <c r="O9" i="31"/>
  <c r="N9" i="31"/>
  <c r="M9" i="31"/>
  <c r="H9" i="31"/>
  <c r="F9" i="31"/>
  <c r="E9" i="31"/>
  <c r="D9" i="31"/>
  <c r="C9" i="31"/>
  <c r="B9" i="31"/>
  <c r="A9" i="31"/>
  <c r="R9" i="31" s="1"/>
  <c r="P8" i="31"/>
  <c r="O8" i="31"/>
  <c r="N8" i="31"/>
  <c r="M8" i="31"/>
  <c r="H8" i="31"/>
  <c r="F8" i="31"/>
  <c r="E8" i="31"/>
  <c r="D8" i="31"/>
  <c r="C8" i="31"/>
  <c r="B8" i="31"/>
  <c r="A8" i="31"/>
  <c r="R45" i="31"/>
  <c r="R43" i="31"/>
  <c r="I41" i="31"/>
  <c r="R40" i="31"/>
  <c r="Q40" i="31"/>
  <c r="R26" i="31"/>
  <c r="R15" i="31"/>
  <c r="Q13" i="31"/>
  <c r="R10" i="31"/>
  <c r="R8" i="31"/>
  <c r="I11" i="29"/>
  <c r="X46" i="29"/>
  <c r="W46" i="29"/>
  <c r="P46" i="29"/>
  <c r="O46" i="29"/>
  <c r="N46" i="29"/>
  <c r="M46" i="29"/>
  <c r="H46" i="29"/>
  <c r="G46" i="29"/>
  <c r="F46" i="29"/>
  <c r="E46" i="29"/>
  <c r="D46" i="29"/>
  <c r="C46" i="29"/>
  <c r="B46" i="29"/>
  <c r="A46" i="29"/>
  <c r="R46" i="29" s="1"/>
  <c r="X45" i="29"/>
  <c r="W45" i="29"/>
  <c r="P45" i="29"/>
  <c r="O45" i="29"/>
  <c r="N45" i="29"/>
  <c r="M45" i="29"/>
  <c r="H45" i="29"/>
  <c r="G45" i="29"/>
  <c r="F45" i="29"/>
  <c r="E45" i="29"/>
  <c r="D45" i="29"/>
  <c r="C45" i="29"/>
  <c r="B45" i="29"/>
  <c r="A45" i="29"/>
  <c r="R45" i="29" s="1"/>
  <c r="X44" i="29"/>
  <c r="W44" i="29"/>
  <c r="P44" i="29"/>
  <c r="O44" i="29"/>
  <c r="N44" i="29"/>
  <c r="M44" i="29"/>
  <c r="H44" i="29"/>
  <c r="G44" i="29"/>
  <c r="F44" i="29"/>
  <c r="E44" i="29"/>
  <c r="D44" i="29"/>
  <c r="C44" i="29"/>
  <c r="B44" i="29"/>
  <c r="A44" i="29"/>
  <c r="R44" i="29" s="1"/>
  <c r="X43" i="29"/>
  <c r="W43" i="29"/>
  <c r="P43" i="29"/>
  <c r="O43" i="29"/>
  <c r="N43" i="29"/>
  <c r="M43" i="29"/>
  <c r="H43" i="29"/>
  <c r="G43" i="29"/>
  <c r="F43" i="29"/>
  <c r="E43" i="29"/>
  <c r="D43" i="29"/>
  <c r="C43" i="29"/>
  <c r="B43" i="29"/>
  <c r="A43" i="29"/>
  <c r="R43" i="29" s="1"/>
  <c r="X42" i="29"/>
  <c r="W42" i="29"/>
  <c r="P42" i="29"/>
  <c r="O42" i="29"/>
  <c r="N42" i="29"/>
  <c r="M42" i="29"/>
  <c r="H42" i="29"/>
  <c r="G42" i="29"/>
  <c r="F42" i="29"/>
  <c r="E42" i="29"/>
  <c r="D42" i="29"/>
  <c r="C42" i="29"/>
  <c r="B42" i="29"/>
  <c r="A42" i="29"/>
  <c r="R42" i="29" s="1"/>
  <c r="X41" i="29"/>
  <c r="W41" i="29"/>
  <c r="P41" i="29"/>
  <c r="O41" i="29"/>
  <c r="N41" i="29"/>
  <c r="M41" i="29"/>
  <c r="H41" i="29"/>
  <c r="G41" i="29"/>
  <c r="F41" i="29"/>
  <c r="E41" i="29"/>
  <c r="D41" i="29"/>
  <c r="C41" i="29"/>
  <c r="B41" i="29"/>
  <c r="A41" i="29"/>
  <c r="R41" i="29" s="1"/>
  <c r="X40" i="29"/>
  <c r="W40" i="29"/>
  <c r="P40" i="29"/>
  <c r="O40" i="29"/>
  <c r="N40" i="29"/>
  <c r="M40" i="29"/>
  <c r="H40" i="29"/>
  <c r="G40" i="29"/>
  <c r="F40" i="29"/>
  <c r="E40" i="29"/>
  <c r="D40" i="29"/>
  <c r="C40" i="29"/>
  <c r="B40" i="29"/>
  <c r="A40" i="29"/>
  <c r="R40" i="29" s="1"/>
  <c r="X30" i="29"/>
  <c r="W30" i="29"/>
  <c r="P30" i="29"/>
  <c r="O30" i="29"/>
  <c r="N30" i="29"/>
  <c r="M30" i="29"/>
  <c r="H30" i="29"/>
  <c r="G30" i="29"/>
  <c r="F30" i="29"/>
  <c r="E30" i="29"/>
  <c r="D30" i="29"/>
  <c r="C30" i="29"/>
  <c r="B30" i="29"/>
  <c r="A30" i="29"/>
  <c r="R30" i="29" s="1"/>
  <c r="X29" i="29"/>
  <c r="W29" i="29"/>
  <c r="P29" i="29"/>
  <c r="O29" i="29"/>
  <c r="N29" i="29"/>
  <c r="M29" i="29"/>
  <c r="H29" i="29"/>
  <c r="G29" i="29"/>
  <c r="F29" i="29"/>
  <c r="E29" i="29"/>
  <c r="D29" i="29"/>
  <c r="C29" i="29"/>
  <c r="B29" i="29"/>
  <c r="A29" i="29"/>
  <c r="R29" i="29" s="1"/>
  <c r="X28" i="29"/>
  <c r="W28" i="29"/>
  <c r="P28" i="29"/>
  <c r="O28" i="29"/>
  <c r="N28" i="29"/>
  <c r="M28" i="29"/>
  <c r="H28" i="29"/>
  <c r="G28" i="29"/>
  <c r="F28" i="29"/>
  <c r="E28" i="29"/>
  <c r="D28" i="29"/>
  <c r="C28" i="29"/>
  <c r="B28" i="29"/>
  <c r="A28" i="29"/>
  <c r="R28" i="29" s="1"/>
  <c r="X27" i="29"/>
  <c r="W27" i="29"/>
  <c r="P27" i="29"/>
  <c r="O27" i="29"/>
  <c r="N27" i="29"/>
  <c r="M27" i="29"/>
  <c r="H27" i="29"/>
  <c r="G27" i="29"/>
  <c r="F27" i="29"/>
  <c r="E27" i="29"/>
  <c r="D27" i="29"/>
  <c r="C27" i="29"/>
  <c r="B27" i="29"/>
  <c r="A27" i="29"/>
  <c r="R27" i="29" s="1"/>
  <c r="X26" i="29"/>
  <c r="W26" i="29"/>
  <c r="P26" i="29"/>
  <c r="O26" i="29"/>
  <c r="N26" i="29"/>
  <c r="M26" i="29"/>
  <c r="H26" i="29"/>
  <c r="G26" i="29"/>
  <c r="F26" i="29"/>
  <c r="E26" i="29"/>
  <c r="D26" i="29"/>
  <c r="C26" i="29"/>
  <c r="B26" i="29"/>
  <c r="A26" i="29"/>
  <c r="R26" i="29" s="1"/>
  <c r="X25" i="29"/>
  <c r="W25" i="29"/>
  <c r="P25" i="29"/>
  <c r="O25" i="29"/>
  <c r="N25" i="29"/>
  <c r="M25" i="29"/>
  <c r="H25" i="29"/>
  <c r="G25" i="29"/>
  <c r="F25" i="29"/>
  <c r="E25" i="29"/>
  <c r="D25" i="29"/>
  <c r="C25" i="29"/>
  <c r="B25" i="29"/>
  <c r="A25" i="29"/>
  <c r="R25" i="29" s="1"/>
  <c r="X24" i="29"/>
  <c r="W24" i="29"/>
  <c r="P24" i="29"/>
  <c r="O24" i="29"/>
  <c r="N24" i="29"/>
  <c r="M24" i="29"/>
  <c r="H24" i="29"/>
  <c r="G24" i="29"/>
  <c r="F24" i="29"/>
  <c r="E24" i="29"/>
  <c r="D24" i="29"/>
  <c r="C24" i="29"/>
  <c r="B24" i="29"/>
  <c r="A24" i="29"/>
  <c r="R24" i="29" s="1"/>
  <c r="X15" i="29"/>
  <c r="W15" i="29"/>
  <c r="P15" i="29"/>
  <c r="O15" i="29"/>
  <c r="N15" i="29"/>
  <c r="M15" i="29"/>
  <c r="H15" i="29"/>
  <c r="F15" i="29"/>
  <c r="E15" i="29"/>
  <c r="D15" i="29"/>
  <c r="C15" i="29"/>
  <c r="B15" i="29"/>
  <c r="A15" i="29"/>
  <c r="R15" i="29" s="1"/>
  <c r="X14" i="29"/>
  <c r="W14" i="29"/>
  <c r="P14" i="29"/>
  <c r="O14" i="29"/>
  <c r="N14" i="29"/>
  <c r="M14" i="29"/>
  <c r="H14" i="29"/>
  <c r="F14" i="29"/>
  <c r="E14" i="29"/>
  <c r="D14" i="29"/>
  <c r="C14" i="29"/>
  <c r="B14" i="29"/>
  <c r="A14" i="29"/>
  <c r="R14" i="29" s="1"/>
  <c r="X13" i="29"/>
  <c r="W13" i="29"/>
  <c r="P13" i="29"/>
  <c r="O13" i="29"/>
  <c r="N13" i="29"/>
  <c r="M13" i="29"/>
  <c r="H13" i="29"/>
  <c r="F13" i="29"/>
  <c r="E13" i="29"/>
  <c r="D13" i="29"/>
  <c r="C13" i="29"/>
  <c r="B13" i="29"/>
  <c r="A13" i="29"/>
  <c r="R13" i="29" s="1"/>
  <c r="X12" i="29"/>
  <c r="W12" i="29"/>
  <c r="P12" i="29"/>
  <c r="O12" i="29"/>
  <c r="N12" i="29"/>
  <c r="M12" i="29"/>
  <c r="H12" i="29"/>
  <c r="F12" i="29"/>
  <c r="E12" i="29"/>
  <c r="D12" i="29"/>
  <c r="C12" i="29"/>
  <c r="B12" i="29"/>
  <c r="A12" i="29"/>
  <c r="R12" i="29" s="1"/>
  <c r="X11" i="29"/>
  <c r="W11" i="29"/>
  <c r="P11" i="29"/>
  <c r="O11" i="29"/>
  <c r="N11" i="29"/>
  <c r="M11" i="29"/>
  <c r="H11" i="29"/>
  <c r="F11" i="29"/>
  <c r="E11" i="29"/>
  <c r="D11" i="29"/>
  <c r="C11" i="29"/>
  <c r="B11" i="29"/>
  <c r="A11" i="29"/>
  <c r="R11" i="29" s="1"/>
  <c r="X10" i="29"/>
  <c r="W10" i="29"/>
  <c r="P10" i="29"/>
  <c r="O10" i="29"/>
  <c r="N10" i="29"/>
  <c r="M10" i="29"/>
  <c r="H10" i="29"/>
  <c r="F10" i="29"/>
  <c r="E10" i="29"/>
  <c r="D10" i="29"/>
  <c r="C10" i="29"/>
  <c r="B10" i="29"/>
  <c r="A10" i="29"/>
  <c r="R10" i="29" s="1"/>
  <c r="X9" i="29"/>
  <c r="W9" i="29"/>
  <c r="P9" i="29"/>
  <c r="O9" i="29"/>
  <c r="N9" i="29"/>
  <c r="M9" i="29"/>
  <c r="H9" i="29"/>
  <c r="F9" i="29"/>
  <c r="E9" i="29"/>
  <c r="D9" i="29"/>
  <c r="C9" i="29"/>
  <c r="B9" i="29"/>
  <c r="A9" i="29"/>
  <c r="R9" i="29" s="1"/>
  <c r="X8" i="29"/>
  <c r="W8" i="29"/>
  <c r="P8" i="29"/>
  <c r="O8" i="29"/>
  <c r="N8" i="29"/>
  <c r="M8" i="29"/>
  <c r="H8" i="29"/>
  <c r="F8" i="29"/>
  <c r="E8" i="29"/>
  <c r="D8" i="29"/>
  <c r="C8" i="29"/>
  <c r="B8" i="29"/>
  <c r="A8" i="29"/>
  <c r="R8" i="29" s="1"/>
  <c r="A34" i="27"/>
  <c r="B34" i="27"/>
  <c r="C34" i="27"/>
  <c r="D34" i="27"/>
  <c r="I34" i="27" s="1"/>
  <c r="E34" i="27"/>
  <c r="F34" i="27"/>
  <c r="G34" i="27"/>
  <c r="H34" i="27"/>
  <c r="M34" i="27"/>
  <c r="N34" i="27"/>
  <c r="O34" i="27"/>
  <c r="Q34" i="27" s="1"/>
  <c r="P34" i="27"/>
  <c r="R34" i="27"/>
  <c r="W34" i="27"/>
  <c r="X34" i="27"/>
  <c r="A35" i="27"/>
  <c r="B35" i="27"/>
  <c r="C35" i="27"/>
  <c r="D35" i="27"/>
  <c r="I35" i="27" s="1"/>
  <c r="E35" i="27"/>
  <c r="F35" i="27"/>
  <c r="G35" i="27"/>
  <c r="H35" i="27"/>
  <c r="M35" i="27"/>
  <c r="Q35" i="27" s="1"/>
  <c r="N35" i="27"/>
  <c r="O35" i="27"/>
  <c r="P35" i="27"/>
  <c r="R35" i="27"/>
  <c r="W35" i="27"/>
  <c r="X35" i="27"/>
  <c r="A36" i="27"/>
  <c r="B36" i="27"/>
  <c r="C36" i="27"/>
  <c r="D36" i="27"/>
  <c r="I36" i="27" s="1"/>
  <c r="E36" i="27"/>
  <c r="F36" i="27"/>
  <c r="G36" i="27"/>
  <c r="H36" i="27"/>
  <c r="M36" i="27"/>
  <c r="Q36" i="27" s="1"/>
  <c r="N36" i="27"/>
  <c r="O36" i="27"/>
  <c r="P36" i="27"/>
  <c r="R36" i="27"/>
  <c r="W36" i="27"/>
  <c r="X36" i="27"/>
  <c r="A18" i="27"/>
  <c r="B18" i="27"/>
  <c r="C18" i="27"/>
  <c r="D18" i="27"/>
  <c r="E18" i="27"/>
  <c r="F18" i="27"/>
  <c r="H18" i="27"/>
  <c r="I18" i="27"/>
  <c r="J18" i="27" s="1"/>
  <c r="M18" i="27"/>
  <c r="N18" i="27"/>
  <c r="O18" i="27"/>
  <c r="P18" i="27"/>
  <c r="Q18" i="27"/>
  <c r="R18" i="27"/>
  <c r="W18" i="27"/>
  <c r="X18" i="27"/>
  <c r="A19" i="27"/>
  <c r="R19" i="27" s="1"/>
  <c r="B19" i="27"/>
  <c r="C19" i="27"/>
  <c r="D19" i="27"/>
  <c r="E19" i="27"/>
  <c r="F19" i="27"/>
  <c r="H19" i="27"/>
  <c r="I19" i="27"/>
  <c r="K19" i="27" s="1"/>
  <c r="L19" i="27" s="1"/>
  <c r="M19" i="27"/>
  <c r="N19" i="27"/>
  <c r="O19" i="27"/>
  <c r="P19" i="27"/>
  <c r="Q19" i="27"/>
  <c r="W19" i="27"/>
  <c r="X19" i="27"/>
  <c r="A9" i="27"/>
  <c r="X55" i="27"/>
  <c r="X54" i="27"/>
  <c r="X53" i="27"/>
  <c r="X52" i="27"/>
  <c r="X51" i="27"/>
  <c r="X50" i="27"/>
  <c r="X49" i="27"/>
  <c r="X48" i="27"/>
  <c r="X47" i="27"/>
  <c r="X46" i="27"/>
  <c r="X33" i="27"/>
  <c r="X32" i="27"/>
  <c r="X31" i="27"/>
  <c r="X30" i="27"/>
  <c r="X29" i="27"/>
  <c r="X28" i="27"/>
  <c r="X17" i="27"/>
  <c r="X16" i="27"/>
  <c r="X15" i="27"/>
  <c r="X14" i="27"/>
  <c r="X13" i="27"/>
  <c r="X12" i="27"/>
  <c r="X11" i="27"/>
  <c r="X10" i="27"/>
  <c r="X9" i="27"/>
  <c r="X8" i="27"/>
  <c r="W55" i="27"/>
  <c r="W54" i="27"/>
  <c r="W53" i="27"/>
  <c r="W52" i="27"/>
  <c r="W51" i="27"/>
  <c r="W50" i="27"/>
  <c r="W49" i="27"/>
  <c r="W48" i="27"/>
  <c r="W47" i="27"/>
  <c r="W46" i="27"/>
  <c r="W33" i="27"/>
  <c r="W32" i="27"/>
  <c r="W31" i="27"/>
  <c r="W30" i="27"/>
  <c r="W29" i="27"/>
  <c r="W28" i="27"/>
  <c r="W17" i="27"/>
  <c r="W16" i="27"/>
  <c r="W15" i="27"/>
  <c r="W14" i="27"/>
  <c r="W13" i="27"/>
  <c r="W12" i="27"/>
  <c r="W11" i="27"/>
  <c r="W10" i="27"/>
  <c r="W9" i="27"/>
  <c r="W8" i="27"/>
  <c r="P55" i="27"/>
  <c r="P54" i="27"/>
  <c r="P53" i="27"/>
  <c r="P52" i="27"/>
  <c r="P51" i="27"/>
  <c r="P50" i="27"/>
  <c r="P49" i="27"/>
  <c r="P48" i="27"/>
  <c r="P47" i="27"/>
  <c r="P46" i="27"/>
  <c r="P33" i="27"/>
  <c r="P32" i="27"/>
  <c r="P31" i="27"/>
  <c r="P30" i="27"/>
  <c r="P29" i="27"/>
  <c r="P28" i="27"/>
  <c r="P17" i="27"/>
  <c r="P16" i="27"/>
  <c r="P15" i="27"/>
  <c r="P14" i="27"/>
  <c r="P13" i="27"/>
  <c r="P12" i="27"/>
  <c r="P11" i="27"/>
  <c r="P10" i="27"/>
  <c r="P9" i="27"/>
  <c r="P8" i="27"/>
  <c r="O55" i="27"/>
  <c r="O54" i="27"/>
  <c r="O53" i="27"/>
  <c r="O52" i="27"/>
  <c r="O51" i="27"/>
  <c r="O50" i="27"/>
  <c r="O49" i="27"/>
  <c r="O48" i="27"/>
  <c r="O47" i="27"/>
  <c r="O46" i="27"/>
  <c r="O33" i="27"/>
  <c r="O32" i="27"/>
  <c r="O31" i="27"/>
  <c r="O30" i="27"/>
  <c r="O29" i="27"/>
  <c r="O28" i="27"/>
  <c r="O17" i="27"/>
  <c r="O16" i="27"/>
  <c r="O15" i="27"/>
  <c r="O14" i="27"/>
  <c r="O13" i="27"/>
  <c r="O12" i="27"/>
  <c r="O11" i="27"/>
  <c r="O10" i="27"/>
  <c r="O9" i="27"/>
  <c r="O8" i="27"/>
  <c r="N55" i="27"/>
  <c r="N54" i="27"/>
  <c r="N53" i="27"/>
  <c r="N52" i="27"/>
  <c r="N51" i="27"/>
  <c r="N50" i="27"/>
  <c r="N49" i="27"/>
  <c r="N48" i="27"/>
  <c r="N47" i="27"/>
  <c r="N46" i="27"/>
  <c r="N33" i="27"/>
  <c r="N32" i="27"/>
  <c r="N31" i="27"/>
  <c r="N30" i="27"/>
  <c r="N29" i="27"/>
  <c r="N28" i="27"/>
  <c r="N17" i="27"/>
  <c r="N16" i="27"/>
  <c r="N15" i="27"/>
  <c r="N14" i="27"/>
  <c r="N13" i="27"/>
  <c r="N12" i="27"/>
  <c r="N11" i="27"/>
  <c r="N10" i="27"/>
  <c r="N9" i="27"/>
  <c r="N8" i="27"/>
  <c r="M55" i="27"/>
  <c r="M54" i="27"/>
  <c r="M53" i="27"/>
  <c r="M52" i="27"/>
  <c r="M51" i="27"/>
  <c r="M50" i="27"/>
  <c r="M49" i="27"/>
  <c r="M48" i="27"/>
  <c r="M47" i="27"/>
  <c r="M46" i="27"/>
  <c r="M33" i="27"/>
  <c r="M32" i="27"/>
  <c r="M31" i="27"/>
  <c r="M30" i="27"/>
  <c r="M29" i="27"/>
  <c r="M28" i="27"/>
  <c r="M17" i="27"/>
  <c r="M16" i="27"/>
  <c r="M15" i="27"/>
  <c r="M14" i="27"/>
  <c r="M13" i="27"/>
  <c r="M12" i="27"/>
  <c r="M11" i="27"/>
  <c r="M10" i="27"/>
  <c r="M9" i="27"/>
  <c r="M8" i="27"/>
  <c r="H55" i="27"/>
  <c r="H54" i="27"/>
  <c r="H53" i="27"/>
  <c r="H52" i="27"/>
  <c r="H51" i="27"/>
  <c r="H50" i="27"/>
  <c r="H49" i="27"/>
  <c r="H48" i="27"/>
  <c r="H47" i="27"/>
  <c r="H46" i="27"/>
  <c r="H33" i="27"/>
  <c r="H32" i="27"/>
  <c r="H31" i="27"/>
  <c r="H30" i="27"/>
  <c r="H29" i="27"/>
  <c r="H28" i="27"/>
  <c r="H17" i="27"/>
  <c r="H16" i="27"/>
  <c r="H15" i="27"/>
  <c r="H14" i="27"/>
  <c r="H13" i="27"/>
  <c r="H12" i="27"/>
  <c r="H11" i="27"/>
  <c r="H10" i="27"/>
  <c r="H9" i="27"/>
  <c r="H8" i="27"/>
  <c r="G55" i="27"/>
  <c r="G54" i="27"/>
  <c r="G53" i="27"/>
  <c r="G52" i="27"/>
  <c r="G51" i="27"/>
  <c r="G50" i="27"/>
  <c r="G49" i="27"/>
  <c r="G48" i="27"/>
  <c r="G47" i="27"/>
  <c r="G46" i="27"/>
  <c r="G33" i="27"/>
  <c r="G32" i="27"/>
  <c r="G31" i="27"/>
  <c r="G30" i="27"/>
  <c r="G29" i="27"/>
  <c r="G28" i="27"/>
  <c r="F55" i="27"/>
  <c r="F54" i="27"/>
  <c r="F53" i="27"/>
  <c r="F52" i="27"/>
  <c r="F51" i="27"/>
  <c r="F50" i="27"/>
  <c r="F49" i="27"/>
  <c r="F48" i="27"/>
  <c r="F47" i="27"/>
  <c r="F46" i="27"/>
  <c r="F33" i="27"/>
  <c r="F32" i="27"/>
  <c r="F31" i="27"/>
  <c r="F30" i="27"/>
  <c r="F29" i="27"/>
  <c r="F28" i="27"/>
  <c r="F17" i="27"/>
  <c r="F16" i="27"/>
  <c r="F15" i="27"/>
  <c r="F14" i="27"/>
  <c r="F13" i="27"/>
  <c r="F12" i="27"/>
  <c r="F11" i="27"/>
  <c r="F10" i="27"/>
  <c r="F9" i="27"/>
  <c r="F8" i="27"/>
  <c r="E55" i="27"/>
  <c r="E54" i="27"/>
  <c r="E53" i="27"/>
  <c r="E52" i="27"/>
  <c r="E51" i="27"/>
  <c r="E50" i="27"/>
  <c r="E49" i="27"/>
  <c r="E48" i="27"/>
  <c r="E47" i="27"/>
  <c r="E46" i="27"/>
  <c r="E33" i="27"/>
  <c r="E32" i="27"/>
  <c r="E31" i="27"/>
  <c r="E30" i="27"/>
  <c r="E29" i="27"/>
  <c r="E28" i="27"/>
  <c r="E17" i="27"/>
  <c r="E16" i="27"/>
  <c r="E15" i="27"/>
  <c r="E14" i="27"/>
  <c r="E13" i="27"/>
  <c r="E12" i="27"/>
  <c r="E11" i="27"/>
  <c r="E10" i="27"/>
  <c r="E9" i="27"/>
  <c r="E8" i="27"/>
  <c r="D55" i="27"/>
  <c r="D54" i="27"/>
  <c r="D53" i="27"/>
  <c r="D52" i="27"/>
  <c r="D51" i="27"/>
  <c r="D50" i="27"/>
  <c r="D49" i="27"/>
  <c r="D48" i="27"/>
  <c r="D47" i="27"/>
  <c r="D46" i="27"/>
  <c r="D33" i="27"/>
  <c r="D32" i="27"/>
  <c r="D31" i="27"/>
  <c r="D30" i="27"/>
  <c r="D29" i="27"/>
  <c r="D28" i="27"/>
  <c r="D17" i="27"/>
  <c r="D16" i="27"/>
  <c r="D15" i="27"/>
  <c r="D14" i="27"/>
  <c r="D13" i="27"/>
  <c r="D12" i="27"/>
  <c r="D11" i="27"/>
  <c r="D10" i="27"/>
  <c r="D9" i="27"/>
  <c r="D8" i="27"/>
  <c r="C55" i="27"/>
  <c r="C54" i="27"/>
  <c r="C53" i="27"/>
  <c r="C52" i="27"/>
  <c r="C51" i="27"/>
  <c r="C50" i="27"/>
  <c r="C49" i="27"/>
  <c r="C48" i="27"/>
  <c r="C47" i="27"/>
  <c r="C46" i="27"/>
  <c r="C33" i="27"/>
  <c r="C32" i="27"/>
  <c r="C31" i="27"/>
  <c r="C30" i="27"/>
  <c r="C29" i="27"/>
  <c r="C28" i="27"/>
  <c r="C17" i="27"/>
  <c r="C16" i="27"/>
  <c r="C15" i="27"/>
  <c r="C14" i="27"/>
  <c r="C13" i="27"/>
  <c r="C12" i="27"/>
  <c r="C11" i="27"/>
  <c r="C10" i="27"/>
  <c r="C9" i="27"/>
  <c r="C8" i="27"/>
  <c r="B55" i="27"/>
  <c r="B54" i="27"/>
  <c r="B53" i="27"/>
  <c r="B52" i="27"/>
  <c r="B51" i="27"/>
  <c r="B50" i="27"/>
  <c r="B49" i="27"/>
  <c r="B48" i="27"/>
  <c r="B47" i="27"/>
  <c r="B46" i="27"/>
  <c r="B33" i="27"/>
  <c r="B32" i="27"/>
  <c r="B31" i="27"/>
  <c r="B30" i="27"/>
  <c r="B29" i="27"/>
  <c r="B28" i="27"/>
  <c r="B17" i="27"/>
  <c r="B16" i="27"/>
  <c r="B15" i="27"/>
  <c r="B14" i="27"/>
  <c r="B13" i="27"/>
  <c r="B12" i="27"/>
  <c r="B11" i="27"/>
  <c r="B10" i="27"/>
  <c r="B9" i="27"/>
  <c r="B8" i="27"/>
  <c r="A55" i="27"/>
  <c r="A54" i="27"/>
  <c r="R54" i="27" s="1"/>
  <c r="A53" i="27"/>
  <c r="R53" i="27" s="1"/>
  <c r="A52" i="27"/>
  <c r="R52" i="27" s="1"/>
  <c r="A51" i="27"/>
  <c r="R51" i="27" s="1"/>
  <c r="A50" i="27"/>
  <c r="R50" i="27" s="1"/>
  <c r="A49" i="27"/>
  <c r="R49" i="27" s="1"/>
  <c r="A48" i="27"/>
  <c r="R48" i="27" s="1"/>
  <c r="A47" i="27"/>
  <c r="A46" i="27"/>
  <c r="A33" i="27"/>
  <c r="R33" i="27" s="1"/>
  <c r="A32" i="27"/>
  <c r="R32" i="27" s="1"/>
  <c r="A31" i="27"/>
  <c r="R31" i="27" s="1"/>
  <c r="A30" i="27"/>
  <c r="R30" i="27" s="1"/>
  <c r="A29" i="27"/>
  <c r="R29" i="27" s="1"/>
  <c r="A28" i="27"/>
  <c r="R28" i="27" s="1"/>
  <c r="A17" i="27"/>
  <c r="A16" i="27"/>
  <c r="R16" i="27" s="1"/>
  <c r="A15" i="27"/>
  <c r="R15" i="27" s="1"/>
  <c r="A14" i="27"/>
  <c r="R14" i="27" s="1"/>
  <c r="A13" i="27"/>
  <c r="R13" i="27" s="1"/>
  <c r="A12" i="27"/>
  <c r="R12" i="27" s="1"/>
  <c r="A11" i="27"/>
  <c r="R11" i="27" s="1"/>
  <c r="A10" i="27"/>
  <c r="R10" i="27" s="1"/>
  <c r="A8" i="27"/>
  <c r="R55" i="27"/>
  <c r="R47" i="27"/>
  <c r="R46" i="27"/>
  <c r="R17" i="27"/>
  <c r="R9" i="27"/>
  <c r="R8" i="27"/>
  <c r="A50" i="25"/>
  <c r="B50" i="25"/>
  <c r="C50" i="25"/>
  <c r="D50" i="25"/>
  <c r="E50" i="25"/>
  <c r="F50" i="25"/>
  <c r="G50" i="25"/>
  <c r="H50" i="25"/>
  <c r="M50" i="25"/>
  <c r="N50" i="25"/>
  <c r="O50" i="25"/>
  <c r="P50" i="25"/>
  <c r="R50" i="25"/>
  <c r="W50" i="25"/>
  <c r="X50" i="25"/>
  <c r="A47" i="25"/>
  <c r="R47" i="25" s="1"/>
  <c r="B47" i="25"/>
  <c r="C47" i="25"/>
  <c r="D47" i="25"/>
  <c r="E47" i="25"/>
  <c r="F47" i="25"/>
  <c r="G47" i="25"/>
  <c r="H47" i="25"/>
  <c r="M47" i="25"/>
  <c r="Q47" i="25" s="1"/>
  <c r="N47" i="25"/>
  <c r="O47" i="25"/>
  <c r="P47" i="25"/>
  <c r="W47" i="25"/>
  <c r="X47" i="25"/>
  <c r="A48" i="25"/>
  <c r="R48" i="25" s="1"/>
  <c r="B48" i="25"/>
  <c r="C48" i="25"/>
  <c r="D48" i="25"/>
  <c r="E48" i="25"/>
  <c r="F48" i="25"/>
  <c r="G48" i="25"/>
  <c r="H48" i="25"/>
  <c r="M48" i="25"/>
  <c r="N48" i="25"/>
  <c r="O48" i="25"/>
  <c r="P48" i="25"/>
  <c r="W48" i="25"/>
  <c r="X48" i="25"/>
  <c r="A49" i="25"/>
  <c r="R49" i="25" s="1"/>
  <c r="B49" i="25"/>
  <c r="C49" i="25"/>
  <c r="D49" i="25"/>
  <c r="E49" i="25"/>
  <c r="F49" i="25"/>
  <c r="G49" i="25"/>
  <c r="H49" i="25"/>
  <c r="M49" i="25"/>
  <c r="N49" i="25"/>
  <c r="O49" i="25"/>
  <c r="P49" i="25"/>
  <c r="W49" i="25"/>
  <c r="X49" i="25"/>
  <c r="X46" i="25"/>
  <c r="W46" i="25"/>
  <c r="R46" i="25"/>
  <c r="P46" i="25"/>
  <c r="O46" i="25"/>
  <c r="N46" i="25"/>
  <c r="M46" i="25"/>
  <c r="H46" i="25"/>
  <c r="G46" i="25"/>
  <c r="F46" i="25"/>
  <c r="E46" i="25"/>
  <c r="D46" i="25"/>
  <c r="C46" i="25"/>
  <c r="B46" i="25"/>
  <c r="A46" i="25"/>
  <c r="X31" i="25"/>
  <c r="W31" i="25"/>
  <c r="R31" i="25"/>
  <c r="P31" i="25"/>
  <c r="O31" i="25"/>
  <c r="N31" i="25"/>
  <c r="M31" i="25"/>
  <c r="H31" i="25"/>
  <c r="G31" i="25"/>
  <c r="F31" i="25"/>
  <c r="E31" i="25"/>
  <c r="D31" i="25"/>
  <c r="C31" i="25"/>
  <c r="I31" i="25" s="1"/>
  <c r="B31" i="25"/>
  <c r="A31" i="25"/>
  <c r="A16" i="25"/>
  <c r="B16" i="25"/>
  <c r="C16" i="25"/>
  <c r="D16" i="25"/>
  <c r="E16" i="25"/>
  <c r="F16" i="25"/>
  <c r="H16" i="25"/>
  <c r="M16" i="25"/>
  <c r="N16" i="25"/>
  <c r="O16" i="25"/>
  <c r="P16" i="25"/>
  <c r="R16" i="25"/>
  <c r="W16" i="25"/>
  <c r="X16" i="25"/>
  <c r="A17" i="25"/>
  <c r="B17" i="25"/>
  <c r="C17" i="25"/>
  <c r="D17" i="25"/>
  <c r="E17" i="25"/>
  <c r="F17" i="25"/>
  <c r="H17" i="25"/>
  <c r="M17" i="25"/>
  <c r="Q17" i="25" s="1"/>
  <c r="N17" i="25"/>
  <c r="O17" i="25"/>
  <c r="P17" i="25"/>
  <c r="R17" i="25"/>
  <c r="W17" i="25"/>
  <c r="X17" i="25"/>
  <c r="X15" i="25"/>
  <c r="W15" i="25"/>
  <c r="P15" i="25"/>
  <c r="O15" i="25"/>
  <c r="N15" i="25"/>
  <c r="M15" i="25"/>
  <c r="Q15" i="25" s="1"/>
  <c r="H15" i="25"/>
  <c r="F15" i="25"/>
  <c r="E15" i="25"/>
  <c r="D15" i="25"/>
  <c r="C15" i="25"/>
  <c r="B15" i="25"/>
  <c r="A15" i="25"/>
  <c r="R15" i="25" s="1"/>
  <c r="X45" i="25"/>
  <c r="W45" i="25"/>
  <c r="P45" i="25"/>
  <c r="O45" i="25"/>
  <c r="N45" i="25"/>
  <c r="M45" i="25"/>
  <c r="H45" i="25"/>
  <c r="G45" i="25"/>
  <c r="F45" i="25"/>
  <c r="E45" i="25"/>
  <c r="D45" i="25"/>
  <c r="C45" i="25"/>
  <c r="B45" i="25"/>
  <c r="A45" i="25"/>
  <c r="R45" i="25" s="1"/>
  <c r="X44" i="25"/>
  <c r="W44" i="25"/>
  <c r="P44" i="25"/>
  <c r="O44" i="25"/>
  <c r="N44" i="25"/>
  <c r="M44" i="25"/>
  <c r="H44" i="25"/>
  <c r="G44" i="25"/>
  <c r="F44" i="25"/>
  <c r="E44" i="25"/>
  <c r="D44" i="25"/>
  <c r="C44" i="25"/>
  <c r="B44" i="25"/>
  <c r="A44" i="25"/>
  <c r="R44" i="25" s="1"/>
  <c r="X43" i="25"/>
  <c r="W43" i="25"/>
  <c r="P43" i="25"/>
  <c r="O43" i="25"/>
  <c r="N43" i="25"/>
  <c r="M43" i="25"/>
  <c r="H43" i="25"/>
  <c r="G43" i="25"/>
  <c r="F43" i="25"/>
  <c r="E43" i="25"/>
  <c r="D43" i="25"/>
  <c r="C43" i="25"/>
  <c r="B43" i="25"/>
  <c r="A43" i="25"/>
  <c r="R43" i="25" s="1"/>
  <c r="X42" i="25"/>
  <c r="W42" i="25"/>
  <c r="P42" i="25"/>
  <c r="O42" i="25"/>
  <c r="N42" i="25"/>
  <c r="M42" i="25"/>
  <c r="H42" i="25"/>
  <c r="G42" i="25"/>
  <c r="F42" i="25"/>
  <c r="E42" i="25"/>
  <c r="D42" i="25"/>
  <c r="C42" i="25"/>
  <c r="B42" i="25"/>
  <c r="A42" i="25"/>
  <c r="R42" i="25" s="1"/>
  <c r="X41" i="25"/>
  <c r="W41" i="25"/>
  <c r="P41" i="25"/>
  <c r="O41" i="25"/>
  <c r="N41" i="25"/>
  <c r="M41" i="25"/>
  <c r="H41" i="25"/>
  <c r="G41" i="25"/>
  <c r="F41" i="25"/>
  <c r="E41" i="25"/>
  <c r="D41" i="25"/>
  <c r="C41" i="25"/>
  <c r="B41" i="25"/>
  <c r="A41" i="25"/>
  <c r="R41" i="25" s="1"/>
  <c r="X30" i="25"/>
  <c r="W30" i="25"/>
  <c r="P30" i="25"/>
  <c r="O30" i="25"/>
  <c r="N30" i="25"/>
  <c r="M30" i="25"/>
  <c r="H30" i="25"/>
  <c r="G30" i="25"/>
  <c r="F30" i="25"/>
  <c r="E30" i="25"/>
  <c r="D30" i="25"/>
  <c r="C30" i="25"/>
  <c r="B30" i="25"/>
  <c r="A30" i="25"/>
  <c r="R30" i="25" s="1"/>
  <c r="X29" i="25"/>
  <c r="W29" i="25"/>
  <c r="P29" i="25"/>
  <c r="O29" i="25"/>
  <c r="N29" i="25"/>
  <c r="M29" i="25"/>
  <c r="H29" i="25"/>
  <c r="G29" i="25"/>
  <c r="F29" i="25"/>
  <c r="E29" i="25"/>
  <c r="D29" i="25"/>
  <c r="C29" i="25"/>
  <c r="B29" i="25"/>
  <c r="A29" i="25"/>
  <c r="R29" i="25" s="1"/>
  <c r="X28" i="25"/>
  <c r="W28" i="25"/>
  <c r="P28" i="25"/>
  <c r="O28" i="25"/>
  <c r="N28" i="25"/>
  <c r="M28" i="25"/>
  <c r="H28" i="25"/>
  <c r="G28" i="25"/>
  <c r="F28" i="25"/>
  <c r="E28" i="25"/>
  <c r="D28" i="25"/>
  <c r="C28" i="25"/>
  <c r="B28" i="25"/>
  <c r="A28" i="25"/>
  <c r="R28" i="25" s="1"/>
  <c r="X27" i="25"/>
  <c r="W27" i="25"/>
  <c r="P27" i="25"/>
  <c r="O27" i="25"/>
  <c r="N27" i="25"/>
  <c r="M27" i="25"/>
  <c r="H27" i="25"/>
  <c r="G27" i="25"/>
  <c r="F27" i="25"/>
  <c r="E27" i="25"/>
  <c r="D27" i="25"/>
  <c r="C27" i="25"/>
  <c r="B27" i="25"/>
  <c r="A27" i="25"/>
  <c r="R27" i="25" s="1"/>
  <c r="X26" i="25"/>
  <c r="W26" i="25"/>
  <c r="P26" i="25"/>
  <c r="O26" i="25"/>
  <c r="N26" i="25"/>
  <c r="M26" i="25"/>
  <c r="H26" i="25"/>
  <c r="G26" i="25"/>
  <c r="F26" i="25"/>
  <c r="E26" i="25"/>
  <c r="D26" i="25"/>
  <c r="C26" i="25"/>
  <c r="B26" i="25"/>
  <c r="A26" i="25"/>
  <c r="R26" i="25" s="1"/>
  <c r="X14" i="25"/>
  <c r="W14" i="25"/>
  <c r="P14" i="25"/>
  <c r="O14" i="25"/>
  <c r="N14" i="25"/>
  <c r="M14" i="25"/>
  <c r="H14" i="25"/>
  <c r="F14" i="25"/>
  <c r="E14" i="25"/>
  <c r="D14" i="25"/>
  <c r="C14" i="25"/>
  <c r="B14" i="25"/>
  <c r="A14" i="25"/>
  <c r="R14" i="25" s="1"/>
  <c r="X13" i="25"/>
  <c r="W13" i="25"/>
  <c r="P13" i="25"/>
  <c r="O13" i="25"/>
  <c r="N13" i="25"/>
  <c r="M13" i="25"/>
  <c r="H13" i="25"/>
  <c r="F13" i="25"/>
  <c r="E13" i="25"/>
  <c r="D13" i="25"/>
  <c r="C13" i="25"/>
  <c r="B13" i="25"/>
  <c r="A13" i="25"/>
  <c r="R13" i="25" s="1"/>
  <c r="X12" i="25"/>
  <c r="W12" i="25"/>
  <c r="P12" i="25"/>
  <c r="O12" i="25"/>
  <c r="N12" i="25"/>
  <c r="M12" i="25"/>
  <c r="H12" i="25"/>
  <c r="F12" i="25"/>
  <c r="E12" i="25"/>
  <c r="D12" i="25"/>
  <c r="C12" i="25"/>
  <c r="B12" i="25"/>
  <c r="A12" i="25"/>
  <c r="R12" i="25" s="1"/>
  <c r="X11" i="25"/>
  <c r="W11" i="25"/>
  <c r="P11" i="25"/>
  <c r="O11" i="25"/>
  <c r="N11" i="25"/>
  <c r="M11" i="25"/>
  <c r="H11" i="25"/>
  <c r="F11" i="25"/>
  <c r="E11" i="25"/>
  <c r="D11" i="25"/>
  <c r="C11" i="25"/>
  <c r="B11" i="25"/>
  <c r="A11" i="25"/>
  <c r="R11" i="25" s="1"/>
  <c r="X10" i="25"/>
  <c r="W10" i="25"/>
  <c r="P10" i="25"/>
  <c r="O10" i="25"/>
  <c r="N10" i="25"/>
  <c r="M10" i="25"/>
  <c r="H10" i="25"/>
  <c r="F10" i="25"/>
  <c r="E10" i="25"/>
  <c r="D10" i="25"/>
  <c r="C10" i="25"/>
  <c r="B10" i="25"/>
  <c r="A10" i="25"/>
  <c r="R10" i="25" s="1"/>
  <c r="X9" i="25"/>
  <c r="W9" i="25"/>
  <c r="P9" i="25"/>
  <c r="O9" i="25"/>
  <c r="N9" i="25"/>
  <c r="M9" i="25"/>
  <c r="H9" i="25"/>
  <c r="F9" i="25"/>
  <c r="E9" i="25"/>
  <c r="D9" i="25"/>
  <c r="C9" i="25"/>
  <c r="B9" i="25"/>
  <c r="A9" i="25"/>
  <c r="X8" i="25"/>
  <c r="W8" i="25"/>
  <c r="P8" i="25"/>
  <c r="O8" i="25"/>
  <c r="N8" i="25"/>
  <c r="M8" i="25"/>
  <c r="H8" i="25"/>
  <c r="F8" i="25"/>
  <c r="E8" i="25"/>
  <c r="D8" i="25"/>
  <c r="C8" i="25"/>
  <c r="B8" i="25"/>
  <c r="A8" i="25"/>
  <c r="R8" i="25" s="1"/>
  <c r="R9" i="25"/>
  <c r="X41" i="22"/>
  <c r="W41" i="22"/>
  <c r="P41" i="22"/>
  <c r="O41" i="22"/>
  <c r="N41" i="22"/>
  <c r="M41" i="22"/>
  <c r="H41" i="22"/>
  <c r="G41" i="22"/>
  <c r="F41" i="22"/>
  <c r="E41" i="22"/>
  <c r="D41" i="22"/>
  <c r="C41" i="22"/>
  <c r="B41" i="22"/>
  <c r="A41" i="22"/>
  <c r="X40" i="22"/>
  <c r="W40" i="22"/>
  <c r="P40" i="22"/>
  <c r="O40" i="22"/>
  <c r="N40" i="22"/>
  <c r="M40" i="22"/>
  <c r="H40" i="22"/>
  <c r="G40" i="22"/>
  <c r="F40" i="22"/>
  <c r="E40" i="22"/>
  <c r="D40" i="22"/>
  <c r="C40" i="22"/>
  <c r="B40" i="22"/>
  <c r="A40" i="22"/>
  <c r="X39" i="22"/>
  <c r="W39" i="22"/>
  <c r="P39" i="22"/>
  <c r="O39" i="22"/>
  <c r="N39" i="22"/>
  <c r="M39" i="22"/>
  <c r="H39" i="22"/>
  <c r="G39" i="22"/>
  <c r="F39" i="22"/>
  <c r="E39" i="22"/>
  <c r="D39" i="22"/>
  <c r="C39" i="22"/>
  <c r="B39" i="22"/>
  <c r="A39" i="22"/>
  <c r="X38" i="22"/>
  <c r="W38" i="22"/>
  <c r="P38" i="22"/>
  <c r="O38" i="22"/>
  <c r="N38" i="22"/>
  <c r="M38" i="22"/>
  <c r="H38" i="22"/>
  <c r="G38" i="22"/>
  <c r="F38" i="22"/>
  <c r="E38" i="22"/>
  <c r="D38" i="22"/>
  <c r="C38" i="22"/>
  <c r="B38" i="22"/>
  <c r="A38" i="22"/>
  <c r="X37" i="22"/>
  <c r="W37" i="22"/>
  <c r="P37" i="22"/>
  <c r="O37" i="22"/>
  <c r="N37" i="22"/>
  <c r="M37" i="22"/>
  <c r="H37" i="22"/>
  <c r="G37" i="22"/>
  <c r="F37" i="22"/>
  <c r="E37" i="22"/>
  <c r="D37" i="22"/>
  <c r="C37" i="22"/>
  <c r="B37" i="22"/>
  <c r="A37" i="22"/>
  <c r="X27" i="22"/>
  <c r="W27" i="22"/>
  <c r="P27" i="22"/>
  <c r="O27" i="22"/>
  <c r="N27" i="22"/>
  <c r="M27" i="22"/>
  <c r="H27" i="22"/>
  <c r="G27" i="22"/>
  <c r="F27" i="22"/>
  <c r="E27" i="22"/>
  <c r="D27" i="22"/>
  <c r="C27" i="22"/>
  <c r="B27" i="22"/>
  <c r="A27" i="22"/>
  <c r="R27" i="22" s="1"/>
  <c r="X26" i="22"/>
  <c r="W26" i="22"/>
  <c r="P26" i="22"/>
  <c r="O26" i="22"/>
  <c r="N26" i="22"/>
  <c r="M26" i="22"/>
  <c r="H26" i="22"/>
  <c r="G26" i="22"/>
  <c r="F26" i="22"/>
  <c r="E26" i="22"/>
  <c r="D26" i="22"/>
  <c r="C26" i="22"/>
  <c r="B26" i="22"/>
  <c r="A26" i="22"/>
  <c r="X25" i="22"/>
  <c r="W25" i="22"/>
  <c r="P25" i="22"/>
  <c r="O25" i="22"/>
  <c r="N25" i="22"/>
  <c r="M25" i="22"/>
  <c r="H25" i="22"/>
  <c r="G25" i="22"/>
  <c r="F25" i="22"/>
  <c r="E25" i="22"/>
  <c r="D25" i="22"/>
  <c r="C25" i="22"/>
  <c r="B25" i="22"/>
  <c r="A25" i="22"/>
  <c r="X24" i="22"/>
  <c r="W24" i="22"/>
  <c r="P24" i="22"/>
  <c r="O24" i="22"/>
  <c r="Q24" i="22" s="1"/>
  <c r="N24" i="22"/>
  <c r="M24" i="22"/>
  <c r="H24" i="22"/>
  <c r="G24" i="22"/>
  <c r="F24" i="22"/>
  <c r="E24" i="22"/>
  <c r="D24" i="22"/>
  <c r="C24" i="22"/>
  <c r="I24" i="22" s="1"/>
  <c r="B24" i="22"/>
  <c r="A24" i="22"/>
  <c r="X23" i="22"/>
  <c r="W23" i="22"/>
  <c r="P23" i="22"/>
  <c r="O23" i="22"/>
  <c r="N23" i="22"/>
  <c r="M23" i="22"/>
  <c r="H23" i="22"/>
  <c r="G23" i="22"/>
  <c r="F23" i="22"/>
  <c r="E23" i="22"/>
  <c r="D23" i="22"/>
  <c r="C23" i="22"/>
  <c r="B23" i="22"/>
  <c r="A23" i="22"/>
  <c r="X14" i="22"/>
  <c r="W14" i="22"/>
  <c r="P14" i="22"/>
  <c r="O14" i="22"/>
  <c r="Q14" i="22" s="1"/>
  <c r="N14" i="22"/>
  <c r="M14" i="22"/>
  <c r="H14" i="22"/>
  <c r="F14" i="22"/>
  <c r="I14" i="22" s="1"/>
  <c r="E14" i="22"/>
  <c r="D14" i="22"/>
  <c r="C14" i="22"/>
  <c r="B14" i="22"/>
  <c r="A14" i="22"/>
  <c r="X13" i="22"/>
  <c r="W13" i="22"/>
  <c r="P13" i="22"/>
  <c r="O13" i="22"/>
  <c r="N13" i="22"/>
  <c r="M13" i="22"/>
  <c r="H13" i="22"/>
  <c r="F13" i="22"/>
  <c r="E13" i="22"/>
  <c r="D13" i="22"/>
  <c r="C13" i="22"/>
  <c r="B13" i="22"/>
  <c r="A13" i="22"/>
  <c r="X12" i="22"/>
  <c r="W12" i="22"/>
  <c r="P12" i="22"/>
  <c r="O12" i="22"/>
  <c r="N12" i="22"/>
  <c r="M12" i="22"/>
  <c r="H12" i="22"/>
  <c r="F12" i="22"/>
  <c r="E12" i="22"/>
  <c r="D12" i="22"/>
  <c r="C12" i="22"/>
  <c r="B12" i="22"/>
  <c r="A12" i="22"/>
  <c r="X11" i="22"/>
  <c r="W11" i="22"/>
  <c r="P11" i="22"/>
  <c r="O11" i="22"/>
  <c r="N11" i="22"/>
  <c r="M11" i="22"/>
  <c r="H11" i="22"/>
  <c r="F11" i="22"/>
  <c r="E11" i="22"/>
  <c r="D11" i="22"/>
  <c r="C11" i="22"/>
  <c r="B11" i="22"/>
  <c r="A11" i="22"/>
  <c r="R11" i="22" s="1"/>
  <c r="X10" i="22"/>
  <c r="W10" i="22"/>
  <c r="P10" i="22"/>
  <c r="O10" i="22"/>
  <c r="N10" i="22"/>
  <c r="M10" i="22"/>
  <c r="H10" i="22"/>
  <c r="F10" i="22"/>
  <c r="I10" i="22" s="1"/>
  <c r="E10" i="22"/>
  <c r="D10" i="22"/>
  <c r="C10" i="22"/>
  <c r="B10" i="22"/>
  <c r="A10" i="22"/>
  <c r="X9" i="22"/>
  <c r="W9" i="22"/>
  <c r="P9" i="22"/>
  <c r="O9" i="22"/>
  <c r="N9" i="22"/>
  <c r="M9" i="22"/>
  <c r="H9" i="22"/>
  <c r="F9" i="22"/>
  <c r="E9" i="22"/>
  <c r="D9" i="22"/>
  <c r="C9" i="22"/>
  <c r="B9" i="22"/>
  <c r="A9" i="22"/>
  <c r="X8" i="22"/>
  <c r="W8" i="22"/>
  <c r="P8" i="22"/>
  <c r="O8" i="22"/>
  <c r="N8" i="22"/>
  <c r="M8" i="22"/>
  <c r="H8" i="22"/>
  <c r="F8" i="22"/>
  <c r="E8" i="22"/>
  <c r="D8" i="22"/>
  <c r="C8" i="22"/>
  <c r="B8" i="22"/>
  <c r="A8" i="22"/>
  <c r="R41" i="22"/>
  <c r="Q40" i="22"/>
  <c r="R40" i="22"/>
  <c r="R39" i="22"/>
  <c r="R38" i="22"/>
  <c r="R37" i="22"/>
  <c r="R26" i="22"/>
  <c r="R25" i="22"/>
  <c r="R24" i="22"/>
  <c r="R23" i="22"/>
  <c r="R14" i="22"/>
  <c r="R13" i="22"/>
  <c r="R12" i="22"/>
  <c r="R10" i="22"/>
  <c r="R9" i="22"/>
  <c r="R8" i="22"/>
  <c r="A37" i="21"/>
  <c r="B37" i="21"/>
  <c r="C37" i="21"/>
  <c r="D37" i="21"/>
  <c r="E37" i="21"/>
  <c r="F37" i="21"/>
  <c r="G37" i="21"/>
  <c r="H37" i="21"/>
  <c r="M37" i="21"/>
  <c r="N37" i="21"/>
  <c r="O37" i="21"/>
  <c r="P37" i="21"/>
  <c r="R37" i="21"/>
  <c r="W37" i="21"/>
  <c r="X37" i="21"/>
  <c r="Q10" i="35" l="1"/>
  <c r="Q23" i="35"/>
  <c r="Q25" i="35"/>
  <c r="Q27" i="35"/>
  <c r="Q29" i="35"/>
  <c r="Q40" i="35"/>
  <c r="I14" i="35"/>
  <c r="J14" i="35" s="1"/>
  <c r="I10" i="35"/>
  <c r="K10" i="35" s="1"/>
  <c r="L10" i="35" s="1"/>
  <c r="I23" i="35"/>
  <c r="Q24" i="35"/>
  <c r="Q41" i="35"/>
  <c r="Q43" i="35"/>
  <c r="I44" i="35"/>
  <c r="J44" i="35" s="1"/>
  <c r="Q12" i="35"/>
  <c r="I39" i="35"/>
  <c r="K39" i="35" s="1"/>
  <c r="L39" i="35" s="1"/>
  <c r="I41" i="35"/>
  <c r="K41" i="35" s="1"/>
  <c r="L41" i="35" s="1"/>
  <c r="I11" i="35"/>
  <c r="I28" i="35"/>
  <c r="I26" i="35"/>
  <c r="K26" i="35" s="1"/>
  <c r="L26" i="35" s="1"/>
  <c r="Q9" i="35"/>
  <c r="I8" i="35"/>
  <c r="K8" i="35" s="1"/>
  <c r="L8" i="35" s="1"/>
  <c r="I13" i="35"/>
  <c r="K13" i="35" s="1"/>
  <c r="L13" i="35" s="1"/>
  <c r="Q42" i="35"/>
  <c r="I24" i="35"/>
  <c r="K24" i="35" s="1"/>
  <c r="L24" i="35" s="1"/>
  <c r="I9" i="35"/>
  <c r="J9" i="35" s="1"/>
  <c r="I40" i="35"/>
  <c r="K40" i="35" s="1"/>
  <c r="L40" i="35" s="1"/>
  <c r="Q8" i="35"/>
  <c r="I12" i="35"/>
  <c r="J12" i="35" s="1"/>
  <c r="I25" i="35"/>
  <c r="K25" i="35" s="1"/>
  <c r="L25" i="35" s="1"/>
  <c r="I29" i="35"/>
  <c r="K29" i="35" s="1"/>
  <c r="L29" i="35" s="1"/>
  <c r="I42" i="35"/>
  <c r="K42" i="35" s="1"/>
  <c r="L42" i="35" s="1"/>
  <c r="I43" i="35"/>
  <c r="K43" i="35" s="1"/>
  <c r="L43" i="35" s="1"/>
  <c r="Q14" i="35"/>
  <c r="Q26" i="35"/>
  <c r="Q28" i="35"/>
  <c r="Q39" i="35"/>
  <c r="Q44" i="35"/>
  <c r="Q13" i="35"/>
  <c r="I27" i="35"/>
  <c r="K27" i="35" s="1"/>
  <c r="L27" i="35" s="1"/>
  <c r="Q11" i="35"/>
  <c r="K9" i="35"/>
  <c r="L9" i="35" s="1"/>
  <c r="J26" i="35"/>
  <c r="K23" i="35"/>
  <c r="L23" i="35" s="1"/>
  <c r="J23" i="35"/>
  <c r="J28" i="35"/>
  <c r="K28" i="35"/>
  <c r="L28" i="35" s="1"/>
  <c r="J11" i="35"/>
  <c r="K11" i="35"/>
  <c r="L11" i="35" s="1"/>
  <c r="I45" i="33"/>
  <c r="I29" i="33"/>
  <c r="K29" i="33" s="1"/>
  <c r="Q45" i="33"/>
  <c r="J45" i="33"/>
  <c r="K45" i="33"/>
  <c r="L45" i="33" s="1"/>
  <c r="S45" i="33"/>
  <c r="U45" i="33" s="1"/>
  <c r="T45" i="33"/>
  <c r="V45" i="33" s="1"/>
  <c r="J29" i="33"/>
  <c r="K14" i="33"/>
  <c r="L14" i="33" s="1"/>
  <c r="I8" i="33"/>
  <c r="K8" i="33" s="1"/>
  <c r="L8" i="33" s="1"/>
  <c r="I13" i="33"/>
  <c r="J13" i="33" s="1"/>
  <c r="Q26" i="33"/>
  <c r="Q9" i="33"/>
  <c r="I27" i="33"/>
  <c r="J27" i="33" s="1"/>
  <c r="I28" i="33"/>
  <c r="J28" i="33" s="1"/>
  <c r="I26" i="33"/>
  <c r="J26" i="33" s="1"/>
  <c r="I10" i="33"/>
  <c r="J10" i="33" s="1"/>
  <c r="Q11" i="33"/>
  <c r="Q23" i="33"/>
  <c r="Q40" i="33"/>
  <c r="I43" i="33"/>
  <c r="K43" i="33" s="1"/>
  <c r="L43" i="33" s="1"/>
  <c r="Q12" i="33"/>
  <c r="Q43" i="33"/>
  <c r="Q8" i="33"/>
  <c r="I9" i="33"/>
  <c r="J9" i="33" s="1"/>
  <c r="Q10" i="33"/>
  <c r="I12" i="33"/>
  <c r="J12" i="33" s="1"/>
  <c r="I24" i="33"/>
  <c r="K24" i="33" s="1"/>
  <c r="L24" i="33" s="1"/>
  <c r="Q25" i="33"/>
  <c r="Q27" i="33"/>
  <c r="Q28" i="33"/>
  <c r="I39" i="33"/>
  <c r="J39" i="33" s="1"/>
  <c r="I41" i="33"/>
  <c r="K41" i="33" s="1"/>
  <c r="Q42" i="33"/>
  <c r="I44" i="33"/>
  <c r="K44" i="33" s="1"/>
  <c r="L44" i="33" s="1"/>
  <c r="Q13" i="33"/>
  <c r="I23" i="33"/>
  <c r="K23" i="33" s="1"/>
  <c r="I25" i="33"/>
  <c r="K25" i="33" s="1"/>
  <c r="L25" i="33" s="1"/>
  <c r="I40" i="33"/>
  <c r="K40" i="33" s="1"/>
  <c r="I42" i="33"/>
  <c r="K42" i="33" s="1"/>
  <c r="L42" i="33" s="1"/>
  <c r="I11" i="33"/>
  <c r="K11" i="33" s="1"/>
  <c r="Q24" i="33"/>
  <c r="Q39" i="33"/>
  <c r="Q41" i="33"/>
  <c r="Q44" i="33"/>
  <c r="Q11" i="31"/>
  <c r="I15" i="31"/>
  <c r="I27" i="31"/>
  <c r="Q41" i="31"/>
  <c r="I44" i="31"/>
  <c r="K44" i="31" s="1"/>
  <c r="L44" i="31" s="1"/>
  <c r="Q14" i="31"/>
  <c r="I26" i="31"/>
  <c r="I30" i="31"/>
  <c r="J30" i="31" s="1"/>
  <c r="I43" i="31"/>
  <c r="I13" i="31"/>
  <c r="I9" i="31"/>
  <c r="Q10" i="31"/>
  <c r="I12" i="31"/>
  <c r="Q12" i="31"/>
  <c r="I24" i="31"/>
  <c r="J24" i="31" s="1"/>
  <c r="Q8" i="31"/>
  <c r="I8" i="31"/>
  <c r="Q9" i="31"/>
  <c r="I10" i="31"/>
  <c r="J10" i="31" s="1"/>
  <c r="I14" i="31"/>
  <c r="K14" i="31" s="1"/>
  <c r="L14" i="31" s="1"/>
  <c r="Q15" i="31"/>
  <c r="I25" i="31"/>
  <c r="K25" i="31" s="1"/>
  <c r="L25" i="31" s="1"/>
  <c r="Q26" i="31"/>
  <c r="Q27" i="31"/>
  <c r="S27" i="31" s="1"/>
  <c r="U27" i="31" s="1"/>
  <c r="I28" i="31"/>
  <c r="Q30" i="31"/>
  <c r="I40" i="31"/>
  <c r="I42" i="31"/>
  <c r="K42" i="31" s="1"/>
  <c r="L42" i="31" s="1"/>
  <c r="Q43" i="31"/>
  <c r="Q44" i="31"/>
  <c r="I45" i="31"/>
  <c r="K45" i="31" s="1"/>
  <c r="I11" i="31"/>
  <c r="K11" i="31" s="1"/>
  <c r="L11" i="31" s="1"/>
  <c r="Q28" i="31"/>
  <c r="I29" i="31"/>
  <c r="J29" i="31" s="1"/>
  <c r="Q45" i="31"/>
  <c r="J25" i="31"/>
  <c r="S40" i="31"/>
  <c r="U40" i="31" s="1"/>
  <c r="K10" i="31"/>
  <c r="L10" i="31" s="1"/>
  <c r="K41" i="31"/>
  <c r="L41" i="31" s="1"/>
  <c r="J41" i="31"/>
  <c r="K40" i="31"/>
  <c r="L40" i="31" s="1"/>
  <c r="J40" i="31"/>
  <c r="J9" i="31"/>
  <c r="K9" i="31"/>
  <c r="L9" i="31" s="1"/>
  <c r="K13" i="31"/>
  <c r="L13" i="31" s="1"/>
  <c r="J13" i="31"/>
  <c r="J15" i="31"/>
  <c r="K15" i="31"/>
  <c r="L15" i="31" s="1"/>
  <c r="K29" i="31"/>
  <c r="L29" i="31" s="1"/>
  <c r="K28" i="31"/>
  <c r="L28" i="31" s="1"/>
  <c r="J28" i="31"/>
  <c r="K12" i="31"/>
  <c r="L12" i="31" s="1"/>
  <c r="J12" i="31"/>
  <c r="J27" i="31"/>
  <c r="K27" i="31"/>
  <c r="L27" i="31" s="1"/>
  <c r="K46" i="31"/>
  <c r="L46" i="31" s="1"/>
  <c r="J46" i="31"/>
  <c r="K8" i="31"/>
  <c r="L8" i="31" s="1"/>
  <c r="J8" i="31"/>
  <c r="K26" i="31"/>
  <c r="L26" i="31" s="1"/>
  <c r="J26" i="31"/>
  <c r="K43" i="31"/>
  <c r="L43" i="31" s="1"/>
  <c r="J43" i="31"/>
  <c r="J14" i="31"/>
  <c r="S14" i="31"/>
  <c r="U14" i="31" s="1"/>
  <c r="Q43" i="29"/>
  <c r="Q27" i="29"/>
  <c r="Q40" i="29"/>
  <c r="Q24" i="29"/>
  <c r="K11" i="29"/>
  <c r="L11" i="29" s="1"/>
  <c r="Q30" i="29"/>
  <c r="Q46" i="29"/>
  <c r="Q11" i="29"/>
  <c r="I12" i="29"/>
  <c r="K12" i="29" s="1"/>
  <c r="L12" i="29" s="1"/>
  <c r="Q26" i="29"/>
  <c r="Q28" i="29"/>
  <c r="I29" i="29"/>
  <c r="Q41" i="29"/>
  <c r="I42" i="29"/>
  <c r="K42" i="29" s="1"/>
  <c r="L42" i="29" s="1"/>
  <c r="Q44" i="29"/>
  <c r="I45" i="29"/>
  <c r="K45" i="29" s="1"/>
  <c r="L45" i="29" s="1"/>
  <c r="Q14" i="29"/>
  <c r="Q15" i="29"/>
  <c r="I24" i="29"/>
  <c r="K24" i="29" s="1"/>
  <c r="L24" i="29" s="1"/>
  <c r="I25" i="29"/>
  <c r="J25" i="29" s="1"/>
  <c r="Q29" i="29"/>
  <c r="I40" i="29"/>
  <c r="J40" i="29" s="1"/>
  <c r="I9" i="29"/>
  <c r="K9" i="29" s="1"/>
  <c r="L9" i="29" s="1"/>
  <c r="Q8" i="29"/>
  <c r="I13" i="29"/>
  <c r="K13" i="29" s="1"/>
  <c r="L13" i="29" s="1"/>
  <c r="I30" i="29"/>
  <c r="J30" i="29" s="1"/>
  <c r="I46" i="29"/>
  <c r="J46" i="29" s="1"/>
  <c r="Q45" i="29"/>
  <c r="Q10" i="29"/>
  <c r="I8" i="29"/>
  <c r="J8" i="29" s="1"/>
  <c r="Q13" i="29"/>
  <c r="I14" i="29"/>
  <c r="K14" i="29" s="1"/>
  <c r="L14" i="29" s="1"/>
  <c r="Q25" i="29"/>
  <c r="I26" i="29"/>
  <c r="K26" i="29" s="1"/>
  <c r="L26" i="29" s="1"/>
  <c r="Q9" i="29"/>
  <c r="I27" i="29"/>
  <c r="K27" i="29" s="1"/>
  <c r="L27" i="29" s="1"/>
  <c r="Q12" i="29"/>
  <c r="Q42" i="29"/>
  <c r="I10" i="29"/>
  <c r="J10" i="29" s="1"/>
  <c r="I43" i="29"/>
  <c r="K43" i="29" s="1"/>
  <c r="L43" i="29" s="1"/>
  <c r="I15" i="29"/>
  <c r="K15" i="29" s="1"/>
  <c r="L15" i="29" s="1"/>
  <c r="I28" i="29"/>
  <c r="J28" i="29" s="1"/>
  <c r="I41" i="29"/>
  <c r="J41" i="29" s="1"/>
  <c r="I44" i="29"/>
  <c r="J44" i="29" s="1"/>
  <c r="K29" i="29"/>
  <c r="L29" i="29" s="1"/>
  <c r="J29" i="29"/>
  <c r="J24" i="29"/>
  <c r="K46" i="29"/>
  <c r="L46" i="29" s="1"/>
  <c r="J34" i="27"/>
  <c r="K34" i="27"/>
  <c r="L34" i="27" s="1"/>
  <c r="J35" i="27"/>
  <c r="K35" i="27"/>
  <c r="L35" i="27" s="1"/>
  <c r="J36" i="27"/>
  <c r="K36" i="27"/>
  <c r="L36" i="27" s="1"/>
  <c r="J19" i="27"/>
  <c r="S19" i="27"/>
  <c r="U19" i="27" s="1"/>
  <c r="T19" i="27"/>
  <c r="V19" i="27" s="1"/>
  <c r="K18" i="27"/>
  <c r="L18" i="27" s="1"/>
  <c r="I14" i="27"/>
  <c r="I32" i="27"/>
  <c r="I52" i="27"/>
  <c r="Q32" i="27"/>
  <c r="Q52" i="27"/>
  <c r="Q8" i="27"/>
  <c r="Q16" i="27"/>
  <c r="I15" i="27"/>
  <c r="K15" i="27" s="1"/>
  <c r="L15" i="27" s="1"/>
  <c r="I33" i="27"/>
  <c r="I53" i="27"/>
  <c r="I31" i="27"/>
  <c r="I51" i="27"/>
  <c r="K51" i="27" s="1"/>
  <c r="L51" i="27" s="1"/>
  <c r="Q13" i="27"/>
  <c r="Q29" i="27"/>
  <c r="Q49" i="27"/>
  <c r="I11" i="27"/>
  <c r="K11" i="27" s="1"/>
  <c r="L11" i="27" s="1"/>
  <c r="I55" i="27"/>
  <c r="Q53" i="27"/>
  <c r="I10" i="27"/>
  <c r="J10" i="27" s="1"/>
  <c r="I28" i="27"/>
  <c r="J28" i="27" s="1"/>
  <c r="I48" i="27"/>
  <c r="J48" i="27" s="1"/>
  <c r="I8" i="27"/>
  <c r="J8" i="27" s="1"/>
  <c r="I16" i="27"/>
  <c r="J16" i="27" s="1"/>
  <c r="I46" i="27"/>
  <c r="K46" i="27" s="1"/>
  <c r="L46" i="27" s="1"/>
  <c r="I54" i="27"/>
  <c r="I12" i="27"/>
  <c r="K12" i="27" s="1"/>
  <c r="L12" i="27" s="1"/>
  <c r="I30" i="27"/>
  <c r="J30" i="27" s="1"/>
  <c r="I50" i="27"/>
  <c r="J50" i="27" s="1"/>
  <c r="Q46" i="27"/>
  <c r="Q54" i="27"/>
  <c r="Q14" i="27"/>
  <c r="Q12" i="27"/>
  <c r="Q30" i="27"/>
  <c r="Q50" i="27"/>
  <c r="Q10" i="27"/>
  <c r="Q28" i="27"/>
  <c r="Q48" i="27"/>
  <c r="Q9" i="27"/>
  <c r="Q17" i="27"/>
  <c r="I47" i="27"/>
  <c r="K47" i="27" s="1"/>
  <c r="L47" i="27" s="1"/>
  <c r="Q15" i="27"/>
  <c r="Q31" i="27"/>
  <c r="Q47" i="27"/>
  <c r="I9" i="27"/>
  <c r="J9" i="27" s="1"/>
  <c r="I13" i="27"/>
  <c r="K13" i="27" s="1"/>
  <c r="L13" i="27" s="1"/>
  <c r="Q33" i="27"/>
  <c r="Q11" i="27"/>
  <c r="I29" i="27"/>
  <c r="K29" i="27" s="1"/>
  <c r="L29" i="27" s="1"/>
  <c r="I17" i="27"/>
  <c r="Q51" i="27"/>
  <c r="Q55" i="27"/>
  <c r="I49" i="27"/>
  <c r="J49" i="27" s="1"/>
  <c r="K10" i="27"/>
  <c r="L10" i="27" s="1"/>
  <c r="K30" i="27"/>
  <c r="L30" i="27" s="1"/>
  <c r="K55" i="27"/>
  <c r="L55" i="27" s="1"/>
  <c r="J55" i="27"/>
  <c r="K54" i="27"/>
  <c r="L54" i="27" s="1"/>
  <c r="J54" i="27"/>
  <c r="J17" i="27"/>
  <c r="K17" i="27"/>
  <c r="L17" i="27" s="1"/>
  <c r="K33" i="27"/>
  <c r="L33" i="27" s="1"/>
  <c r="J33" i="27"/>
  <c r="K53" i="27"/>
  <c r="L53" i="27" s="1"/>
  <c r="J53" i="27"/>
  <c r="K32" i="27"/>
  <c r="L32" i="27" s="1"/>
  <c r="J32" i="27"/>
  <c r="K52" i="27"/>
  <c r="L52" i="27" s="1"/>
  <c r="J52" i="27"/>
  <c r="J14" i="27"/>
  <c r="K14" i="27"/>
  <c r="L14" i="27" s="1"/>
  <c r="K31" i="27"/>
  <c r="L31" i="27" s="1"/>
  <c r="J31" i="27"/>
  <c r="Q48" i="25"/>
  <c r="Q49" i="25"/>
  <c r="I17" i="25"/>
  <c r="K17" i="25" s="1"/>
  <c r="L17" i="25" s="1"/>
  <c r="I16" i="25"/>
  <c r="I14" i="25"/>
  <c r="Q46" i="25"/>
  <c r="I47" i="25"/>
  <c r="J47" i="25" s="1"/>
  <c r="I50" i="25"/>
  <c r="K50" i="25" s="1"/>
  <c r="L50" i="25" s="1"/>
  <c r="I15" i="25"/>
  <c r="Q31" i="25"/>
  <c r="I48" i="25"/>
  <c r="I46" i="25"/>
  <c r="K46" i="25" s="1"/>
  <c r="L46" i="25" s="1"/>
  <c r="I49" i="25"/>
  <c r="Q50" i="25"/>
  <c r="J48" i="25"/>
  <c r="K48" i="25"/>
  <c r="L48" i="25" s="1"/>
  <c r="J49" i="25"/>
  <c r="K49" i="25"/>
  <c r="L49" i="25" s="1"/>
  <c r="J46" i="25"/>
  <c r="K31" i="25"/>
  <c r="L31" i="25" s="1"/>
  <c r="J31" i="25"/>
  <c r="Q9" i="25"/>
  <c r="I8" i="25"/>
  <c r="J8" i="25" s="1"/>
  <c r="Q12" i="25"/>
  <c r="Q26" i="25"/>
  <c r="Q30" i="25"/>
  <c r="Q44" i="25"/>
  <c r="Q16" i="25"/>
  <c r="J16" i="25"/>
  <c r="K16" i="25"/>
  <c r="L16" i="25" s="1"/>
  <c r="S17" i="25"/>
  <c r="U17" i="25" s="1"/>
  <c r="J17" i="25"/>
  <c r="S15" i="25"/>
  <c r="U15" i="25" s="1"/>
  <c r="K15" i="25"/>
  <c r="L15" i="25" s="1"/>
  <c r="J15" i="25"/>
  <c r="Q10" i="25"/>
  <c r="I11" i="25"/>
  <c r="J11" i="25" s="1"/>
  <c r="Q27" i="25"/>
  <c r="Q14" i="25"/>
  <c r="I28" i="25"/>
  <c r="K28" i="25" s="1"/>
  <c r="L28" i="25" s="1"/>
  <c r="Q41" i="25"/>
  <c r="I42" i="25"/>
  <c r="J42" i="25" s="1"/>
  <c r="Q45" i="25"/>
  <c r="I9" i="25"/>
  <c r="K9" i="25" s="1"/>
  <c r="L9" i="25" s="1"/>
  <c r="I12" i="25"/>
  <c r="K12" i="25" s="1"/>
  <c r="L12" i="25" s="1"/>
  <c r="I30" i="25"/>
  <c r="J30" i="25" s="1"/>
  <c r="I10" i="25"/>
  <c r="Q29" i="25"/>
  <c r="Q43" i="25"/>
  <c r="Q13" i="25"/>
  <c r="Q8" i="25"/>
  <c r="K14" i="25"/>
  <c r="L14" i="25" s="1"/>
  <c r="I26" i="25"/>
  <c r="J26" i="25" s="1"/>
  <c r="Q28" i="25"/>
  <c r="I44" i="25"/>
  <c r="K44" i="25" s="1"/>
  <c r="L44" i="25" s="1"/>
  <c r="I41" i="25"/>
  <c r="J41" i="25" s="1"/>
  <c r="Q11" i="25"/>
  <c r="I29" i="25"/>
  <c r="J29" i="25" s="1"/>
  <c r="Q42" i="25"/>
  <c r="I43" i="25"/>
  <c r="K43" i="25" s="1"/>
  <c r="L43" i="25" s="1"/>
  <c r="I45" i="25"/>
  <c r="K45" i="25" s="1"/>
  <c r="L45" i="25" s="1"/>
  <c r="I13" i="25"/>
  <c r="K13" i="25" s="1"/>
  <c r="I27" i="25"/>
  <c r="K27" i="25" s="1"/>
  <c r="K10" i="25"/>
  <c r="L10" i="25" s="1"/>
  <c r="J10" i="25"/>
  <c r="K11" i="25"/>
  <c r="L11" i="25" s="1"/>
  <c r="Q10" i="22"/>
  <c r="I8" i="22"/>
  <c r="J8" i="22" s="1"/>
  <c r="Q11" i="22"/>
  <c r="I12" i="22"/>
  <c r="K12" i="22" s="1"/>
  <c r="I26" i="22"/>
  <c r="Q26" i="22"/>
  <c r="I37" i="22"/>
  <c r="K37" i="22" s="1"/>
  <c r="L37" i="22" s="1"/>
  <c r="Q37" i="22"/>
  <c r="I39" i="22"/>
  <c r="Q39" i="22"/>
  <c r="I41" i="22"/>
  <c r="Q8" i="22"/>
  <c r="I9" i="22"/>
  <c r="Q12" i="22"/>
  <c r="I13" i="22"/>
  <c r="J13" i="22" s="1"/>
  <c r="I23" i="22"/>
  <c r="K23" i="22" s="1"/>
  <c r="L23" i="22" s="1"/>
  <c r="Q23" i="22"/>
  <c r="Q41" i="22"/>
  <c r="I11" i="22"/>
  <c r="K11" i="22" s="1"/>
  <c r="Q9" i="22"/>
  <c r="Q13" i="22"/>
  <c r="I25" i="22"/>
  <c r="Q25" i="22"/>
  <c r="I27" i="22"/>
  <c r="J27" i="22" s="1"/>
  <c r="Q27" i="22"/>
  <c r="I38" i="22"/>
  <c r="Q38" i="22"/>
  <c r="I40" i="22"/>
  <c r="K40" i="22" s="1"/>
  <c r="K10" i="22"/>
  <c r="L10" i="22" s="1"/>
  <c r="J10" i="22"/>
  <c r="S10" i="22" s="1"/>
  <c r="U10" i="22" s="1"/>
  <c r="K26" i="22"/>
  <c r="L26" i="22" s="1"/>
  <c r="J26" i="22"/>
  <c r="J37" i="22"/>
  <c r="K39" i="22"/>
  <c r="L39" i="22" s="1"/>
  <c r="J39" i="22"/>
  <c r="K41" i="22"/>
  <c r="L41" i="22" s="1"/>
  <c r="J41" i="22"/>
  <c r="K9" i="22"/>
  <c r="L9" i="22" s="1"/>
  <c r="J9" i="22"/>
  <c r="J23" i="22"/>
  <c r="K14" i="22"/>
  <c r="L14" i="22" s="1"/>
  <c r="J14" i="22"/>
  <c r="K24" i="22"/>
  <c r="L24" i="22" s="1"/>
  <c r="J24" i="22"/>
  <c r="S9" i="22"/>
  <c r="U9" i="22" s="1"/>
  <c r="K25" i="22"/>
  <c r="L25" i="22" s="1"/>
  <c r="J25" i="22"/>
  <c r="K38" i="22"/>
  <c r="L38" i="22" s="1"/>
  <c r="J38" i="22"/>
  <c r="S24" i="22"/>
  <c r="U24" i="22" s="1"/>
  <c r="I37" i="21"/>
  <c r="Q37" i="21"/>
  <c r="J37" i="21"/>
  <c r="K37" i="21"/>
  <c r="L37" i="21" s="1"/>
  <c r="J39" i="35" l="1"/>
  <c r="J27" i="35"/>
  <c r="K12" i="35"/>
  <c r="L12" i="35" s="1"/>
  <c r="J41" i="35"/>
  <c r="J43" i="35"/>
  <c r="S43" i="35" s="1"/>
  <c r="U43" i="35" s="1"/>
  <c r="J13" i="35"/>
  <c r="J24" i="35"/>
  <c r="S8" i="35"/>
  <c r="U8" i="35" s="1"/>
  <c r="J10" i="35"/>
  <c r="K14" i="35"/>
  <c r="L14" i="35" s="1"/>
  <c r="J8" i="35"/>
  <c r="K44" i="35"/>
  <c r="L44" i="35" s="1"/>
  <c r="J40" i="35"/>
  <c r="S11" i="35"/>
  <c r="U11" i="35" s="1"/>
  <c r="S25" i="35"/>
  <c r="U25" i="35" s="1"/>
  <c r="S42" i="35"/>
  <c r="U42" i="35" s="1"/>
  <c r="S13" i="35"/>
  <c r="U13" i="35" s="1"/>
  <c r="J42" i="35"/>
  <c r="J25" i="35"/>
  <c r="S29" i="35"/>
  <c r="U29" i="35" s="1"/>
  <c r="S24" i="35"/>
  <c r="U24" i="35" s="1"/>
  <c r="J29" i="35"/>
  <c r="S9" i="35"/>
  <c r="S26" i="35"/>
  <c r="U26" i="35" s="1"/>
  <c r="S27" i="35"/>
  <c r="S40" i="35"/>
  <c r="S39" i="35"/>
  <c r="S12" i="35"/>
  <c r="S10" i="35"/>
  <c r="S28" i="35"/>
  <c r="T11" i="35"/>
  <c r="V11" i="35" s="1"/>
  <c r="S41" i="35"/>
  <c r="S23" i="35"/>
  <c r="L29" i="33"/>
  <c r="S29" i="33"/>
  <c r="S8" i="33"/>
  <c r="U8" i="33" s="1"/>
  <c r="J8" i="33"/>
  <c r="K13" i="33"/>
  <c r="L13" i="33" s="1"/>
  <c r="S14" i="33"/>
  <c r="J43" i="33"/>
  <c r="K28" i="33"/>
  <c r="L28" i="33" s="1"/>
  <c r="K27" i="33"/>
  <c r="L27" i="33" s="1"/>
  <c r="J24" i="33"/>
  <c r="J44" i="33"/>
  <c r="K26" i="33"/>
  <c r="L26" i="33" s="1"/>
  <c r="J11" i="33"/>
  <c r="K12" i="33"/>
  <c r="L12" i="33" s="1"/>
  <c r="K10" i="33"/>
  <c r="L10" i="33" s="1"/>
  <c r="K9" i="33"/>
  <c r="L9" i="33" s="1"/>
  <c r="S42" i="33"/>
  <c r="U42" i="33" s="1"/>
  <c r="K39" i="33"/>
  <c r="L39" i="33" s="1"/>
  <c r="J25" i="33"/>
  <c r="L11" i="33"/>
  <c r="S11" i="33"/>
  <c r="U11" i="33" s="1"/>
  <c r="L40" i="33"/>
  <c r="S40" i="33"/>
  <c r="U40" i="33" s="1"/>
  <c r="L23" i="33"/>
  <c r="S23" i="33"/>
  <c r="U23" i="33" s="1"/>
  <c r="L41" i="33"/>
  <c r="S41" i="33"/>
  <c r="U41" i="33" s="1"/>
  <c r="J41" i="33"/>
  <c r="J40" i="33"/>
  <c r="J42" i="33"/>
  <c r="J23" i="33"/>
  <c r="S43" i="33"/>
  <c r="S24" i="33"/>
  <c r="S27" i="33"/>
  <c r="S44" i="33"/>
  <c r="S25" i="33"/>
  <c r="J11" i="31"/>
  <c r="J44" i="31"/>
  <c r="K30" i="31"/>
  <c r="K24" i="31"/>
  <c r="L24" i="31" s="1"/>
  <c r="L45" i="31"/>
  <c r="S45" i="31"/>
  <c r="U45" i="31" s="1"/>
  <c r="J45" i="31"/>
  <c r="S8" i="31"/>
  <c r="U8" i="31" s="1"/>
  <c r="S11" i="31"/>
  <c r="U11" i="31" s="1"/>
  <c r="J42" i="31"/>
  <c r="S46" i="31"/>
  <c r="U46" i="31" s="1"/>
  <c r="S24" i="31"/>
  <c r="U24" i="31" s="1"/>
  <c r="S26" i="31"/>
  <c r="U26" i="31" s="1"/>
  <c r="S15" i="31"/>
  <c r="U15" i="31" s="1"/>
  <c r="S13" i="31"/>
  <c r="U13" i="31" s="1"/>
  <c r="S42" i="31"/>
  <c r="U42" i="31" s="1"/>
  <c r="T27" i="31"/>
  <c r="V27" i="31" s="1"/>
  <c r="S12" i="31"/>
  <c r="U12" i="31" s="1"/>
  <c r="S25" i="31"/>
  <c r="S43" i="31"/>
  <c r="S28" i="31"/>
  <c r="T40" i="31"/>
  <c r="V40" i="31" s="1"/>
  <c r="T14" i="31"/>
  <c r="V14" i="31" s="1"/>
  <c r="T46" i="31"/>
  <c r="V46" i="31" s="1"/>
  <c r="S10" i="31"/>
  <c r="T24" i="31"/>
  <c r="V24" i="31" s="1"/>
  <c r="S9" i="31"/>
  <c r="S41" i="31"/>
  <c r="S44" i="31"/>
  <c r="S29" i="31"/>
  <c r="J11" i="29"/>
  <c r="K41" i="29"/>
  <c r="L41" i="29" s="1"/>
  <c r="K30" i="29"/>
  <c r="L30" i="29" s="1"/>
  <c r="J13" i="29"/>
  <c r="J45" i="29"/>
  <c r="J12" i="29"/>
  <c r="J15" i="29"/>
  <c r="K40" i="29"/>
  <c r="L40" i="29" s="1"/>
  <c r="J27" i="29"/>
  <c r="S9" i="29"/>
  <c r="U9" i="29" s="1"/>
  <c r="J14" i="29"/>
  <c r="S14" i="29" s="1"/>
  <c r="U14" i="29" s="1"/>
  <c r="J9" i="29"/>
  <c r="J42" i="29"/>
  <c r="K10" i="29"/>
  <c r="L10" i="29" s="1"/>
  <c r="K8" i="29"/>
  <c r="L8" i="29" s="1"/>
  <c r="K25" i="29"/>
  <c r="L25" i="29" s="1"/>
  <c r="S30" i="29"/>
  <c r="U30" i="29" s="1"/>
  <c r="J26" i="29"/>
  <c r="K28" i="29"/>
  <c r="L28" i="29" s="1"/>
  <c r="S15" i="29"/>
  <c r="U15" i="29" s="1"/>
  <c r="K44" i="29"/>
  <c r="L44" i="29" s="1"/>
  <c r="S13" i="29"/>
  <c r="U13" i="29" s="1"/>
  <c r="S11" i="29"/>
  <c r="U11" i="29" s="1"/>
  <c r="J43" i="29"/>
  <c r="S24" i="29"/>
  <c r="U24" i="29" s="1"/>
  <c r="S43" i="29"/>
  <c r="U43" i="29" s="1"/>
  <c r="S27" i="29"/>
  <c r="U27" i="29" s="1"/>
  <c r="S26" i="29"/>
  <c r="U26" i="29" s="1"/>
  <c r="S42" i="29"/>
  <c r="S46" i="29"/>
  <c r="U46" i="29" s="1"/>
  <c r="S45" i="29"/>
  <c r="S29" i="29"/>
  <c r="S28" i="29"/>
  <c r="S12" i="29"/>
  <c r="S41" i="29"/>
  <c r="S35" i="27"/>
  <c r="S34" i="27"/>
  <c r="S36" i="27"/>
  <c r="S18" i="27"/>
  <c r="J29" i="27"/>
  <c r="J11" i="27"/>
  <c r="J15" i="27"/>
  <c r="S54" i="27"/>
  <c r="U54" i="27" s="1"/>
  <c r="J46" i="27"/>
  <c r="J51" i="27"/>
  <c r="J12" i="27"/>
  <c r="K8" i="27"/>
  <c r="L8" i="27" s="1"/>
  <c r="S10" i="27"/>
  <c r="U10" i="27" s="1"/>
  <c r="K49" i="27"/>
  <c r="L49" i="27" s="1"/>
  <c r="S12" i="27"/>
  <c r="U12" i="27" s="1"/>
  <c r="K9" i="27"/>
  <c r="L9" i="27" s="1"/>
  <c r="J13" i="27"/>
  <c r="K28" i="27"/>
  <c r="L28" i="27" s="1"/>
  <c r="K48" i="27"/>
  <c r="L48" i="27" s="1"/>
  <c r="K50" i="27"/>
  <c r="K16" i="27"/>
  <c r="J47" i="27"/>
  <c r="S32" i="27"/>
  <c r="U32" i="27" s="1"/>
  <c r="T54" i="27"/>
  <c r="V54" i="27" s="1"/>
  <c r="S31" i="27"/>
  <c r="U31" i="27" s="1"/>
  <c r="S29" i="27"/>
  <c r="U29" i="27" s="1"/>
  <c r="S30" i="27"/>
  <c r="S17" i="27"/>
  <c r="U17" i="27" s="1"/>
  <c r="S52" i="27"/>
  <c r="S53" i="27"/>
  <c r="S33" i="27"/>
  <c r="S47" i="27"/>
  <c r="S51" i="27"/>
  <c r="S14" i="27"/>
  <c r="S46" i="27"/>
  <c r="S11" i="27"/>
  <c r="S13" i="27"/>
  <c r="S55" i="27"/>
  <c r="S15" i="27"/>
  <c r="S50" i="25"/>
  <c r="U50" i="25" s="1"/>
  <c r="J50" i="25"/>
  <c r="K8" i="25"/>
  <c r="L8" i="25" s="1"/>
  <c r="K47" i="25"/>
  <c r="L47" i="25" s="1"/>
  <c r="T50" i="25"/>
  <c r="V50" i="25" s="1"/>
  <c r="S47" i="25"/>
  <c r="S49" i="25"/>
  <c r="S48" i="25"/>
  <c r="S46" i="25"/>
  <c r="S31" i="25"/>
  <c r="T17" i="25"/>
  <c r="V17" i="25" s="1"/>
  <c r="S16" i="25"/>
  <c r="T15" i="25"/>
  <c r="V15" i="25" s="1"/>
  <c r="J28" i="25"/>
  <c r="S12" i="25"/>
  <c r="U12" i="25" s="1"/>
  <c r="K26" i="25"/>
  <c r="L26" i="25" s="1"/>
  <c r="K42" i="25"/>
  <c r="L42" i="25" s="1"/>
  <c r="J9" i="25"/>
  <c r="K30" i="25"/>
  <c r="L30" i="25" s="1"/>
  <c r="J43" i="25"/>
  <c r="S43" i="25" s="1"/>
  <c r="J14" i="25"/>
  <c r="J12" i="25"/>
  <c r="K29" i="25"/>
  <c r="L29" i="25" s="1"/>
  <c r="J44" i="25"/>
  <c r="K41" i="25"/>
  <c r="L41" i="25" s="1"/>
  <c r="L27" i="25"/>
  <c r="S27" i="25"/>
  <c r="U27" i="25" s="1"/>
  <c r="L13" i="25"/>
  <c r="S13" i="25"/>
  <c r="U13" i="25" s="1"/>
  <c r="J45" i="25"/>
  <c r="J27" i="25"/>
  <c r="J13" i="25"/>
  <c r="S10" i="25"/>
  <c r="U10" i="25" s="1"/>
  <c r="S45" i="25"/>
  <c r="U45" i="25" s="1"/>
  <c r="S44" i="25"/>
  <c r="U44" i="25" s="1"/>
  <c r="S9" i="25"/>
  <c r="S28" i="25"/>
  <c r="S14" i="25"/>
  <c r="S11" i="25"/>
  <c r="S26" i="25"/>
  <c r="S8" i="25"/>
  <c r="J11" i="22"/>
  <c r="K8" i="22"/>
  <c r="L8" i="22" s="1"/>
  <c r="T9" i="22"/>
  <c r="V9" i="22" s="1"/>
  <c r="L40" i="22"/>
  <c r="S40" i="22"/>
  <c r="L12" i="22"/>
  <c r="S12" i="22"/>
  <c r="L11" i="22"/>
  <c r="S11" i="22"/>
  <c r="U11" i="22" s="1"/>
  <c r="S26" i="22"/>
  <c r="U26" i="22" s="1"/>
  <c r="T24" i="22"/>
  <c r="V24" i="22" s="1"/>
  <c r="J40" i="22"/>
  <c r="K27" i="22"/>
  <c r="L27" i="22" s="1"/>
  <c r="J12" i="22"/>
  <c r="S41" i="22"/>
  <c r="U41" i="22" s="1"/>
  <c r="K13" i="22"/>
  <c r="S37" i="22"/>
  <c r="U37" i="22" s="1"/>
  <c r="S8" i="22"/>
  <c r="T8" i="22" s="1"/>
  <c r="V8" i="22" s="1"/>
  <c r="T10" i="22"/>
  <c r="V10" i="22" s="1"/>
  <c r="S39" i="22"/>
  <c r="U39" i="22" s="1"/>
  <c r="T37" i="22"/>
  <c r="V37" i="22" s="1"/>
  <c r="T26" i="22"/>
  <c r="V26" i="22" s="1"/>
  <c r="T11" i="22"/>
  <c r="V11" i="22" s="1"/>
  <c r="T41" i="22"/>
  <c r="V41" i="22" s="1"/>
  <c r="T39" i="22"/>
  <c r="V39" i="22" s="1"/>
  <c r="S14" i="22"/>
  <c r="S38" i="22"/>
  <c r="S27" i="22"/>
  <c r="S25" i="22"/>
  <c r="S23" i="22"/>
  <c r="S37" i="21"/>
  <c r="T13" i="35" l="1"/>
  <c r="V13" i="35" s="1"/>
  <c r="S44" i="35"/>
  <c r="U44" i="35" s="1"/>
  <c r="T8" i="35"/>
  <c r="V8" i="35" s="1"/>
  <c r="S14" i="35"/>
  <c r="U14" i="35" s="1"/>
  <c r="T42" i="35"/>
  <c r="V42" i="35" s="1"/>
  <c r="T29" i="35"/>
  <c r="V29" i="35" s="1"/>
  <c r="T25" i="35"/>
  <c r="V25" i="35" s="1"/>
  <c r="T26" i="35"/>
  <c r="V26" i="35" s="1"/>
  <c r="T24" i="35"/>
  <c r="V24" i="35" s="1"/>
  <c r="U9" i="35"/>
  <c r="T9" i="35"/>
  <c r="V9" i="35" s="1"/>
  <c r="T14" i="35"/>
  <c r="V14" i="35" s="1"/>
  <c r="U27" i="35"/>
  <c r="T27" i="35"/>
  <c r="V27" i="35" s="1"/>
  <c r="T44" i="35"/>
  <c r="V44" i="35" s="1"/>
  <c r="T43" i="35"/>
  <c r="V43" i="35" s="1"/>
  <c r="U10" i="35"/>
  <c r="T10" i="35"/>
  <c r="V10" i="35" s="1"/>
  <c r="U28" i="35"/>
  <c r="T28" i="35"/>
  <c r="V28" i="35" s="1"/>
  <c r="U39" i="35"/>
  <c r="T39" i="35"/>
  <c r="V39" i="35" s="1"/>
  <c r="U41" i="35"/>
  <c r="T41" i="35"/>
  <c r="V41" i="35" s="1"/>
  <c r="U23" i="35"/>
  <c r="T23" i="35"/>
  <c r="V23" i="35" s="1"/>
  <c r="U12" i="35"/>
  <c r="T12" i="35"/>
  <c r="V12" i="35" s="1"/>
  <c r="U40" i="35"/>
  <c r="T40" i="35"/>
  <c r="V40" i="35" s="1"/>
  <c r="S28" i="33"/>
  <c r="U28" i="33" s="1"/>
  <c r="S13" i="33"/>
  <c r="U29" i="33"/>
  <c r="T29" i="33"/>
  <c r="V29" i="33" s="1"/>
  <c r="T8" i="33"/>
  <c r="V8" i="33" s="1"/>
  <c r="U14" i="33"/>
  <c r="T14" i="33"/>
  <c r="V14" i="33" s="1"/>
  <c r="S26" i="33"/>
  <c r="U26" i="33" s="1"/>
  <c r="T23" i="33"/>
  <c r="V23" i="33" s="1"/>
  <c r="S12" i="33"/>
  <c r="U12" i="33" s="1"/>
  <c r="T41" i="33"/>
  <c r="V41" i="33" s="1"/>
  <c r="S10" i="33"/>
  <c r="T10" i="33" s="1"/>
  <c r="V10" i="33" s="1"/>
  <c r="T42" i="33"/>
  <c r="V42" i="33" s="1"/>
  <c r="S9" i="33"/>
  <c r="T9" i="33" s="1"/>
  <c r="V9" i="33" s="1"/>
  <c r="T28" i="33"/>
  <c r="V28" i="33" s="1"/>
  <c r="S39" i="33"/>
  <c r="U39" i="33" s="1"/>
  <c r="T11" i="33"/>
  <c r="V11" i="33" s="1"/>
  <c r="T40" i="33"/>
  <c r="V40" i="33" s="1"/>
  <c r="U13" i="33"/>
  <c r="T13" i="33"/>
  <c r="V13" i="33" s="1"/>
  <c r="U44" i="33"/>
  <c r="T44" i="33"/>
  <c r="V44" i="33" s="1"/>
  <c r="U27" i="33"/>
  <c r="T27" i="33"/>
  <c r="V27" i="33" s="1"/>
  <c r="U43" i="33"/>
  <c r="T43" i="33"/>
  <c r="V43" i="33" s="1"/>
  <c r="U24" i="33"/>
  <c r="T24" i="33"/>
  <c r="V24" i="33" s="1"/>
  <c r="T12" i="33"/>
  <c r="V12" i="33" s="1"/>
  <c r="U25" i="33"/>
  <c r="T25" i="33"/>
  <c r="V25" i="33" s="1"/>
  <c r="T13" i="31"/>
  <c r="V13" i="31" s="1"/>
  <c r="T26" i="31"/>
  <c r="V26" i="31" s="1"/>
  <c r="L30" i="31"/>
  <c r="S30" i="31"/>
  <c r="T45" i="31"/>
  <c r="V45" i="31" s="1"/>
  <c r="T15" i="31"/>
  <c r="V15" i="31" s="1"/>
  <c r="T8" i="31"/>
  <c r="V8" i="31" s="1"/>
  <c r="T11" i="31"/>
  <c r="V11" i="31" s="1"/>
  <c r="T12" i="31"/>
  <c r="V12" i="31" s="1"/>
  <c r="T42" i="31"/>
  <c r="V42" i="31" s="1"/>
  <c r="U29" i="31"/>
  <c r="T29" i="31"/>
  <c r="V29" i="31" s="1"/>
  <c r="U28" i="31"/>
  <c r="T28" i="31"/>
  <c r="V28" i="31" s="1"/>
  <c r="U44" i="31"/>
  <c r="T44" i="31"/>
  <c r="V44" i="31" s="1"/>
  <c r="U10" i="31"/>
  <c r="T10" i="31"/>
  <c r="V10" i="31" s="1"/>
  <c r="U43" i="31"/>
  <c r="T43" i="31"/>
  <c r="V43" i="31" s="1"/>
  <c r="U41" i="31"/>
  <c r="T41" i="31"/>
  <c r="V41" i="31" s="1"/>
  <c r="U25" i="31"/>
  <c r="T25" i="31"/>
  <c r="V25" i="31" s="1"/>
  <c r="U9" i="31"/>
  <c r="T9" i="31"/>
  <c r="V9" i="31" s="1"/>
  <c r="T30" i="29"/>
  <c r="V30" i="29" s="1"/>
  <c r="S8" i="29"/>
  <c r="U8" i="29" s="1"/>
  <c r="S40" i="29"/>
  <c r="U40" i="29" s="1"/>
  <c r="S25" i="29"/>
  <c r="T43" i="29"/>
  <c r="V43" i="29" s="1"/>
  <c r="S10" i="29"/>
  <c r="U10" i="29" s="1"/>
  <c r="T13" i="29"/>
  <c r="V13" i="29" s="1"/>
  <c r="T9" i="29"/>
  <c r="V9" i="29" s="1"/>
  <c r="T14" i="29"/>
  <c r="V14" i="29" s="1"/>
  <c r="T27" i="29"/>
  <c r="V27" i="29" s="1"/>
  <c r="T11" i="29"/>
  <c r="V11" i="29" s="1"/>
  <c r="T15" i="29"/>
  <c r="V15" i="29" s="1"/>
  <c r="S44" i="29"/>
  <c r="T44" i="29" s="1"/>
  <c r="V44" i="29" s="1"/>
  <c r="T46" i="29"/>
  <c r="V46" i="29" s="1"/>
  <c r="T24" i="29"/>
  <c r="V24" i="29" s="1"/>
  <c r="U42" i="29"/>
  <c r="T42" i="29"/>
  <c r="V42" i="29" s="1"/>
  <c r="T26" i="29"/>
  <c r="V26" i="29" s="1"/>
  <c r="U41" i="29"/>
  <c r="T41" i="29"/>
  <c r="V41" i="29" s="1"/>
  <c r="U28" i="29"/>
  <c r="T28" i="29"/>
  <c r="V28" i="29" s="1"/>
  <c r="U29" i="29"/>
  <c r="T29" i="29"/>
  <c r="V29" i="29" s="1"/>
  <c r="U12" i="29"/>
  <c r="T12" i="29"/>
  <c r="V12" i="29" s="1"/>
  <c r="U45" i="29"/>
  <c r="T45" i="29"/>
  <c r="V45" i="29" s="1"/>
  <c r="U36" i="27"/>
  <c r="T36" i="27"/>
  <c r="V36" i="27" s="1"/>
  <c r="U34" i="27"/>
  <c r="T34" i="27"/>
  <c r="V34" i="27" s="1"/>
  <c r="U35" i="27"/>
  <c r="T35" i="27"/>
  <c r="V35" i="27" s="1"/>
  <c r="U18" i="27"/>
  <c r="T18" i="27"/>
  <c r="V18" i="27" s="1"/>
  <c r="S8" i="27"/>
  <c r="U8" i="27" s="1"/>
  <c r="T12" i="27"/>
  <c r="V12" i="27" s="1"/>
  <c r="S49" i="27"/>
  <c r="U49" i="27" s="1"/>
  <c r="T8" i="27"/>
  <c r="V8" i="27" s="1"/>
  <c r="S48" i="27"/>
  <c r="S9" i="27"/>
  <c r="U9" i="27" s="1"/>
  <c r="T10" i="27"/>
  <c r="V10" i="27" s="1"/>
  <c r="T32" i="27"/>
  <c r="V32" i="27" s="1"/>
  <c r="S28" i="27"/>
  <c r="U28" i="27" s="1"/>
  <c r="T49" i="27"/>
  <c r="V49" i="27" s="1"/>
  <c r="L50" i="27"/>
  <c r="S50" i="27"/>
  <c r="T31" i="27"/>
  <c r="V31" i="27" s="1"/>
  <c r="L16" i="27"/>
  <c r="S16" i="27"/>
  <c r="T29" i="27"/>
  <c r="V29" i="27" s="1"/>
  <c r="T17" i="27"/>
  <c r="V17" i="27" s="1"/>
  <c r="U30" i="27"/>
  <c r="T30" i="27"/>
  <c r="V30" i="27" s="1"/>
  <c r="U33" i="27"/>
  <c r="T33" i="27"/>
  <c r="V33" i="27" s="1"/>
  <c r="U46" i="27"/>
  <c r="T46" i="27"/>
  <c r="V46" i="27" s="1"/>
  <c r="U51" i="27"/>
  <c r="T51" i="27"/>
  <c r="V51" i="27" s="1"/>
  <c r="U53" i="27"/>
  <c r="T53" i="27"/>
  <c r="V53" i="27" s="1"/>
  <c r="U48" i="27"/>
  <c r="T48" i="27"/>
  <c r="V48" i="27" s="1"/>
  <c r="U11" i="27"/>
  <c r="T11" i="27"/>
  <c r="V11" i="27" s="1"/>
  <c r="U15" i="27"/>
  <c r="T15" i="27"/>
  <c r="V15" i="27" s="1"/>
  <c r="U14" i="27"/>
  <c r="T14" i="27"/>
  <c r="V14" i="27" s="1"/>
  <c r="U52" i="27"/>
  <c r="T52" i="27"/>
  <c r="V52" i="27" s="1"/>
  <c r="U47" i="27"/>
  <c r="T47" i="27"/>
  <c r="V47" i="27" s="1"/>
  <c r="U55" i="27"/>
  <c r="T55" i="27"/>
  <c r="V55" i="27" s="1"/>
  <c r="U13" i="27"/>
  <c r="T13" i="27"/>
  <c r="V13" i="27" s="1"/>
  <c r="U48" i="25"/>
  <c r="T48" i="25"/>
  <c r="V48" i="25" s="1"/>
  <c r="U49" i="25"/>
  <c r="T49" i="25"/>
  <c r="V49" i="25" s="1"/>
  <c r="U47" i="25"/>
  <c r="T47" i="25"/>
  <c r="V47" i="25" s="1"/>
  <c r="U46" i="25"/>
  <c r="T46" i="25"/>
  <c r="V46" i="25" s="1"/>
  <c r="U31" i="25"/>
  <c r="T31" i="25"/>
  <c r="V31" i="25" s="1"/>
  <c r="S42" i="25"/>
  <c r="S29" i="25"/>
  <c r="U29" i="25" s="1"/>
  <c r="T12" i="25"/>
  <c r="V12" i="25" s="1"/>
  <c r="U16" i="25"/>
  <c r="T16" i="25"/>
  <c r="V16" i="25" s="1"/>
  <c r="T45" i="25"/>
  <c r="V45" i="25" s="1"/>
  <c r="S30" i="25"/>
  <c r="U30" i="25" s="1"/>
  <c r="T10" i="25"/>
  <c r="V10" i="25" s="1"/>
  <c r="S41" i="25"/>
  <c r="T41" i="25" s="1"/>
  <c r="V41" i="25" s="1"/>
  <c r="T27" i="25"/>
  <c r="V27" i="25" s="1"/>
  <c r="T13" i="25"/>
  <c r="V13" i="25" s="1"/>
  <c r="T44" i="25"/>
  <c r="V44" i="25" s="1"/>
  <c r="U9" i="25"/>
  <c r="T9" i="25"/>
  <c r="V9" i="25" s="1"/>
  <c r="U43" i="25"/>
  <c r="T43" i="25"/>
  <c r="V43" i="25" s="1"/>
  <c r="T29" i="25"/>
  <c r="V29" i="25" s="1"/>
  <c r="U11" i="25"/>
  <c r="T11" i="25"/>
  <c r="V11" i="25" s="1"/>
  <c r="U8" i="25"/>
  <c r="T8" i="25"/>
  <c r="V8" i="25" s="1"/>
  <c r="U26" i="25"/>
  <c r="T26" i="25"/>
  <c r="V26" i="25" s="1"/>
  <c r="U14" i="25"/>
  <c r="T14" i="25"/>
  <c r="V14" i="25" s="1"/>
  <c r="U42" i="25"/>
  <c r="T42" i="25"/>
  <c r="V42" i="25" s="1"/>
  <c r="U28" i="25"/>
  <c r="T28" i="25"/>
  <c r="V28" i="25" s="1"/>
  <c r="U8" i="22"/>
  <c r="U12" i="22"/>
  <c r="T12" i="22"/>
  <c r="V12" i="22" s="1"/>
  <c r="U40" i="22"/>
  <c r="T40" i="22"/>
  <c r="V40" i="22" s="1"/>
  <c r="L13" i="22"/>
  <c r="S13" i="22"/>
  <c r="U38" i="22"/>
  <c r="T38" i="22"/>
  <c r="V38" i="22" s="1"/>
  <c r="U25" i="22"/>
  <c r="T25" i="22"/>
  <c r="V25" i="22" s="1"/>
  <c r="U27" i="22"/>
  <c r="T27" i="22"/>
  <c r="V27" i="22" s="1"/>
  <c r="U23" i="22"/>
  <c r="T23" i="22"/>
  <c r="V23" i="22" s="1"/>
  <c r="U14" i="22"/>
  <c r="T14" i="22"/>
  <c r="V14" i="22" s="1"/>
  <c r="U37" i="21"/>
  <c r="T37" i="21"/>
  <c r="V37" i="21" s="1"/>
  <c r="T26" i="33" l="1"/>
  <c r="V26" i="33" s="1"/>
  <c r="U10" i="33"/>
  <c r="U9" i="33"/>
  <c r="T39" i="33"/>
  <c r="V39" i="33" s="1"/>
  <c r="U30" i="31"/>
  <c r="T30" i="31"/>
  <c r="V30" i="31" s="1"/>
  <c r="T8" i="29"/>
  <c r="V8" i="29" s="1"/>
  <c r="T40" i="29"/>
  <c r="V40" i="29" s="1"/>
  <c r="T10" i="29"/>
  <c r="V10" i="29" s="1"/>
  <c r="U25" i="29"/>
  <c r="T25" i="29"/>
  <c r="V25" i="29" s="1"/>
  <c r="U44" i="29"/>
  <c r="T9" i="27"/>
  <c r="V9" i="27" s="1"/>
  <c r="T28" i="27"/>
  <c r="V28" i="27" s="1"/>
  <c r="U50" i="27"/>
  <c r="T50" i="27"/>
  <c r="V50" i="27" s="1"/>
  <c r="U16" i="27"/>
  <c r="T16" i="27"/>
  <c r="V16" i="27" s="1"/>
  <c r="T30" i="25"/>
  <c r="V30" i="25" s="1"/>
  <c r="U41" i="25"/>
  <c r="U13" i="22"/>
  <c r="T13" i="22"/>
  <c r="V13" i="22" s="1"/>
  <c r="X41" i="21"/>
  <c r="W41" i="21"/>
  <c r="P41" i="21"/>
  <c r="O41" i="21"/>
  <c r="N41" i="21"/>
  <c r="M41" i="21"/>
  <c r="H41" i="21"/>
  <c r="G41" i="21"/>
  <c r="F41" i="21"/>
  <c r="E41" i="21"/>
  <c r="D41" i="21"/>
  <c r="C41" i="21"/>
  <c r="I41" i="21" s="1"/>
  <c r="B41" i="21"/>
  <c r="A41" i="21"/>
  <c r="X40" i="21"/>
  <c r="W40" i="21"/>
  <c r="P40" i="21"/>
  <c r="O40" i="21"/>
  <c r="N40" i="21"/>
  <c r="M40" i="21"/>
  <c r="H40" i="21"/>
  <c r="G40" i="21"/>
  <c r="F40" i="21"/>
  <c r="E40" i="21"/>
  <c r="D40" i="21"/>
  <c r="C40" i="21"/>
  <c r="B40" i="21"/>
  <c r="A40" i="21"/>
  <c r="X39" i="21"/>
  <c r="W39" i="21"/>
  <c r="P39" i="21"/>
  <c r="O39" i="21"/>
  <c r="N39" i="21"/>
  <c r="M39" i="21"/>
  <c r="H39" i="21"/>
  <c r="G39" i="21"/>
  <c r="F39" i="21"/>
  <c r="E39" i="21"/>
  <c r="D39" i="21"/>
  <c r="C39" i="21"/>
  <c r="B39" i="21"/>
  <c r="A39" i="21"/>
  <c r="X38" i="21"/>
  <c r="W38" i="21"/>
  <c r="P38" i="21"/>
  <c r="O38" i="21"/>
  <c r="N38" i="21"/>
  <c r="M38" i="21"/>
  <c r="H38" i="21"/>
  <c r="G38" i="21"/>
  <c r="F38" i="21"/>
  <c r="E38" i="21"/>
  <c r="D38" i="21"/>
  <c r="C38" i="21"/>
  <c r="B38" i="21"/>
  <c r="A38" i="21"/>
  <c r="R38" i="21" s="1"/>
  <c r="X27" i="21"/>
  <c r="W27" i="21"/>
  <c r="P27" i="21"/>
  <c r="O27" i="21"/>
  <c r="N27" i="21"/>
  <c r="M27" i="21"/>
  <c r="H27" i="21"/>
  <c r="G27" i="21"/>
  <c r="F27" i="21"/>
  <c r="E27" i="21"/>
  <c r="D27" i="21"/>
  <c r="C27" i="21"/>
  <c r="B27" i="21"/>
  <c r="A27" i="21"/>
  <c r="R27" i="21" s="1"/>
  <c r="X26" i="21"/>
  <c r="W26" i="21"/>
  <c r="P26" i="21"/>
  <c r="O26" i="21"/>
  <c r="N26" i="21"/>
  <c r="M26" i="21"/>
  <c r="H26" i="21"/>
  <c r="G26" i="21"/>
  <c r="F26" i="21"/>
  <c r="E26" i="21"/>
  <c r="D26" i="21"/>
  <c r="C26" i="21"/>
  <c r="B26" i="21"/>
  <c r="A26" i="21"/>
  <c r="X25" i="21"/>
  <c r="W25" i="21"/>
  <c r="P25" i="21"/>
  <c r="O25" i="21"/>
  <c r="N25" i="21"/>
  <c r="M25" i="21"/>
  <c r="H25" i="21"/>
  <c r="G25" i="21"/>
  <c r="F25" i="21"/>
  <c r="E25" i="21"/>
  <c r="D25" i="21"/>
  <c r="C25" i="21"/>
  <c r="B25" i="21"/>
  <c r="A25" i="21"/>
  <c r="R25" i="21" s="1"/>
  <c r="X24" i="21"/>
  <c r="W24" i="21"/>
  <c r="P24" i="21"/>
  <c r="O24" i="21"/>
  <c r="N24" i="21"/>
  <c r="M24" i="21"/>
  <c r="H24" i="21"/>
  <c r="G24" i="21"/>
  <c r="F24" i="21"/>
  <c r="E24" i="21"/>
  <c r="D24" i="21"/>
  <c r="C24" i="21"/>
  <c r="B24" i="21"/>
  <c r="A24" i="21"/>
  <c r="R24" i="21" s="1"/>
  <c r="X23" i="21"/>
  <c r="W23" i="21"/>
  <c r="P23" i="21"/>
  <c r="O23" i="21"/>
  <c r="N23" i="21"/>
  <c r="M23" i="21"/>
  <c r="H23" i="21"/>
  <c r="G23" i="21"/>
  <c r="F23" i="21"/>
  <c r="E23" i="21"/>
  <c r="D23" i="21"/>
  <c r="C23" i="21"/>
  <c r="B23" i="21"/>
  <c r="A23" i="21"/>
  <c r="R23" i="21" s="1"/>
  <c r="X14" i="21"/>
  <c r="W14" i="21"/>
  <c r="P14" i="21"/>
  <c r="O14" i="21"/>
  <c r="N14" i="21"/>
  <c r="M14" i="21"/>
  <c r="H14" i="21"/>
  <c r="F14" i="21"/>
  <c r="E14" i="21"/>
  <c r="D14" i="21"/>
  <c r="C14" i="21"/>
  <c r="B14" i="21"/>
  <c r="A14" i="21"/>
  <c r="X13" i="21"/>
  <c r="W13" i="21"/>
  <c r="P13" i="21"/>
  <c r="O13" i="21"/>
  <c r="N13" i="21"/>
  <c r="M13" i="21"/>
  <c r="H13" i="21"/>
  <c r="F13" i="21"/>
  <c r="E13" i="21"/>
  <c r="D13" i="21"/>
  <c r="C13" i="21"/>
  <c r="B13" i="21"/>
  <c r="A13" i="21"/>
  <c r="X12" i="21"/>
  <c r="W12" i="21"/>
  <c r="P12" i="21"/>
  <c r="O12" i="21"/>
  <c r="N12" i="21"/>
  <c r="M12" i="21"/>
  <c r="H12" i="21"/>
  <c r="F12" i="21"/>
  <c r="E12" i="21"/>
  <c r="D12" i="21"/>
  <c r="C12" i="21"/>
  <c r="B12" i="21"/>
  <c r="A12" i="21"/>
  <c r="R12" i="21" s="1"/>
  <c r="X11" i="21"/>
  <c r="W11" i="21"/>
  <c r="P11" i="21"/>
  <c r="O11" i="21"/>
  <c r="N11" i="21"/>
  <c r="M11" i="21"/>
  <c r="H11" i="21"/>
  <c r="F11" i="21"/>
  <c r="E11" i="21"/>
  <c r="D11" i="21"/>
  <c r="C11" i="21"/>
  <c r="B11" i="21"/>
  <c r="A11" i="21"/>
  <c r="R11" i="21" s="1"/>
  <c r="X10" i="21"/>
  <c r="W10" i="21"/>
  <c r="P10" i="21"/>
  <c r="O10" i="21"/>
  <c r="N10" i="21"/>
  <c r="M10" i="21"/>
  <c r="H10" i="21"/>
  <c r="F10" i="21"/>
  <c r="E10" i="21"/>
  <c r="D10" i="21"/>
  <c r="C10" i="21"/>
  <c r="B10" i="21"/>
  <c r="A10" i="21"/>
  <c r="X9" i="21"/>
  <c r="W9" i="21"/>
  <c r="P9" i="21"/>
  <c r="O9" i="21"/>
  <c r="N9" i="21"/>
  <c r="M9" i="21"/>
  <c r="H9" i="21"/>
  <c r="F9" i="21"/>
  <c r="E9" i="21"/>
  <c r="D9" i="21"/>
  <c r="C9" i="21"/>
  <c r="B9" i="21"/>
  <c r="A9" i="21"/>
  <c r="R9" i="21" s="1"/>
  <c r="X8" i="21"/>
  <c r="W8" i="21"/>
  <c r="P8" i="21"/>
  <c r="O8" i="21"/>
  <c r="N8" i="21"/>
  <c r="M8" i="21"/>
  <c r="H8" i="21"/>
  <c r="F8" i="21"/>
  <c r="E8" i="21"/>
  <c r="D8" i="21"/>
  <c r="C8" i="21"/>
  <c r="B8" i="21"/>
  <c r="A8" i="21"/>
  <c r="R8" i="21" s="1"/>
  <c r="R41" i="21"/>
  <c r="R40" i="21"/>
  <c r="Q39" i="21"/>
  <c r="R39" i="21"/>
  <c r="R26" i="21"/>
  <c r="R14" i="21"/>
  <c r="R13" i="21"/>
  <c r="R10" i="21"/>
  <c r="I38" i="21" l="1"/>
  <c r="K38" i="21" s="1"/>
  <c r="L38" i="21" s="1"/>
  <c r="Q38" i="21"/>
  <c r="I39" i="21"/>
  <c r="K39" i="21" s="1"/>
  <c r="L39" i="21" s="1"/>
  <c r="I40" i="21"/>
  <c r="J40" i="21" s="1"/>
  <c r="Q40" i="21"/>
  <c r="Q41" i="21"/>
  <c r="I8" i="21"/>
  <c r="Q8" i="21"/>
  <c r="Q9" i="21"/>
  <c r="Q10" i="21"/>
  <c r="I11" i="21"/>
  <c r="Q11" i="21"/>
  <c r="I12" i="21"/>
  <c r="J12" i="21" s="1"/>
  <c r="Q12" i="21"/>
  <c r="I13" i="21"/>
  <c r="Q13" i="21"/>
  <c r="Q14" i="21"/>
  <c r="I23" i="21"/>
  <c r="K23" i="21" s="1"/>
  <c r="L23" i="21" s="1"/>
  <c r="Q23" i="21"/>
  <c r="Q24" i="21"/>
  <c r="I25" i="21"/>
  <c r="K25" i="21" s="1"/>
  <c r="L25" i="21" s="1"/>
  <c r="Q25" i="21"/>
  <c r="Q26" i="21"/>
  <c r="I27" i="21"/>
  <c r="K27" i="21" s="1"/>
  <c r="L27" i="21" s="1"/>
  <c r="Q27" i="21"/>
  <c r="I9" i="21"/>
  <c r="J9" i="21" s="1"/>
  <c r="I26" i="21"/>
  <c r="K26" i="21" s="1"/>
  <c r="I10" i="21"/>
  <c r="K10" i="21" s="1"/>
  <c r="L10" i="21" s="1"/>
  <c r="I14" i="21"/>
  <c r="J14" i="21" s="1"/>
  <c r="I24" i="21"/>
  <c r="K24" i="21" s="1"/>
  <c r="L24" i="21" s="1"/>
  <c r="K8" i="21"/>
  <c r="L8" i="21" s="1"/>
  <c r="J8" i="21"/>
  <c r="K11" i="21"/>
  <c r="L11" i="21" s="1"/>
  <c r="J11" i="21"/>
  <c r="J39" i="21"/>
  <c r="K41" i="21"/>
  <c r="L41" i="21" s="1"/>
  <c r="J41" i="21"/>
  <c r="J13" i="21"/>
  <c r="K13" i="21"/>
  <c r="L13" i="21" s="1"/>
  <c r="A43" i="19"/>
  <c r="B43" i="19"/>
  <c r="C43" i="19"/>
  <c r="D43" i="19"/>
  <c r="E43" i="19"/>
  <c r="F43" i="19"/>
  <c r="G43" i="19"/>
  <c r="H43" i="19"/>
  <c r="M43" i="19"/>
  <c r="N43" i="19"/>
  <c r="O43" i="19"/>
  <c r="P43" i="19"/>
  <c r="R43" i="19"/>
  <c r="W43" i="19"/>
  <c r="X43" i="19"/>
  <c r="A28" i="19"/>
  <c r="B28" i="19"/>
  <c r="C28" i="19"/>
  <c r="D28" i="19"/>
  <c r="E28" i="19"/>
  <c r="F28" i="19"/>
  <c r="G28" i="19"/>
  <c r="H28" i="19"/>
  <c r="M28" i="19"/>
  <c r="N28" i="19"/>
  <c r="O28" i="19"/>
  <c r="P28" i="19"/>
  <c r="R28" i="19"/>
  <c r="W28" i="19"/>
  <c r="X28" i="19"/>
  <c r="A14" i="19"/>
  <c r="B14" i="19"/>
  <c r="C14" i="19"/>
  <c r="D14" i="19"/>
  <c r="E14" i="19"/>
  <c r="F14" i="19"/>
  <c r="H14" i="19"/>
  <c r="M14" i="19"/>
  <c r="N14" i="19"/>
  <c r="O14" i="19"/>
  <c r="P14" i="19"/>
  <c r="R14" i="19"/>
  <c r="W14" i="19"/>
  <c r="X14" i="19"/>
  <c r="J38" i="21" l="1"/>
  <c r="J27" i="21"/>
  <c r="K14" i="21"/>
  <c r="L14" i="21" s="1"/>
  <c r="J25" i="21"/>
  <c r="J10" i="21"/>
  <c r="J24" i="21"/>
  <c r="K9" i="21"/>
  <c r="L9" i="21" s="1"/>
  <c r="K40" i="21"/>
  <c r="L40" i="21" s="1"/>
  <c r="J23" i="21"/>
  <c r="S13" i="21"/>
  <c r="U13" i="21" s="1"/>
  <c r="K12" i="21"/>
  <c r="L12" i="21" s="1"/>
  <c r="S9" i="21"/>
  <c r="U9" i="21" s="1"/>
  <c r="S8" i="21"/>
  <c r="U8" i="21" s="1"/>
  <c r="S39" i="21"/>
  <c r="U39" i="21" s="1"/>
  <c r="J26" i="21"/>
  <c r="L26" i="21"/>
  <c r="S26" i="21"/>
  <c r="U26" i="21" s="1"/>
  <c r="S11" i="21"/>
  <c r="U11" i="21" s="1"/>
  <c r="S12" i="21"/>
  <c r="U12" i="21" s="1"/>
  <c r="S10" i="21"/>
  <c r="S41" i="21"/>
  <c r="U41" i="21" s="1"/>
  <c r="S24" i="21"/>
  <c r="S27" i="21"/>
  <c r="S38" i="21"/>
  <c r="S40" i="21"/>
  <c r="T9" i="21"/>
  <c r="V9" i="21" s="1"/>
  <c r="S14" i="21"/>
  <c r="T41" i="21"/>
  <c r="V41" i="21" s="1"/>
  <c r="S23" i="21"/>
  <c r="S25" i="21"/>
  <c r="I43" i="19"/>
  <c r="J43" i="19" s="1"/>
  <c r="Q14" i="19"/>
  <c r="I14" i="19"/>
  <c r="J14" i="19" s="1"/>
  <c r="Q28" i="19"/>
  <c r="I28" i="19"/>
  <c r="J28" i="19" s="1"/>
  <c r="Q43" i="19"/>
  <c r="C8" i="16"/>
  <c r="T12" i="21" l="1"/>
  <c r="V12" i="21" s="1"/>
  <c r="K28" i="19"/>
  <c r="L28" i="19" s="1"/>
  <c r="T39" i="21"/>
  <c r="V39" i="21" s="1"/>
  <c r="T13" i="21"/>
  <c r="V13" i="21" s="1"/>
  <c r="T26" i="21"/>
  <c r="V26" i="21" s="1"/>
  <c r="T8" i="21"/>
  <c r="V8" i="21" s="1"/>
  <c r="T11" i="21"/>
  <c r="V11" i="21" s="1"/>
  <c r="U10" i="21"/>
  <c r="T10" i="21"/>
  <c r="V10" i="21" s="1"/>
  <c r="U38" i="21"/>
  <c r="T38" i="21"/>
  <c r="V38" i="21" s="1"/>
  <c r="U25" i="21"/>
  <c r="T25" i="21"/>
  <c r="V25" i="21" s="1"/>
  <c r="U14" i="21"/>
  <c r="T14" i="21"/>
  <c r="V14" i="21" s="1"/>
  <c r="U27" i="21"/>
  <c r="T27" i="21"/>
  <c r="V27" i="21" s="1"/>
  <c r="U24" i="21"/>
  <c r="T24" i="21"/>
  <c r="V24" i="21" s="1"/>
  <c r="U23" i="21"/>
  <c r="T23" i="21"/>
  <c r="V23" i="21" s="1"/>
  <c r="U40" i="21"/>
  <c r="T40" i="21"/>
  <c r="V40" i="21" s="1"/>
  <c r="K14" i="19"/>
  <c r="L14" i="19" s="1"/>
  <c r="K43" i="19"/>
  <c r="L43" i="19" s="1"/>
  <c r="S43" i="19"/>
  <c r="U43" i="19" s="1"/>
  <c r="S14" i="19"/>
  <c r="U14" i="19" s="1"/>
  <c r="S28" i="19"/>
  <c r="X42" i="19"/>
  <c r="W42" i="19"/>
  <c r="P42" i="19"/>
  <c r="O42" i="19"/>
  <c r="N42" i="19"/>
  <c r="M42" i="19"/>
  <c r="H42" i="19"/>
  <c r="G42" i="19"/>
  <c r="F42" i="19"/>
  <c r="E42" i="19"/>
  <c r="D42" i="19"/>
  <c r="C42" i="19"/>
  <c r="B42" i="19"/>
  <c r="A42" i="19"/>
  <c r="X41" i="19"/>
  <c r="W41" i="19"/>
  <c r="P41" i="19"/>
  <c r="O41" i="19"/>
  <c r="N41" i="19"/>
  <c r="M41" i="19"/>
  <c r="H41" i="19"/>
  <c r="G41" i="19"/>
  <c r="F41" i="19"/>
  <c r="E41" i="19"/>
  <c r="D41" i="19"/>
  <c r="C41" i="19"/>
  <c r="B41" i="19"/>
  <c r="A41" i="19"/>
  <c r="X40" i="19"/>
  <c r="W40" i="19"/>
  <c r="P40" i="19"/>
  <c r="O40" i="19"/>
  <c r="N40" i="19"/>
  <c r="M40" i="19"/>
  <c r="H40" i="19"/>
  <c r="G40" i="19"/>
  <c r="F40" i="19"/>
  <c r="E40" i="19"/>
  <c r="D40" i="19"/>
  <c r="C40" i="19"/>
  <c r="B40" i="19"/>
  <c r="A40" i="19"/>
  <c r="X39" i="19"/>
  <c r="W39" i="19"/>
  <c r="P39" i="19"/>
  <c r="O39" i="19"/>
  <c r="N39" i="19"/>
  <c r="M39" i="19"/>
  <c r="H39" i="19"/>
  <c r="G39" i="19"/>
  <c r="F39" i="19"/>
  <c r="E39" i="19"/>
  <c r="D39" i="19"/>
  <c r="C39" i="19"/>
  <c r="B39" i="19"/>
  <c r="A39" i="19"/>
  <c r="R39" i="19" s="1"/>
  <c r="X38" i="19"/>
  <c r="W38" i="19"/>
  <c r="P38" i="19"/>
  <c r="O38" i="19"/>
  <c r="N38" i="19"/>
  <c r="M38" i="19"/>
  <c r="H38" i="19"/>
  <c r="G38" i="19"/>
  <c r="F38" i="19"/>
  <c r="E38" i="19"/>
  <c r="D38" i="19"/>
  <c r="C38" i="19"/>
  <c r="B38" i="19"/>
  <c r="A38" i="19"/>
  <c r="X27" i="19"/>
  <c r="W27" i="19"/>
  <c r="P27" i="19"/>
  <c r="O27" i="19"/>
  <c r="N27" i="19"/>
  <c r="M27" i="19"/>
  <c r="H27" i="19"/>
  <c r="G27" i="19"/>
  <c r="F27" i="19"/>
  <c r="E27" i="19"/>
  <c r="D27" i="19"/>
  <c r="C27" i="19"/>
  <c r="B27" i="19"/>
  <c r="A27" i="19"/>
  <c r="R27" i="19" s="1"/>
  <c r="X26" i="19"/>
  <c r="W26" i="19"/>
  <c r="P26" i="19"/>
  <c r="O26" i="19"/>
  <c r="N26" i="19"/>
  <c r="M26" i="19"/>
  <c r="H26" i="19"/>
  <c r="G26" i="19"/>
  <c r="F26" i="19"/>
  <c r="E26" i="19"/>
  <c r="D26" i="19"/>
  <c r="C26" i="19"/>
  <c r="B26" i="19"/>
  <c r="A26" i="19"/>
  <c r="X25" i="19"/>
  <c r="W25" i="19"/>
  <c r="P25" i="19"/>
  <c r="O25" i="19"/>
  <c r="N25" i="19"/>
  <c r="M25" i="19"/>
  <c r="H25" i="19"/>
  <c r="G25" i="19"/>
  <c r="F25" i="19"/>
  <c r="E25" i="19"/>
  <c r="D25" i="19"/>
  <c r="C25" i="19"/>
  <c r="B25" i="19"/>
  <c r="A25" i="19"/>
  <c r="R25" i="19" s="1"/>
  <c r="X24" i="19"/>
  <c r="W24" i="19"/>
  <c r="P24" i="19"/>
  <c r="O24" i="19"/>
  <c r="N24" i="19"/>
  <c r="M24" i="19"/>
  <c r="H24" i="19"/>
  <c r="G24" i="19"/>
  <c r="F24" i="19"/>
  <c r="E24" i="19"/>
  <c r="D24" i="19"/>
  <c r="C24" i="19"/>
  <c r="B24" i="19"/>
  <c r="A24" i="19"/>
  <c r="X23" i="19"/>
  <c r="W23" i="19"/>
  <c r="P23" i="19"/>
  <c r="O23" i="19"/>
  <c r="N23" i="19"/>
  <c r="M23" i="19"/>
  <c r="H23" i="19"/>
  <c r="G23" i="19"/>
  <c r="F23" i="19"/>
  <c r="E23" i="19"/>
  <c r="D23" i="19"/>
  <c r="C23" i="19"/>
  <c r="B23" i="19"/>
  <c r="A23" i="19"/>
  <c r="R23" i="19" s="1"/>
  <c r="X13" i="19"/>
  <c r="W13" i="19"/>
  <c r="P13" i="19"/>
  <c r="O13" i="19"/>
  <c r="N13" i="19"/>
  <c r="M13" i="19"/>
  <c r="H13" i="19"/>
  <c r="F13" i="19"/>
  <c r="E13" i="19"/>
  <c r="D13" i="19"/>
  <c r="C13" i="19"/>
  <c r="B13" i="19"/>
  <c r="A13" i="19"/>
  <c r="R13" i="19" s="1"/>
  <c r="X12" i="19"/>
  <c r="W12" i="19"/>
  <c r="P12" i="19"/>
  <c r="O12" i="19"/>
  <c r="N12" i="19"/>
  <c r="M12" i="19"/>
  <c r="H12" i="19"/>
  <c r="F12" i="19"/>
  <c r="E12" i="19"/>
  <c r="D12" i="19"/>
  <c r="C12" i="19"/>
  <c r="B12" i="19"/>
  <c r="A12" i="19"/>
  <c r="X11" i="19"/>
  <c r="W11" i="19"/>
  <c r="P11" i="19"/>
  <c r="O11" i="19"/>
  <c r="N11" i="19"/>
  <c r="M11" i="19"/>
  <c r="H11" i="19"/>
  <c r="F11" i="19"/>
  <c r="E11" i="19"/>
  <c r="D11" i="19"/>
  <c r="C11" i="19"/>
  <c r="B11" i="19"/>
  <c r="A11" i="19"/>
  <c r="R11" i="19" s="1"/>
  <c r="X10" i="19"/>
  <c r="W10" i="19"/>
  <c r="P10" i="19"/>
  <c r="O10" i="19"/>
  <c r="N10" i="19"/>
  <c r="M10" i="19"/>
  <c r="H10" i="19"/>
  <c r="F10" i="19"/>
  <c r="E10" i="19"/>
  <c r="D10" i="19"/>
  <c r="C10" i="19"/>
  <c r="B10" i="19"/>
  <c r="A10" i="19"/>
  <c r="R10" i="19" s="1"/>
  <c r="X9" i="19"/>
  <c r="W9" i="19"/>
  <c r="P9" i="19"/>
  <c r="O9" i="19"/>
  <c r="N9" i="19"/>
  <c r="M9" i="19"/>
  <c r="H9" i="19"/>
  <c r="F9" i="19"/>
  <c r="E9" i="19"/>
  <c r="D9" i="19"/>
  <c r="C9" i="19"/>
  <c r="B9" i="19"/>
  <c r="A9" i="19"/>
  <c r="R9" i="19" s="1"/>
  <c r="X8" i="19"/>
  <c r="W8" i="19"/>
  <c r="P8" i="19"/>
  <c r="O8" i="19"/>
  <c r="N8" i="19"/>
  <c r="M8" i="19"/>
  <c r="H8" i="19"/>
  <c r="F8" i="19"/>
  <c r="E8" i="19"/>
  <c r="D8" i="19"/>
  <c r="C8" i="19"/>
  <c r="B8" i="19"/>
  <c r="A8" i="19"/>
  <c r="R42" i="19"/>
  <c r="R41" i="19"/>
  <c r="R40" i="19"/>
  <c r="R38" i="19"/>
  <c r="R26" i="19"/>
  <c r="R24" i="19"/>
  <c r="R12" i="19"/>
  <c r="R8" i="19"/>
  <c r="Q39" i="19" l="1"/>
  <c r="T43" i="19"/>
  <c r="V43" i="19" s="1"/>
  <c r="I38" i="19"/>
  <c r="J38" i="19" s="1"/>
  <c r="I42" i="19"/>
  <c r="K42" i="19" s="1"/>
  <c r="L42" i="19" s="1"/>
  <c r="I23" i="19"/>
  <c r="K23" i="19" s="1"/>
  <c r="L23" i="19" s="1"/>
  <c r="Q23" i="19"/>
  <c r="I25" i="19"/>
  <c r="K25" i="19" s="1"/>
  <c r="L25" i="19" s="1"/>
  <c r="Q25" i="19"/>
  <c r="Q26" i="19"/>
  <c r="I27" i="19"/>
  <c r="Q27" i="19"/>
  <c r="Q38" i="19"/>
  <c r="I39" i="19"/>
  <c r="J39" i="19" s="1"/>
  <c r="I40" i="19"/>
  <c r="K40" i="19" s="1"/>
  <c r="L40" i="19" s="1"/>
  <c r="Q40" i="19"/>
  <c r="I41" i="19"/>
  <c r="K41" i="19" s="1"/>
  <c r="L41" i="19" s="1"/>
  <c r="Q41" i="19"/>
  <c r="Q42" i="19"/>
  <c r="T14" i="19"/>
  <c r="V14" i="19" s="1"/>
  <c r="U28" i="19"/>
  <c r="T28" i="19"/>
  <c r="V28" i="19" s="1"/>
  <c r="I11" i="19"/>
  <c r="J11" i="19" s="1"/>
  <c r="Q24" i="19"/>
  <c r="Q8" i="19"/>
  <c r="Q9" i="19"/>
  <c r="Q10" i="19"/>
  <c r="Q13" i="19"/>
  <c r="I24" i="19"/>
  <c r="K24" i="19" s="1"/>
  <c r="L24" i="19" s="1"/>
  <c r="Q12" i="19"/>
  <c r="I10" i="19"/>
  <c r="K10" i="19" s="1"/>
  <c r="L10" i="19" s="1"/>
  <c r="Q11" i="19"/>
  <c r="I26" i="19"/>
  <c r="K26" i="19" s="1"/>
  <c r="L26" i="19" s="1"/>
  <c r="I13" i="19"/>
  <c r="K13" i="19" s="1"/>
  <c r="L13" i="19" s="1"/>
  <c r="I12" i="19"/>
  <c r="J12" i="19" s="1"/>
  <c r="I8" i="19"/>
  <c r="J8" i="19" s="1"/>
  <c r="I9" i="19"/>
  <c r="K9" i="19" s="1"/>
  <c r="L9" i="19" s="1"/>
  <c r="K27" i="19"/>
  <c r="L27" i="19" s="1"/>
  <c r="J27" i="19"/>
  <c r="K38" i="19"/>
  <c r="L38" i="19" s="1"/>
  <c r="J40" i="19"/>
  <c r="J42" i="19"/>
  <c r="J10" i="19"/>
  <c r="K11" i="19"/>
  <c r="L11" i="19" s="1"/>
  <c r="S40" i="16"/>
  <c r="T40" i="16" s="1"/>
  <c r="S39" i="16"/>
  <c r="T39" i="16" s="1"/>
  <c r="S38" i="16"/>
  <c r="T38" i="16" s="1"/>
  <c r="S37" i="16"/>
  <c r="T37" i="16" s="1"/>
  <c r="S36" i="16"/>
  <c r="T36" i="16" s="1"/>
  <c r="S26" i="16"/>
  <c r="T26" i="16" s="1"/>
  <c r="S25" i="16"/>
  <c r="T25" i="16" s="1"/>
  <c r="S24" i="16"/>
  <c r="T24" i="16" s="1"/>
  <c r="S23" i="16"/>
  <c r="T23" i="16" s="1"/>
  <c r="S22" i="16"/>
  <c r="T22" i="16" s="1"/>
  <c r="S13" i="16"/>
  <c r="T13" i="16" s="1"/>
  <c r="S12" i="16"/>
  <c r="T12" i="16" s="1"/>
  <c r="S11" i="16"/>
  <c r="T11" i="16" s="1"/>
  <c r="S10" i="16"/>
  <c r="T10" i="16" s="1"/>
  <c r="S9" i="16"/>
  <c r="T9" i="16" s="1"/>
  <c r="L40" i="16"/>
  <c r="L39" i="16"/>
  <c r="L38" i="16"/>
  <c r="L37" i="16"/>
  <c r="L36" i="16"/>
  <c r="L26" i="16"/>
  <c r="L25" i="16"/>
  <c r="L24" i="16"/>
  <c r="L23" i="16"/>
  <c r="L22" i="16"/>
  <c r="L13" i="16"/>
  <c r="L12" i="16"/>
  <c r="L9" i="16"/>
  <c r="L10" i="16"/>
  <c r="L11" i="16"/>
  <c r="S39" i="14"/>
  <c r="T39" i="14" s="1"/>
  <c r="S38" i="14"/>
  <c r="T38" i="14" s="1"/>
  <c r="S37" i="14"/>
  <c r="T37" i="14" s="1"/>
  <c r="S36" i="14"/>
  <c r="T36" i="14" s="1"/>
  <c r="S35" i="14"/>
  <c r="T35" i="14" s="1"/>
  <c r="L39" i="14"/>
  <c r="L38" i="14"/>
  <c r="L37" i="14"/>
  <c r="L36" i="14"/>
  <c r="L35" i="14"/>
  <c r="S25" i="14"/>
  <c r="T25" i="14" s="1"/>
  <c r="S24" i="14"/>
  <c r="T24" i="14" s="1"/>
  <c r="S23" i="14"/>
  <c r="T23" i="14" s="1"/>
  <c r="S22" i="14"/>
  <c r="T22" i="14" s="1"/>
  <c r="S21" i="14"/>
  <c r="T21" i="14" s="1"/>
  <c r="L25" i="14"/>
  <c r="L24" i="14"/>
  <c r="L23" i="14"/>
  <c r="L22" i="14"/>
  <c r="L21" i="14"/>
  <c r="S12" i="14"/>
  <c r="T12" i="14" s="1"/>
  <c r="S11" i="14"/>
  <c r="T11" i="14" s="1"/>
  <c r="S10" i="14"/>
  <c r="T10" i="14" s="1"/>
  <c r="S9" i="14"/>
  <c r="T9" i="14" s="1"/>
  <c r="S8" i="14"/>
  <c r="T8" i="14" s="1"/>
  <c r="L9" i="14"/>
  <c r="L10" i="14"/>
  <c r="L11" i="14"/>
  <c r="L12" i="14"/>
  <c r="L8" i="14"/>
  <c r="J41" i="19" l="1"/>
  <c r="J23" i="19"/>
  <c r="S23" i="19" s="1"/>
  <c r="U23" i="19" s="1"/>
  <c r="J13" i="19"/>
  <c r="K39" i="19"/>
  <c r="L39" i="19" s="1"/>
  <c r="J25" i="19"/>
  <c r="S13" i="19"/>
  <c r="U13" i="19" s="1"/>
  <c r="J24" i="19"/>
  <c r="J26" i="19"/>
  <c r="K8" i="19"/>
  <c r="L8" i="19" s="1"/>
  <c r="K12" i="19"/>
  <c r="L12" i="19" s="1"/>
  <c r="J9" i="19"/>
  <c r="S25" i="19"/>
  <c r="U25" i="19" s="1"/>
  <c r="S9" i="19"/>
  <c r="U9" i="19" s="1"/>
  <c r="S11" i="19"/>
  <c r="S10" i="19"/>
  <c r="S42" i="19"/>
  <c r="S40" i="19"/>
  <c r="S38" i="19"/>
  <c r="S26" i="19"/>
  <c r="S24" i="19"/>
  <c r="S41" i="19"/>
  <c r="S27" i="19"/>
  <c r="F39" i="14"/>
  <c r="F38" i="14"/>
  <c r="F37" i="14"/>
  <c r="F36" i="14"/>
  <c r="F35" i="14"/>
  <c r="E39" i="14"/>
  <c r="E38" i="14"/>
  <c r="E37" i="14"/>
  <c r="E36" i="14"/>
  <c r="E35" i="14"/>
  <c r="D39" i="14"/>
  <c r="D38" i="14"/>
  <c r="D37" i="14"/>
  <c r="D36" i="14"/>
  <c r="D35" i="14"/>
  <c r="G25" i="14"/>
  <c r="G24" i="14"/>
  <c r="G23" i="14"/>
  <c r="G22" i="14"/>
  <c r="G21" i="14"/>
  <c r="F25" i="14"/>
  <c r="F24" i="14"/>
  <c r="F23" i="14"/>
  <c r="F22" i="14"/>
  <c r="F21" i="14"/>
  <c r="E25" i="14"/>
  <c r="E24" i="14"/>
  <c r="E23" i="14"/>
  <c r="E22" i="14"/>
  <c r="E21" i="14"/>
  <c r="D25" i="14"/>
  <c r="D24" i="14"/>
  <c r="D23" i="14"/>
  <c r="D22" i="14"/>
  <c r="D21" i="14"/>
  <c r="H12" i="14"/>
  <c r="H11" i="14"/>
  <c r="H10" i="14"/>
  <c r="H9" i="14"/>
  <c r="H8" i="14"/>
  <c r="F12" i="14"/>
  <c r="F11" i="14"/>
  <c r="F10" i="14"/>
  <c r="F9" i="14"/>
  <c r="F8" i="14"/>
  <c r="E12" i="14"/>
  <c r="E11" i="14"/>
  <c r="E10" i="14"/>
  <c r="E9" i="14"/>
  <c r="E8" i="14"/>
  <c r="D9" i="14"/>
  <c r="D10" i="14"/>
  <c r="D11" i="14"/>
  <c r="D12" i="14"/>
  <c r="D8" i="14"/>
  <c r="C36" i="14"/>
  <c r="C37" i="14"/>
  <c r="C38" i="14"/>
  <c r="C39" i="14"/>
  <c r="C35" i="14"/>
  <c r="C22" i="14"/>
  <c r="C23" i="14"/>
  <c r="C24" i="14"/>
  <c r="C25" i="14"/>
  <c r="C21" i="14"/>
  <c r="C12" i="14"/>
  <c r="C11" i="14"/>
  <c r="C10" i="14"/>
  <c r="C9" i="14"/>
  <c r="C8" i="14"/>
  <c r="F40" i="16"/>
  <c r="F39" i="16"/>
  <c r="F38" i="16"/>
  <c r="F37" i="16"/>
  <c r="F36" i="16"/>
  <c r="G26" i="16"/>
  <c r="G25" i="16"/>
  <c r="G24" i="16"/>
  <c r="G23" i="16"/>
  <c r="G22" i="16"/>
  <c r="F26" i="16"/>
  <c r="F25" i="16"/>
  <c r="F24" i="16"/>
  <c r="F23" i="16"/>
  <c r="F22" i="16"/>
  <c r="D40" i="16"/>
  <c r="D39" i="16"/>
  <c r="D38" i="16"/>
  <c r="D37" i="16"/>
  <c r="D36" i="16"/>
  <c r="E40" i="16"/>
  <c r="E39" i="16"/>
  <c r="E38" i="16"/>
  <c r="E37" i="16"/>
  <c r="E36" i="16"/>
  <c r="E26" i="16"/>
  <c r="E25" i="16"/>
  <c r="E24" i="16"/>
  <c r="E23" i="16"/>
  <c r="E22" i="16"/>
  <c r="H13" i="16"/>
  <c r="H12" i="16"/>
  <c r="H11" i="16"/>
  <c r="H10" i="16"/>
  <c r="H9" i="16"/>
  <c r="H8" i="16"/>
  <c r="F13" i="16"/>
  <c r="F12" i="16"/>
  <c r="F11" i="16"/>
  <c r="F10" i="16"/>
  <c r="F9" i="16"/>
  <c r="F8" i="16"/>
  <c r="E13" i="16"/>
  <c r="E12" i="16"/>
  <c r="E11" i="16"/>
  <c r="E10" i="16"/>
  <c r="E9" i="16"/>
  <c r="E8" i="16"/>
  <c r="D26" i="16"/>
  <c r="D25" i="16"/>
  <c r="D24" i="16"/>
  <c r="D23" i="16"/>
  <c r="D22" i="16"/>
  <c r="D13" i="16"/>
  <c r="D12" i="16"/>
  <c r="D11" i="16"/>
  <c r="D10" i="16"/>
  <c r="D9" i="16"/>
  <c r="D8" i="16"/>
  <c r="C40" i="16"/>
  <c r="C39" i="16"/>
  <c r="C38" i="16"/>
  <c r="C37" i="16"/>
  <c r="C36" i="16"/>
  <c r="C23" i="16"/>
  <c r="C24" i="16"/>
  <c r="C25" i="16"/>
  <c r="C26" i="16"/>
  <c r="C22" i="16"/>
  <c r="C13" i="16"/>
  <c r="C12" i="16"/>
  <c r="C11" i="16"/>
  <c r="C10" i="16"/>
  <c r="C9" i="16"/>
  <c r="T25" i="19" l="1"/>
  <c r="V25" i="19" s="1"/>
  <c r="T13" i="19"/>
  <c r="V13" i="19" s="1"/>
  <c r="S39" i="19"/>
  <c r="S8" i="19"/>
  <c r="S12" i="19"/>
  <c r="U12" i="19" s="1"/>
  <c r="T23" i="19"/>
  <c r="V23" i="19" s="1"/>
  <c r="T9" i="19"/>
  <c r="V9" i="19" s="1"/>
  <c r="U38" i="19"/>
  <c r="T38" i="19"/>
  <c r="V38" i="19" s="1"/>
  <c r="U27" i="19"/>
  <c r="T27" i="19"/>
  <c r="V27" i="19" s="1"/>
  <c r="U24" i="19"/>
  <c r="T24" i="19"/>
  <c r="V24" i="19" s="1"/>
  <c r="U42" i="19"/>
  <c r="T42" i="19"/>
  <c r="V42" i="19" s="1"/>
  <c r="U40" i="19"/>
  <c r="T40" i="19"/>
  <c r="V40" i="19" s="1"/>
  <c r="U41" i="19"/>
  <c r="T41" i="19"/>
  <c r="V41" i="19" s="1"/>
  <c r="U26" i="19"/>
  <c r="T26" i="19"/>
  <c r="V26" i="19" s="1"/>
  <c r="U10" i="19"/>
  <c r="T10" i="19"/>
  <c r="V10" i="19" s="1"/>
  <c r="U11" i="19"/>
  <c r="T11" i="19"/>
  <c r="V11" i="19" s="1"/>
  <c r="M40" i="16"/>
  <c r="M39" i="16"/>
  <c r="M38" i="16"/>
  <c r="M37" i="16"/>
  <c r="M36" i="16"/>
  <c r="M26" i="16"/>
  <c r="M25" i="16"/>
  <c r="M24" i="16"/>
  <c r="M23" i="16"/>
  <c r="M22" i="16"/>
  <c r="M13" i="16"/>
  <c r="M12" i="16"/>
  <c r="M11" i="16"/>
  <c r="N11" i="16"/>
  <c r="M10" i="16"/>
  <c r="M9" i="16"/>
  <c r="M8" i="16"/>
  <c r="G36" i="16"/>
  <c r="G37" i="16"/>
  <c r="A26" i="16"/>
  <c r="R26" i="16" s="1"/>
  <c r="B26" i="16"/>
  <c r="H26" i="16"/>
  <c r="N26" i="16"/>
  <c r="O26" i="16"/>
  <c r="P26" i="16"/>
  <c r="W26" i="16"/>
  <c r="X26" i="16"/>
  <c r="I10" i="16"/>
  <c r="A12" i="16"/>
  <c r="R12" i="16" s="1"/>
  <c r="B12" i="16"/>
  <c r="N12" i="16"/>
  <c r="O12" i="16"/>
  <c r="P12" i="16"/>
  <c r="W12" i="16"/>
  <c r="X12" i="16"/>
  <c r="A13" i="16"/>
  <c r="R13" i="16" s="1"/>
  <c r="B13" i="16"/>
  <c r="N13" i="16"/>
  <c r="O13" i="16"/>
  <c r="P13" i="16"/>
  <c r="W13" i="16"/>
  <c r="X13" i="16"/>
  <c r="X40" i="16"/>
  <c r="W40" i="16"/>
  <c r="P40" i="16"/>
  <c r="O40" i="16"/>
  <c r="N40" i="16"/>
  <c r="H40" i="16"/>
  <c r="G40" i="16"/>
  <c r="B40" i="16"/>
  <c r="A40" i="16"/>
  <c r="R40" i="16" s="1"/>
  <c r="X39" i="16"/>
  <c r="W39" i="16"/>
  <c r="P39" i="16"/>
  <c r="O39" i="16"/>
  <c r="N39" i="16"/>
  <c r="H39" i="16"/>
  <c r="G39" i="16"/>
  <c r="B39" i="16"/>
  <c r="A39" i="16"/>
  <c r="R39" i="16" s="1"/>
  <c r="X38" i="16"/>
  <c r="W38" i="16"/>
  <c r="P38" i="16"/>
  <c r="O38" i="16"/>
  <c r="N38" i="16"/>
  <c r="H38" i="16"/>
  <c r="G38" i="16"/>
  <c r="B38" i="16"/>
  <c r="A38" i="16"/>
  <c r="R38" i="16" s="1"/>
  <c r="X37" i="16"/>
  <c r="W37" i="16"/>
  <c r="P37" i="16"/>
  <c r="O37" i="16"/>
  <c r="N37" i="16"/>
  <c r="H37" i="16"/>
  <c r="B37" i="16"/>
  <c r="A37" i="16"/>
  <c r="R37" i="16" s="1"/>
  <c r="X36" i="16"/>
  <c r="W36" i="16"/>
  <c r="P36" i="16"/>
  <c r="O36" i="16"/>
  <c r="N36" i="16"/>
  <c r="H36" i="16"/>
  <c r="B36" i="16"/>
  <c r="A36" i="16"/>
  <c r="R36" i="16" s="1"/>
  <c r="X25" i="16"/>
  <c r="W25" i="16"/>
  <c r="P25" i="16"/>
  <c r="O25" i="16"/>
  <c r="N25" i="16"/>
  <c r="H25" i="16"/>
  <c r="B25" i="16"/>
  <c r="A25" i="16"/>
  <c r="R25" i="16" s="1"/>
  <c r="X24" i="16"/>
  <c r="W24" i="16"/>
  <c r="P24" i="16"/>
  <c r="O24" i="16"/>
  <c r="N24" i="16"/>
  <c r="H24" i="16"/>
  <c r="I24" i="16" s="1"/>
  <c r="B24" i="16"/>
  <c r="A24" i="16"/>
  <c r="R24" i="16" s="1"/>
  <c r="X23" i="16"/>
  <c r="W23" i="16"/>
  <c r="P23" i="16"/>
  <c r="O23" i="16"/>
  <c r="N23" i="16"/>
  <c r="H23" i="16"/>
  <c r="B23" i="16"/>
  <c r="A23" i="16"/>
  <c r="R23" i="16" s="1"/>
  <c r="X22" i="16"/>
  <c r="W22" i="16"/>
  <c r="P22" i="16"/>
  <c r="O22" i="16"/>
  <c r="N22" i="16"/>
  <c r="H22" i="16"/>
  <c r="B22" i="16"/>
  <c r="A22" i="16"/>
  <c r="R22" i="16" s="1"/>
  <c r="X11" i="16"/>
  <c r="W11" i="16"/>
  <c r="P11" i="16"/>
  <c r="O11" i="16"/>
  <c r="B11" i="16"/>
  <c r="A11" i="16"/>
  <c r="R11" i="16" s="1"/>
  <c r="X10" i="16"/>
  <c r="W10" i="16"/>
  <c r="P10" i="16"/>
  <c r="O10" i="16"/>
  <c r="N10" i="16"/>
  <c r="B10" i="16"/>
  <c r="A10" i="16"/>
  <c r="R10" i="16" s="1"/>
  <c r="X9" i="16"/>
  <c r="W9" i="16"/>
  <c r="P9" i="16"/>
  <c r="O9" i="16"/>
  <c r="N9" i="16"/>
  <c r="B9" i="16"/>
  <c r="A9" i="16"/>
  <c r="R9" i="16" s="1"/>
  <c r="X8" i="16"/>
  <c r="W8" i="16"/>
  <c r="P8" i="16"/>
  <c r="O8" i="16"/>
  <c r="N8" i="16"/>
  <c r="I8" i="16"/>
  <c r="B8" i="16"/>
  <c r="A8" i="16"/>
  <c r="R8" i="16" s="1"/>
  <c r="W39" i="14"/>
  <c r="X39" i="14"/>
  <c r="W25" i="14"/>
  <c r="X25" i="14"/>
  <c r="W12" i="14"/>
  <c r="X12" i="14"/>
  <c r="G39" i="14"/>
  <c r="I11" i="14"/>
  <c r="O11" i="14"/>
  <c r="N39" i="14"/>
  <c r="O39" i="14"/>
  <c r="P39" i="14"/>
  <c r="N25" i="14"/>
  <c r="O25" i="14"/>
  <c r="P25" i="14"/>
  <c r="N12" i="14"/>
  <c r="Q12" i="14" s="1"/>
  <c r="O12" i="14"/>
  <c r="P12" i="14"/>
  <c r="A39" i="14"/>
  <c r="B39" i="14"/>
  <c r="H39" i="14"/>
  <c r="H25" i="14"/>
  <c r="B25" i="14"/>
  <c r="A25" i="14"/>
  <c r="B12" i="14"/>
  <c r="A12" i="14"/>
  <c r="X38" i="14"/>
  <c r="W38" i="14"/>
  <c r="P38" i="14"/>
  <c r="O38" i="14"/>
  <c r="N38" i="14"/>
  <c r="H38" i="14"/>
  <c r="G38" i="14"/>
  <c r="B38" i="14"/>
  <c r="A38" i="14"/>
  <c r="X37" i="14"/>
  <c r="W37" i="14"/>
  <c r="P37" i="14"/>
  <c r="O37" i="14"/>
  <c r="N37" i="14"/>
  <c r="Q37" i="14" s="1"/>
  <c r="H37" i="14"/>
  <c r="G37" i="14"/>
  <c r="B37" i="14"/>
  <c r="A37" i="14"/>
  <c r="X36" i="14"/>
  <c r="W36" i="14"/>
  <c r="P36" i="14"/>
  <c r="O36" i="14"/>
  <c r="N36" i="14"/>
  <c r="H36" i="14"/>
  <c r="G36" i="14"/>
  <c r="B36" i="14"/>
  <c r="A36" i="14"/>
  <c r="X35" i="14"/>
  <c r="W35" i="14"/>
  <c r="P35" i="14"/>
  <c r="O35" i="14"/>
  <c r="N35" i="14"/>
  <c r="H35" i="14"/>
  <c r="G35" i="14"/>
  <c r="B35" i="14"/>
  <c r="A35" i="14"/>
  <c r="X24" i="14"/>
  <c r="W24" i="14"/>
  <c r="P24" i="14"/>
  <c r="O24" i="14"/>
  <c r="N24" i="14"/>
  <c r="H24" i="14"/>
  <c r="B24" i="14"/>
  <c r="A24" i="14"/>
  <c r="X23" i="14"/>
  <c r="W23" i="14"/>
  <c r="P23" i="14"/>
  <c r="O23" i="14"/>
  <c r="N23" i="14"/>
  <c r="H23" i="14"/>
  <c r="B23" i="14"/>
  <c r="A23" i="14"/>
  <c r="X22" i="14"/>
  <c r="W22" i="14"/>
  <c r="P22" i="14"/>
  <c r="O22" i="14"/>
  <c r="N22" i="14"/>
  <c r="H22" i="14"/>
  <c r="B22" i="14"/>
  <c r="A22" i="14"/>
  <c r="X21" i="14"/>
  <c r="W21" i="14"/>
  <c r="P21" i="14"/>
  <c r="O21" i="14"/>
  <c r="N21" i="14"/>
  <c r="H21" i="14"/>
  <c r="B21" i="14"/>
  <c r="A21" i="14"/>
  <c r="X11" i="14"/>
  <c r="W11" i="14"/>
  <c r="P11" i="14"/>
  <c r="N11" i="14"/>
  <c r="B11" i="14"/>
  <c r="A11" i="14"/>
  <c r="X10" i="14"/>
  <c r="W10" i="14"/>
  <c r="P10" i="14"/>
  <c r="O10" i="14"/>
  <c r="N10" i="14"/>
  <c r="B10" i="14"/>
  <c r="A10" i="14"/>
  <c r="X9" i="14"/>
  <c r="W9" i="14"/>
  <c r="P9" i="14"/>
  <c r="O9" i="14"/>
  <c r="N9" i="14"/>
  <c r="B9" i="14"/>
  <c r="A9" i="14"/>
  <c r="X8" i="14"/>
  <c r="W8" i="14"/>
  <c r="P8" i="14"/>
  <c r="O8" i="14"/>
  <c r="N8" i="14"/>
  <c r="B8" i="14"/>
  <c r="A8" i="14"/>
  <c r="S25" i="12"/>
  <c r="T25" i="12"/>
  <c r="L25" i="12"/>
  <c r="M25" i="12"/>
  <c r="N25" i="12"/>
  <c r="D25" i="12"/>
  <c r="I25" i="12" s="1"/>
  <c r="J25" i="12" s="1"/>
  <c r="D12" i="12"/>
  <c r="C25" i="12"/>
  <c r="G25" i="12"/>
  <c r="H25" i="12"/>
  <c r="A25" i="12"/>
  <c r="B25" i="12"/>
  <c r="O25" i="12"/>
  <c r="T39" i="12"/>
  <c r="S39" i="12"/>
  <c r="N39" i="12"/>
  <c r="M39" i="12"/>
  <c r="L39" i="12"/>
  <c r="H39" i="12"/>
  <c r="G39" i="12"/>
  <c r="D39" i="12"/>
  <c r="C39" i="12"/>
  <c r="B39" i="12"/>
  <c r="A39" i="12"/>
  <c r="T38" i="12"/>
  <c r="S38" i="12"/>
  <c r="N38" i="12"/>
  <c r="M38" i="12"/>
  <c r="L38" i="12"/>
  <c r="H38" i="12"/>
  <c r="G38" i="12"/>
  <c r="D38" i="12"/>
  <c r="C38" i="12"/>
  <c r="B38" i="12"/>
  <c r="A38" i="12"/>
  <c r="T37" i="12"/>
  <c r="S37" i="12"/>
  <c r="N37" i="12"/>
  <c r="M37" i="12"/>
  <c r="L37" i="12"/>
  <c r="H37" i="12"/>
  <c r="G37" i="12"/>
  <c r="D37" i="12"/>
  <c r="C37" i="12"/>
  <c r="B37" i="12"/>
  <c r="A37" i="12"/>
  <c r="T36" i="12"/>
  <c r="S36" i="12"/>
  <c r="N36" i="12"/>
  <c r="M36" i="12"/>
  <c r="L36" i="12"/>
  <c r="H36" i="12"/>
  <c r="G36" i="12"/>
  <c r="D36" i="12"/>
  <c r="C36" i="12"/>
  <c r="B36" i="12"/>
  <c r="A36" i="12"/>
  <c r="T35" i="12"/>
  <c r="S35" i="12"/>
  <c r="N35" i="12"/>
  <c r="M35" i="12"/>
  <c r="L35" i="12"/>
  <c r="H35" i="12"/>
  <c r="G35" i="12"/>
  <c r="D35" i="12"/>
  <c r="C35" i="12"/>
  <c r="B35" i="12"/>
  <c r="A35" i="12"/>
  <c r="T24" i="12"/>
  <c r="S24" i="12"/>
  <c r="N24" i="12"/>
  <c r="M24" i="12"/>
  <c r="L24" i="12"/>
  <c r="H24" i="12"/>
  <c r="G24" i="12"/>
  <c r="D24" i="12"/>
  <c r="C24" i="12"/>
  <c r="B24" i="12"/>
  <c r="A24" i="12"/>
  <c r="T23" i="12"/>
  <c r="S23" i="12"/>
  <c r="N23" i="12"/>
  <c r="M23" i="12"/>
  <c r="L23" i="12"/>
  <c r="H23" i="12"/>
  <c r="G23" i="12"/>
  <c r="D23" i="12"/>
  <c r="C23" i="12"/>
  <c r="B23" i="12"/>
  <c r="A23" i="12"/>
  <c r="T22" i="12"/>
  <c r="S22" i="12"/>
  <c r="N22" i="12"/>
  <c r="M22" i="12"/>
  <c r="L22" i="12"/>
  <c r="H22" i="12"/>
  <c r="G22" i="12"/>
  <c r="D22" i="12"/>
  <c r="C22" i="12"/>
  <c r="B22" i="12"/>
  <c r="A22" i="12"/>
  <c r="T21" i="12"/>
  <c r="S21" i="12"/>
  <c r="N21" i="12"/>
  <c r="M21" i="12"/>
  <c r="L21" i="12"/>
  <c r="H21" i="12"/>
  <c r="G21" i="12"/>
  <c r="D21" i="12"/>
  <c r="C21" i="12"/>
  <c r="B21" i="12"/>
  <c r="A21" i="12"/>
  <c r="T12" i="12"/>
  <c r="S12" i="12"/>
  <c r="N12" i="12"/>
  <c r="M12" i="12"/>
  <c r="L12" i="12"/>
  <c r="H12" i="12"/>
  <c r="C12" i="12"/>
  <c r="B12" i="12"/>
  <c r="A12" i="12"/>
  <c r="T11" i="12"/>
  <c r="S11" i="12"/>
  <c r="N11" i="12"/>
  <c r="M11" i="12"/>
  <c r="L11" i="12"/>
  <c r="H11" i="12"/>
  <c r="D11" i="12"/>
  <c r="C11" i="12"/>
  <c r="B11" i="12"/>
  <c r="A11" i="12"/>
  <c r="T10" i="12"/>
  <c r="S10" i="12"/>
  <c r="N10" i="12"/>
  <c r="M10" i="12"/>
  <c r="L10" i="12"/>
  <c r="H10" i="12"/>
  <c r="D10" i="12"/>
  <c r="C10" i="12"/>
  <c r="B10" i="12"/>
  <c r="A10" i="12"/>
  <c r="T9" i="12"/>
  <c r="S9" i="12"/>
  <c r="N9" i="12"/>
  <c r="M9" i="12"/>
  <c r="L9" i="12"/>
  <c r="H9" i="12"/>
  <c r="D9" i="12"/>
  <c r="C9" i="12"/>
  <c r="B9" i="12"/>
  <c r="A9" i="12"/>
  <c r="T8" i="12"/>
  <c r="S8" i="12"/>
  <c r="N8" i="12"/>
  <c r="M8" i="12"/>
  <c r="L8" i="12"/>
  <c r="H8" i="12"/>
  <c r="D8" i="12"/>
  <c r="C8" i="12"/>
  <c r="B8" i="12"/>
  <c r="A8" i="12"/>
  <c r="C13" i="10"/>
  <c r="D13" i="10"/>
  <c r="H13" i="10"/>
  <c r="M13" i="10"/>
  <c r="C12" i="10"/>
  <c r="D12" i="10"/>
  <c r="H12" i="10"/>
  <c r="L12" i="10"/>
  <c r="C10" i="10"/>
  <c r="D10" i="10"/>
  <c r="I10" i="10"/>
  <c r="J10" i="10" s="1"/>
  <c r="O10" i="10" s="1"/>
  <c r="H10" i="10"/>
  <c r="L10" i="10"/>
  <c r="C9" i="10"/>
  <c r="D9" i="10"/>
  <c r="I9" i="10"/>
  <c r="J9" i="10"/>
  <c r="O9" i="10" s="1"/>
  <c r="H9" i="10"/>
  <c r="L9" i="10"/>
  <c r="T41" i="10"/>
  <c r="S41" i="10"/>
  <c r="N41" i="10"/>
  <c r="M41" i="10"/>
  <c r="L41" i="10"/>
  <c r="H41" i="10"/>
  <c r="G41" i="10"/>
  <c r="D41" i="10"/>
  <c r="C41" i="10"/>
  <c r="I41" i="10" s="1"/>
  <c r="J41" i="10" s="1"/>
  <c r="O41" i="10" s="1"/>
  <c r="Q41" i="10" s="1"/>
  <c r="B41" i="10"/>
  <c r="A41" i="10"/>
  <c r="T40" i="10"/>
  <c r="S40" i="10"/>
  <c r="N40" i="10"/>
  <c r="M40" i="10"/>
  <c r="L40" i="10"/>
  <c r="H40" i="10"/>
  <c r="G40" i="10"/>
  <c r="I40" i="10" s="1"/>
  <c r="D40" i="10"/>
  <c r="C40" i="10"/>
  <c r="J40" i="10"/>
  <c r="O40" i="10" s="1"/>
  <c r="B40" i="10"/>
  <c r="A40" i="10"/>
  <c r="T39" i="10"/>
  <c r="S39" i="10"/>
  <c r="N39" i="10"/>
  <c r="M39" i="10"/>
  <c r="L39" i="10"/>
  <c r="H39" i="10"/>
  <c r="G39" i="10"/>
  <c r="D39" i="10"/>
  <c r="C39" i="10"/>
  <c r="I39" i="10" s="1"/>
  <c r="J39" i="10" s="1"/>
  <c r="B39" i="10"/>
  <c r="A39" i="10"/>
  <c r="T38" i="10"/>
  <c r="S38" i="10"/>
  <c r="N38" i="10"/>
  <c r="M38" i="10"/>
  <c r="L38" i="10"/>
  <c r="H38" i="10"/>
  <c r="I38" i="10" s="1"/>
  <c r="G38" i="10"/>
  <c r="C38" i="10"/>
  <c r="D38" i="10"/>
  <c r="B38" i="10"/>
  <c r="A38" i="10"/>
  <c r="T37" i="10"/>
  <c r="S37" i="10"/>
  <c r="N37" i="10"/>
  <c r="M37" i="10"/>
  <c r="L37" i="10"/>
  <c r="H37" i="10"/>
  <c r="G37" i="10"/>
  <c r="D37" i="10"/>
  <c r="C37" i="10"/>
  <c r="B37" i="10"/>
  <c r="A37" i="10"/>
  <c r="T36" i="10"/>
  <c r="S36" i="10"/>
  <c r="N36" i="10"/>
  <c r="M36" i="10"/>
  <c r="L36" i="10"/>
  <c r="H36" i="10"/>
  <c r="G36" i="10"/>
  <c r="D36" i="10"/>
  <c r="C36" i="10"/>
  <c r="I36" i="10" s="1"/>
  <c r="J36" i="10" s="1"/>
  <c r="O36" i="10" s="1"/>
  <c r="B36" i="10"/>
  <c r="A36" i="10"/>
  <c r="T26" i="10"/>
  <c r="S26" i="10"/>
  <c r="N26" i="10"/>
  <c r="M26" i="10"/>
  <c r="L26" i="10"/>
  <c r="H26" i="10"/>
  <c r="G26" i="10"/>
  <c r="D26" i="10"/>
  <c r="C26" i="10"/>
  <c r="B26" i="10"/>
  <c r="A26" i="10"/>
  <c r="T25" i="10"/>
  <c r="S25" i="10"/>
  <c r="N25" i="10"/>
  <c r="M25" i="10"/>
  <c r="L25" i="10"/>
  <c r="H25" i="10"/>
  <c r="D25" i="10"/>
  <c r="I25" i="10"/>
  <c r="J25" i="10" s="1"/>
  <c r="O25" i="10" s="1"/>
  <c r="C25" i="10"/>
  <c r="B25" i="10"/>
  <c r="A25" i="10"/>
  <c r="T24" i="10"/>
  <c r="S24" i="10"/>
  <c r="N24" i="10"/>
  <c r="M24" i="10"/>
  <c r="L24" i="10"/>
  <c r="H24" i="10"/>
  <c r="G24" i="10"/>
  <c r="D24" i="10"/>
  <c r="C24" i="10"/>
  <c r="B24" i="10"/>
  <c r="A24" i="10"/>
  <c r="T23" i="10"/>
  <c r="S23" i="10"/>
  <c r="N23" i="10"/>
  <c r="M23" i="10"/>
  <c r="L23" i="10"/>
  <c r="H23" i="10"/>
  <c r="G23" i="10"/>
  <c r="D23" i="10"/>
  <c r="C23" i="10"/>
  <c r="I23" i="10" s="1"/>
  <c r="J23" i="10" s="1"/>
  <c r="O23" i="10" s="1"/>
  <c r="B23" i="10"/>
  <c r="A23" i="10"/>
  <c r="T22" i="10"/>
  <c r="S22" i="10"/>
  <c r="N22" i="10"/>
  <c r="M22" i="10"/>
  <c r="L22" i="10"/>
  <c r="H22" i="10"/>
  <c r="G22" i="10"/>
  <c r="C22" i="10"/>
  <c r="D22" i="10"/>
  <c r="B22" i="10"/>
  <c r="A22" i="10"/>
  <c r="T13" i="10"/>
  <c r="S13" i="10"/>
  <c r="N13" i="10"/>
  <c r="L13" i="10"/>
  <c r="B13" i="10"/>
  <c r="A13" i="10"/>
  <c r="T12" i="10"/>
  <c r="S12" i="10"/>
  <c r="N12" i="10"/>
  <c r="M12" i="10"/>
  <c r="B12" i="10"/>
  <c r="A12" i="10"/>
  <c r="T11" i="10"/>
  <c r="S11" i="10"/>
  <c r="N11" i="10"/>
  <c r="M11" i="10"/>
  <c r="L11" i="10"/>
  <c r="D11" i="10"/>
  <c r="C11" i="10"/>
  <c r="I11" i="10"/>
  <c r="J11" i="10" s="1"/>
  <c r="O11" i="10" s="1"/>
  <c r="B11" i="10"/>
  <c r="A11" i="10"/>
  <c r="T10" i="10"/>
  <c r="S10" i="10"/>
  <c r="N10" i="10"/>
  <c r="M10" i="10"/>
  <c r="B10" i="10"/>
  <c r="A10" i="10"/>
  <c r="T9" i="10"/>
  <c r="S9" i="10"/>
  <c r="N9" i="10"/>
  <c r="M9" i="10"/>
  <c r="B9" i="10"/>
  <c r="A9" i="10"/>
  <c r="T8" i="10"/>
  <c r="S8" i="10"/>
  <c r="N8" i="10"/>
  <c r="M8" i="10"/>
  <c r="L8" i="10"/>
  <c r="H8" i="10"/>
  <c r="D8" i="10"/>
  <c r="C8" i="10"/>
  <c r="I8" i="10" s="1"/>
  <c r="B8" i="10"/>
  <c r="A8" i="10"/>
  <c r="J8" i="10"/>
  <c r="O8" i="10" s="1"/>
  <c r="Q8" i="10" s="1"/>
  <c r="D41" i="8"/>
  <c r="G41" i="8"/>
  <c r="H41" i="8"/>
  <c r="C41" i="8"/>
  <c r="S41" i="8"/>
  <c r="T41" i="8"/>
  <c r="L41" i="8"/>
  <c r="M41" i="8"/>
  <c r="N41" i="8"/>
  <c r="A41" i="8"/>
  <c r="B41" i="8"/>
  <c r="D13" i="8"/>
  <c r="H13" i="8"/>
  <c r="S13" i="8"/>
  <c r="T13" i="8"/>
  <c r="L13" i="8"/>
  <c r="M13" i="8"/>
  <c r="N13" i="8"/>
  <c r="C13" i="8"/>
  <c r="A13" i="8"/>
  <c r="B13" i="8"/>
  <c r="C37" i="8"/>
  <c r="D37" i="8"/>
  <c r="G37" i="8"/>
  <c r="H37" i="8"/>
  <c r="L37" i="8"/>
  <c r="C23" i="8"/>
  <c r="D23" i="8"/>
  <c r="G23" i="8"/>
  <c r="H23" i="8"/>
  <c r="L23" i="8"/>
  <c r="C9" i="8"/>
  <c r="I9" i="8" s="1"/>
  <c r="J9" i="8" s="1"/>
  <c r="O9" i="8" s="1"/>
  <c r="D9" i="8"/>
  <c r="H9" i="8"/>
  <c r="L9" i="8"/>
  <c r="C10" i="8"/>
  <c r="D10" i="8"/>
  <c r="H10" i="8"/>
  <c r="L10" i="8"/>
  <c r="T40" i="8"/>
  <c r="S40" i="8"/>
  <c r="N40" i="8"/>
  <c r="M40" i="8"/>
  <c r="L40" i="8"/>
  <c r="H40" i="8"/>
  <c r="G40" i="8"/>
  <c r="D40" i="8"/>
  <c r="C40" i="8"/>
  <c r="B40" i="8"/>
  <c r="A40" i="8"/>
  <c r="T39" i="8"/>
  <c r="S39" i="8"/>
  <c r="N39" i="8"/>
  <c r="M39" i="8"/>
  <c r="L39" i="8"/>
  <c r="H39" i="8"/>
  <c r="C39" i="8"/>
  <c r="D39" i="8"/>
  <c r="G39" i="8"/>
  <c r="B39" i="8"/>
  <c r="A39" i="8"/>
  <c r="T38" i="8"/>
  <c r="S38" i="8"/>
  <c r="N38" i="8"/>
  <c r="M38" i="8"/>
  <c r="L38" i="8"/>
  <c r="H38" i="8"/>
  <c r="G38" i="8"/>
  <c r="D38" i="8"/>
  <c r="C38" i="8"/>
  <c r="I38" i="8" s="1"/>
  <c r="J38" i="8" s="1"/>
  <c r="O38" i="8"/>
  <c r="P38" i="8" s="1"/>
  <c r="B38" i="8"/>
  <c r="A38" i="8"/>
  <c r="T37" i="8"/>
  <c r="S37" i="8"/>
  <c r="N37" i="8"/>
  <c r="M37" i="8"/>
  <c r="B37" i="8"/>
  <c r="A37" i="8"/>
  <c r="T36" i="8"/>
  <c r="S36" i="8"/>
  <c r="N36" i="8"/>
  <c r="M36" i="8"/>
  <c r="L36" i="8"/>
  <c r="H36" i="8"/>
  <c r="G36" i="8"/>
  <c r="D36" i="8"/>
  <c r="I36" i="8" s="1"/>
  <c r="C36" i="8"/>
  <c r="B36" i="8"/>
  <c r="A36" i="8"/>
  <c r="T26" i="8"/>
  <c r="S26" i="8"/>
  <c r="N26" i="8"/>
  <c r="M26" i="8"/>
  <c r="L26" i="8"/>
  <c r="H26" i="8"/>
  <c r="G26" i="8"/>
  <c r="C26" i="8"/>
  <c r="D26" i="8"/>
  <c r="B26" i="8"/>
  <c r="A26" i="8"/>
  <c r="T25" i="8"/>
  <c r="S25" i="8"/>
  <c r="N25" i="8"/>
  <c r="M25" i="8"/>
  <c r="L25" i="8"/>
  <c r="H25" i="8"/>
  <c r="I25" i="8" s="1"/>
  <c r="J25" i="8" s="1"/>
  <c r="D25" i="8"/>
  <c r="C25" i="8"/>
  <c r="B25" i="8"/>
  <c r="A25" i="8"/>
  <c r="T24" i="8"/>
  <c r="S24" i="8"/>
  <c r="N24" i="8"/>
  <c r="M24" i="8"/>
  <c r="L24" i="8"/>
  <c r="H24" i="8"/>
  <c r="C24" i="8"/>
  <c r="D24" i="8"/>
  <c r="I24" i="8" s="1"/>
  <c r="J24" i="8" s="1"/>
  <c r="O24" i="8" s="1"/>
  <c r="P24" i="8" s="1"/>
  <c r="R24" i="8" s="1"/>
  <c r="G24" i="8"/>
  <c r="B24" i="8"/>
  <c r="A24" i="8"/>
  <c r="T23" i="8"/>
  <c r="S23" i="8"/>
  <c r="N23" i="8"/>
  <c r="M23" i="8"/>
  <c r="B23" i="8"/>
  <c r="A23" i="8"/>
  <c r="T22" i="8"/>
  <c r="S22" i="8"/>
  <c r="N22" i="8"/>
  <c r="M22" i="8"/>
  <c r="L22" i="8"/>
  <c r="H22" i="8"/>
  <c r="G22" i="8"/>
  <c r="D22" i="8"/>
  <c r="C22" i="8"/>
  <c r="B22" i="8"/>
  <c r="A22" i="8"/>
  <c r="T12" i="8"/>
  <c r="S12" i="8"/>
  <c r="N12" i="8"/>
  <c r="M12" i="8"/>
  <c r="L12" i="8"/>
  <c r="H12" i="8"/>
  <c r="C12" i="8"/>
  <c r="D12" i="8"/>
  <c r="B12" i="8"/>
  <c r="A12" i="8"/>
  <c r="T11" i="8"/>
  <c r="S11" i="8"/>
  <c r="N11" i="8"/>
  <c r="M11" i="8"/>
  <c r="L11" i="8"/>
  <c r="D11" i="8"/>
  <c r="C11" i="8"/>
  <c r="B11" i="8"/>
  <c r="A11" i="8"/>
  <c r="T10" i="8"/>
  <c r="S10" i="8"/>
  <c r="N10" i="8"/>
  <c r="M10" i="8"/>
  <c r="B10" i="8"/>
  <c r="A10" i="8"/>
  <c r="T9" i="8"/>
  <c r="S9" i="8"/>
  <c r="N9" i="8"/>
  <c r="M9" i="8"/>
  <c r="B9" i="8"/>
  <c r="A9" i="8"/>
  <c r="T8" i="8"/>
  <c r="S8" i="8"/>
  <c r="N8" i="8"/>
  <c r="M8" i="8"/>
  <c r="L8" i="8"/>
  <c r="H8" i="8"/>
  <c r="D8" i="8"/>
  <c r="C8" i="8"/>
  <c r="B8" i="8"/>
  <c r="A8" i="8"/>
  <c r="C9" i="2"/>
  <c r="D9" i="2"/>
  <c r="I9" i="2"/>
  <c r="J9" i="2"/>
  <c r="O9" i="2" s="1"/>
  <c r="P9" i="2" s="1"/>
  <c r="R9" i="2" s="1"/>
  <c r="H9" i="2"/>
  <c r="C10" i="2"/>
  <c r="D10" i="2"/>
  <c r="H10" i="2"/>
  <c r="L10" i="2"/>
  <c r="C11" i="2"/>
  <c r="I11" i="2"/>
  <c r="J11" i="2"/>
  <c r="O11" i="2" s="1"/>
  <c r="P11" i="2" s="1"/>
  <c r="R11" i="2" s="1"/>
  <c r="D11" i="2"/>
  <c r="C12" i="2"/>
  <c r="I12" i="2" s="1"/>
  <c r="J12" i="2" s="1"/>
  <c r="O12" i="2" s="1"/>
  <c r="Q12" i="2" s="1"/>
  <c r="D12" i="2"/>
  <c r="H12" i="2"/>
  <c r="L12" i="2"/>
  <c r="C8" i="2"/>
  <c r="D8" i="2"/>
  <c r="H8" i="2"/>
  <c r="I8" i="2" s="1"/>
  <c r="J8" i="2" s="1"/>
  <c r="O8" i="2" s="1"/>
  <c r="A8" i="2"/>
  <c r="B8" i="2"/>
  <c r="L8" i="2"/>
  <c r="M8" i="2"/>
  <c r="N8" i="2"/>
  <c r="S8" i="2"/>
  <c r="T8" i="2"/>
  <c r="A9" i="2"/>
  <c r="B9" i="2"/>
  <c r="L9" i="2"/>
  <c r="M9" i="2"/>
  <c r="N9" i="2"/>
  <c r="S9" i="2"/>
  <c r="T9" i="2"/>
  <c r="A10" i="2"/>
  <c r="B10" i="2"/>
  <c r="M10" i="2"/>
  <c r="N10" i="2"/>
  <c r="S10" i="2"/>
  <c r="T10" i="2"/>
  <c r="A11" i="2"/>
  <c r="B11" i="2"/>
  <c r="L11" i="2"/>
  <c r="M11" i="2"/>
  <c r="N11" i="2"/>
  <c r="S11" i="2"/>
  <c r="T11" i="2"/>
  <c r="A12" i="2"/>
  <c r="B12" i="2"/>
  <c r="M12" i="2"/>
  <c r="N12" i="2"/>
  <c r="S12" i="2"/>
  <c r="T12" i="2"/>
  <c r="A21" i="2"/>
  <c r="B21" i="2"/>
  <c r="C21" i="2"/>
  <c r="I21" i="2" s="1"/>
  <c r="J21" i="2" s="1"/>
  <c r="O21" i="2" s="1"/>
  <c r="P21" i="2" s="1"/>
  <c r="R21" i="2" s="1"/>
  <c r="D21" i="2"/>
  <c r="G21" i="2"/>
  <c r="H21" i="2"/>
  <c r="L21" i="2"/>
  <c r="M21" i="2"/>
  <c r="N21" i="2"/>
  <c r="S21" i="2"/>
  <c r="T21" i="2"/>
  <c r="A22" i="2"/>
  <c r="B22" i="2"/>
  <c r="C22" i="2"/>
  <c r="D22" i="2"/>
  <c r="G22" i="2"/>
  <c r="H22" i="2"/>
  <c r="I22" i="2" s="1"/>
  <c r="J22" i="2" s="1"/>
  <c r="O22" i="2" s="1"/>
  <c r="L22" i="2"/>
  <c r="M22" i="2"/>
  <c r="N22" i="2"/>
  <c r="S22" i="2"/>
  <c r="T22" i="2"/>
  <c r="A23" i="2"/>
  <c r="B23" i="2"/>
  <c r="C23" i="2"/>
  <c r="D23" i="2"/>
  <c r="G23" i="2"/>
  <c r="H23" i="2"/>
  <c r="L23" i="2"/>
  <c r="M23" i="2"/>
  <c r="N23" i="2"/>
  <c r="S23" i="2"/>
  <c r="T23" i="2"/>
  <c r="A24" i="2"/>
  <c r="B24" i="2"/>
  <c r="C24" i="2"/>
  <c r="D24" i="2"/>
  <c r="I24" i="2"/>
  <c r="J24" i="2"/>
  <c r="O24" i="2" s="1"/>
  <c r="P24" i="2" s="1"/>
  <c r="H24" i="2"/>
  <c r="L24" i="2"/>
  <c r="M24" i="2"/>
  <c r="N24" i="2"/>
  <c r="S24" i="2"/>
  <c r="T24" i="2"/>
  <c r="A25" i="2"/>
  <c r="B25" i="2"/>
  <c r="C25" i="2"/>
  <c r="D25" i="2"/>
  <c r="I25" i="2" s="1"/>
  <c r="J25" i="2" s="1"/>
  <c r="G25" i="2"/>
  <c r="H25" i="2"/>
  <c r="O25" i="2"/>
  <c r="Q25" i="2" s="1"/>
  <c r="L25" i="2"/>
  <c r="M25" i="2"/>
  <c r="N25" i="2"/>
  <c r="S25" i="2"/>
  <c r="T25" i="2"/>
  <c r="A35" i="2"/>
  <c r="B35" i="2"/>
  <c r="C35" i="2"/>
  <c r="I35" i="2" s="1"/>
  <c r="D35" i="2"/>
  <c r="G35" i="2"/>
  <c r="J35" i="2"/>
  <c r="O35" i="2" s="1"/>
  <c r="H35" i="2"/>
  <c r="L35" i="2"/>
  <c r="M35" i="2"/>
  <c r="N35" i="2"/>
  <c r="S35" i="2"/>
  <c r="T35" i="2"/>
  <c r="A36" i="2"/>
  <c r="B36" i="2"/>
  <c r="C36" i="2"/>
  <c r="D36" i="2"/>
  <c r="G36" i="2"/>
  <c r="H36" i="2"/>
  <c r="I36" i="2" s="1"/>
  <c r="J36" i="2" s="1"/>
  <c r="O36" i="2" s="1"/>
  <c r="L36" i="2"/>
  <c r="M36" i="2"/>
  <c r="N36" i="2"/>
  <c r="S36" i="2"/>
  <c r="T36" i="2"/>
  <c r="A37" i="2"/>
  <c r="B37" i="2"/>
  <c r="C37" i="2"/>
  <c r="I37" i="2" s="1"/>
  <c r="J37" i="2" s="1"/>
  <c r="D37" i="2"/>
  <c r="G37" i="2"/>
  <c r="H37" i="2"/>
  <c r="L37" i="2"/>
  <c r="M37" i="2"/>
  <c r="N37" i="2"/>
  <c r="S37" i="2"/>
  <c r="T37" i="2"/>
  <c r="A38" i="2"/>
  <c r="B38" i="2"/>
  <c r="C38" i="2"/>
  <c r="D38" i="2"/>
  <c r="I38" i="2" s="1"/>
  <c r="J38" i="2" s="1"/>
  <c r="O38" i="2" s="1"/>
  <c r="G38" i="2"/>
  <c r="H38" i="2"/>
  <c r="L38" i="2"/>
  <c r="M38" i="2"/>
  <c r="N38" i="2"/>
  <c r="S38" i="2"/>
  <c r="T38" i="2"/>
  <c r="A39" i="2"/>
  <c r="B39" i="2"/>
  <c r="C39" i="2"/>
  <c r="I39" i="2" s="1"/>
  <c r="J39" i="2" s="1"/>
  <c r="O39" i="2" s="1"/>
  <c r="D39" i="2"/>
  <c r="G39" i="2"/>
  <c r="H39" i="2"/>
  <c r="L39" i="2"/>
  <c r="M39" i="2"/>
  <c r="N39" i="2"/>
  <c r="S39" i="2"/>
  <c r="T39" i="2"/>
  <c r="T39" i="5"/>
  <c r="S39" i="5"/>
  <c r="N39" i="5"/>
  <c r="M39" i="5"/>
  <c r="L39" i="5"/>
  <c r="H39" i="5"/>
  <c r="G39" i="5"/>
  <c r="D39" i="5"/>
  <c r="C39" i="5"/>
  <c r="I39" i="5" s="1"/>
  <c r="J39" i="5" s="1"/>
  <c r="O39" i="5" s="1"/>
  <c r="P39" i="5" s="1"/>
  <c r="R39" i="5" s="1"/>
  <c r="B39" i="5"/>
  <c r="A39" i="5"/>
  <c r="T38" i="5"/>
  <c r="S38" i="5"/>
  <c r="N38" i="5"/>
  <c r="M38" i="5"/>
  <c r="L38" i="5"/>
  <c r="H38" i="5"/>
  <c r="G38" i="5"/>
  <c r="I38" i="5" s="1"/>
  <c r="D38" i="5"/>
  <c r="C38" i="5"/>
  <c r="J38" i="5"/>
  <c r="O38" i="5" s="1"/>
  <c r="P38" i="5" s="1"/>
  <c r="R38" i="5" s="1"/>
  <c r="B38" i="5"/>
  <c r="A38" i="5"/>
  <c r="T37" i="5"/>
  <c r="S37" i="5"/>
  <c r="N37" i="5"/>
  <c r="M37" i="5"/>
  <c r="L37" i="5"/>
  <c r="H37" i="5"/>
  <c r="G37" i="5"/>
  <c r="D37" i="5"/>
  <c r="C37" i="5"/>
  <c r="B37" i="5"/>
  <c r="A37" i="5"/>
  <c r="T36" i="5"/>
  <c r="S36" i="5"/>
  <c r="N36" i="5"/>
  <c r="M36" i="5"/>
  <c r="L36" i="5"/>
  <c r="H36" i="5"/>
  <c r="C36" i="5"/>
  <c r="D36" i="5"/>
  <c r="G36" i="5"/>
  <c r="B36" i="5"/>
  <c r="A36" i="5"/>
  <c r="T35" i="5"/>
  <c r="S35" i="5"/>
  <c r="N35" i="5"/>
  <c r="M35" i="5"/>
  <c r="L35" i="5"/>
  <c r="H35" i="5"/>
  <c r="G35" i="5"/>
  <c r="C35" i="5"/>
  <c r="I35" i="5" s="1"/>
  <c r="J35" i="5" s="1"/>
  <c r="O35" i="5" s="1"/>
  <c r="D35" i="5"/>
  <c r="B35" i="5"/>
  <c r="A35" i="5"/>
  <c r="T25" i="5"/>
  <c r="S25" i="5"/>
  <c r="N25" i="5"/>
  <c r="M25" i="5"/>
  <c r="L25" i="5"/>
  <c r="H25" i="5"/>
  <c r="G25" i="5"/>
  <c r="D25" i="5"/>
  <c r="C25" i="5"/>
  <c r="I25" i="5" s="1"/>
  <c r="J25" i="5" s="1"/>
  <c r="O25" i="5"/>
  <c r="B25" i="5"/>
  <c r="A25" i="5"/>
  <c r="T24" i="5"/>
  <c r="S24" i="5"/>
  <c r="N24" i="5"/>
  <c r="M24" i="5"/>
  <c r="L24" i="5"/>
  <c r="H24" i="5"/>
  <c r="D24" i="5"/>
  <c r="I24" i="5" s="1"/>
  <c r="J24" i="5" s="1"/>
  <c r="C24" i="5"/>
  <c r="B24" i="5"/>
  <c r="A24" i="5"/>
  <c r="T23" i="5"/>
  <c r="S23" i="5"/>
  <c r="N23" i="5"/>
  <c r="M23" i="5"/>
  <c r="L23" i="5"/>
  <c r="H23" i="5"/>
  <c r="G23" i="5"/>
  <c r="I23" i="5"/>
  <c r="J23" i="5"/>
  <c r="O23" i="5" s="1"/>
  <c r="C23" i="5"/>
  <c r="D23" i="5"/>
  <c r="B23" i="5"/>
  <c r="A23" i="5"/>
  <c r="T22" i="5"/>
  <c r="S22" i="5"/>
  <c r="N22" i="5"/>
  <c r="M22" i="5"/>
  <c r="L22" i="5"/>
  <c r="H22" i="5"/>
  <c r="G22" i="5"/>
  <c r="D22" i="5"/>
  <c r="C22" i="5"/>
  <c r="B22" i="5"/>
  <c r="A22" i="5"/>
  <c r="T21" i="5"/>
  <c r="S21" i="5"/>
  <c r="N21" i="5"/>
  <c r="M21" i="5"/>
  <c r="L21" i="5"/>
  <c r="H21" i="5"/>
  <c r="G21" i="5"/>
  <c r="D21" i="5"/>
  <c r="C21" i="5"/>
  <c r="B21" i="5"/>
  <c r="A21" i="5"/>
  <c r="T12" i="5"/>
  <c r="S12" i="5"/>
  <c r="N12" i="5"/>
  <c r="M12" i="5"/>
  <c r="L12" i="5"/>
  <c r="H12" i="5"/>
  <c r="C12" i="5"/>
  <c r="D12" i="5"/>
  <c r="I12" i="5" s="1"/>
  <c r="J12" i="5" s="1"/>
  <c r="O12" i="5" s="1"/>
  <c r="B12" i="5"/>
  <c r="A12" i="5"/>
  <c r="T11" i="5"/>
  <c r="S11" i="5"/>
  <c r="N11" i="5"/>
  <c r="M11" i="5"/>
  <c r="L11" i="5"/>
  <c r="D11" i="5"/>
  <c r="C11" i="5"/>
  <c r="B11" i="5"/>
  <c r="A11" i="5"/>
  <c r="T10" i="5"/>
  <c r="S10" i="5"/>
  <c r="N10" i="5"/>
  <c r="M10" i="5"/>
  <c r="L10" i="5"/>
  <c r="H10" i="5"/>
  <c r="I10" i="5" s="1"/>
  <c r="J10" i="5" s="1"/>
  <c r="O10" i="5" s="1"/>
  <c r="Q10" i="5" s="1"/>
  <c r="D10" i="5"/>
  <c r="C10" i="5"/>
  <c r="B10" i="5"/>
  <c r="A10" i="5"/>
  <c r="T9" i="5"/>
  <c r="S9" i="5"/>
  <c r="N9" i="5"/>
  <c r="M9" i="5"/>
  <c r="L9" i="5"/>
  <c r="H9" i="5"/>
  <c r="D9" i="5"/>
  <c r="C9" i="5"/>
  <c r="I9" i="5" s="1"/>
  <c r="J9" i="5" s="1"/>
  <c r="B9" i="5"/>
  <c r="A9" i="5"/>
  <c r="T8" i="5"/>
  <c r="S8" i="5"/>
  <c r="N8" i="5"/>
  <c r="M8" i="5"/>
  <c r="L8" i="5"/>
  <c r="H8" i="5"/>
  <c r="I8" i="5" s="1"/>
  <c r="J8" i="5" s="1"/>
  <c r="O8" i="5" s="1"/>
  <c r="D8" i="5"/>
  <c r="C8" i="5"/>
  <c r="B8" i="5"/>
  <c r="A8" i="5"/>
  <c r="O24" i="5"/>
  <c r="Q24" i="5" s="1"/>
  <c r="P12" i="2"/>
  <c r="R12" i="2" s="1"/>
  <c r="Q9" i="2"/>
  <c r="P25" i="2"/>
  <c r="R25" i="2" s="1"/>
  <c r="Q11" i="2"/>
  <c r="R24" i="2"/>
  <c r="Q24" i="2"/>
  <c r="Q21" i="2"/>
  <c r="O9" i="5"/>
  <c r="Q9" i="5" s="1"/>
  <c r="I11" i="5"/>
  <c r="J11" i="5"/>
  <c r="O11" i="5" s="1"/>
  <c r="I12" i="8"/>
  <c r="J12" i="8"/>
  <c r="O12" i="8"/>
  <c r="I39" i="8"/>
  <c r="J39" i="8" s="1"/>
  <c r="O39" i="8" s="1"/>
  <c r="P39" i="8" s="1"/>
  <c r="R39" i="8" s="1"/>
  <c r="I41" i="8"/>
  <c r="J41" i="8"/>
  <c r="O41" i="8" s="1"/>
  <c r="J38" i="10"/>
  <c r="O38" i="10"/>
  <c r="Q38" i="10" s="1"/>
  <c r="O39" i="10"/>
  <c r="I12" i="10"/>
  <c r="J12" i="10" s="1"/>
  <c r="O12" i="10" s="1"/>
  <c r="Q12" i="10" s="1"/>
  <c r="I13" i="10"/>
  <c r="J13" i="10"/>
  <c r="O13" i="10" s="1"/>
  <c r="Q13" i="10" s="1"/>
  <c r="O25" i="8"/>
  <c r="P25" i="8" s="1"/>
  <c r="R25" i="8" s="1"/>
  <c r="I40" i="8"/>
  <c r="J40" i="8" s="1"/>
  <c r="O40" i="8"/>
  <c r="Q40" i="8" s="1"/>
  <c r="I10" i="8"/>
  <c r="J10" i="8"/>
  <c r="O10" i="8" s="1"/>
  <c r="P10" i="8" s="1"/>
  <c r="R10" i="8" s="1"/>
  <c r="I21" i="5"/>
  <c r="J21" i="5"/>
  <c r="O21" i="5" s="1"/>
  <c r="Q21" i="5" s="1"/>
  <c r="P21" i="5"/>
  <c r="R21" i="5" s="1"/>
  <c r="I22" i="5"/>
  <c r="J22" i="5" s="1"/>
  <c r="O22" i="5" s="1"/>
  <c r="I36" i="5"/>
  <c r="J36" i="5"/>
  <c r="O36" i="5" s="1"/>
  <c r="Q36" i="5" s="1"/>
  <c r="I37" i="5"/>
  <c r="J37" i="5" s="1"/>
  <c r="O37" i="5" s="1"/>
  <c r="I8" i="8"/>
  <c r="J8" i="8"/>
  <c r="O8" i="8" s="1"/>
  <c r="Q8" i="8" s="1"/>
  <c r="I11" i="8"/>
  <c r="J11" i="8"/>
  <c r="O11" i="8" s="1"/>
  <c r="P11" i="8" s="1"/>
  <c r="I26" i="8"/>
  <c r="J26" i="8" s="1"/>
  <c r="O26" i="8" s="1"/>
  <c r="J36" i="8"/>
  <c r="O36" i="8" s="1"/>
  <c r="Q36" i="8" s="1"/>
  <c r="I23" i="8"/>
  <c r="J23" i="8" s="1"/>
  <c r="O23" i="8"/>
  <c r="Q23" i="8" s="1"/>
  <c r="I13" i="8"/>
  <c r="J13" i="8" s="1"/>
  <c r="O13" i="8" s="1"/>
  <c r="I22" i="10"/>
  <c r="J22" i="10"/>
  <c r="O22" i="10" s="1"/>
  <c r="P22" i="10" s="1"/>
  <c r="R22" i="10" s="1"/>
  <c r="I26" i="10"/>
  <c r="J26" i="10" s="1"/>
  <c r="O26" i="10" s="1"/>
  <c r="P23" i="5"/>
  <c r="R23" i="5" s="1"/>
  <c r="Q23" i="5"/>
  <c r="Q39" i="5"/>
  <c r="P9" i="5"/>
  <c r="R9" i="5" s="1"/>
  <c r="P10" i="5"/>
  <c r="R10" i="5" s="1"/>
  <c r="P11" i="5"/>
  <c r="R11" i="5"/>
  <c r="Q11" i="5"/>
  <c r="Q38" i="5"/>
  <c r="Q25" i="5"/>
  <c r="P25" i="5"/>
  <c r="R25" i="5" s="1"/>
  <c r="P36" i="5"/>
  <c r="R36" i="5" s="1"/>
  <c r="Q12" i="8"/>
  <c r="P12" i="8"/>
  <c r="R12" i="8" s="1"/>
  <c r="Q24" i="8"/>
  <c r="Q41" i="8"/>
  <c r="P41" i="8"/>
  <c r="R41" i="8" s="1"/>
  <c r="R38" i="8"/>
  <c r="Q38" i="8"/>
  <c r="Q25" i="8"/>
  <c r="P40" i="8"/>
  <c r="R40" i="8" s="1"/>
  <c r="Q10" i="8"/>
  <c r="P9" i="8"/>
  <c r="R9" i="8" s="1"/>
  <c r="Q9" i="8"/>
  <c r="R11" i="8"/>
  <c r="Q11" i="8"/>
  <c r="P36" i="8"/>
  <c r="R36" i="8" s="1"/>
  <c r="P36" i="10"/>
  <c r="R36" i="10" s="1"/>
  <c r="Q36" i="10"/>
  <c r="P38" i="10"/>
  <c r="R38" i="10" s="1"/>
  <c r="Q39" i="10"/>
  <c r="P39" i="10"/>
  <c r="R39" i="10" s="1"/>
  <c r="P12" i="10"/>
  <c r="R12" i="10" s="1"/>
  <c r="P13" i="10"/>
  <c r="R13" i="10" s="1"/>
  <c r="Q40" i="10"/>
  <c r="P40" i="10"/>
  <c r="R40" i="10"/>
  <c r="P41" i="10"/>
  <c r="R41" i="10" s="1"/>
  <c r="Q11" i="10"/>
  <c r="P11" i="10"/>
  <c r="R11" i="10" s="1"/>
  <c r="Q25" i="10"/>
  <c r="P25" i="10"/>
  <c r="R25" i="10" s="1"/>
  <c r="Q9" i="10"/>
  <c r="P9" i="10"/>
  <c r="R9" i="10"/>
  <c r="Q23" i="10"/>
  <c r="P23" i="10"/>
  <c r="R23" i="10"/>
  <c r="Q10" i="10"/>
  <c r="P10" i="10"/>
  <c r="R10" i="10"/>
  <c r="P8" i="10"/>
  <c r="R8" i="10" s="1"/>
  <c r="Q22" i="10"/>
  <c r="I38" i="12"/>
  <c r="J38" i="12"/>
  <c r="O38" i="12" s="1"/>
  <c r="I39" i="12"/>
  <c r="J39" i="12" s="1"/>
  <c r="O39" i="12" s="1"/>
  <c r="I35" i="12"/>
  <c r="J35" i="12" s="1"/>
  <c r="O35" i="12" s="1"/>
  <c r="I36" i="12"/>
  <c r="J36" i="12" s="1"/>
  <c r="O36" i="12" s="1"/>
  <c r="I37" i="12"/>
  <c r="J37" i="12" s="1"/>
  <c r="O37" i="12" s="1"/>
  <c r="I24" i="12"/>
  <c r="J24" i="12"/>
  <c r="O24" i="12" s="1"/>
  <c r="Q24" i="12" s="1"/>
  <c r="I9" i="12"/>
  <c r="J9" i="12" s="1"/>
  <c r="I8" i="12"/>
  <c r="J8" i="12" s="1"/>
  <c r="O8" i="12" s="1"/>
  <c r="I10" i="12"/>
  <c r="J10" i="12" s="1"/>
  <c r="O10" i="12" s="1"/>
  <c r="I12" i="12"/>
  <c r="J12" i="12"/>
  <c r="O12" i="12"/>
  <c r="Q12" i="12" s="1"/>
  <c r="I21" i="12"/>
  <c r="J21" i="12" s="1"/>
  <c r="O21" i="12" s="1"/>
  <c r="I23" i="12"/>
  <c r="J23" i="12"/>
  <c r="O23" i="12" s="1"/>
  <c r="I11" i="12"/>
  <c r="J11" i="12"/>
  <c r="O11" i="12" s="1"/>
  <c r="I22" i="12"/>
  <c r="J22" i="12"/>
  <c r="O22" i="12" s="1"/>
  <c r="O9" i="12"/>
  <c r="Q9" i="12" s="1"/>
  <c r="I11" i="16"/>
  <c r="U39" i="19" l="1"/>
  <c r="T39" i="19"/>
  <c r="V39" i="19" s="1"/>
  <c r="U8" i="19"/>
  <c r="T8" i="19"/>
  <c r="V8" i="19" s="1"/>
  <c r="T12" i="19"/>
  <c r="V12" i="19" s="1"/>
  <c r="Q10" i="16"/>
  <c r="Q13" i="16"/>
  <c r="Q25" i="16"/>
  <c r="Q38" i="16"/>
  <c r="Q22" i="16"/>
  <c r="Q26" i="16"/>
  <c r="Q39" i="16"/>
  <c r="Q8" i="16"/>
  <c r="Q11" i="16"/>
  <c r="Q23" i="16"/>
  <c r="Q36" i="16"/>
  <c r="Q40" i="16"/>
  <c r="Q9" i="16"/>
  <c r="Q12" i="16"/>
  <c r="Q24" i="16"/>
  <c r="Q37" i="16"/>
  <c r="Q11" i="14"/>
  <c r="Q35" i="14"/>
  <c r="Q39" i="14"/>
  <c r="Q36" i="14"/>
  <c r="Q8" i="14"/>
  <c r="Q21" i="14"/>
  <c r="Q22" i="14"/>
  <c r="Q23" i="14"/>
  <c r="Q24" i="14"/>
  <c r="Q38" i="14"/>
  <c r="Q9" i="14"/>
  <c r="Q10" i="14"/>
  <c r="Q25" i="14"/>
  <c r="I35" i="14"/>
  <c r="K11" i="14"/>
  <c r="J11" i="14"/>
  <c r="I8" i="14"/>
  <c r="I10" i="14"/>
  <c r="I22" i="14"/>
  <c r="I9" i="14"/>
  <c r="I37" i="14"/>
  <c r="I25" i="14"/>
  <c r="I36" i="14"/>
  <c r="I23" i="14"/>
  <c r="I24" i="14"/>
  <c r="I38" i="14"/>
  <c r="J24" i="16"/>
  <c r="K24" i="16"/>
  <c r="I40" i="16"/>
  <c r="K11" i="16"/>
  <c r="J11" i="16"/>
  <c r="I39" i="16"/>
  <c r="K8" i="16"/>
  <c r="J8" i="16"/>
  <c r="K10" i="16"/>
  <c r="J10" i="16"/>
  <c r="I22" i="16"/>
  <c r="I36" i="16"/>
  <c r="I38" i="16"/>
  <c r="I37" i="16"/>
  <c r="I23" i="16"/>
  <c r="I25" i="16"/>
  <c r="I13" i="16"/>
  <c r="I9" i="16"/>
  <c r="I26" i="16"/>
  <c r="I12" i="16"/>
  <c r="Q22" i="12"/>
  <c r="P22" i="12"/>
  <c r="R22" i="12" s="1"/>
  <c r="P23" i="12"/>
  <c r="R23" i="12" s="1"/>
  <c r="Q23" i="12"/>
  <c r="P13" i="8"/>
  <c r="R13" i="8" s="1"/>
  <c r="Q13" i="8"/>
  <c r="P11" i="12"/>
  <c r="R11" i="12" s="1"/>
  <c r="Q11" i="12"/>
  <c r="P21" i="12"/>
  <c r="R21" i="12" s="1"/>
  <c r="Q21" i="12"/>
  <c r="Q39" i="12"/>
  <c r="P39" i="12"/>
  <c r="R39" i="12" s="1"/>
  <c r="Q26" i="10"/>
  <c r="P26" i="10"/>
  <c r="R26" i="10" s="1"/>
  <c r="P37" i="5"/>
  <c r="R37" i="5" s="1"/>
  <c r="Q37" i="5"/>
  <c r="P12" i="5"/>
  <c r="R12" i="5" s="1"/>
  <c r="Q12" i="5"/>
  <c r="Q36" i="12"/>
  <c r="P36" i="12"/>
  <c r="R36" i="12" s="1"/>
  <c r="P35" i="12"/>
  <c r="R35" i="12" s="1"/>
  <c r="Q35" i="12"/>
  <c r="P26" i="8"/>
  <c r="R26" i="8" s="1"/>
  <c r="Q26" i="8"/>
  <c r="P22" i="5"/>
  <c r="R22" i="5" s="1"/>
  <c r="Q22" i="5"/>
  <c r="P8" i="5"/>
  <c r="R8" i="5" s="1"/>
  <c r="Q8" i="5"/>
  <c r="P10" i="12"/>
  <c r="R10" i="12" s="1"/>
  <c r="Q10" i="12"/>
  <c r="P8" i="12"/>
  <c r="R8" i="12" s="1"/>
  <c r="Q8" i="12"/>
  <c r="P37" i="12"/>
  <c r="R37" i="12" s="1"/>
  <c r="Q37" i="12"/>
  <c r="Q38" i="12"/>
  <c r="P38" i="12"/>
  <c r="R38" i="12" s="1"/>
  <c r="P12" i="12"/>
  <c r="R12" i="12" s="1"/>
  <c r="Q39" i="8"/>
  <c r="P24" i="12"/>
  <c r="R24" i="12" s="1"/>
  <c r="P23" i="8"/>
  <c r="R23" i="8" s="1"/>
  <c r="P8" i="8"/>
  <c r="R8" i="8" s="1"/>
  <c r="Q38" i="2"/>
  <c r="P38" i="2"/>
  <c r="R38" i="2" s="1"/>
  <c r="O37" i="2"/>
  <c r="Q36" i="2"/>
  <c r="P36" i="2"/>
  <c r="R36" i="2" s="1"/>
  <c r="P35" i="2"/>
  <c r="R35" i="2" s="1"/>
  <c r="Q35" i="2"/>
  <c r="Q8" i="2"/>
  <c r="P8" i="2"/>
  <c r="R8" i="2" s="1"/>
  <c r="P35" i="5"/>
  <c r="R35" i="5" s="1"/>
  <c r="Q35" i="5"/>
  <c r="P9" i="12"/>
  <c r="R9" i="12" s="1"/>
  <c r="P24" i="5"/>
  <c r="R24" i="5" s="1"/>
  <c r="Q39" i="2"/>
  <c r="P39" i="2"/>
  <c r="R39" i="2" s="1"/>
  <c r="Q22" i="2"/>
  <c r="P22" i="2"/>
  <c r="R22" i="2" s="1"/>
  <c r="Q25" i="12"/>
  <c r="P25" i="12"/>
  <c r="R25" i="12" s="1"/>
  <c r="I23" i="2"/>
  <c r="J23" i="2" s="1"/>
  <c r="O23" i="2" s="1"/>
  <c r="I10" i="2"/>
  <c r="J10" i="2" s="1"/>
  <c r="O10" i="2" s="1"/>
  <c r="I24" i="10"/>
  <c r="J24" i="10" s="1"/>
  <c r="O24" i="10" s="1"/>
  <c r="I39" i="14"/>
  <c r="I22" i="8"/>
  <c r="J22" i="8" s="1"/>
  <c r="O22" i="8" s="1"/>
  <c r="I37" i="8"/>
  <c r="J37" i="8" s="1"/>
  <c r="O37" i="8" s="1"/>
  <c r="I37" i="10"/>
  <c r="J37" i="10" s="1"/>
  <c r="O37" i="10" s="1"/>
  <c r="I12" i="14"/>
  <c r="I21" i="14"/>
  <c r="S8" i="16" l="1"/>
  <c r="T8" i="16" s="1"/>
  <c r="L8" i="16"/>
  <c r="U37" i="16"/>
  <c r="V24" i="16"/>
  <c r="U24" i="16"/>
  <c r="U25" i="16"/>
  <c r="U23" i="16"/>
  <c r="V23" i="16"/>
  <c r="U13" i="16"/>
  <c r="V13" i="16"/>
  <c r="U11" i="16"/>
  <c r="V11" i="16"/>
  <c r="U10" i="16"/>
  <c r="V10" i="16"/>
  <c r="K36" i="14"/>
  <c r="J36" i="14"/>
  <c r="K37" i="14"/>
  <c r="J37" i="14"/>
  <c r="U24" i="14"/>
  <c r="V11" i="14"/>
  <c r="U11" i="14"/>
  <c r="K39" i="14"/>
  <c r="J39" i="14"/>
  <c r="K38" i="14"/>
  <c r="J38" i="14"/>
  <c r="K35" i="14"/>
  <c r="J35" i="14"/>
  <c r="K24" i="14"/>
  <c r="J24" i="14"/>
  <c r="K23" i="14"/>
  <c r="J23" i="14"/>
  <c r="K21" i="14"/>
  <c r="J21" i="14"/>
  <c r="K22" i="14"/>
  <c r="J22" i="14"/>
  <c r="K25" i="14"/>
  <c r="J25" i="14"/>
  <c r="K9" i="14"/>
  <c r="J9" i="14"/>
  <c r="K10" i="14"/>
  <c r="J10" i="14"/>
  <c r="K12" i="14"/>
  <c r="J12" i="14"/>
  <c r="K8" i="14"/>
  <c r="J8" i="14"/>
  <c r="K40" i="16"/>
  <c r="J40" i="16"/>
  <c r="K39" i="16"/>
  <c r="J39" i="16"/>
  <c r="K38" i="16"/>
  <c r="J38" i="16"/>
  <c r="K37" i="16"/>
  <c r="J37" i="16"/>
  <c r="K36" i="16"/>
  <c r="J36" i="16"/>
  <c r="K26" i="16"/>
  <c r="J26" i="16"/>
  <c r="J25" i="16"/>
  <c r="K25" i="16"/>
  <c r="K23" i="16"/>
  <c r="J23" i="16"/>
  <c r="K22" i="16"/>
  <c r="J22" i="16"/>
  <c r="K13" i="16"/>
  <c r="J13" i="16"/>
  <c r="K12" i="16"/>
  <c r="J12" i="16"/>
  <c r="K9" i="16"/>
  <c r="J9" i="16"/>
  <c r="Q37" i="10"/>
  <c r="P37" i="10"/>
  <c r="R37" i="10" s="1"/>
  <c r="P24" i="10"/>
  <c r="R24" i="10" s="1"/>
  <c r="Q24" i="10"/>
  <c r="Q37" i="8"/>
  <c r="P37" i="8"/>
  <c r="R37" i="8" s="1"/>
  <c r="Q10" i="2"/>
  <c r="P10" i="2"/>
  <c r="R10" i="2" s="1"/>
  <c r="Q22" i="8"/>
  <c r="P22" i="8"/>
  <c r="R22" i="8" s="1"/>
  <c r="P23" i="2"/>
  <c r="R23" i="2" s="1"/>
  <c r="Q23" i="2"/>
  <c r="P37" i="2"/>
  <c r="R37" i="2" s="1"/>
  <c r="Q37" i="2"/>
  <c r="U8" i="16" l="1"/>
  <c r="V12" i="16"/>
  <c r="U12" i="16"/>
  <c r="V36" i="16"/>
  <c r="U36" i="16"/>
  <c r="V38" i="16"/>
  <c r="U38" i="16"/>
  <c r="U9" i="16"/>
  <c r="V9" i="16"/>
  <c r="U26" i="16"/>
  <c r="V26" i="16"/>
  <c r="U39" i="16"/>
  <c r="V39" i="16"/>
  <c r="U22" i="16"/>
  <c r="V22" i="16"/>
  <c r="U40" i="16"/>
  <c r="V40" i="16"/>
  <c r="V25" i="16"/>
  <c r="V8" i="16"/>
  <c r="V37" i="16"/>
  <c r="U8" i="14"/>
  <c r="V8" i="14"/>
  <c r="U25" i="14"/>
  <c r="V25" i="14"/>
  <c r="U21" i="14"/>
  <c r="V21" i="14"/>
  <c r="U39" i="14"/>
  <c r="V39" i="14"/>
  <c r="V9" i="14"/>
  <c r="U9" i="14"/>
  <c r="U10" i="14"/>
  <c r="V10" i="14"/>
  <c r="U22" i="14"/>
  <c r="V22" i="14"/>
  <c r="U23" i="14"/>
  <c r="V23" i="14"/>
  <c r="V36" i="14"/>
  <c r="U36" i="14"/>
  <c r="V24" i="14"/>
  <c r="V35" i="14"/>
  <c r="U35" i="14"/>
  <c r="U12" i="14"/>
  <c r="V12" i="14"/>
  <c r="V38" i="14"/>
  <c r="U38" i="14"/>
  <c r="U37" i="14"/>
  <c r="V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9562EC76-C44B-CE4B-BA12-4F677670C68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D17FC6E4-AFA6-CD45-BDC8-B3F139F72224}">
      <text>
        <r>
          <rPr>
            <sz val="10"/>
            <color rgb="FF000000"/>
            <rFont val="Verdana"/>
            <family val="2"/>
          </rPr>
          <t xml:space="preserve">Includes membership fee
</t>
        </r>
      </text>
    </comment>
    <comment ref="R22" authorId="0" shapeId="0" xr:uid="{E8AD12B2-932C-6649-8694-8732A07FE4B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8" authorId="0" shapeId="0" xr:uid="{408EE833-AF86-5147-823F-E54C399B507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R7" authorId="0" shapeId="0" xr:uid="{1037D16D-7F11-144B-8A75-20A1CD8B214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2847BDB2-1F26-8041-9483-9C0DF65BCD08}">
      <text>
        <r>
          <rPr>
            <sz val="10"/>
            <color rgb="FF000000"/>
            <rFont val="Tahoma"/>
            <family val="2"/>
          </rPr>
          <t>Includes membership fee</t>
        </r>
      </text>
    </comment>
    <comment ref="R21" authorId="0" shapeId="0" xr:uid="{B00BA8E2-C97A-A440-8D0C-68B918CBC08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5" authorId="0" shapeId="0" xr:uid="{407CAE6E-D888-F74D-91BA-4A234C3E4FC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0" authorId="0" shapeId="0" xr:uid="{4A60E0C9-A27E-B142-A1F1-830800475F4B}">
      <text>
        <r>
          <rPr>
            <sz val="10"/>
            <color rgb="FF000000"/>
            <rFont val="Tahoma"/>
            <family val="2"/>
          </rPr>
          <t>Includes membership fee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Sophie Labaste</author>
  </authors>
  <commentList>
    <comment ref="C12" authorId="0" shapeId="0" xr:uid="{98E59605-0248-4F4C-88E4-C3CB560E6BF2}">
      <text>
        <r>
          <rPr>
            <sz val="10"/>
            <color rgb="FF000000"/>
            <rFont val="Tahoma"/>
            <family val="2"/>
          </rPr>
          <t>Includes membership fee</t>
        </r>
      </text>
    </comment>
    <comment ref="C25" authorId="0" shapeId="0" xr:uid="{F6A359F8-54FE-894E-823F-F4719F1D5B49}">
      <text>
        <r>
          <rPr>
            <sz val="10"/>
            <color rgb="FF000000"/>
            <rFont val="Tahoma"/>
            <family val="2"/>
          </rPr>
          <t>Includes membership fee</t>
        </r>
      </text>
    </comment>
    <comment ref="C39" authorId="0" shapeId="0" xr:uid="{D2D50F96-6555-184D-BD2F-5F26CE235C65}">
      <text>
        <r>
          <rPr>
            <sz val="10"/>
            <color rgb="FF000000"/>
            <rFont val="Tahoma"/>
            <family val="2"/>
          </rPr>
          <t>Includes membership fee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85F7A62F-742C-0742-B9D9-0ACB781D92E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8157F6AA-1254-1142-AF30-486B2A3D6BB3}">
      <text>
        <r>
          <rPr>
            <sz val="10"/>
            <color rgb="FF000000"/>
            <rFont val="Verdana"/>
            <family val="2"/>
          </rPr>
          <t xml:space="preserve">Includes membership fee
</t>
        </r>
      </text>
    </comment>
    <comment ref="R22" authorId="0" shapeId="0" xr:uid="{70B696CB-2E80-CA43-965D-25E29A15E18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8" authorId="0" shapeId="0" xr:uid="{24788B21-EB45-4147-94A3-E032EE29993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9D3D3E71-D6BB-9146-AEE2-B7FC120B331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523593DD-7A7A-CD44-9CE9-D5B2EE5A9125}">
      <text>
        <r>
          <rPr>
            <sz val="10"/>
            <color rgb="FF000000"/>
            <rFont val="Verdana"/>
            <family val="2"/>
          </rPr>
          <t xml:space="preserve">Includes membership fee
</t>
        </r>
      </text>
    </comment>
    <comment ref="C15" authorId="2" shapeId="0" xr:uid="{D999AAF7-F8D4-9845-9175-9CA992E2ADC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23" authorId="0" shapeId="0" xr:uid="{5739954D-9004-E541-A86B-78A60E58730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9" authorId="0" shapeId="0" xr:uid="{A94FCDAD-4799-DD48-A4D7-621CF4D8C4F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FC1753D3-D2EA-BA43-A8E7-23937912423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1" shapeId="0" xr:uid="{86F66EDC-8F3F-E74B-949C-6D4A8A41493D}">
      <text>
        <r>
          <rPr>
            <sz val="10"/>
            <color rgb="FF000000"/>
            <rFont val="Verdana"/>
            <family val="2"/>
          </rPr>
          <t xml:space="preserve">Includes membership fee
</t>
        </r>
      </text>
    </comment>
    <comment ref="R23" authorId="0" shapeId="0" xr:uid="{A3FD2EBC-458B-F940-9690-60F319CDA96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R39" authorId="0" shapeId="0" xr:uid="{831B3917-0778-2D43-B9C7-0AA73F088E0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3" authorId="1" shapeId="0" xr:uid="{9E61B3E7-9816-CD48-9B32-4EA945207437}">
      <text>
        <r>
          <rPr>
            <sz val="10"/>
            <color rgb="FF000000"/>
            <rFont val="Verdana"/>
            <family val="34"/>
          </rPr>
          <t xml:space="preserve">Includes membership fee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A0861E9A-7A7E-8245-A41C-93F981D4F2F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D12D45F-C97B-6642-B5DD-CB6B40834CEE}">
      <text>
        <r>
          <rPr>
            <sz val="10"/>
            <color rgb="FF000000"/>
            <rFont val="Tahoma"/>
            <family val="2"/>
          </rPr>
          <t>Includes membership fee</t>
        </r>
      </text>
    </comment>
    <comment ref="C14" authorId="1" shapeId="0" xr:uid="{CD32E947-1354-614B-9691-51E5FC1C6C59}">
      <text>
        <r>
          <rPr>
            <sz val="10"/>
            <color rgb="FF000000"/>
            <rFont val="Verdana"/>
            <family val="2"/>
          </rPr>
          <t xml:space="preserve">Includes membership fee
</t>
        </r>
      </text>
    </comment>
    <comment ref="R27" authorId="0" shapeId="0" xr:uid="{ED43D26A-0150-0E45-B1FF-B03A7EC451A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2" authorId="1" shapeId="0" xr:uid="{6C52C44E-27ED-F44B-82E8-E2E273E7FCF1}">
      <text>
        <r>
          <rPr>
            <sz val="10"/>
            <color rgb="FF000000"/>
            <rFont val="Verdana"/>
            <family val="2"/>
          </rPr>
          <t>Includes membership fee</t>
        </r>
        <r>
          <rPr>
            <sz val="10"/>
            <color rgb="FF000000"/>
            <rFont val="Verdana"/>
            <family val="2"/>
          </rPr>
          <t xml:space="preserve">
</t>
        </r>
      </text>
    </comment>
    <comment ref="R45" authorId="0" shapeId="0" xr:uid="{142267C7-6544-904B-A46C-89681AE4243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0" authorId="1" shapeId="0" xr:uid="{18FEA3F6-FAF6-264D-96D3-C437948C11F3}">
      <text>
        <r>
          <rPr>
            <sz val="10"/>
            <color rgb="FF000000"/>
            <rFont val="Verdana"/>
            <family val="34"/>
          </rPr>
          <t xml:space="preserve">Includes membership fee
</t>
        </r>
      </text>
    </comment>
    <comment ref="C54" authorId="2" shapeId="0" xr:uid="{BC97092A-F170-854C-980D-755BD0394B8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May Mauseth</author>
  </authors>
  <commentList>
    <comment ref="R7" authorId="0" shapeId="0" xr:uid="{C55615AE-71AC-2045-AF07-7517FA4F942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A0D45C8B-48E9-5C48-B663-83F841921AC9}">
      <text>
        <r>
          <rPr>
            <sz val="10"/>
            <color rgb="FF000000"/>
            <rFont val="Tahoma"/>
            <family val="2"/>
          </rPr>
          <t>Includes membership fee</t>
        </r>
      </text>
    </comment>
    <comment ref="C14" authorId="1" shapeId="0" xr:uid="{2200D18B-0F79-3447-B023-FAF3C4DA1937}">
      <text>
        <r>
          <rPr>
            <sz val="10"/>
            <color rgb="FF000000"/>
            <rFont val="Verdana"/>
            <family val="2"/>
          </rPr>
          <t xml:space="preserve">Includes membership fee
</t>
        </r>
      </text>
    </comment>
    <comment ref="R25" authorId="0" shapeId="0" xr:uid="{0E01C14A-DC97-4342-BF8E-C92788933D9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0" authorId="1" shapeId="0" xr:uid="{AA1C71C9-BE42-F74A-B4D1-5FB54D4104BA}">
      <text>
        <r>
          <rPr>
            <sz val="10"/>
            <color rgb="FF000000"/>
            <rFont val="Verdana"/>
            <family val="2"/>
          </rPr>
          <t>Includes membership fee</t>
        </r>
        <r>
          <rPr>
            <sz val="10"/>
            <color rgb="FF000000"/>
            <rFont val="Verdana"/>
            <family val="2"/>
          </rPr>
          <t xml:space="preserve">
</t>
        </r>
      </text>
    </comment>
    <comment ref="R40" authorId="0" shapeId="0" xr:uid="{9E695900-CC2C-B14A-A6D1-0AB75400C64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5" authorId="1" shapeId="0" xr:uid="{5098EC4D-F2D5-7746-87DF-62C5A891D514}">
      <text>
        <r>
          <rPr>
            <sz val="10"/>
            <color rgb="FF000000"/>
            <rFont val="Verdana"/>
            <family val="34"/>
          </rPr>
          <t xml:space="preserve">Includes membership fee
</t>
        </r>
      </text>
    </comment>
    <comment ref="C49" authorId="2" shapeId="0" xr:uid="{FC36DC3B-C064-124C-AE8E-CBA85686C202}">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7D8E50AD-3B60-0448-AB1E-6C05045F72F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5ADDADA7-5767-054D-A025-68BFAA106AE7}">
      <text>
        <r>
          <rPr>
            <sz val="10"/>
            <color rgb="FF000000"/>
            <rFont val="Tahoma"/>
            <family val="2"/>
          </rPr>
          <t>Includes membership fee</t>
        </r>
      </text>
    </comment>
    <comment ref="C14" authorId="1" shapeId="0" xr:uid="{2AA35265-B5D7-BF42-96D7-18714BA42F90}">
      <text>
        <r>
          <rPr>
            <sz val="10"/>
            <color rgb="FF000000"/>
            <rFont val="Verdana"/>
            <family val="2"/>
          </rPr>
          <t xml:space="preserve">Includes membership fee
</t>
        </r>
      </text>
    </comment>
    <comment ref="R22" authorId="0" shapeId="0" xr:uid="{202FE734-8EC0-754F-BA5B-ED0F6EE3966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C60E75BF-35F7-2F4C-A075-826F7735D504}">
      <text>
        <r>
          <rPr>
            <sz val="10"/>
            <color rgb="FF000000"/>
            <rFont val="Verdana"/>
            <family val="2"/>
          </rPr>
          <t>Includes membership fee</t>
        </r>
        <r>
          <rPr>
            <sz val="10"/>
            <color rgb="FF000000"/>
            <rFont val="Verdana"/>
            <family val="2"/>
          </rPr>
          <t xml:space="preserve">
</t>
        </r>
      </text>
    </comment>
    <comment ref="R36" authorId="0" shapeId="0" xr:uid="{615C5008-843E-BF4F-91C8-1D2A9A4AA90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996F91A2-B782-D844-A0E9-F519CE5C79C1}">
      <text>
        <r>
          <rPr>
            <sz val="10"/>
            <color rgb="FF000000"/>
            <rFont val="Verdana"/>
            <family val="34"/>
          </rPr>
          <t>Includes membership fee</t>
        </r>
        <r>
          <rPr>
            <sz val="10"/>
            <color rgb="FF000000"/>
            <rFont val="Verdana"/>
            <family val="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3A6FA6E4-8063-0F4D-AC76-1CB51FD1740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4E63604F-1E85-0A44-9A47-29CE17F79CC1}">
      <text>
        <r>
          <rPr>
            <sz val="10"/>
            <color rgb="FF000000"/>
            <rFont val="Tahoma"/>
            <family val="2"/>
          </rPr>
          <t>Includes membership fee</t>
        </r>
      </text>
    </comment>
    <comment ref="C14" authorId="1" shapeId="0" xr:uid="{2AE4F862-FA59-FB45-9DF1-450E769FAD69}">
      <text>
        <r>
          <rPr>
            <sz val="10"/>
            <color rgb="FF000000"/>
            <rFont val="Verdana"/>
            <family val="2"/>
          </rPr>
          <t xml:space="preserve">Includes membership fee
</t>
        </r>
      </text>
    </comment>
    <comment ref="R22" authorId="0" shapeId="0" xr:uid="{765421D1-B729-2543-A5C5-A32999CA463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7" authorId="1" shapeId="0" xr:uid="{32786C75-B630-D44F-8035-1CB3B1164E83}">
      <text>
        <r>
          <rPr>
            <sz val="10"/>
            <color rgb="FF000000"/>
            <rFont val="Verdana"/>
            <family val="2"/>
          </rPr>
          <t>Includes membership fee</t>
        </r>
        <r>
          <rPr>
            <sz val="10"/>
            <color rgb="FF000000"/>
            <rFont val="Verdana"/>
            <family val="2"/>
          </rPr>
          <t xml:space="preserve">
</t>
        </r>
      </text>
    </comment>
    <comment ref="R36" authorId="0" shapeId="0" xr:uid="{3D8E4FFE-FCC2-D74F-8584-E7384AC1C1A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1" authorId="1" shapeId="0" xr:uid="{60F29639-15DD-3240-9C68-DB5D000B29BE}">
      <text>
        <r>
          <rPr>
            <sz val="10"/>
            <color rgb="FF000000"/>
            <rFont val="Verdana"/>
            <family val="34"/>
          </rPr>
          <t>Includes membership fee</t>
        </r>
        <r>
          <rPr>
            <sz val="10"/>
            <color rgb="FF000000"/>
            <rFont val="Verdana"/>
            <family val="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Sophie Labaste</author>
    <author>Michael  John Thompson</author>
  </authors>
  <commentList>
    <comment ref="R7" authorId="0" shapeId="0" xr:uid="{9017A9C8-4555-CB4E-9A39-97764BE667E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2" authorId="0" shapeId="0" xr:uid="{92C10F0E-3B0A-C94A-B234-B21F878D62B0}">
      <text>
        <r>
          <rPr>
            <sz val="10"/>
            <color rgb="FF000000"/>
            <rFont val="Tahoma"/>
            <family val="2"/>
          </rPr>
          <t>Includes membership fee</t>
        </r>
      </text>
    </comment>
    <comment ref="C14" authorId="1" shapeId="0" xr:uid="{1B853DB0-ED98-1C40-A2E1-6F2218243C64}">
      <text>
        <r>
          <rPr>
            <sz val="10"/>
            <color rgb="FF000000"/>
            <rFont val="Verdana"/>
            <family val="2"/>
          </rPr>
          <t xml:space="preserve">Includes membership fee
</t>
        </r>
      </text>
    </comment>
    <comment ref="R22" authorId="0" shapeId="0" xr:uid="{5F249F01-1970-3647-9CF0-98F069AE0CD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28" authorId="1" shapeId="0" xr:uid="{341723D0-F8D6-6045-8AF3-7899D865EAF0}">
      <text>
        <r>
          <rPr>
            <sz val="10"/>
            <color rgb="FF000000"/>
            <rFont val="Verdana"/>
            <family val="2"/>
          </rPr>
          <t xml:space="preserve">Includes membership fee
</t>
        </r>
      </text>
    </comment>
    <comment ref="R37" authorId="0" shapeId="0" xr:uid="{23BE3EFF-B5D4-3449-BEF7-2A4592044F0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2" authorId="0" shapeId="0" xr:uid="{1181024C-2A06-9545-9AFE-3F80C608081B}">
      <text>
        <r>
          <rPr>
            <sz val="10"/>
            <color rgb="FF000000"/>
            <rFont val="Tahoma"/>
            <family val="2"/>
          </rPr>
          <t>Includes membership fee</t>
        </r>
      </text>
    </comment>
    <comment ref="C43" authorId="1" shapeId="0" xr:uid="{4619C978-FF20-4A4D-B29E-704762B3E6F2}">
      <text>
        <r>
          <rPr>
            <sz val="10"/>
            <color rgb="FF000000"/>
            <rFont val="Verdana"/>
            <family val="2"/>
          </rPr>
          <t xml:space="preserve">Includes membership fee
</t>
        </r>
      </text>
    </comment>
  </commentList>
</comments>
</file>

<file path=xl/sharedStrings.xml><?xml version="1.0" encoding="utf-8"?>
<sst xmlns="http://schemas.openxmlformats.org/spreadsheetml/2006/main" count="7157" uniqueCount="592">
  <si>
    <t>2) Controlled load (also known as dedicated circuit and controlled off-peak 1). Typically used for hot water and heating.</t>
    <phoneticPr fontId="2" type="noConversion"/>
  </si>
  <si>
    <t>3) Time of Use (TOU). Three part tariff with peak, shoulder and off-peak rates.</t>
    <phoneticPr fontId="2" type="noConversion"/>
  </si>
  <si>
    <t>DISCLAIMER:</t>
  </si>
  <si>
    <t xml:space="preserve">The energy offers, tariffs and bill calculations presented in this workbook should be used as a general guide only and should not be </t>
  </si>
  <si>
    <t xml:space="preserve">workbook, it is suitable for use only as a research and advocacy tool. We do not accept any legal responsibility for errors or inaccuracies. </t>
  </si>
  <si>
    <t>1st block</t>
  </si>
  <si>
    <t>2nd block</t>
  </si>
  <si>
    <t>3rd block</t>
  </si>
  <si>
    <t xml:space="preserve">Alviss Consulting Pty Ltd does not accept liability for any action taken based on the information provided in this workbook or for any loss, </t>
    <phoneticPr fontId="0" type="noConversion"/>
  </si>
  <si>
    <t xml:space="preserve">economic or otherwise, suffered as a result of reliance on the information presented in this workbook.  </t>
    <phoneticPr fontId="0" type="noConversion"/>
  </si>
  <si>
    <t>Effective from</t>
    <phoneticPr fontId="2" type="noConversion"/>
  </si>
  <si>
    <t>Solar (y/n)</t>
    <phoneticPr fontId="2" type="noConversion"/>
  </si>
  <si>
    <t>Restricted eligibility? (n/so/nso)</t>
    <phoneticPr fontId="2" type="noConversion"/>
  </si>
  <si>
    <t>Solar meter fee (c/day)</t>
  </si>
  <si>
    <t>Retailer</t>
  </si>
  <si>
    <t>Name</t>
    <phoneticPr fontId="2" type="noConversion"/>
  </si>
  <si>
    <t>quarter</t>
    <phoneticPr fontId="7" type="noConversion"/>
  </si>
  <si>
    <t>ACT-Controlled 1</t>
    <phoneticPr fontId="7" type="noConversion"/>
  </si>
  <si>
    <t>Regulated</t>
  </si>
  <si>
    <t>TOU</t>
    <phoneticPr fontId="7" type="noConversion"/>
  </si>
  <si>
    <t>ACT-TOU</t>
    <phoneticPr fontId="7" type="noConversion"/>
  </si>
  <si>
    <t>Single</t>
    <phoneticPr fontId="7" type="noConversion"/>
  </si>
  <si>
    <t>y</t>
    <phoneticPr fontId="7" type="noConversion"/>
  </si>
  <si>
    <t>EnergyAustralia</t>
    <phoneticPr fontId="7" type="noConversion"/>
  </si>
  <si>
    <t>Everyday Saver Business</t>
    <phoneticPr fontId="7" type="noConversion"/>
  </si>
  <si>
    <t xml:space="preserve">ACT-Single </t>
    <phoneticPr fontId="7" type="noConversion"/>
  </si>
  <si>
    <t>o</t>
    <phoneticPr fontId="7" type="noConversion"/>
  </si>
  <si>
    <t>TOU</t>
    <phoneticPr fontId="7" type="noConversion"/>
  </si>
  <si>
    <t>ERM Power</t>
    <phoneticPr fontId="7" type="noConversion"/>
  </si>
  <si>
    <t>Adjustable</t>
    <phoneticPr fontId="7" type="noConversion"/>
  </si>
  <si>
    <t>n</t>
    <phoneticPr fontId="7" type="noConversion"/>
  </si>
  <si>
    <t>Origin Energy</t>
    <phoneticPr fontId="7" type="noConversion"/>
  </si>
  <si>
    <t>Business Saver</t>
    <phoneticPr fontId="7" type="noConversion"/>
  </si>
  <si>
    <t>y</t>
    <phoneticPr fontId="7" type="noConversion"/>
  </si>
  <si>
    <t>Controlled</t>
    <phoneticPr fontId="7" type="noConversion"/>
  </si>
  <si>
    <t>quarter</t>
  </si>
  <si>
    <t>Tab colours:</t>
  </si>
  <si>
    <t>April</t>
  </si>
  <si>
    <t>Source: www.actewagl.com.au</t>
  </si>
  <si>
    <t xml:space="preserve">*The spreadsheets are interactive where the user can adjust quarterly consumption (kWh) and peak/off peak  </t>
    <phoneticPr fontId="2" type="noConversion"/>
  </si>
  <si>
    <t>proportions (%). All red cells contain variables for the user to insert</t>
    <phoneticPr fontId="2" type="noConversion"/>
  </si>
  <si>
    <t>If you would like to obtain information about energy offers available to you as a customer, go to AER’s "Energy Made Easy" website</t>
    <phoneticPr fontId="2" type="noConversion"/>
  </si>
  <si>
    <t>www.energymadeeasy.gov.au or contact the energy retailers directly.</t>
    <phoneticPr fontId="2" type="noConversion"/>
  </si>
  <si>
    <t>SME Tariff-Tracker</t>
    <phoneticPr fontId="2" type="noConversion"/>
  </si>
  <si>
    <t>ACT Workbook 1 - Electricity offers</t>
    <phoneticPr fontId="2" type="noConversion"/>
  </si>
  <si>
    <t xml:space="preserve">*Analysis of bills (consumption level/pattern variable) </t>
    <phoneticPr fontId="2" type="noConversion"/>
  </si>
  <si>
    <t>*As SME electricity offers currently depend on the type of metering installed at the premises,</t>
    <phoneticPr fontId="2" type="noConversion"/>
  </si>
  <si>
    <t xml:space="preserve">1) Single rate (also known as flat rate). </t>
    <phoneticPr fontId="2" type="noConversion"/>
  </si>
  <si>
    <t xml:space="preserve">in the workbook is not provided as financial advice. While we have taken great care to ensure accuracy of the information provided in this </t>
  </si>
  <si>
    <t>Number of peak months</t>
    <phoneticPr fontId="2" type="noConversion"/>
  </si>
  <si>
    <t>solar (net/gross)</t>
  </si>
  <si>
    <t>Insert quarterly consumption (kWh):</t>
    <phoneticPr fontId="2" type="noConversion"/>
  </si>
  <si>
    <t>Insert peak proportion (%):</t>
    <phoneticPr fontId="2" type="noConversion"/>
  </si>
  <si>
    <t>Insert shoulder proportion (%):</t>
    <phoneticPr fontId="2" type="noConversion"/>
  </si>
  <si>
    <t>Insert off-peak proportion (%):</t>
    <phoneticPr fontId="2" type="noConversion"/>
  </si>
  <si>
    <t>Retailer</t>
    <phoneticPr fontId="2" type="noConversion"/>
  </si>
  <si>
    <t>Offer</t>
    <phoneticPr fontId="2" type="noConversion"/>
  </si>
  <si>
    <t>Supply charge</t>
    <phoneticPr fontId="2" type="noConversion"/>
  </si>
  <si>
    <t>1st block</t>
    <phoneticPr fontId="2" type="noConversion"/>
  </si>
  <si>
    <t>net</t>
    <phoneticPr fontId="2" type="noConversion"/>
  </si>
  <si>
    <t>o</t>
    <phoneticPr fontId="2" type="noConversion"/>
  </si>
  <si>
    <t>DD discount of $20 per annum</t>
    <phoneticPr fontId="2" type="noConversion"/>
  </si>
  <si>
    <t>Account credit</t>
  </si>
  <si>
    <t>Seasonal: Off-peak/ Off-peak rate (c/kWh)</t>
    <phoneticPr fontId="2" type="noConversion"/>
  </si>
  <si>
    <t>Cont' off peak</t>
    <phoneticPr fontId="2" type="noConversion"/>
  </si>
  <si>
    <t>Regulated</t>
    <phoneticPr fontId="2" type="noConversion"/>
  </si>
  <si>
    <t>Minimum monthly demand charged (kW)</t>
    <phoneticPr fontId="7" type="noConversion"/>
  </si>
  <si>
    <t>ACT</t>
    <phoneticPr fontId="7" type="noConversion"/>
  </si>
  <si>
    <t>ActewAGL</t>
    <phoneticPr fontId="7" type="noConversion"/>
  </si>
  <si>
    <t>Single</t>
    <phoneticPr fontId="7" type="noConversion"/>
  </si>
  <si>
    <t>y</t>
    <phoneticPr fontId="7" type="noConversion"/>
  </si>
  <si>
    <t>n</t>
    <phoneticPr fontId="7" type="noConversion"/>
  </si>
  <si>
    <t>Business plan</t>
    <phoneticPr fontId="7" type="noConversion"/>
  </si>
  <si>
    <t>quarter</t>
    <phoneticPr fontId="7" type="noConversion"/>
  </si>
  <si>
    <t xml:space="preserve">ACT-Single </t>
    <phoneticPr fontId="7" type="noConversion"/>
  </si>
  <si>
    <t>n</t>
    <phoneticPr fontId="7" type="noConversion"/>
  </si>
  <si>
    <t>net</t>
    <phoneticPr fontId="7" type="noConversion"/>
  </si>
  <si>
    <t>o</t>
    <phoneticPr fontId="7" type="noConversion"/>
  </si>
  <si>
    <t>DD discount of $20 per annum</t>
    <phoneticPr fontId="7" type="noConversion"/>
  </si>
  <si>
    <t>n</t>
    <phoneticPr fontId="7" type="noConversion"/>
  </si>
  <si>
    <t>Account establishment fee may apply</t>
    <phoneticPr fontId="7" type="noConversion"/>
  </si>
  <si>
    <t>Controlled</t>
    <phoneticPr fontId="7" type="noConversion"/>
  </si>
  <si>
    <t>Split week tariff: Shoulder - weekends (c/kWh)</t>
    <phoneticPr fontId="2" type="noConversion"/>
  </si>
  <si>
    <t>Seasonal: Peak season shoulder rate (c/kWh)</t>
    <phoneticPr fontId="2" type="noConversion"/>
  </si>
  <si>
    <t>POT discount off usage (%)</t>
    <phoneticPr fontId="2" type="noConversion"/>
  </si>
  <si>
    <t>Annual bill incl guaranteed discounts</t>
    <phoneticPr fontId="2" type="noConversion"/>
  </si>
  <si>
    <t>Annual bill incl conditional discounts</t>
    <phoneticPr fontId="2" type="noConversion"/>
  </si>
  <si>
    <t>Contract length (months)</t>
    <phoneticPr fontId="2" type="noConversion"/>
  </si>
  <si>
    <t>Exit fee (yes/no)</t>
    <phoneticPr fontId="2" type="noConversion"/>
  </si>
  <si>
    <t>Single</t>
    <phoneticPr fontId="2" type="noConversion"/>
  </si>
  <si>
    <t xml:space="preserve">ACT-Single </t>
    <phoneticPr fontId="2" type="noConversion"/>
  </si>
  <si>
    <t>TOU</t>
    <phoneticPr fontId="2" type="noConversion"/>
  </si>
  <si>
    <t>ACT-TOU</t>
    <phoneticPr fontId="2" type="noConversion"/>
  </si>
  <si>
    <t>Single or peak rate (c/kWh)</t>
    <phoneticPr fontId="2" type="noConversion"/>
  </si>
  <si>
    <t>block type</t>
  </si>
  <si>
    <t>Peak 1st step (kWh)</t>
    <phoneticPr fontId="2" type="noConversion"/>
  </si>
  <si>
    <t>Peak 2nd rate (c/kWh)</t>
    <phoneticPr fontId="2" type="noConversion"/>
  </si>
  <si>
    <t>Peak 2nd step (kWh)</t>
    <phoneticPr fontId="2" type="noConversion"/>
  </si>
  <si>
    <t>Peak 3rd rate (c/kWh)</t>
    <phoneticPr fontId="2" type="noConversion"/>
  </si>
  <si>
    <t>Peak 3rd step (kWh)</t>
    <phoneticPr fontId="2" type="noConversion"/>
  </si>
  <si>
    <t>Peak 4th rate (c/kWh)</t>
    <phoneticPr fontId="2" type="noConversion"/>
  </si>
  <si>
    <t>Annual bill (excl GST)</t>
    <phoneticPr fontId="2" type="noConversion"/>
  </si>
  <si>
    <t>Guaranteed discount off bill (%)</t>
    <phoneticPr fontId="2" type="noConversion"/>
  </si>
  <si>
    <t>Service fee ($ per month)</t>
    <phoneticPr fontId="2" type="noConversion"/>
  </si>
  <si>
    <t>Single rate</t>
  </si>
  <si>
    <t>Insert quarterly consumption (kWh):</t>
  </si>
  <si>
    <t>Green note</t>
    <phoneticPr fontId="2" type="noConversion"/>
  </si>
  <si>
    <t>Comments</t>
    <phoneticPr fontId="2" type="noConversion"/>
  </si>
  <si>
    <t>Business plan</t>
    <phoneticPr fontId="2" type="noConversion"/>
  </si>
  <si>
    <t>quarter</t>
    <phoneticPr fontId="2" type="noConversion"/>
  </si>
  <si>
    <t>Peak balance</t>
  </si>
  <si>
    <t>Quarterly bill</t>
  </si>
  <si>
    <t>Annual bill (excl GST)</t>
  </si>
  <si>
    <t>Guaranteed discount off bill (%)</t>
  </si>
  <si>
    <t>4th block</t>
  </si>
  <si>
    <t>Split week tariff: Shoulder - weekdays (c/kWh)</t>
    <phoneticPr fontId="2" type="noConversion"/>
  </si>
  <si>
    <t>POT discount off bill (%)</t>
    <phoneticPr fontId="2" type="noConversion"/>
  </si>
  <si>
    <t>POT discount off usage (%)</t>
    <phoneticPr fontId="2" type="noConversion"/>
  </si>
  <si>
    <t>DD discount off bill (%)</t>
    <phoneticPr fontId="2" type="noConversion"/>
  </si>
  <si>
    <t>DD discount off usage (%)</t>
    <phoneticPr fontId="2" type="noConversion"/>
  </si>
  <si>
    <t>ID</t>
  </si>
  <si>
    <t>Timestamp</t>
    <phoneticPr fontId="2" type="noConversion"/>
  </si>
  <si>
    <t>State</t>
    <phoneticPr fontId="2" type="noConversion"/>
  </si>
  <si>
    <t>Supply (c/day)</t>
  </si>
  <si>
    <t>Limited benefit period? (months)</t>
    <phoneticPr fontId="2" type="noConversion"/>
  </si>
  <si>
    <t>*All supply charges published as quarterly charges have been divided by 91 days.</t>
  </si>
  <si>
    <t>*All daily inclining block thresholds have been multiplied by 91 to calculate quarterly bills.</t>
    <phoneticPr fontId="2" type="noConversion"/>
  </si>
  <si>
    <t>ACT Retailers:</t>
    <phoneticPr fontId="2" type="noConversion"/>
  </si>
  <si>
    <r>
      <t>Workbook prepared by Alviss Consulting for</t>
    </r>
    <r>
      <rPr>
        <b/>
        <sz val="11"/>
        <color indexed="48"/>
        <rFont val="Arial"/>
        <family val="2"/>
      </rPr>
      <t xml:space="preserve"> Energy Consumers Australia (ECA)</t>
    </r>
    <phoneticPr fontId="2" type="noConversion"/>
  </si>
  <si>
    <t>Annual bill incl guaranteed discounts</t>
  </si>
  <si>
    <t>Annual bill incl conditional discounts</t>
  </si>
  <si>
    <t>Contract length (months)</t>
  </si>
  <si>
    <t>Exit fee (yes/no)</t>
  </si>
  <si>
    <t>Account establishment fee may apply</t>
    <phoneticPr fontId="2" type="noConversion"/>
  </si>
  <si>
    <t>Cont' off peak 1st step (kWh)</t>
    <phoneticPr fontId="2" type="noConversion"/>
  </si>
  <si>
    <t>Cont' off peak 2nd rate</t>
    <phoneticPr fontId="2" type="noConversion"/>
  </si>
  <si>
    <t>Shoulder (c/kWh)</t>
    <phoneticPr fontId="2" type="noConversion"/>
  </si>
  <si>
    <t>Other incentives</t>
    <phoneticPr fontId="2" type="noConversion"/>
  </si>
  <si>
    <t>Incentive type</t>
    <phoneticPr fontId="2" type="noConversion"/>
  </si>
  <si>
    <t>Approx. incentive value ($)</t>
    <phoneticPr fontId="2" type="noConversion"/>
  </si>
  <si>
    <t>Controlled</t>
    <phoneticPr fontId="2" type="noConversion"/>
  </si>
  <si>
    <t>y</t>
    <phoneticPr fontId="2" type="noConversion"/>
  </si>
  <si>
    <t>n</t>
    <phoneticPr fontId="2" type="noConversion"/>
  </si>
  <si>
    <t>ActewAGL</t>
    <phoneticPr fontId="2" type="noConversion"/>
  </si>
  <si>
    <t>Seasonal: Off peak season shoulder rate (c/kWh)</t>
    <phoneticPr fontId="2" type="noConversion"/>
  </si>
  <si>
    <t>E-bill discount off bill (%)</t>
    <phoneticPr fontId="2" type="noConversion"/>
  </si>
  <si>
    <t>E-bill discount off usage (%)</t>
    <phoneticPr fontId="2" type="noConversion"/>
  </si>
  <si>
    <t>Dual Fuel discount off bill (%)</t>
    <phoneticPr fontId="2" type="noConversion"/>
  </si>
  <si>
    <t>Dual Fuel discount off usage (%)</t>
    <phoneticPr fontId="2" type="noConversion"/>
  </si>
  <si>
    <t>Contract length (months)</t>
    <phoneticPr fontId="2" type="noConversion"/>
  </si>
  <si>
    <t>ETF (Y/N)</t>
    <phoneticPr fontId="2" type="noConversion"/>
  </si>
  <si>
    <t>Time structure Code</t>
    <phoneticPr fontId="2" type="noConversion"/>
  </si>
  <si>
    <t>Seasonal? (y/n)</t>
    <phoneticPr fontId="2" type="noConversion"/>
  </si>
  <si>
    <t>Summer or winter peak (s/w)</t>
    <phoneticPr fontId="2" type="noConversion"/>
  </si>
  <si>
    <t xml:space="preserve">relied upon. The workbook is not an appropriate substitute for obtaining an offer from an energy retailer.  The information presented </t>
  </si>
  <si>
    <t>DB</t>
    <phoneticPr fontId="2" type="noConversion"/>
  </si>
  <si>
    <t>DB Zone</t>
    <phoneticPr fontId="2" type="noConversion"/>
  </si>
  <si>
    <t>Meter type</t>
    <phoneticPr fontId="2" type="noConversion"/>
  </si>
  <si>
    <t>Other Direct Debit Incentive (y/n)</t>
    <phoneticPr fontId="2" type="noConversion"/>
  </si>
  <si>
    <t>Seasonal: peak/ off-peak rate (c/kWh)</t>
    <phoneticPr fontId="2" type="noConversion"/>
  </si>
  <si>
    <t>Off-peak rate (c/kWh)</t>
    <phoneticPr fontId="2" type="noConversion"/>
  </si>
  <si>
    <t>Off peak 1st step (kWh)</t>
    <phoneticPr fontId="2" type="noConversion"/>
  </si>
  <si>
    <t>ActewAGL</t>
    <phoneticPr fontId="2" type="noConversion"/>
  </si>
  <si>
    <t>ACT</t>
    <phoneticPr fontId="2" type="noConversion"/>
  </si>
  <si>
    <t>Supply charge</t>
  </si>
  <si>
    <t>Off peak 2nd rate (c/kWh)</t>
    <phoneticPr fontId="2" type="noConversion"/>
  </si>
  <si>
    <t>ACT-Controlled 1</t>
    <phoneticPr fontId="2" type="noConversion"/>
  </si>
  <si>
    <t>Guaranteed discount off usage (%)</t>
  </si>
  <si>
    <t>POT discount off bill (%)</t>
  </si>
  <si>
    <t>POT discount off usage (%)</t>
  </si>
  <si>
    <t>Peak balance</t>
    <phoneticPr fontId="2" type="noConversion"/>
  </si>
  <si>
    <t>Shoulder</t>
    <phoneticPr fontId="2" type="noConversion"/>
  </si>
  <si>
    <t>Off-Peak</t>
    <phoneticPr fontId="2" type="noConversion"/>
  </si>
  <si>
    <t>Origin Energy</t>
    <phoneticPr fontId="2" type="noConversion"/>
  </si>
  <si>
    <t>Business Saver</t>
    <phoneticPr fontId="2" type="noConversion"/>
  </si>
  <si>
    <t>Also available with 2 years benefit period</t>
  </si>
  <si>
    <t>Annual bill incl guaranteed discounts (incl GST)</t>
    <phoneticPr fontId="2" type="noConversion"/>
  </si>
  <si>
    <t>Annual bill incl conditional discounts (incl GST)</t>
    <phoneticPr fontId="2" type="noConversion"/>
  </si>
  <si>
    <t>Small Business Electricity Offers</t>
    <phoneticPr fontId="2" type="noConversion"/>
  </si>
  <si>
    <t>This workbook contains:</t>
  </si>
  <si>
    <t>POT discount off bill (%)</t>
    <phoneticPr fontId="2" type="noConversion"/>
  </si>
  <si>
    <t>FIT (c/kWh)</t>
    <phoneticPr fontId="2" type="noConversion"/>
  </si>
  <si>
    <t>Green (y/n/o)</t>
    <phoneticPr fontId="2" type="noConversion"/>
  </si>
  <si>
    <t>Guaranteed discount off usage (%)</t>
    <phoneticPr fontId="2" type="noConversion"/>
  </si>
  <si>
    <t>this analysis include the three most common electricity offers based on meter type:</t>
  </si>
  <si>
    <t>Peak or single Capacity charge  (c/kVA/day)</t>
    <phoneticPr fontId="2" type="noConversion"/>
  </si>
  <si>
    <t>Shoulder Capacity charge  (c/kVA/day)</t>
    <phoneticPr fontId="2" type="noConversion"/>
  </si>
  <si>
    <t>Off-peak Capacity charge  (c/kVA/day)</t>
    <phoneticPr fontId="2" type="noConversion"/>
  </si>
  <si>
    <t>Offer</t>
  </si>
  <si>
    <t>Guaranteed discount off bill (%)</t>
    <phoneticPr fontId="2" type="noConversion"/>
  </si>
  <si>
    <t>Guaranteed discount off usage (%)</t>
    <phoneticPr fontId="2" type="noConversion"/>
  </si>
  <si>
    <t>Off peak 2nd step (kWh)</t>
    <phoneticPr fontId="2" type="noConversion"/>
  </si>
  <si>
    <t>Off peak 3rd rate (c/kWh)</t>
    <phoneticPr fontId="2" type="noConversion"/>
  </si>
  <si>
    <t>Off peak 3rd step (kWh)</t>
    <phoneticPr fontId="2" type="noConversion"/>
  </si>
  <si>
    <t>Off peak 4th rate (c/kWh)</t>
    <phoneticPr fontId="2" type="noConversion"/>
  </si>
  <si>
    <t>Seasonal tariff with non-seasonal off-peak rate (c/kWh)</t>
    <phoneticPr fontId="2" type="noConversion"/>
  </si>
  <si>
    <t>ACT, ActewAGL NETWORK</t>
    <phoneticPr fontId="2" type="noConversion"/>
  </si>
  <si>
    <t>Controlled load</t>
  </si>
  <si>
    <t>Insert peak proportion (%):</t>
  </si>
  <si>
    <t>Insert controlled off-peak proportion (%):</t>
  </si>
  <si>
    <t>TOU</t>
    <phoneticPr fontId="2" type="noConversion"/>
  </si>
  <si>
    <t>ACT</t>
    <phoneticPr fontId="2" type="noConversion"/>
  </si>
  <si>
    <t>Controlled</t>
    <phoneticPr fontId="2" type="noConversion"/>
  </si>
  <si>
    <t>EnergyAustralia</t>
    <phoneticPr fontId="2" type="noConversion"/>
  </si>
  <si>
    <t>Everyday Saver Business</t>
    <phoneticPr fontId="2" type="noConversion"/>
  </si>
  <si>
    <t>ERM Power</t>
    <phoneticPr fontId="2" type="noConversion"/>
  </si>
  <si>
    <t>Adjustable</t>
    <phoneticPr fontId="2" type="noConversion"/>
  </si>
  <si>
    <t>Regulated</t>
    <phoneticPr fontId="2" type="noConversion"/>
  </si>
  <si>
    <t>Dual fuel condition? (y/n)</t>
    <phoneticPr fontId="2" type="noConversion"/>
  </si>
  <si>
    <t>October</t>
  </si>
  <si>
    <t>ACT</t>
    <phoneticPr fontId="8" type="noConversion"/>
  </si>
  <si>
    <t>ActewAGL</t>
    <phoneticPr fontId="8" type="noConversion"/>
  </si>
  <si>
    <t>Single</t>
    <phoneticPr fontId="8" type="noConversion"/>
  </si>
  <si>
    <t>y</t>
    <phoneticPr fontId="8" type="noConversion"/>
  </si>
  <si>
    <t>n</t>
    <phoneticPr fontId="8" type="noConversion"/>
  </si>
  <si>
    <t>quarter</t>
    <phoneticPr fontId="8" type="noConversion"/>
  </si>
  <si>
    <t xml:space="preserve">ACT-Single </t>
    <phoneticPr fontId="8" type="noConversion"/>
  </si>
  <si>
    <t>n</t>
    <phoneticPr fontId="8" type="noConversion"/>
  </si>
  <si>
    <t>net</t>
    <phoneticPr fontId="8" type="noConversion"/>
  </si>
  <si>
    <t>o</t>
    <phoneticPr fontId="8" type="noConversion"/>
  </si>
  <si>
    <t>n</t>
    <phoneticPr fontId="8" type="noConversion"/>
  </si>
  <si>
    <t>Account establishment fee may apply</t>
    <phoneticPr fontId="8" type="noConversion"/>
  </si>
  <si>
    <t>Business plan</t>
    <phoneticPr fontId="8" type="noConversion"/>
  </si>
  <si>
    <t>DD discount of $20 per annum</t>
    <phoneticPr fontId="8" type="noConversion"/>
  </si>
  <si>
    <t>ACT</t>
    <phoneticPr fontId="9" type="noConversion"/>
  </si>
  <si>
    <t>ActewAGL</t>
    <phoneticPr fontId="9" type="noConversion"/>
  </si>
  <si>
    <t>Single</t>
    <phoneticPr fontId="9" type="noConversion"/>
  </si>
  <si>
    <t>y</t>
    <phoneticPr fontId="9" type="noConversion"/>
  </si>
  <si>
    <t>n</t>
    <phoneticPr fontId="9" type="noConversion"/>
  </si>
  <si>
    <t>ERM Power</t>
    <phoneticPr fontId="9" type="noConversion"/>
  </si>
  <si>
    <t>Adjustable</t>
    <phoneticPr fontId="9" type="noConversion"/>
  </si>
  <si>
    <t xml:space="preserve">ACT-Single </t>
    <phoneticPr fontId="9" type="noConversion"/>
  </si>
  <si>
    <t>n</t>
    <phoneticPr fontId="9" type="noConversion"/>
  </si>
  <si>
    <t>net</t>
    <phoneticPr fontId="9" type="noConversion"/>
  </si>
  <si>
    <t>n</t>
    <phoneticPr fontId="9" type="noConversion"/>
  </si>
  <si>
    <t>Controlled</t>
    <phoneticPr fontId="9" type="noConversion"/>
  </si>
  <si>
    <t>ACT-Controlled 1</t>
    <phoneticPr fontId="9" type="noConversion"/>
  </si>
  <si>
    <t>TOU</t>
    <phoneticPr fontId="9" type="noConversion"/>
  </si>
  <si>
    <t>ACT-TOU</t>
    <phoneticPr fontId="9" type="noConversion"/>
  </si>
  <si>
    <t>Single</t>
    <phoneticPr fontId="9" type="noConversion"/>
  </si>
  <si>
    <t>Origin Energy</t>
    <phoneticPr fontId="9" type="noConversion"/>
  </si>
  <si>
    <t>Business Saver</t>
    <phoneticPr fontId="9" type="noConversion"/>
  </si>
  <si>
    <t>quarter</t>
    <phoneticPr fontId="9" type="noConversion"/>
  </si>
  <si>
    <t>net</t>
    <phoneticPr fontId="9" type="noConversion"/>
  </si>
  <si>
    <t>o</t>
    <phoneticPr fontId="9" type="noConversion"/>
  </si>
  <si>
    <t>quarter</t>
    <phoneticPr fontId="9" type="noConversion"/>
  </si>
  <si>
    <t>net</t>
    <phoneticPr fontId="9" type="noConversion"/>
  </si>
  <si>
    <t>TOU</t>
    <phoneticPr fontId="9" type="noConversion"/>
  </si>
  <si>
    <t>EnergyAustralia</t>
    <phoneticPr fontId="9" type="noConversion"/>
  </si>
  <si>
    <t>Everyday Saver Business</t>
    <phoneticPr fontId="9" type="noConversion"/>
  </si>
  <si>
    <t>ACT</t>
    <phoneticPr fontId="9" type="noConversion"/>
  </si>
  <si>
    <t>ActewAGL</t>
    <phoneticPr fontId="9" type="noConversion"/>
  </si>
  <si>
    <t>y</t>
    <phoneticPr fontId="9" type="noConversion"/>
  </si>
  <si>
    <t>Next Business Energy</t>
    <phoneticPr fontId="9" type="noConversion"/>
  </si>
  <si>
    <t>Market offer</t>
  </si>
  <si>
    <t xml:space="preserve">ACT-Single </t>
    <phoneticPr fontId="9" type="noConversion"/>
  </si>
  <si>
    <t>o</t>
    <phoneticPr fontId="9" type="noConversion"/>
  </si>
  <si>
    <t>y</t>
  </si>
  <si>
    <t>Monthly billing.</t>
  </si>
  <si>
    <t>TOU</t>
    <phoneticPr fontId="9" type="noConversion"/>
  </si>
  <si>
    <t xml:space="preserve">The main purpose of this workbook is to provide consumer advocates with a tool to </t>
  </si>
  <si>
    <t xml:space="preserve">track and analyse changes to SME energy offers in the ACT.  </t>
  </si>
  <si>
    <t>Price fix (months)</t>
  </si>
  <si>
    <t>Price fix (date)</t>
  </si>
  <si>
    <t>Controlled</t>
    <phoneticPr fontId="8" type="noConversion"/>
  </si>
  <si>
    <t>ACT-Controlled 1</t>
    <phoneticPr fontId="8" type="noConversion"/>
  </si>
  <si>
    <t>TOU</t>
    <phoneticPr fontId="8" type="noConversion"/>
  </si>
  <si>
    <t>ACT-TOU</t>
    <phoneticPr fontId="8" type="noConversion"/>
  </si>
  <si>
    <t>EnergyAustralia</t>
    <phoneticPr fontId="8" type="noConversion"/>
  </si>
  <si>
    <t>Everyday Saver Business</t>
    <phoneticPr fontId="8" type="noConversion"/>
  </si>
  <si>
    <t>ERM Power</t>
    <phoneticPr fontId="8" type="noConversion"/>
  </si>
  <si>
    <t>Adjustable</t>
    <phoneticPr fontId="8" type="noConversion"/>
  </si>
  <si>
    <t>Origin Energy</t>
    <phoneticPr fontId="8" type="noConversion"/>
  </si>
  <si>
    <t>Business Saver</t>
    <phoneticPr fontId="8" type="noConversion"/>
  </si>
  <si>
    <t>Next Business Energy</t>
    <phoneticPr fontId="8" type="noConversion"/>
  </si>
  <si>
    <t>Next Business Energy</t>
  </si>
  <si>
    <t>Not available</t>
  </si>
  <si>
    <t>Unchanged</t>
  </si>
  <si>
    <t>Changed</t>
  </si>
  <si>
    <t>Pay on time</t>
  </si>
  <si>
    <t>n</t>
  </si>
  <si>
    <t>ACT</t>
    <phoneticPr fontId="10" type="noConversion"/>
  </si>
  <si>
    <t>Evoenergy</t>
  </si>
  <si>
    <t>Single</t>
    <phoneticPr fontId="10" type="noConversion"/>
  </si>
  <si>
    <t>y</t>
    <phoneticPr fontId="10" type="noConversion"/>
  </si>
  <si>
    <t>n</t>
    <phoneticPr fontId="10" type="noConversion"/>
  </si>
  <si>
    <t>ActewAGL</t>
    <phoneticPr fontId="10" type="noConversion"/>
  </si>
  <si>
    <t>Business plan</t>
    <phoneticPr fontId="10" type="noConversion"/>
  </si>
  <si>
    <t xml:space="preserve">ACT-Single </t>
    <phoneticPr fontId="10" type="noConversion"/>
  </si>
  <si>
    <t>net</t>
    <phoneticPr fontId="10" type="noConversion"/>
  </si>
  <si>
    <t>o</t>
    <phoneticPr fontId="10" type="noConversion"/>
  </si>
  <si>
    <t>Account establishment fee may apply</t>
    <phoneticPr fontId="10" type="noConversion"/>
  </si>
  <si>
    <t>EnergyAustralia</t>
    <phoneticPr fontId="10" type="noConversion"/>
  </si>
  <si>
    <t>Everyday Saver Business</t>
    <phoneticPr fontId="10" type="noConversion"/>
  </si>
  <si>
    <t>quarter</t>
    <phoneticPr fontId="10" type="noConversion"/>
  </si>
  <si>
    <t>Monthly billing</t>
  </si>
  <si>
    <t>Origin Energy</t>
    <phoneticPr fontId="10" type="noConversion"/>
  </si>
  <si>
    <t>Business Saver</t>
    <phoneticPr fontId="10" type="noConversion"/>
  </si>
  <si>
    <t>Next Business Energy</t>
    <phoneticPr fontId="10" type="noConversion"/>
  </si>
  <si>
    <t>nso</t>
  </si>
  <si>
    <t>Power Club</t>
  </si>
  <si>
    <t>Powerbank Business</t>
  </si>
  <si>
    <t>n</t>
    <phoneticPr fontId="6" type="noConversion"/>
  </si>
  <si>
    <t>A refundable contribution to your powerbank of $40 per 1,000 kWh of annual consumption must be paid. Monthly billing.</t>
  </si>
  <si>
    <t>New</t>
  </si>
  <si>
    <t>Controlled</t>
    <phoneticPr fontId="10" type="noConversion"/>
  </si>
  <si>
    <t>ACT-Controlled 1</t>
    <phoneticPr fontId="10" type="noConversion"/>
  </si>
  <si>
    <t>TOU</t>
    <phoneticPr fontId="10" type="noConversion"/>
  </si>
  <si>
    <t>ACT-TOU</t>
    <phoneticPr fontId="10" type="noConversion"/>
  </si>
  <si>
    <t xml:space="preserve">*Electricity market offers and regulated offers as of April 2016, April 2017, October 2017, April 2018, </t>
  </si>
  <si>
    <t>https://www.energymadeeasy.gov.au/offer/993953?utm_source=ActewAGL&amp;utm_campaign=bpi-retailer&amp;utm_medium=retailer</t>
  </si>
  <si>
    <t>Total Plan</t>
  </si>
  <si>
    <t xml:space="preserve">Flexi </t>
  </si>
  <si>
    <t>https://nextbusinessenergy.com.au/wp-content/uploads/2019/06/ACT-ActewAGL-MO-BSR-POT-NEX921087MS_CZ7.pdf</t>
  </si>
  <si>
    <t>Powerclub</t>
  </si>
  <si>
    <t>Red Business Saver</t>
  </si>
  <si>
    <t>ACT</t>
  </si>
  <si>
    <t>Single</t>
  </si>
  <si>
    <t>ActewAGL</t>
  </si>
  <si>
    <t>Business plan</t>
  </si>
  <si>
    <t xml:space="preserve">ACT-Single </t>
  </si>
  <si>
    <t>net</t>
  </si>
  <si>
    <t>o</t>
  </si>
  <si>
    <t>EnergyAustralia</t>
  </si>
  <si>
    <t>Origin Energy</t>
  </si>
  <si>
    <t>Red Energy</t>
  </si>
  <si>
    <t>Controlled</t>
  </si>
  <si>
    <t>ACT-Controlled 1</t>
  </si>
  <si>
    <t>https://www.energymadeeasy.gov.au/offer/993950?utm_source=ActewAGL&amp;utm_campaign=bpi-retailer&amp;utm_medium=retailer</t>
  </si>
  <si>
    <t>https://www.energymadeeasy.gov.au/offer/994150?utm_source=ActewAGL&amp;utm_campaign=bpi-retailer&amp;utm_medium=retailer</t>
  </si>
  <si>
    <t>https://nextbusinessenergy.com.au/wp-content/uploads/2019/06/ACT-ActewAGL-MO-BTOU-POT-NEX921549MS_CZ7.pdf</t>
  </si>
  <si>
    <t>TOU</t>
  </si>
  <si>
    <t>ACT-TOU</t>
  </si>
  <si>
    <t>https://www.energymadeeasy.gov.au/offer/1072385/print</t>
  </si>
  <si>
    <t>Service fee ($ per annum)</t>
  </si>
  <si>
    <t>Annual consumption only</t>
  </si>
  <si>
    <t>Type of discount</t>
  </si>
  <si>
    <t>Discount is inclusive or exclusive of GST</t>
  </si>
  <si>
    <t>Exclusive</t>
  </si>
  <si>
    <t>Annual bill (incl GST)</t>
  </si>
  <si>
    <t>ACT</t>
    <phoneticPr fontId="0" type="noConversion"/>
  </si>
  <si>
    <t>Single</t>
    <phoneticPr fontId="0" type="noConversion"/>
  </si>
  <si>
    <t>y</t>
    <phoneticPr fontId="0" type="noConversion"/>
  </si>
  <si>
    <t>n</t>
    <phoneticPr fontId="0" type="noConversion"/>
  </si>
  <si>
    <t>ActewAGL</t>
    <phoneticPr fontId="0" type="noConversion"/>
  </si>
  <si>
    <t>Business plan</t>
    <phoneticPr fontId="0" type="noConversion"/>
  </si>
  <si>
    <t xml:space="preserve">ACT-Single </t>
    <phoneticPr fontId="0" type="noConversion"/>
  </si>
  <si>
    <t>net</t>
    <phoneticPr fontId="0" type="noConversion"/>
  </si>
  <si>
    <t>o</t>
    <phoneticPr fontId="0" type="noConversion"/>
  </si>
  <si>
    <t>Origin Energy</t>
    <phoneticPr fontId="0" type="noConversion"/>
  </si>
  <si>
    <t>quarter</t>
    <phoneticPr fontId="0" type="noConversion"/>
  </si>
  <si>
    <t>https://www.energymadeeasy.gov.au/plan?id=ORI24846MBE1&amp;utm_source=Origin%20Energy&amp;utm_campaign=bpi-retailer&amp;utm_medium=retailer&amp;postcode=2600&amp;postcode=2603</t>
  </si>
  <si>
    <t>Next Business Energy</t>
    <phoneticPr fontId="0" type="noConversion"/>
  </si>
  <si>
    <t>https://www.energymadeeasy.gov.au/plan?id=NEX42159MBE1&amp;utm_source=Next%20Business%20Energy&amp;utm_campaign=bpi-retailer&amp;utm_medium=retailer&amp;postcode=2600</t>
  </si>
  <si>
    <t>A refundable contribution to your powerbank of $40 per 1,000 kWh of annual consumption must be paid.</t>
  </si>
  <si>
    <t>https://www.energymadeeasy.gov.au/plan?id=PWR41482MBE1&amp;postcode=2603</t>
  </si>
  <si>
    <t>Red Energy</t>
    <phoneticPr fontId="4" type="noConversion"/>
  </si>
  <si>
    <t>https://www.energymadeeasy.gov.au/plan?id=RED21830MBE&amp;postcode=2603</t>
  </si>
  <si>
    <t>Energy Locals</t>
    <phoneticPr fontId="9" type="noConversion"/>
  </si>
  <si>
    <t>Business Member</t>
  </si>
  <si>
    <t>Controlled</t>
    <phoneticPr fontId="0" type="noConversion"/>
  </si>
  <si>
    <t>ACT-Controlled 1</t>
    <phoneticPr fontId="0" type="noConversion"/>
  </si>
  <si>
    <t>https://www.energymadeeasy.gov.au/plan?id=ORI24847MBE1&amp;utm_source=Origin%20Energy&amp;utm_campaign=bpi-retailer&amp;utm_medium=retailer&amp;postcode=2600&amp;postcode=2603</t>
  </si>
  <si>
    <t>https://www.energymadeeasy.gov.au/plan?id=RED21831MBE&amp;postcode=2603</t>
  </si>
  <si>
    <t>TOU</t>
    <phoneticPr fontId="0" type="noConversion"/>
  </si>
  <si>
    <t>ACT-TOU</t>
    <phoneticPr fontId="0" type="noConversion"/>
  </si>
  <si>
    <t>https://www.energymadeeasy.gov.au/plan?id=ORI25341MBE1&amp;utm_source=Origin%20Energy&amp;utm_campaign=bpi-retailer&amp;utm_medium=retailer&amp;postcode=2600&amp;postcode=2603</t>
  </si>
  <si>
    <t>https://www.energymadeeasy.gov.au/plan?id=NEX44651MBE1&amp;utm_source=Next%20Business%20Energy&amp;utm_campaign=bpi-retailer&amp;utm_medium=retailer&amp;postcode=2600</t>
  </si>
  <si>
    <t>https://www.energymadeeasy.gov.au/plan?id=PWR41441MBE1&amp;postcode=2603</t>
  </si>
  <si>
    <t>Energy Locals</t>
  </si>
  <si>
    <t>Timestamp</t>
    <phoneticPr fontId="0" type="noConversion"/>
  </si>
  <si>
    <t>State</t>
    <phoneticPr fontId="0" type="noConversion"/>
  </si>
  <si>
    <t>DB</t>
    <phoneticPr fontId="0" type="noConversion"/>
  </si>
  <si>
    <t>DB Zone</t>
    <phoneticPr fontId="0" type="noConversion"/>
  </si>
  <si>
    <t>Meter type</t>
    <phoneticPr fontId="0" type="noConversion"/>
  </si>
  <si>
    <t>Effective from</t>
    <phoneticPr fontId="0" type="noConversion"/>
  </si>
  <si>
    <t>Solar (y/n)</t>
    <phoneticPr fontId="0" type="noConversion"/>
  </si>
  <si>
    <t>Restricted eligibility? (n/so/nso)</t>
    <phoneticPr fontId="0" type="noConversion"/>
  </si>
  <si>
    <t>Name</t>
    <phoneticPr fontId="0" type="noConversion"/>
  </si>
  <si>
    <t>Peak 1st step (kWh)</t>
    <phoneticPr fontId="0" type="noConversion"/>
  </si>
  <si>
    <t>Peak 2nd step (kWh)</t>
    <phoneticPr fontId="0" type="noConversion"/>
  </si>
  <si>
    <t>Peak 3rd step (kWh)</t>
    <phoneticPr fontId="0" type="noConversion"/>
  </si>
  <si>
    <t>Peak 4th rate (c/kWh)</t>
    <phoneticPr fontId="0" type="noConversion"/>
  </si>
  <si>
    <t>Off peak 1st step (kWh)</t>
    <phoneticPr fontId="0" type="noConversion"/>
  </si>
  <si>
    <t>Off peak 2nd rate (c/kWh)</t>
    <phoneticPr fontId="0" type="noConversion"/>
  </si>
  <si>
    <t>Off peak 2nd step (kWh)</t>
    <phoneticPr fontId="0" type="noConversion"/>
  </si>
  <si>
    <t>Off peak 3rd rate (c/kWh)</t>
    <phoneticPr fontId="0" type="noConversion"/>
  </si>
  <si>
    <t>Off peak 3rd step (kWh)</t>
    <phoneticPr fontId="0" type="noConversion"/>
  </si>
  <si>
    <t>Off peak 4th rate (c/kWh)</t>
    <phoneticPr fontId="0" type="noConversion"/>
  </si>
  <si>
    <t>Seasonal tariff with non-seasonal off-peak rate (c/kWh)</t>
    <phoneticPr fontId="0" type="noConversion"/>
  </si>
  <si>
    <t>Cont' off peak 1st step (kWh)</t>
    <phoneticPr fontId="0" type="noConversion"/>
  </si>
  <si>
    <t>Cont' off peak 2nd rate</t>
    <phoneticPr fontId="0" type="noConversion"/>
  </si>
  <si>
    <t>Split week tariff: Shoulder - weekdays (c/kWh)</t>
    <phoneticPr fontId="0" type="noConversion"/>
  </si>
  <si>
    <t>Split week tariff: Shoulder - weekends (c/kWh)</t>
    <phoneticPr fontId="0" type="noConversion"/>
  </si>
  <si>
    <t>Seasonal: Peak season shoulder rate (c/kWh)</t>
    <phoneticPr fontId="0" type="noConversion"/>
  </si>
  <si>
    <t>Seasonal: Off peak season shoulder rate (c/kWh)</t>
    <phoneticPr fontId="0" type="noConversion"/>
  </si>
  <si>
    <t>Time structure Code</t>
    <phoneticPr fontId="0" type="noConversion"/>
  </si>
  <si>
    <t>Seasonal? (y/n)</t>
    <phoneticPr fontId="0" type="noConversion"/>
  </si>
  <si>
    <t>Summer or winter peak (s/w)</t>
    <phoneticPr fontId="0" type="noConversion"/>
  </si>
  <si>
    <t>Number of peak months</t>
    <phoneticPr fontId="0" type="noConversion"/>
  </si>
  <si>
    <t>FIT (c/kWh)</t>
    <phoneticPr fontId="0" type="noConversion"/>
  </si>
  <si>
    <t>Peak FIT (c/kWh)</t>
    <phoneticPr fontId="6" type="noConversion"/>
  </si>
  <si>
    <t>Off-peak FIT (c/kWh)</t>
    <phoneticPr fontId="6" type="noConversion"/>
  </si>
  <si>
    <t>Shoulder FIT (c/kWh)</t>
    <phoneticPr fontId="6" type="noConversion"/>
  </si>
  <si>
    <t>Green (y/n/o)</t>
    <phoneticPr fontId="0" type="noConversion"/>
  </si>
  <si>
    <t>Green note</t>
    <phoneticPr fontId="0" type="noConversion"/>
  </si>
  <si>
    <t>Guaranteed discount off bill (%)</t>
    <phoneticPr fontId="0" type="noConversion"/>
  </si>
  <si>
    <t>Guaranteed discount off usage (%)</t>
    <phoneticPr fontId="0" type="noConversion"/>
  </si>
  <si>
    <t>POT discount off bill (%)</t>
    <phoneticPr fontId="0" type="noConversion"/>
  </si>
  <si>
    <t>POT discount off usage (%)</t>
    <phoneticPr fontId="0" type="noConversion"/>
  </si>
  <si>
    <t>DD discount off bill (%)</t>
    <phoneticPr fontId="0" type="noConversion"/>
  </si>
  <si>
    <t>DD discount off usage (%)</t>
    <phoneticPr fontId="0" type="noConversion"/>
  </si>
  <si>
    <t>E-bill discount off bill (%)</t>
    <phoneticPr fontId="0" type="noConversion"/>
  </si>
  <si>
    <t>E-bill discount off usage (%)</t>
    <phoneticPr fontId="0" type="noConversion"/>
  </si>
  <si>
    <t>Dual Fuel discount off bill (%)</t>
    <phoneticPr fontId="0" type="noConversion"/>
  </si>
  <si>
    <t>Dual Fuel discount off usage (%)</t>
    <phoneticPr fontId="0" type="noConversion"/>
  </si>
  <si>
    <t>Contract length (months)</t>
    <phoneticPr fontId="0" type="noConversion"/>
  </si>
  <si>
    <t>ETF (Y/N)</t>
    <phoneticPr fontId="0" type="noConversion"/>
  </si>
  <si>
    <t>Limited benefit period? (months)</t>
    <phoneticPr fontId="0" type="noConversion"/>
  </si>
  <si>
    <t>Other Direct Debit Incentive (y/n)</t>
    <phoneticPr fontId="0" type="noConversion"/>
  </si>
  <si>
    <t>Service fee ($ per month)</t>
    <phoneticPr fontId="0" type="noConversion"/>
  </si>
  <si>
    <t>Other incentives</t>
    <phoneticPr fontId="0" type="noConversion"/>
  </si>
  <si>
    <t>Incentive type</t>
    <phoneticPr fontId="0" type="noConversion"/>
  </si>
  <si>
    <t>Approx. incentive value ($)</t>
    <phoneticPr fontId="0" type="noConversion"/>
  </si>
  <si>
    <t>Dual fuel condition? (y/n)</t>
    <phoneticPr fontId="0" type="noConversion"/>
  </si>
  <si>
    <t>Mandatory shortened billing cycle (months)</t>
  </si>
  <si>
    <t>Comments</t>
    <phoneticPr fontId="0" type="noConversion"/>
  </si>
  <si>
    <t>Source</t>
    <phoneticPr fontId="0" type="noConversion"/>
  </si>
  <si>
    <t>Update status</t>
    <phoneticPr fontId="0" type="noConversion"/>
  </si>
  <si>
    <t>https://www.energymadeeasy.gov.au/plan?id=ACT64323MBE2&amp;utm_source=ActewAGL&amp;utm_campaign=bpi-retailer&amp;utm_medium=retailer&amp;postcode=2600</t>
  </si>
  <si>
    <t>https://www.energymadeeasy.gov.au/plan?id=ENE32424MBE&amp;utm_source=EnergyAustralia&amp;utm_campaign=bpi-retailer&amp;utm_medium=retailer&amp;postcode=2603</t>
  </si>
  <si>
    <t>https://www.energymadeeasy.gov.au/plan?id=ORI24846MBE2&amp;utm_source=Origin%20Energy&amp;utm_campaign=bpi-retailer&amp;utm_medium=retailer&amp;postcode=2600</t>
  </si>
  <si>
    <t xml:space="preserve">Assured </t>
  </si>
  <si>
    <t>https://www.energymadeeasy.gov.au/plan?id=NEX42159MBE2&amp;utm_source=Next%20Business%20Energy&amp;utm_campaign=bpi-retailer&amp;utm_medium=retailer&amp;postcode=2600</t>
  </si>
  <si>
    <t>Bis Flat</t>
  </si>
  <si>
    <t>https://www.energymadeeasy.gov.au/plan?id=PWR93258MBE1&amp;utm_source=Powerclub&amp;utm_campaign=bpi-retailer&amp;utm_medium=retailer&amp;postcode=2600</t>
  </si>
  <si>
    <t xml:space="preserve">Solar FiT is 16c/kWh for first 10kWh/day, after which 9.50c/kWh. </t>
  </si>
  <si>
    <t>https://www.energymadeeasy.gov.au/plan?id=LCL112355MBE&amp;postcode=2603</t>
  </si>
  <si>
    <t>https://www.energymadeeasy.gov.au/plan?id=ACT64324MBE2&amp;utm_source=ActewAGL&amp;utm_campaign=bpi-retailer&amp;utm_medium=retailer&amp;postcode=2600</t>
  </si>
  <si>
    <t>https://www.energymadeeasy.gov.au/plan?id=ENE32426MBE&amp;utm_source=EnergyAustralia&amp;utm_campaign=bpi-retailer&amp;utm_medium=retailer&amp;postcode=2603</t>
  </si>
  <si>
    <t>https://www.energymadeeasy.gov.au/plan?id=ORI24847MBE2&amp;utm_source=Origin%20Energy&amp;utm_campaign=bpi-retailer&amp;utm_medium=retailer&amp;postcode=2600</t>
  </si>
  <si>
    <t>https://www.energymadeeasy.gov.au/plan?id=LCL112024MBE&amp;postcode=2603</t>
  </si>
  <si>
    <t>https://www.energymadeeasy.gov.au/plan?id=ACT64325MBE2&amp;utm_source=ActewAGL&amp;utm_campaign=bpi-retailer&amp;utm_medium=retailer&amp;postcode=2600</t>
  </si>
  <si>
    <t>https://www.energymadeeasy.gov.au/plan?id=ENE32486MBE&amp;utm_source=EnergyAustralia&amp;utm_campaign=bpi-retailer&amp;utm_medium=retailer&amp;postcode=2603</t>
  </si>
  <si>
    <t>https://www.energymadeeasy.gov.au/plan?id=ORI25341MBE2&amp;utm_source=Origin%20Energy&amp;utm_campaign=bpi-retailer&amp;utm_medium=retailer&amp;postcode=2600</t>
  </si>
  <si>
    <t>https://www.energymadeeasy.gov.au/plan?id=NEX44651MBE2&amp;utm_source=Next%20Business%20Energy&amp;utm_campaign=bpi-retailer&amp;utm_medium=retailer&amp;postcode=2600</t>
  </si>
  <si>
    <t xml:space="preserve"> Single or peak rate (c/kWh)</t>
  </si>
  <si>
    <t xml:space="preserve"> Peak 2nd rate (c/kWh)</t>
  </si>
  <si>
    <t xml:space="preserve"> Peak 3rd rate (c/kWh)</t>
  </si>
  <si>
    <t xml:space="preserve"> Seasonal: peak/ off-peak rate (c/kWh)</t>
  </si>
  <si>
    <t xml:space="preserve"> Off-peak rate (c/kWh)</t>
  </si>
  <si>
    <t xml:space="preserve"> Seasonal: Off-peak/ Off-peak rate (c/kWh)</t>
  </si>
  <si>
    <t xml:space="preserve"> Cont' off peak</t>
  </si>
  <si>
    <t xml:space="preserve"> Shoulder (c/kWh)</t>
  </si>
  <si>
    <t xml:space="preserve"> Peak or single Capacity charge  (c/kVA/day)</t>
  </si>
  <si>
    <t xml:space="preserve"> Shoulder Capacity charge  (c/kVA/day)</t>
  </si>
  <si>
    <t xml:space="preserve"> Off-peak Capacity charge  (c/kVA/day)</t>
  </si>
  <si>
    <t>Service fee ($ annually)</t>
  </si>
  <si>
    <t>https://www.energymadeeasy.gov.au/plan?id=ORI24849MBE3&amp;utm_source=Origin%20Energy&amp;utm_campaign=bpi-retailer&amp;utm_medium=retailer&amp;postcode=2600</t>
  </si>
  <si>
    <t>https://www.energymadeeasy.gov.au/plan?id=ORI24850MBE3&amp;utm_source=Origin%20Energy&amp;utm_campaign=bpi-retailer&amp;utm_medium=retailer&amp;postcode=2600</t>
  </si>
  <si>
    <t>https://www.energymadeeasy.gov.au/plan?id=ORI25340MBE3&amp;utm_source=Origin%20Energy&amp;utm_campaign=bpi-retailer&amp;utm_medium=retailer&amp;postcode=2600</t>
  </si>
  <si>
    <t>Business Saver</t>
  </si>
  <si>
    <t>https://www.energymadeeasy.gov.au/plan?id=ACT304041MBE1&amp;postcode=2603</t>
  </si>
  <si>
    <t>ReAmped Energy</t>
  </si>
  <si>
    <t xml:space="preserve">Business </t>
  </si>
  <si>
    <t>https://www.energymadeeasy.gov.au/plan?id=REA293635MBE1&amp;postcode=2603</t>
  </si>
  <si>
    <t>https://www.energymadeeasy.gov.au/plan?id=RED21830MBE6&amp;postcode=2603</t>
  </si>
  <si>
    <t>https://www.energymadeeasy.gov.au/plan?id=LCL305271MBE1&amp;postcode=2603</t>
  </si>
  <si>
    <t>https://www.energymadeeasy.gov.au/plan?id=ENE32424MBE7&amp;postcode=2603</t>
  </si>
  <si>
    <t>Go</t>
  </si>
  <si>
    <t>https://www.energymadeeasy.gov.au/plan?id=ORI151084MBE4&amp;postcode=2603</t>
  </si>
  <si>
    <t>Covau</t>
  </si>
  <si>
    <t>Freedom</t>
  </si>
  <si>
    <t>https://www.energymadeeasy.gov.au/plan?id=COV280023MBE2&amp;postcode=2603</t>
  </si>
  <si>
    <t>Radian Energy</t>
  </si>
  <si>
    <t>Simple Switch</t>
  </si>
  <si>
    <t>https://www.energymadeeasy.gov.au/plan?id=RAD213076SBE6&amp;postcode=2603</t>
  </si>
  <si>
    <t>https://www.energymadeeasy.gov.au/plan?id=PWR287423MBE1&amp;postcode=2603</t>
  </si>
  <si>
    <t>https://www.energymadeeasy.gov.au/plan?id=NEX42159MBE4&amp;postcode=2603</t>
  </si>
  <si>
    <t>https://www.energymadeeasy.gov.au/plan?id=ACT305001MBE2&amp;postcode=2603</t>
  </si>
  <si>
    <t>Bis Flex</t>
  </si>
  <si>
    <t>Business - 10% off supply &amp; usage</t>
  </si>
  <si>
    <t>https://www.energymadeeasy.gov.au/plan?id=ACT304999MBE3&amp;postcode=2603</t>
  </si>
  <si>
    <t>EnergyAustralia</t>
    <phoneticPr fontId="0" type="noConversion"/>
  </si>
  <si>
    <t>Go Variable</t>
  </si>
  <si>
    <t>https://www.energymadeeasy.gov.au/plan?id=ORI218063MBE4&amp;utm_source=Origin%20Energy&amp;utm_campaign=bpi-retailer&amp;utm_medium=retailer&amp;postcode=2600</t>
  </si>
  <si>
    <t>https://www.energymadeeasy.gov.au/plan?id=NEX351007MBE1&amp;postcode=2603</t>
  </si>
  <si>
    <t>Bis</t>
  </si>
  <si>
    <t>Red Energy</t>
    <phoneticPr fontId="0" type="noConversion"/>
  </si>
  <si>
    <t>Energy Locals</t>
    <phoneticPr fontId="0" type="noConversion"/>
  </si>
  <si>
    <t>Your first six months membership total will be credited back to your account after six months</t>
  </si>
  <si>
    <t>https://www.energymadeeasy.gov.au/plan?id=LCL336783MBE1&amp;postcode=2603</t>
  </si>
  <si>
    <t>Business</t>
  </si>
  <si>
    <t>Get a non-refundable $50 (incl GST) credit when you sign up to ReAmped Energy using a refer a friend link from an existing ReAmped Energy customer.  This credit will be applied 60 days after your switch to ReAmped Energy is complete and reflected in the following invoice. This credit applies to new customers only.</t>
  </si>
  <si>
    <t>https://www.energymadeeasy.gov.au/plan?id=REA293635MBE3&amp;postcode=2603</t>
  </si>
  <si>
    <t>CovaU</t>
  </si>
  <si>
    <t>https://www.energymadeeasy.gov.au/plan?id=COV346132MBE1&amp;postcode=2603</t>
  </si>
  <si>
    <t>The Simple Switch</t>
  </si>
  <si>
    <t>$50 in joining bonus</t>
  </si>
  <si>
    <t>https://www.energymadeeasy.gov.au/plan?id=RAD357208MBE1&amp;postcode=2603</t>
  </si>
  <si>
    <t>Discover Energy</t>
  </si>
  <si>
    <t>Smart Saver</t>
  </si>
  <si>
    <t>This plan is only available if: You are a new customer of Discover Energy; You sign up via the Discover Energy website; E-billing; Daily usage &lt; 330kWh; Variable Usage charge</t>
  </si>
  <si>
    <t>https://www.energymadeeasy.gov.au/plan?id=DEN254152MBE1&amp;postcode=2603</t>
  </si>
  <si>
    <t>Amber Electric</t>
  </si>
  <si>
    <t>Small Business</t>
  </si>
  <si>
    <t>https://www.energymadeeasy.gov.au/plan?id=AMB365728MBE1&amp;postcode=2603</t>
  </si>
  <si>
    <t>https://www.energymadeeasy.gov.au/plan?id=ACT305000MBE3&amp;postcode=2603</t>
  </si>
  <si>
    <t>https://www.energymadeeasy.gov.au/plan?id=ENE32426MBE7&amp;postcode=2603</t>
  </si>
  <si>
    <t>https://www.energymadeeasy.gov.au/plan?id=ORI218049MBE4&amp;utm_source=Origin%20Energy&amp;utm_campaign=bpi-retailer&amp;utm_medium=retailer&amp;postcode=2600</t>
  </si>
  <si>
    <t>https://www.energymadeeasy.gov.au/plan?id=NEX351008MBE1&amp;postcode=2603</t>
  </si>
  <si>
    <t>https://www.energymadeeasy.gov.au/plan?id=PWR287427MBE1&amp;postcode=2603</t>
  </si>
  <si>
    <t>https://www.energymadeeasy.gov.au/plan?id=RED21833MBE&amp;postcode=2603</t>
  </si>
  <si>
    <t>https://www.energymadeeasy.gov.au/plan?id=LCL336780MBE1&amp;postcode=2603</t>
  </si>
  <si>
    <t>https://www.energymadeeasy.gov.au/plan?id=REA293645MBE3&amp;postcode=2603</t>
  </si>
  <si>
    <t>https://www.energymadeeasy.gov.au/plan?id=COV346131MBE1&amp;postcode=2603</t>
  </si>
  <si>
    <t>https://www.energymadeeasy.gov.au/plan?id=ENE32486MBE7&amp;postcode=2603</t>
  </si>
  <si>
    <t>https://www.energymadeeasy.gov.au/plan?id=ORI218041MBE4&amp;utm_source=Origin%20Energy&amp;utm_campaign=bpi-retailer&amp;utm_medium=retailer&amp;postcode=2600</t>
  </si>
  <si>
    <t>https://www.energymadeeasy.gov.au/plan?id=NEX351004MBE1&amp;postcode=2603</t>
  </si>
  <si>
    <t>https://www.energymadeeasy.gov.au/plan?id=LCL336764MBE1&amp;postcode=2603</t>
  </si>
  <si>
    <t>https://www.energymadeeasy.gov.au/plan?id=REA293584MBE3&amp;postcode=2603</t>
  </si>
  <si>
    <t>https://www.energymadeeasy.gov.au/plan?id=COV346133MBE1&amp;postcode=2603</t>
  </si>
  <si>
    <t>ACT-TOU-Late peak</t>
  </si>
  <si>
    <t>https://www.energymadeeasy.gov.au/plan?id=RAD357214MBE1&amp;postcode=2603</t>
  </si>
  <si>
    <t>https://www.energymadeeasy.gov.au/plan?id=DEN254153MBE1&amp;postcode=2603</t>
  </si>
  <si>
    <t>Business Rewards</t>
  </si>
  <si>
    <t>https://www.energymadeeasy.gov.au/plan?id=ACT304999MBE4&amp;utm_source=ActewAGL&amp;utm_campaign=bpi-retailer&amp;utm_medium=retailer&amp;postcode=2600</t>
  </si>
  <si>
    <t>Balance Plan</t>
  </si>
  <si>
    <t>https://www.energymadeeasy.gov.au/plan?id=ENE211784MBE10&amp;postcode=2603</t>
  </si>
  <si>
    <t>https://www.energymadeeasy.gov.au/plan?id=RED21830MBE10&amp;postcode=2603</t>
  </si>
  <si>
    <t>https://www.energymadeeasy.gov.au/plan?id=LCL466976MBE1&amp;postcode=2603</t>
  </si>
  <si>
    <t xml:space="preserve">$50 sign-up credits </t>
  </si>
  <si>
    <t>$50 one-off sign-up credits (including GST) will be applied on your first invoice after switching to CovaU. This's applicable to new customer who sign up on CovaU's website only.</t>
  </si>
  <si>
    <t>https://www.energymadeeasy.gov.au/plan?id=COV479784MBE1&amp;postcode=2603</t>
  </si>
  <si>
    <t>https://www.energymadeeasy.gov.au/plan?id=AMB428110MBE1&amp;postcode=2603</t>
  </si>
  <si>
    <t>https://www.energymadeeasy.gov.au/plan?id=ACT305000MBE4&amp;utm_source=ActewAGL&amp;utm_campaign=bpi-retailer&amp;utm_medium=retailer&amp;postcode=2600</t>
  </si>
  <si>
    <t>https://www.energymadeeasy.gov.au/plan?id=ORI430617MBE1&amp;postcode=2603</t>
  </si>
  <si>
    <t>https://www.energymadeeasy.gov.au/plan?id=RED21831MBE10&amp;postcode=2603</t>
  </si>
  <si>
    <t>https://www.energymadeeasy.gov.au/plan?id=LCL466981MBE1&amp;postcode=2603</t>
  </si>
  <si>
    <t>https://www.energymadeeasy.gov.au/plan?id=COV479791MBE1&amp;postcode=2603</t>
  </si>
  <si>
    <t>https://www.energymadeeasy.gov.au/plan?id=ACT305001MBE4&amp;utm_source=ActewAGL&amp;utm_campaign=bpi-retailer&amp;utm_medium=retailer&amp;postcode=2600</t>
  </si>
  <si>
    <t>https://www.energymadeeasy.gov.au/plan?id=ORI430636MBE1&amp;postcode=2603</t>
  </si>
  <si>
    <t>https://www.energymadeeasy.gov.au/plan?id=RED292822MBE6&amp;postcode=2603</t>
  </si>
  <si>
    <t>https://www.energymadeeasy.gov.au/plan?id=LCL466977MBE1&amp;postcode=2603</t>
  </si>
  <si>
    <t>https://www.energymadeeasy.gov.au/plan?id=COV479785MBE1&amp;postcode=2603</t>
  </si>
  <si>
    <t>https://www.energymadeeasy.gov.au/plan?id=ENE211784MBE11&amp;postcode=2603</t>
  </si>
  <si>
    <t>https://www.energymadeeasy.gov.au/plan?id=ORI430627MBE2&amp;utm_source=Origin%20Energy&amp;utm_campaign=bpi-retailer&amp;utm_medium=retailer&amp;postcode=2600</t>
  </si>
  <si>
    <t>https://www.energymadeeasy.gov.au/plan?id=LCL466976MBE4&amp;postcode=2603</t>
  </si>
  <si>
    <t>https://www.energymadeeasy.gov.au/plan?id=COV479784MBE2&amp;postcode=2603</t>
  </si>
  <si>
    <t>https://www.energymadeeasy.gov.au/plan?id=ACT305000MBE5&amp;postcode=2603</t>
  </si>
  <si>
    <t>https://www.energymadeeasy.gov.au/plan?id=ENE211784MBE12&amp;postcode=2603</t>
  </si>
  <si>
    <t>https://www.energymadeeasy.gov.au/plan?id=ENE211785MBE12&amp;postcode=2603</t>
  </si>
  <si>
    <t>https://www.energymadeeasy.gov.au/plan?id=ENE211787MBE12&amp;postcode=2603</t>
  </si>
  <si>
    <t>https://www.energymadeeasy.gov.au/plan?id=ORI430627MBE5&amp;postcode=2603</t>
  </si>
  <si>
    <t>https://www.energymadeeasy.gov.au/plan?id=ORI430617MBE5&amp;postcode=2603</t>
  </si>
  <si>
    <t>https://www.energymadeeasy.gov.au/plan?id=ORI430636MBE5&amp;postcode=2603</t>
  </si>
  <si>
    <t>https://www.energymadeeasy.gov.au/plan?id=RED552193MBE2&amp;postcode=2603</t>
  </si>
  <si>
    <t>https://www.energymadeeasy.gov.au/plan?id=RED552195MBE2&amp;postcode=2603</t>
  </si>
  <si>
    <t>https://www.energymadeeasy.gov.au/plan?id=RED552188MBE2&amp;postcode=2603</t>
  </si>
  <si>
    <t>https://www.energymadeeasy.gov.au/plan?id=LCL667698MBE1&amp;postcode=2603</t>
  </si>
  <si>
    <t>https://www.energymadeeasy.gov.au/plan?id=LCL667677MBE1&amp;postcode=2603</t>
  </si>
  <si>
    <t>https://www.energymadeeasy.gov.au/plan?id=LCL667668MBE1&amp;postcode=2603</t>
  </si>
  <si>
    <t>https://www.energymadeeasy.gov.au/plan?id=COV479768MBE2&amp;postcode=2603</t>
  </si>
  <si>
    <t>https://www.energymadeeasy.gov.au/plan?id=COV479775MBE2&amp;postcode=2603</t>
  </si>
  <si>
    <t>https://www.energymadeeasy.gov.au/plan?id=COV479769MBE2&amp;postcode=2603</t>
  </si>
  <si>
    <t>NEW</t>
  </si>
  <si>
    <t>Assured</t>
  </si>
  <si>
    <t>https://www.energymadeeasy.gov.au/plan?id=NEX664118MBE1&amp;postcode=2603</t>
  </si>
  <si>
    <t>https://www.energymadeeasy.gov.au/plan?id=NEX664119MBE1&amp;postcode=2603</t>
  </si>
  <si>
    <t>https://www.energymadeeasy.gov.au/plan?id=NEX664115MBE1&amp;postcode=2603</t>
  </si>
  <si>
    <t>Membership does not include 6 months rebate after 6 months</t>
  </si>
  <si>
    <t>Business Plan</t>
  </si>
  <si>
    <t>https://www.energymadeeasy.gov.au/plan?id=ACT62932SBE7&amp;postcode=2603</t>
  </si>
  <si>
    <t>https://www.energymadeeasy.gov.au/plan?id=ACT62934SBE7&amp;postcode=2603</t>
  </si>
  <si>
    <t>Purpose of SME Tariff-Tracking project:</t>
  </si>
  <si>
    <t>https://www.energymadeeasy.gov.au/plan?id=ACT705813MBE1&amp;postcode=2603&amp;pricingPeriod=yearly&amp;withDiscounts=false&amp;benchmarkUsage=</t>
  </si>
  <si>
    <t>https://www.energymadeeasy.gov.au/plan?id=ACT705815MBE1&amp;postcode=2603&amp;pricingPeriod=yearly&amp;withDiscounts=false&amp;benchmarkUsage=</t>
  </si>
  <si>
    <t>https://www.energymadeeasy.gov.au/plan?id=ORI430627MBE9&amp;postcode=2603&amp;pricingPeriod=yearly&amp;withDiscounts=false&amp;benchmarkUsage=</t>
  </si>
  <si>
    <t>https://www.energymadeeasy.gov.au/plan?id=ORI430636MBE9&amp;postcode=2603&amp;pricingPeriod=yearly&amp;withDiscounts=false&amp;benchmarkUsage=</t>
  </si>
  <si>
    <t>https://www.energymadeeasy.gov.au/plan?id=LCL667698MBE2&amp;postcode=2603&amp;pricingPeriod=yearly&amp;withDiscounts=false&amp;benchmarkUsage=</t>
  </si>
  <si>
    <t>Basics</t>
  </si>
  <si>
    <t>https://www.energymadeeasy.gov.au/plan?id=COV540738SBE2&amp;postcode=2603&amp;pricingPeriod=yearly&amp;withDiscounts=false&amp;benchmarkUsage=</t>
  </si>
  <si>
    <t>https://www.energymadeeasy.gov.au/plan?id=COV540739SBE2&amp;postcode=2603&amp;pricingPeriod=yearly&amp;withDiscounts=false&amp;benchmarkUsage=</t>
  </si>
  <si>
    <t>https://www.energymadeeasy.gov.au/plan?id=NEX684352MBE1&amp;postcode=2603&amp;pricingPeriod=yearly&amp;withDiscounts=false&amp;benchmarkUsage=</t>
  </si>
  <si>
    <t>https://www.energymadeeasy.gov.au/plan?id=NEX684346MBE1&amp;postcode=2603&amp;pricingPeriod=yearly&amp;withDiscounts=false&amp;benchmarkUsage=</t>
  </si>
  <si>
    <t>https://www.energymadeeasy.gov.au/plan?id=ACT705814MBE1&amp;postcode=2603&amp;pricingPeriod=yearly&amp;withDiscounts=false&amp;benchmarkUsage=</t>
  </si>
  <si>
    <t>https://www.energymadeeasy.gov.au/plan?id=ORI430617MBE9&amp;postcode=2603&amp;pricingPeriod=yearly&amp;withDiscounts=false&amp;benchmarkUsage=</t>
  </si>
  <si>
    <t>https://www.energymadeeasy.gov.au/plan?id=LCL667677MBE2&amp;postcode=2603&amp;pricingPeriod=yearly&amp;withDiscounts=false&amp;benchmarkUsage=</t>
  </si>
  <si>
    <t>https://www.energymadeeasy.gov.au/plan?id=COV540745SBE2&amp;postcode=2603&amp;pricingPeriod=yearly&amp;withDiscounts=false&amp;benchmarkUsage=</t>
  </si>
  <si>
    <t>https://www.energymadeeasy.gov.au/plan?id=NEX684353MBE1&amp;postcode=2603&amp;pricingPeriod=yearly&amp;withDiscounts=false&amp;benchmarkUsage=</t>
  </si>
  <si>
    <t xml:space="preserve">October 2018, April 2019, October 2019, April 2020, October 2020, April 2021, October 2021, April 2022, October 2022, April 2023, </t>
  </si>
  <si>
    <t>October 2023 and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</si>
</sst>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0"/>
      <name val="Verdana"/>
    </font>
    <font>
      <sz val="10"/>
      <name val="Verdana"/>
      <family val="2"/>
    </font>
    <font>
      <sz val="8"/>
      <name val="Verdana"/>
      <family val="2"/>
    </font>
    <font>
      <sz val="11"/>
      <name val="Arial"/>
      <family val="2"/>
    </font>
    <font>
      <b/>
      <sz val="11"/>
      <name val="Arial"/>
      <family val="2"/>
    </font>
    <font>
      <b/>
      <sz val="11"/>
      <color indexed="18"/>
      <name val="Arial"/>
      <family val="2"/>
    </font>
    <font>
      <sz val="11"/>
      <color indexed="8"/>
      <name val="Arial"/>
      <family val="2"/>
    </font>
    <font>
      <sz val="10"/>
      <name val="Arial"/>
      <family val="2"/>
    </font>
    <font>
      <sz val="11"/>
      <color indexed="48"/>
      <name val="Arial"/>
      <family val="2"/>
    </font>
    <font>
      <b/>
      <sz val="11"/>
      <color indexed="48"/>
      <name val="Arial"/>
      <family val="2"/>
    </font>
    <font>
      <sz val="11"/>
      <name val="Verdana"/>
      <family val="2"/>
    </font>
    <font>
      <b/>
      <sz val="11"/>
      <name val="Verdana"/>
      <family val="2"/>
    </font>
    <font>
      <b/>
      <sz val="10"/>
      <color rgb="FF000000"/>
      <name val="Tahoma"/>
      <family val="2"/>
    </font>
    <font>
      <sz val="10"/>
      <color rgb="FF000000"/>
      <name val="Tahoma"/>
      <family val="2"/>
    </font>
    <font>
      <sz val="10"/>
      <color theme="1"/>
      <name val="Verdana"/>
      <family val="2"/>
    </font>
    <font>
      <u/>
      <sz val="10"/>
      <color theme="10"/>
      <name val="Verdana"/>
      <family val="2"/>
    </font>
    <font>
      <b/>
      <sz val="10"/>
      <color theme="1"/>
      <name val="Verdana"/>
      <family val="2"/>
    </font>
    <font>
      <u/>
      <sz val="10"/>
      <color theme="10"/>
      <name val="Verdana"/>
      <family val="2"/>
    </font>
    <font>
      <sz val="10"/>
      <color rgb="FF000000"/>
      <name val="Verdana"/>
      <family val="2"/>
    </font>
    <font>
      <sz val="10"/>
      <color rgb="FF000000"/>
      <name val="Verdana"/>
      <family val="34"/>
    </font>
    <font>
      <b/>
      <sz val="10"/>
      <name val="Verdana"/>
      <family val="2"/>
    </font>
  </fonts>
  <fills count="3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53"/>
        <bgColor indexed="64"/>
      </patternFill>
    </fill>
    <fill>
      <patternFill patternType="solid">
        <fgColor indexed="42"/>
        <bgColor indexed="64"/>
      </patternFill>
    </fill>
    <fill>
      <patternFill patternType="solid">
        <fgColor indexed="50"/>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indexed="57"/>
        <bgColor indexed="64"/>
      </patternFill>
    </fill>
    <fill>
      <patternFill patternType="solid">
        <fgColor theme="4" tint="0.79998168889431442"/>
        <bgColor indexed="64"/>
      </patternFill>
    </fill>
    <fill>
      <patternFill patternType="solid">
        <fgColor rgb="FFF6FF56"/>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FFAAA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CD7B93"/>
        <bgColor indexed="64"/>
      </patternFill>
    </fill>
    <fill>
      <patternFill patternType="solid">
        <fgColor theme="9" tint="0.79998168889431442"/>
        <bgColor indexed="64"/>
      </patternFill>
    </fill>
    <fill>
      <patternFill patternType="solid">
        <fgColor rgb="FF92D050"/>
        <bgColor indexed="64"/>
      </patternFill>
    </fill>
    <fill>
      <patternFill patternType="solid">
        <fgColor theme="7" tint="0.39997558519241921"/>
        <bgColor indexed="64"/>
      </patternFill>
    </fill>
    <fill>
      <patternFill patternType="solid">
        <fgColor theme="5"/>
        <bgColor indexed="64"/>
      </patternFill>
    </fill>
  </fills>
  <borders count="33">
    <border>
      <left/>
      <right/>
      <top/>
      <bottom/>
      <diagonal/>
    </border>
    <border>
      <left style="medium">
        <color auto="1"/>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medium">
        <color auto="1"/>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bottom style="medium">
        <color indexed="64"/>
      </bottom>
      <diagonal/>
    </border>
    <border>
      <left style="medium">
        <color auto="1"/>
      </left>
      <right style="thin">
        <color auto="1"/>
      </right>
      <top style="medium">
        <color auto="1"/>
      </top>
      <bottom style="thin">
        <color indexed="64"/>
      </bottom>
      <diagonal/>
    </border>
    <border>
      <left/>
      <right/>
      <top style="medium">
        <color auto="1"/>
      </top>
      <bottom style="thin">
        <color indexed="64"/>
      </bottom>
      <diagonal/>
    </border>
    <border>
      <left style="thin">
        <color auto="1"/>
      </left>
      <right style="thin">
        <color auto="1"/>
      </right>
      <top style="medium">
        <color auto="1"/>
      </top>
      <bottom style="thin">
        <color indexed="64"/>
      </bottom>
      <diagonal/>
    </border>
    <border>
      <left/>
      <right style="medium">
        <color auto="1"/>
      </right>
      <top style="medium">
        <color auto="1"/>
      </top>
      <bottom style="thin">
        <color indexed="64"/>
      </bottom>
      <diagonal/>
    </border>
    <border>
      <left/>
      <right style="thin">
        <color auto="1"/>
      </right>
      <top style="medium">
        <color auto="1"/>
      </top>
      <bottom style="thin">
        <color indexed="64"/>
      </bottom>
      <diagonal/>
    </border>
    <border>
      <left style="thin">
        <color indexed="64"/>
      </left>
      <right style="thin">
        <color indexed="64"/>
      </right>
      <top/>
      <bottom style="thin">
        <color indexed="64"/>
      </bottom>
      <diagonal/>
    </border>
    <border>
      <left style="thin">
        <color auto="1"/>
      </left>
      <right style="medium">
        <color indexed="64"/>
      </right>
      <top style="medium">
        <color auto="1"/>
      </top>
      <bottom style="thin">
        <color indexed="64"/>
      </bottom>
      <diagonal/>
    </border>
  </borders>
  <cellStyleXfs count="4">
    <xf numFmtId="0" fontId="0" fillId="0" borderId="0"/>
    <xf numFmtId="0" fontId="15" fillId="0" borderId="0" applyNumberFormat="0" applyFill="0" applyBorder="0" applyAlignment="0" applyProtection="0"/>
    <xf numFmtId="0" fontId="1" fillId="0" borderId="0"/>
    <xf numFmtId="0" fontId="15" fillId="0" borderId="0" applyNumberFormat="0" applyFill="0" applyBorder="0" applyAlignment="0" applyProtection="0"/>
  </cellStyleXfs>
  <cellXfs count="334">
    <xf numFmtId="0" fontId="0" fillId="0" borderId="0" xfId="0"/>
    <xf numFmtId="0" fontId="0" fillId="3" borderId="0" xfId="0" applyFill="1" applyAlignment="1">
      <alignment horizontal="right" wrapText="1"/>
    </xf>
    <xf numFmtId="0" fontId="0" fillId="3" borderId="0" xfId="0" applyFill="1" applyAlignment="1">
      <alignment horizontal="left" wrapText="1"/>
    </xf>
    <xf numFmtId="0" fontId="0" fillId="3" borderId="0" xfId="0" applyFill="1" applyAlignment="1">
      <alignment wrapText="1"/>
    </xf>
    <xf numFmtId="0" fontId="0" fillId="3" borderId="0" xfId="0" applyFill="1" applyAlignment="1">
      <alignment horizontal="center" wrapText="1"/>
    </xf>
    <xf numFmtId="0" fontId="0" fillId="3" borderId="4" xfId="0" applyFill="1" applyBorder="1" applyAlignment="1">
      <alignment wrapText="1"/>
    </xf>
    <xf numFmtId="0" fontId="0" fillId="5" borderId="2" xfId="0" applyFill="1" applyBorder="1" applyAlignment="1">
      <alignment horizontal="right" wrapText="1"/>
    </xf>
    <xf numFmtId="0" fontId="0" fillId="7" borderId="0" xfId="0" applyFill="1" applyAlignment="1">
      <alignment horizontal="right" wrapText="1"/>
    </xf>
    <xf numFmtId="0" fontId="0" fillId="7" borderId="4" xfId="0" applyFill="1" applyBorder="1" applyAlignment="1">
      <alignment horizontal="right" wrapText="1"/>
    </xf>
    <xf numFmtId="0" fontId="0" fillId="8" borderId="0" xfId="0" applyFill="1" applyAlignment="1">
      <alignment horizontal="right" wrapText="1"/>
    </xf>
    <xf numFmtId="0" fontId="0" fillId="9" borderId="3" xfId="0" applyFill="1" applyBorder="1" applyAlignment="1">
      <alignment horizontal="right" wrapText="1"/>
    </xf>
    <xf numFmtId="0" fontId="0" fillId="9" borderId="0" xfId="0" applyFill="1" applyAlignment="1">
      <alignment horizontal="right" wrapText="1"/>
    </xf>
    <xf numFmtId="0" fontId="0" fillId="10" borderId="0" xfId="0" applyFill="1" applyAlignment="1">
      <alignment horizontal="right" wrapText="1"/>
    </xf>
    <xf numFmtId="0" fontId="0" fillId="11" borderId="0" xfId="0" applyFill="1" applyAlignment="1">
      <alignment horizontal="right" wrapText="1"/>
    </xf>
    <xf numFmtId="0" fontId="0" fillId="12" borderId="2" xfId="0" applyFill="1" applyBorder="1" applyAlignment="1">
      <alignment horizontal="right" wrapText="1"/>
    </xf>
    <xf numFmtId="0" fontId="0" fillId="13" borderId="0" xfId="0" applyFill="1" applyAlignment="1">
      <alignment horizontal="center" wrapText="1"/>
    </xf>
    <xf numFmtId="0" fontId="0" fillId="13" borderId="4" xfId="0" applyFill="1" applyBorder="1" applyAlignment="1">
      <alignment horizontal="center" wrapText="1"/>
    </xf>
    <xf numFmtId="0" fontId="0" fillId="14" borderId="0" xfId="0" applyFill="1" applyAlignment="1">
      <alignment horizontal="center" wrapText="1"/>
    </xf>
    <xf numFmtId="0" fontId="0" fillId="14" borderId="4" xfId="0" applyFill="1" applyBorder="1" applyAlignment="1">
      <alignment horizontal="center" wrapText="1"/>
    </xf>
    <xf numFmtId="0" fontId="0" fillId="15" borderId="0" xfId="0" applyFill="1" applyAlignment="1">
      <alignment horizontal="center" wrapText="1"/>
    </xf>
    <xf numFmtId="0" fontId="0" fillId="15" borderId="4" xfId="0" applyFill="1" applyBorder="1" applyAlignment="1">
      <alignment horizontal="right" wrapText="1"/>
    </xf>
    <xf numFmtId="0" fontId="0" fillId="10" borderId="0" xfId="0" applyFill="1" applyAlignment="1">
      <alignment horizontal="center" wrapText="1"/>
    </xf>
    <xf numFmtId="0" fontId="0" fillId="7" borderId="0" xfId="0" applyFill="1" applyAlignment="1">
      <alignment horizontal="center" wrapText="1"/>
    </xf>
    <xf numFmtId="0" fontId="0" fillId="7" borderId="4" xfId="0" applyFill="1" applyBorder="1" applyAlignment="1">
      <alignment horizontal="center" wrapText="1"/>
    </xf>
    <xf numFmtId="0" fontId="3" fillId="2" borderId="8" xfId="0" applyFont="1" applyFill="1" applyBorder="1"/>
    <xf numFmtId="0" fontId="3" fillId="2" borderId="0" xfId="0" applyFont="1" applyFill="1"/>
    <xf numFmtId="0" fontId="3" fillId="2" borderId="9" xfId="0" applyFont="1" applyFill="1" applyBorder="1"/>
    <xf numFmtId="0" fontId="3" fillId="2" borderId="1" xfId="0" applyFont="1" applyFill="1" applyBorder="1"/>
    <xf numFmtId="0" fontId="3" fillId="2" borderId="6" xfId="0" applyFont="1" applyFill="1" applyBorder="1"/>
    <xf numFmtId="0" fontId="7" fillId="2" borderId="0" xfId="0" applyFont="1" applyFill="1"/>
    <xf numFmtId="0" fontId="4" fillId="2" borderId="0" xfId="0" applyFont="1" applyFill="1"/>
    <xf numFmtId="0" fontId="0" fillId="2" borderId="0" xfId="0" applyFill="1"/>
    <xf numFmtId="0" fontId="3" fillId="2" borderId="0" xfId="0" applyFont="1" applyFill="1" applyProtection="1">
      <protection hidden="1"/>
    </xf>
    <xf numFmtId="14" fontId="0" fillId="0" borderId="11" xfId="0" applyNumberFormat="1" applyBorder="1"/>
    <xf numFmtId="0" fontId="0" fillId="0" borderId="11" xfId="0" applyBorder="1" applyAlignment="1">
      <alignment horizontal="center"/>
    </xf>
    <xf numFmtId="0" fontId="0" fillId="0" borderId="11" xfId="0" applyBorder="1"/>
    <xf numFmtId="14" fontId="1" fillId="0" borderId="11" xfId="0" applyNumberFormat="1" applyFont="1" applyBorder="1"/>
    <xf numFmtId="14" fontId="0" fillId="0" borderId="11" xfId="0" applyNumberFormat="1" applyBorder="1" applyAlignment="1">
      <alignment horizontal="left"/>
    </xf>
    <xf numFmtId="0" fontId="0" fillId="0" borderId="11" xfId="0" applyBorder="1" applyAlignment="1">
      <alignment horizontal="left"/>
    </xf>
    <xf numFmtId="0" fontId="7" fillId="2" borderId="9" xfId="0" applyFont="1" applyFill="1" applyBorder="1"/>
    <xf numFmtId="0" fontId="7" fillId="2" borderId="6" xfId="0" applyFont="1" applyFill="1" applyBorder="1"/>
    <xf numFmtId="0" fontId="7" fillId="2" borderId="16" xfId="0" applyFont="1" applyFill="1" applyBorder="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7" fillId="2" borderId="8" xfId="0" applyFont="1" applyFill="1" applyBorder="1"/>
    <xf numFmtId="0" fontId="7" fillId="2" borderId="10" xfId="0" applyFont="1" applyFill="1" applyBorder="1"/>
    <xf numFmtId="0" fontId="10" fillId="2" borderId="8" xfId="0" applyFont="1" applyFill="1" applyBorder="1"/>
    <xf numFmtId="0" fontId="10" fillId="0" borderId="0" xfId="0" applyFont="1"/>
    <xf numFmtId="0" fontId="3" fillId="2" borderId="12" xfId="0" applyFont="1" applyFill="1" applyBorder="1"/>
    <xf numFmtId="0" fontId="3" fillId="2" borderId="10" xfId="0" applyFont="1" applyFill="1" applyBorder="1"/>
    <xf numFmtId="0" fontId="10" fillId="2" borderId="10" xfId="0" applyFont="1" applyFill="1" applyBorder="1"/>
    <xf numFmtId="0" fontId="9" fillId="2" borderId="7" xfId="0" applyFont="1" applyFill="1" applyBorder="1"/>
    <xf numFmtId="0" fontId="3" fillId="6" borderId="0" xfId="0" applyFont="1" applyFill="1"/>
    <xf numFmtId="0" fontId="0" fillId="3" borderId="11" xfId="0" applyFill="1" applyBorder="1"/>
    <xf numFmtId="0" fontId="3" fillId="2" borderId="7" xfId="0" applyFont="1" applyFill="1" applyBorder="1"/>
    <xf numFmtId="17" fontId="3" fillId="16" borderId="1" xfId="0" applyNumberFormat="1" applyFont="1" applyFill="1" applyBorder="1"/>
    <xf numFmtId="0" fontId="3" fillId="16" borderId="6" xfId="0" applyFont="1" applyFill="1" applyBorder="1"/>
    <xf numFmtId="0" fontId="3" fillId="17" borderId="12" xfId="0" applyFont="1" applyFill="1" applyBorder="1"/>
    <xf numFmtId="0" fontId="3" fillId="17" borderId="16" xfId="0" applyFont="1" applyFill="1" applyBorder="1"/>
    <xf numFmtId="0" fontId="4" fillId="5" borderId="7" xfId="0" applyFont="1" applyFill="1" applyBorder="1"/>
    <xf numFmtId="0" fontId="3" fillId="5" borderId="9" xfId="0" applyFont="1" applyFill="1" applyBorder="1"/>
    <xf numFmtId="17" fontId="3" fillId="20" borderId="1" xfId="0" applyNumberFormat="1" applyFont="1" applyFill="1" applyBorder="1"/>
    <xf numFmtId="0" fontId="3" fillId="20" borderId="6" xfId="0" applyFont="1" applyFill="1" applyBorder="1"/>
    <xf numFmtId="0" fontId="0" fillId="21" borderId="11" xfId="0" applyFill="1" applyBorder="1"/>
    <xf numFmtId="14" fontId="0" fillId="21" borderId="11" xfId="0" applyNumberFormat="1" applyFill="1" applyBorder="1"/>
    <xf numFmtId="14" fontId="0" fillId="21" borderId="11" xfId="0" applyNumberFormat="1" applyFill="1" applyBorder="1" applyAlignment="1">
      <alignment horizontal="left"/>
    </xf>
    <xf numFmtId="0" fontId="0" fillId="21" borderId="11" xfId="0" applyFill="1" applyBorder="1" applyAlignment="1">
      <alignment horizontal="center"/>
    </xf>
    <xf numFmtId="0" fontId="0" fillId="21" borderId="11" xfId="0" applyFill="1" applyBorder="1" applyAlignment="1">
      <alignment horizontal="left"/>
    </xf>
    <xf numFmtId="0" fontId="0" fillId="21" borderId="0" xfId="0" applyFill="1"/>
    <xf numFmtId="0" fontId="3" fillId="4" borderId="0" xfId="0" applyFont="1" applyFill="1" applyProtection="1">
      <protection hidden="1"/>
    </xf>
    <xf numFmtId="0" fontId="0" fillId="0" borderId="0" xfId="0" applyProtection="1">
      <protection hidden="1"/>
    </xf>
    <xf numFmtId="0" fontId="4" fillId="4" borderId="0" xfId="0" applyFont="1" applyFill="1" applyProtection="1">
      <protection hidden="1"/>
    </xf>
    <xf numFmtId="0" fontId="5" fillId="2" borderId="7" xfId="0" applyFont="1" applyFill="1" applyBorder="1" applyProtection="1">
      <protection hidden="1"/>
    </xf>
    <xf numFmtId="0" fontId="3" fillId="2" borderId="8" xfId="0" applyFont="1" applyFill="1" applyBorder="1" applyProtection="1">
      <protection hidden="1"/>
    </xf>
    <xf numFmtId="0" fontId="3" fillId="2" borderId="9" xfId="0" applyFont="1" applyFill="1" applyBorder="1" applyProtection="1">
      <protection hidden="1"/>
    </xf>
    <xf numFmtId="0" fontId="3" fillId="2" borderId="1" xfId="0" applyFont="1" applyFill="1" applyBorder="1" applyProtection="1">
      <protection hidden="1"/>
    </xf>
    <xf numFmtId="0" fontId="3" fillId="2" borderId="6" xfId="0" applyFont="1" applyFill="1" applyBorder="1" applyProtection="1">
      <protection hidden="1"/>
    </xf>
    <xf numFmtId="0" fontId="3" fillId="4" borderId="0" xfId="0" applyFont="1" applyFill="1" applyAlignment="1" applyProtection="1">
      <alignment wrapText="1"/>
      <protection hidden="1"/>
    </xf>
    <xf numFmtId="0" fontId="0" fillId="4" borderId="0" xfId="0" applyFill="1" applyProtection="1">
      <protection hidden="1"/>
    </xf>
    <xf numFmtId="4" fontId="3" fillId="2" borderId="8" xfId="0" applyNumberFormat="1" applyFont="1" applyFill="1" applyBorder="1" applyProtection="1">
      <protection hidden="1"/>
    </xf>
    <xf numFmtId="3" fontId="4" fillId="2" borderId="8" xfId="0" applyNumberFormat="1" applyFont="1" applyFill="1" applyBorder="1" applyProtection="1">
      <protection hidden="1"/>
    </xf>
    <xf numFmtId="4" fontId="3" fillId="2" borderId="0" xfId="0" applyNumberFormat="1" applyFont="1" applyFill="1" applyProtection="1">
      <protection hidden="1"/>
    </xf>
    <xf numFmtId="3" fontId="4" fillId="2" borderId="0" xfId="0" applyNumberFormat="1" applyFont="1" applyFill="1" applyProtection="1">
      <protection hidden="1"/>
    </xf>
    <xf numFmtId="3" fontId="4" fillId="0" borderId="2" xfId="0" applyNumberFormat="1" applyFont="1" applyBorder="1" applyProtection="1">
      <protection hidden="1"/>
    </xf>
    <xf numFmtId="3" fontId="4" fillId="6" borderId="0" xfId="0" applyNumberFormat="1" applyFont="1" applyFill="1" applyProtection="1">
      <protection locked="0"/>
    </xf>
    <xf numFmtId="9" fontId="4" fillId="6" borderId="0" xfId="0" applyNumberFormat="1" applyFont="1" applyFill="1" applyProtection="1">
      <protection locked="0"/>
    </xf>
    <xf numFmtId="0" fontId="3" fillId="19" borderId="0" xfId="0" applyFont="1" applyFill="1" applyProtection="1">
      <protection hidden="1"/>
    </xf>
    <xf numFmtId="0" fontId="0" fillId="19" borderId="0" xfId="0" applyFill="1" applyProtection="1">
      <protection hidden="1"/>
    </xf>
    <xf numFmtId="0" fontId="4" fillId="19" borderId="0" xfId="0" applyFont="1" applyFill="1" applyProtection="1">
      <protection hidden="1"/>
    </xf>
    <xf numFmtId="0" fontId="3" fillId="19" borderId="0" xfId="0" applyFont="1" applyFill="1" applyAlignment="1" applyProtection="1">
      <alignment wrapText="1"/>
      <protection hidden="1"/>
    </xf>
    <xf numFmtId="0" fontId="3" fillId="22" borderId="0" xfId="0" applyFont="1" applyFill="1" applyProtection="1">
      <protection hidden="1"/>
    </xf>
    <xf numFmtId="0" fontId="0" fillId="22" borderId="0" xfId="0" applyFill="1" applyProtection="1">
      <protection hidden="1"/>
    </xf>
    <xf numFmtId="0" fontId="4" fillId="22" borderId="0" xfId="0" applyFont="1" applyFill="1" applyProtection="1">
      <protection hidden="1"/>
    </xf>
    <xf numFmtId="17" fontId="3" fillId="22" borderId="1" xfId="0" applyNumberFormat="1" applyFont="1" applyFill="1" applyBorder="1"/>
    <xf numFmtId="0" fontId="3" fillId="22" borderId="6" xfId="0" applyFont="1" applyFill="1" applyBorder="1"/>
    <xf numFmtId="0" fontId="0" fillId="23" borderId="11" xfId="0" applyFill="1" applyBorder="1"/>
    <xf numFmtId="0" fontId="3" fillId="22" borderId="0" xfId="0" applyFont="1" applyFill="1" applyAlignment="1" applyProtection="1">
      <alignment wrapText="1"/>
      <protection hidden="1"/>
    </xf>
    <xf numFmtId="3" fontId="0" fillId="22" borderId="0" xfId="0" applyNumberFormat="1" applyFill="1" applyProtection="1">
      <protection hidden="1"/>
    </xf>
    <xf numFmtId="17" fontId="3" fillId="24" borderId="1" xfId="0" applyNumberFormat="1" applyFont="1" applyFill="1" applyBorder="1"/>
    <xf numFmtId="0" fontId="3" fillId="24" borderId="6" xfId="0" applyFont="1" applyFill="1" applyBorder="1"/>
    <xf numFmtId="0" fontId="0" fillId="0" borderId="0" xfId="0" applyAlignment="1">
      <alignment horizontal="left"/>
    </xf>
    <xf numFmtId="0" fontId="1" fillId="0" borderId="0" xfId="0" applyFont="1"/>
    <xf numFmtId="0" fontId="1" fillId="0" borderId="0" xfId="0" applyFont="1" applyAlignment="1">
      <alignment horizontal="left"/>
    </xf>
    <xf numFmtId="0" fontId="3" fillId="25" borderId="0" xfId="0" applyFont="1" applyFill="1" applyProtection="1">
      <protection hidden="1"/>
    </xf>
    <xf numFmtId="0" fontId="0" fillId="25" borderId="0" xfId="0" applyFill="1" applyProtection="1">
      <protection hidden="1"/>
    </xf>
    <xf numFmtId="0" fontId="4" fillId="25" borderId="0" xfId="0" applyFont="1" applyFill="1" applyProtection="1">
      <protection hidden="1"/>
    </xf>
    <xf numFmtId="3" fontId="0" fillId="25" borderId="0" xfId="0" applyNumberFormat="1" applyFill="1" applyProtection="1">
      <protection hidden="1"/>
    </xf>
    <xf numFmtId="0" fontId="3" fillId="25" borderId="0" xfId="0" applyFont="1" applyFill="1" applyAlignment="1" applyProtection="1">
      <alignment wrapText="1"/>
      <protection hidden="1"/>
    </xf>
    <xf numFmtId="0" fontId="3" fillId="0" borderId="17" xfId="0" applyFont="1" applyBorder="1" applyProtection="1">
      <protection hidden="1"/>
    </xf>
    <xf numFmtId="0" fontId="3" fillId="0" borderId="0" xfId="0" applyFont="1" applyProtection="1">
      <protection hidden="1"/>
    </xf>
    <xf numFmtId="4" fontId="3" fillId="0" borderId="2" xfId="0" applyNumberFormat="1" applyFont="1" applyBorder="1" applyProtection="1">
      <protection hidden="1"/>
    </xf>
    <xf numFmtId="4" fontId="3" fillId="0" borderId="3" xfId="0" applyNumberFormat="1" applyFont="1" applyBorder="1" applyProtection="1">
      <protection hidden="1"/>
    </xf>
    <xf numFmtId="2" fontId="3" fillId="0" borderId="2" xfId="0" applyNumberFormat="1" applyFont="1" applyBorder="1" applyAlignment="1" applyProtection="1">
      <alignment horizontal="right"/>
      <protection hidden="1"/>
    </xf>
    <xf numFmtId="3" fontId="3" fillId="0" borderId="2" xfId="0" applyNumberFormat="1" applyFont="1" applyBorder="1" applyProtection="1">
      <protection hidden="1"/>
    </xf>
    <xf numFmtId="0" fontId="3" fillId="0" borderId="2" xfId="0" applyFont="1" applyBorder="1" applyProtection="1">
      <protection hidden="1"/>
    </xf>
    <xf numFmtId="0" fontId="3" fillId="0" borderId="2" xfId="0" applyFont="1" applyBorder="1" applyAlignment="1" applyProtection="1">
      <alignment horizontal="center"/>
      <protection hidden="1"/>
    </xf>
    <xf numFmtId="0" fontId="3" fillId="0" borderId="5" xfId="0" applyFont="1" applyBorder="1" applyAlignment="1" applyProtection="1">
      <alignment horizontal="center"/>
      <protection hidden="1"/>
    </xf>
    <xf numFmtId="3" fontId="4" fillId="0" borderId="13" xfId="0" applyNumberFormat="1" applyFont="1" applyBorder="1" applyProtection="1">
      <protection hidden="1"/>
    </xf>
    <xf numFmtId="4" fontId="6" fillId="0" borderId="0" xfId="0" applyNumberFormat="1" applyFont="1" applyProtection="1">
      <protection hidden="1"/>
    </xf>
    <xf numFmtId="0" fontId="3" fillId="0" borderId="18" xfId="0" applyFont="1" applyBorder="1" applyProtection="1">
      <protection hidden="1"/>
    </xf>
    <xf numFmtId="0" fontId="3" fillId="0" borderId="10" xfId="0" applyFont="1" applyBorder="1" applyProtection="1">
      <protection hidden="1"/>
    </xf>
    <xf numFmtId="4" fontId="3" fillId="0" borderId="13" xfId="0" applyNumberFormat="1" applyFont="1" applyBorder="1" applyProtection="1">
      <protection hidden="1"/>
    </xf>
    <xf numFmtId="4" fontId="6" fillId="0" borderId="10" xfId="0" applyNumberFormat="1" applyFont="1" applyBorder="1" applyProtection="1">
      <protection hidden="1"/>
    </xf>
    <xf numFmtId="3" fontId="3" fillId="0" borderId="13" xfId="0" applyNumberFormat="1" applyFont="1" applyBorder="1" applyProtection="1">
      <protection hidden="1"/>
    </xf>
    <xf numFmtId="0" fontId="3" fillId="0" borderId="13" xfId="0" applyFont="1" applyBorder="1" applyProtection="1">
      <protection hidden="1"/>
    </xf>
    <xf numFmtId="0" fontId="3" fillId="0" borderId="13" xfId="0" applyFont="1" applyBorder="1" applyAlignment="1" applyProtection="1">
      <alignment horizontal="center"/>
      <protection hidden="1"/>
    </xf>
    <xf numFmtId="0" fontId="3" fillId="0" borderId="15" xfId="0" applyFont="1" applyBorder="1" applyAlignment="1" applyProtection="1">
      <alignment horizontal="center"/>
      <protection hidden="1"/>
    </xf>
    <xf numFmtId="4" fontId="3" fillId="0" borderId="4" xfId="0" applyNumberFormat="1" applyFont="1" applyBorder="1" applyProtection="1">
      <protection hidden="1"/>
    </xf>
    <xf numFmtId="4" fontId="3" fillId="0" borderId="14" xfId="0" applyNumberFormat="1" applyFont="1" applyBorder="1" applyProtection="1">
      <protection hidden="1"/>
    </xf>
    <xf numFmtId="2" fontId="3" fillId="0" borderId="13" xfId="0" applyNumberFormat="1" applyFont="1" applyBorder="1" applyAlignment="1" applyProtection="1">
      <alignment horizontal="right"/>
      <protection hidden="1"/>
    </xf>
    <xf numFmtId="0" fontId="3" fillId="0" borderId="1" xfId="0" applyFont="1" applyBorder="1" applyProtection="1">
      <protection hidden="1"/>
    </xf>
    <xf numFmtId="0" fontId="3" fillId="0" borderId="12" xfId="0" applyFont="1" applyBorder="1" applyProtection="1">
      <protection hidden="1"/>
    </xf>
    <xf numFmtId="0" fontId="5" fillId="5" borderId="19" xfId="0" applyFont="1" applyFill="1" applyBorder="1" applyAlignment="1" applyProtection="1">
      <alignment wrapText="1"/>
      <protection hidden="1"/>
    </xf>
    <xf numFmtId="0" fontId="5" fillId="5" borderId="20" xfId="0" applyFont="1" applyFill="1" applyBorder="1" applyAlignment="1" applyProtection="1">
      <alignment wrapText="1"/>
      <protection hidden="1"/>
    </xf>
    <xf numFmtId="0" fontId="5" fillId="5" borderId="11" xfId="0" applyFont="1" applyFill="1" applyBorder="1" applyAlignment="1" applyProtection="1">
      <alignment wrapText="1"/>
      <protection hidden="1"/>
    </xf>
    <xf numFmtId="0" fontId="5" fillId="5" borderId="21" xfId="0" applyFont="1" applyFill="1" applyBorder="1" applyAlignment="1" applyProtection="1">
      <alignment wrapText="1"/>
      <protection hidden="1"/>
    </xf>
    <xf numFmtId="0" fontId="5" fillId="5" borderId="22" xfId="0" applyFont="1" applyFill="1" applyBorder="1" applyAlignment="1" applyProtection="1">
      <alignment wrapText="1"/>
      <protection hidden="1"/>
    </xf>
    <xf numFmtId="0" fontId="4" fillId="5" borderId="11" xfId="0" applyFont="1" applyFill="1" applyBorder="1" applyAlignment="1" applyProtection="1">
      <alignment wrapText="1"/>
      <protection hidden="1"/>
    </xf>
    <xf numFmtId="0" fontId="3" fillId="5" borderId="11" xfId="0" applyFont="1" applyFill="1" applyBorder="1" applyAlignment="1" applyProtection="1">
      <alignment horizontal="center" wrapText="1"/>
      <protection hidden="1"/>
    </xf>
    <xf numFmtId="0" fontId="4" fillId="5" borderId="11" xfId="0" applyFont="1" applyFill="1" applyBorder="1" applyAlignment="1" applyProtection="1">
      <alignment horizontal="center" wrapText="1"/>
      <protection hidden="1"/>
    </xf>
    <xf numFmtId="0" fontId="3" fillId="5" borderId="23" xfId="0" applyFont="1" applyFill="1" applyBorder="1" applyAlignment="1" applyProtection="1">
      <alignment horizontal="center" wrapText="1"/>
      <protection hidden="1"/>
    </xf>
    <xf numFmtId="0" fontId="4" fillId="5" borderId="21" xfId="0" applyFont="1" applyFill="1" applyBorder="1" applyAlignment="1" applyProtection="1">
      <alignment horizontal="center" wrapText="1"/>
      <protection hidden="1"/>
    </xf>
    <xf numFmtId="0" fontId="3" fillId="5" borderId="22" xfId="0" applyFont="1" applyFill="1" applyBorder="1" applyAlignment="1" applyProtection="1">
      <alignment horizontal="center" wrapText="1"/>
      <protection hidden="1"/>
    </xf>
    <xf numFmtId="0" fontId="4" fillId="18" borderId="11" xfId="0" applyFont="1" applyFill="1" applyBorder="1" applyAlignment="1" applyProtection="1">
      <alignment horizontal="center" wrapText="1"/>
      <protection hidden="1"/>
    </xf>
    <xf numFmtId="0" fontId="5" fillId="5" borderId="24" xfId="0" applyFont="1" applyFill="1" applyBorder="1" applyAlignment="1" applyProtection="1">
      <alignment wrapText="1"/>
      <protection hidden="1"/>
    </xf>
    <xf numFmtId="3" fontId="5" fillId="5" borderId="11" xfId="0" applyNumberFormat="1" applyFont="1" applyFill="1" applyBorder="1" applyAlignment="1" applyProtection="1">
      <alignment wrapText="1"/>
      <protection hidden="1"/>
    </xf>
    <xf numFmtId="0" fontId="3" fillId="26" borderId="0" xfId="0" applyFont="1" applyFill="1" applyProtection="1">
      <protection hidden="1"/>
    </xf>
    <xf numFmtId="0" fontId="0" fillId="26" borderId="0" xfId="0" applyFill="1" applyProtection="1">
      <protection hidden="1"/>
    </xf>
    <xf numFmtId="0" fontId="4" fillId="26" borderId="0" xfId="0" applyFont="1" applyFill="1" applyProtection="1">
      <protection hidden="1"/>
    </xf>
    <xf numFmtId="0" fontId="3" fillId="26" borderId="0" xfId="0" applyFont="1" applyFill="1" applyAlignment="1" applyProtection="1">
      <alignment wrapText="1"/>
      <protection hidden="1"/>
    </xf>
    <xf numFmtId="0" fontId="3" fillId="27" borderId="0" xfId="0" applyFont="1" applyFill="1" applyProtection="1">
      <protection hidden="1"/>
    </xf>
    <xf numFmtId="0" fontId="4" fillId="27" borderId="0" xfId="0" applyFont="1" applyFill="1" applyProtection="1">
      <protection hidden="1"/>
    </xf>
    <xf numFmtId="0" fontId="3" fillId="27" borderId="0" xfId="0" applyFont="1" applyFill="1" applyAlignment="1" applyProtection="1">
      <alignment wrapText="1"/>
      <protection hidden="1"/>
    </xf>
    <xf numFmtId="0" fontId="1" fillId="0" borderId="11" xfId="0" applyFont="1" applyBorder="1"/>
    <xf numFmtId="0" fontId="1" fillId="0" borderId="11" xfId="0" applyFont="1" applyBorder="1" applyAlignment="1">
      <alignment horizontal="center"/>
    </xf>
    <xf numFmtId="0" fontId="3" fillId="27" borderId="1" xfId="0" applyFont="1" applyFill="1" applyBorder="1" applyProtection="1">
      <protection hidden="1"/>
    </xf>
    <xf numFmtId="0" fontId="3" fillId="27" borderId="10" xfId="0" applyFont="1" applyFill="1" applyBorder="1" applyAlignment="1" applyProtection="1">
      <alignment wrapText="1"/>
      <protection hidden="1"/>
    </xf>
    <xf numFmtId="0" fontId="3" fillId="28" borderId="0" xfId="0" applyFont="1" applyFill="1" applyProtection="1">
      <protection hidden="1"/>
    </xf>
    <xf numFmtId="0" fontId="4" fillId="28" borderId="0" xfId="0" applyFont="1" applyFill="1" applyProtection="1">
      <protection hidden="1"/>
    </xf>
    <xf numFmtId="0" fontId="3" fillId="28" borderId="0" xfId="0" applyFont="1" applyFill="1" applyAlignment="1" applyProtection="1">
      <alignment wrapText="1"/>
      <protection hidden="1"/>
    </xf>
    <xf numFmtId="0" fontId="3" fillId="28" borderId="10" xfId="0" applyFont="1" applyFill="1" applyBorder="1" applyAlignment="1" applyProtection="1">
      <alignment wrapText="1"/>
      <protection hidden="1"/>
    </xf>
    <xf numFmtId="0" fontId="3" fillId="28" borderId="1" xfId="0" applyFont="1" applyFill="1" applyBorder="1" applyProtection="1">
      <protection hidden="1"/>
    </xf>
    <xf numFmtId="2" fontId="0" fillId="5" borderId="2" xfId="0" applyNumberFormat="1" applyFill="1" applyBorder="1" applyAlignment="1">
      <alignment horizontal="right" wrapText="1"/>
    </xf>
    <xf numFmtId="2" fontId="0" fillId="7" borderId="0" xfId="0" applyNumberFormat="1" applyFill="1" applyAlignment="1">
      <alignment horizontal="right" wrapText="1"/>
    </xf>
    <xf numFmtId="2" fontId="0" fillId="0" borderId="11" xfId="0" applyNumberFormat="1" applyBorder="1"/>
    <xf numFmtId="2" fontId="0" fillId="0" borderId="0" xfId="0" applyNumberFormat="1"/>
    <xf numFmtId="3" fontId="3" fillId="28" borderId="0" xfId="0" applyNumberFormat="1" applyFont="1" applyFill="1" applyProtection="1">
      <protection hidden="1"/>
    </xf>
    <xf numFmtId="0" fontId="1" fillId="3" borderId="0" xfId="0" applyFont="1" applyFill="1" applyAlignment="1">
      <alignment horizontal="center" wrapText="1"/>
    </xf>
    <xf numFmtId="3" fontId="3" fillId="18" borderId="0" xfId="0" applyNumberFormat="1" applyFont="1" applyFill="1" applyProtection="1">
      <protection hidden="1"/>
    </xf>
    <xf numFmtId="3" fontId="3" fillId="18" borderId="14" xfId="0" applyNumberFormat="1" applyFont="1" applyFill="1" applyBorder="1" applyProtection="1">
      <protection hidden="1"/>
    </xf>
    <xf numFmtId="3" fontId="3" fillId="18" borderId="25" xfId="0" applyNumberFormat="1" applyFont="1" applyFill="1" applyBorder="1" applyProtection="1">
      <protection hidden="1"/>
    </xf>
    <xf numFmtId="3" fontId="3" fillId="27" borderId="0" xfId="0" applyNumberFormat="1" applyFont="1" applyFill="1" applyProtection="1">
      <protection hidden="1"/>
    </xf>
    <xf numFmtId="0" fontId="3" fillId="2" borderId="12" xfId="0" applyFont="1" applyFill="1" applyBorder="1" applyProtection="1">
      <protection hidden="1"/>
    </xf>
    <xf numFmtId="0" fontId="3" fillId="2" borderId="10" xfId="0" applyFont="1" applyFill="1" applyBorder="1" applyProtection="1">
      <protection hidden="1"/>
    </xf>
    <xf numFmtId="0" fontId="3" fillId="2" borderId="16" xfId="0" applyFont="1" applyFill="1" applyBorder="1" applyProtection="1">
      <protection hidden="1"/>
    </xf>
    <xf numFmtId="0" fontId="5" fillId="5" borderId="26" xfId="0" applyFont="1" applyFill="1" applyBorder="1" applyAlignment="1" applyProtection="1">
      <alignment wrapText="1"/>
      <protection hidden="1"/>
    </xf>
    <xf numFmtId="0" fontId="5" fillId="5" borderId="27" xfId="0" applyFont="1" applyFill="1" applyBorder="1" applyAlignment="1" applyProtection="1">
      <alignment wrapText="1"/>
      <protection hidden="1"/>
    </xf>
    <xf numFmtId="0" fontId="5" fillId="5" borderId="28" xfId="0" applyFont="1" applyFill="1" applyBorder="1" applyAlignment="1" applyProtection="1">
      <alignment wrapText="1"/>
      <protection hidden="1"/>
    </xf>
    <xf numFmtId="0" fontId="4" fillId="5" borderId="28" xfId="0" applyFont="1" applyFill="1" applyBorder="1" applyAlignment="1" applyProtection="1">
      <alignment wrapText="1"/>
      <protection hidden="1"/>
    </xf>
    <xf numFmtId="0" fontId="3" fillId="5" borderId="28" xfId="0" applyFont="1" applyFill="1" applyBorder="1" applyAlignment="1" applyProtection="1">
      <alignment horizontal="center" wrapText="1"/>
      <protection hidden="1"/>
    </xf>
    <xf numFmtId="0" fontId="4" fillId="5" borderId="28" xfId="0" applyFont="1" applyFill="1" applyBorder="1" applyAlignment="1" applyProtection="1">
      <alignment horizontal="center" wrapText="1"/>
      <protection hidden="1"/>
    </xf>
    <xf numFmtId="0" fontId="3" fillId="5" borderId="29" xfId="0" applyFont="1" applyFill="1" applyBorder="1" applyAlignment="1" applyProtection="1">
      <alignment horizontal="center" wrapText="1"/>
      <protection hidden="1"/>
    </xf>
    <xf numFmtId="4" fontId="3" fillId="2" borderId="10" xfId="0" applyNumberFormat="1" applyFont="1" applyFill="1" applyBorder="1" applyProtection="1">
      <protection hidden="1"/>
    </xf>
    <xf numFmtId="3" fontId="4" fillId="2" borderId="10" xfId="0" applyNumberFormat="1" applyFont="1" applyFill="1" applyBorder="1" applyProtection="1">
      <protection hidden="1"/>
    </xf>
    <xf numFmtId="3" fontId="5" fillId="5" borderId="28" xfId="0" applyNumberFormat="1" applyFont="1" applyFill="1" applyBorder="1" applyAlignment="1" applyProtection="1">
      <alignment wrapText="1"/>
      <protection hidden="1"/>
    </xf>
    <xf numFmtId="0" fontId="3" fillId="5" borderId="30" xfId="0" applyFont="1" applyFill="1" applyBorder="1" applyAlignment="1" applyProtection="1">
      <alignment horizontal="center" wrapText="1"/>
      <protection hidden="1"/>
    </xf>
    <xf numFmtId="3" fontId="3" fillId="18" borderId="2" xfId="0" applyNumberFormat="1" applyFont="1" applyFill="1" applyBorder="1" applyProtection="1">
      <protection hidden="1"/>
    </xf>
    <xf numFmtId="3" fontId="3" fillId="18" borderId="13" xfId="0" applyNumberFormat="1" applyFont="1" applyFill="1" applyBorder="1" applyProtection="1">
      <protection hidden="1"/>
    </xf>
    <xf numFmtId="3" fontId="3" fillId="18" borderId="3" xfId="0" applyNumberFormat="1" applyFont="1" applyFill="1" applyBorder="1" applyProtection="1">
      <protection hidden="1"/>
    </xf>
    <xf numFmtId="3" fontId="3" fillId="18" borderId="4" xfId="0" applyNumberFormat="1" applyFont="1" applyFill="1" applyBorder="1" applyProtection="1">
      <protection hidden="1"/>
    </xf>
    <xf numFmtId="0" fontId="3" fillId="29" borderId="0" xfId="0" applyFont="1" applyFill="1" applyProtection="1">
      <protection hidden="1"/>
    </xf>
    <xf numFmtId="0" fontId="4" fillId="29" borderId="0" xfId="0" applyFont="1" applyFill="1" applyProtection="1">
      <protection hidden="1"/>
    </xf>
    <xf numFmtId="0" fontId="3" fillId="29" borderId="1" xfId="0" applyFont="1" applyFill="1" applyBorder="1" applyProtection="1">
      <protection hidden="1"/>
    </xf>
    <xf numFmtId="3" fontId="3" fillId="29" borderId="0" xfId="0" applyNumberFormat="1" applyFont="1" applyFill="1" applyProtection="1">
      <protection hidden="1"/>
    </xf>
    <xf numFmtId="0" fontId="3" fillId="29" borderId="0" xfId="0" applyFont="1" applyFill="1" applyAlignment="1" applyProtection="1">
      <alignment wrapText="1"/>
      <protection hidden="1"/>
    </xf>
    <xf numFmtId="0" fontId="3" fillId="29" borderId="10" xfId="0" applyFont="1" applyFill="1" applyBorder="1" applyAlignment="1" applyProtection="1">
      <alignment wrapText="1"/>
      <protection hidden="1"/>
    </xf>
    <xf numFmtId="0" fontId="3" fillId="18" borderId="2" xfId="0" applyFont="1" applyFill="1" applyBorder="1" applyProtection="1">
      <protection hidden="1"/>
    </xf>
    <xf numFmtId="0" fontId="3" fillId="18" borderId="13" xfId="0" applyFont="1" applyFill="1" applyBorder="1" applyProtection="1">
      <protection hidden="1"/>
    </xf>
    <xf numFmtId="0" fontId="3" fillId="29" borderId="1" xfId="0" applyFont="1" applyFill="1" applyBorder="1"/>
    <xf numFmtId="0" fontId="3" fillId="29" borderId="6" xfId="0" applyFont="1" applyFill="1" applyBorder="1"/>
    <xf numFmtId="0" fontId="3" fillId="28" borderId="1" xfId="0" applyFont="1" applyFill="1" applyBorder="1"/>
    <xf numFmtId="0" fontId="3" fillId="28" borderId="6" xfId="0" applyFont="1" applyFill="1" applyBorder="1"/>
    <xf numFmtId="0" fontId="3" fillId="27" borderId="1" xfId="0" applyFont="1" applyFill="1" applyBorder="1"/>
    <xf numFmtId="0" fontId="3" fillId="27" borderId="6" xfId="0" applyFont="1" applyFill="1" applyBorder="1"/>
    <xf numFmtId="0" fontId="5" fillId="18" borderId="28" xfId="0" applyFont="1" applyFill="1" applyBorder="1" applyAlignment="1" applyProtection="1">
      <alignment wrapText="1"/>
      <protection hidden="1"/>
    </xf>
    <xf numFmtId="0" fontId="4" fillId="18" borderId="28" xfId="0" applyFont="1" applyFill="1" applyBorder="1" applyAlignment="1" applyProtection="1">
      <alignment wrapText="1"/>
      <protection hidden="1"/>
    </xf>
    <xf numFmtId="0" fontId="3" fillId="18" borderId="28" xfId="0" applyFont="1" applyFill="1" applyBorder="1" applyAlignment="1" applyProtection="1">
      <alignment horizontal="center" wrapText="1"/>
      <protection hidden="1"/>
    </xf>
    <xf numFmtId="0" fontId="4" fillId="18" borderId="28" xfId="0" applyFont="1" applyFill="1" applyBorder="1" applyAlignment="1" applyProtection="1">
      <alignment horizontal="center" wrapText="1"/>
      <protection hidden="1"/>
    </xf>
    <xf numFmtId="3" fontId="3" fillId="0" borderId="0" xfId="0" applyNumberFormat="1" applyFont="1" applyProtection="1">
      <protection hidden="1"/>
    </xf>
    <xf numFmtId="3" fontId="3" fillId="0" borderId="3" xfId="0" applyNumberFormat="1" applyFont="1" applyBorder="1" applyProtection="1">
      <protection hidden="1"/>
    </xf>
    <xf numFmtId="3" fontId="3" fillId="0" borderId="4" xfId="0" applyNumberFormat="1" applyFont="1" applyBorder="1" applyProtection="1">
      <protection hidden="1"/>
    </xf>
    <xf numFmtId="3" fontId="3" fillId="0" borderId="14" xfId="0" applyNumberFormat="1" applyFont="1" applyBorder="1" applyProtection="1">
      <protection hidden="1"/>
    </xf>
    <xf numFmtId="3" fontId="3" fillId="0" borderId="25" xfId="0" applyNumberFormat="1" applyFont="1" applyBorder="1" applyProtection="1">
      <protection hidden="1"/>
    </xf>
    <xf numFmtId="0" fontId="14" fillId="0" borderId="11" xfId="0" applyFont="1" applyBorder="1"/>
    <xf numFmtId="14" fontId="14" fillId="0" borderId="11" xfId="0" applyNumberFormat="1" applyFont="1" applyBorder="1" applyAlignment="1">
      <alignment horizontal="left"/>
    </xf>
    <xf numFmtId="14" fontId="14" fillId="0" borderId="11" xfId="0" applyNumberFormat="1" applyFont="1" applyBorder="1"/>
    <xf numFmtId="0" fontId="14" fillId="0" borderId="11" xfId="0" applyFont="1" applyBorder="1" applyAlignment="1">
      <alignment horizontal="center"/>
    </xf>
    <xf numFmtId="2" fontId="16" fillId="0" borderId="11" xfId="0" applyNumberFormat="1" applyFont="1" applyBorder="1"/>
    <xf numFmtId="0" fontId="16" fillId="0" borderId="11" xfId="0" applyFont="1" applyBorder="1"/>
    <xf numFmtId="0" fontId="14" fillId="0" borderId="11" xfId="0" applyFont="1" applyBorder="1" applyAlignment="1">
      <alignment horizontal="left"/>
    </xf>
    <xf numFmtId="0" fontId="17" fillId="0" borderId="11" xfId="1" applyFont="1" applyFill="1" applyBorder="1"/>
    <xf numFmtId="0" fontId="15" fillId="0" borderId="11" xfId="1" applyBorder="1"/>
    <xf numFmtId="14" fontId="14" fillId="0" borderId="11" xfId="0" applyNumberFormat="1" applyFont="1" applyBorder="1" applyAlignment="1">
      <alignment horizontal="right"/>
    </xf>
    <xf numFmtId="14" fontId="14" fillId="0" borderId="11" xfId="0" applyNumberFormat="1" applyFont="1" applyBorder="1" applyAlignment="1">
      <alignment horizontal="center"/>
    </xf>
    <xf numFmtId="0" fontId="18" fillId="0" borderId="11" xfId="0" applyFont="1" applyBorder="1"/>
    <xf numFmtId="2" fontId="14" fillId="0" borderId="11" xfId="0" applyNumberFormat="1" applyFont="1" applyBorder="1" applyAlignment="1">
      <alignment horizontal="center"/>
    </xf>
    <xf numFmtId="0" fontId="3" fillId="30" borderId="0" xfId="0" applyFont="1" applyFill="1" applyProtection="1">
      <protection hidden="1"/>
    </xf>
    <xf numFmtId="0" fontId="4" fillId="30" borderId="0" xfId="0" applyFont="1" applyFill="1" applyProtection="1">
      <protection hidden="1"/>
    </xf>
    <xf numFmtId="0" fontId="3" fillId="30" borderId="1" xfId="0" applyFont="1" applyFill="1" applyBorder="1" applyProtection="1">
      <protection hidden="1"/>
    </xf>
    <xf numFmtId="3" fontId="3" fillId="30" borderId="0" xfId="0" applyNumberFormat="1" applyFont="1" applyFill="1" applyProtection="1">
      <protection hidden="1"/>
    </xf>
    <xf numFmtId="0" fontId="3" fillId="30" borderId="0" xfId="0" applyFont="1" applyFill="1" applyAlignment="1" applyProtection="1">
      <alignment wrapText="1"/>
      <protection hidden="1"/>
    </xf>
    <xf numFmtId="0" fontId="3" fillId="30" borderId="10" xfId="0" applyFont="1" applyFill="1" applyBorder="1" applyAlignment="1" applyProtection="1">
      <alignment wrapText="1"/>
      <protection hidden="1"/>
    </xf>
    <xf numFmtId="0" fontId="3" fillId="30" borderId="1" xfId="0" applyFont="1" applyFill="1" applyBorder="1"/>
    <xf numFmtId="0" fontId="3" fillId="30" borderId="6" xfId="0" applyFont="1" applyFill="1" applyBorder="1"/>
    <xf numFmtId="0" fontId="15" fillId="0" borderId="11" xfId="1" applyFill="1" applyBorder="1"/>
    <xf numFmtId="2" fontId="16" fillId="0" borderId="31" xfId="0" applyNumberFormat="1" applyFont="1" applyBorder="1"/>
    <xf numFmtId="0" fontId="0" fillId="3" borderId="4" xfId="0" applyFill="1" applyBorder="1" applyAlignment="1">
      <alignment horizontal="left" wrapText="1"/>
    </xf>
    <xf numFmtId="2" fontId="1" fillId="5" borderId="2" xfId="0" applyNumberFormat="1" applyFont="1" applyFill="1" applyBorder="1" applyAlignment="1">
      <alignment horizontal="left" wrapText="1"/>
    </xf>
    <xf numFmtId="2" fontId="1" fillId="7" borderId="0" xfId="0" applyNumberFormat="1" applyFont="1" applyFill="1" applyAlignment="1">
      <alignment horizontal="left" wrapText="1"/>
    </xf>
    <xf numFmtId="0" fontId="0" fillId="7" borderId="0" xfId="0" applyFill="1" applyAlignment="1">
      <alignment horizontal="left" wrapText="1"/>
    </xf>
    <xf numFmtId="2" fontId="1" fillId="7" borderId="4" xfId="0" applyNumberFormat="1" applyFont="1" applyFill="1" applyBorder="1" applyAlignment="1">
      <alignment horizontal="left" wrapText="1"/>
    </xf>
    <xf numFmtId="2" fontId="1" fillId="8" borderId="0" xfId="0" applyNumberFormat="1" applyFont="1" applyFill="1" applyAlignment="1">
      <alignment horizontal="left" wrapText="1"/>
    </xf>
    <xf numFmtId="0" fontId="0" fillId="8" borderId="0" xfId="0" applyFill="1" applyAlignment="1">
      <alignment horizontal="left" wrapText="1"/>
    </xf>
    <xf numFmtId="2" fontId="1" fillId="9" borderId="3" xfId="0" applyNumberFormat="1" applyFont="1" applyFill="1" applyBorder="1" applyAlignment="1">
      <alignment horizontal="left" wrapText="1"/>
    </xf>
    <xf numFmtId="0" fontId="0" fillId="9" borderId="0" xfId="0" applyFill="1" applyAlignment="1">
      <alignment horizontal="left" wrapText="1"/>
    </xf>
    <xf numFmtId="2" fontId="1" fillId="10" borderId="0" xfId="0" applyNumberFormat="1" applyFont="1" applyFill="1" applyAlignment="1">
      <alignment horizontal="left" wrapText="1"/>
    </xf>
    <xf numFmtId="0" fontId="0" fillId="10" borderId="0" xfId="0" applyFill="1" applyAlignment="1">
      <alignment horizontal="left" wrapText="1"/>
    </xf>
    <xf numFmtId="2" fontId="1" fillId="11" borderId="0" xfId="0" applyNumberFormat="1" applyFont="1" applyFill="1" applyAlignment="1">
      <alignment horizontal="left" wrapText="1"/>
    </xf>
    <xf numFmtId="0" fontId="1" fillId="11" borderId="0" xfId="0" applyFont="1" applyFill="1" applyAlignment="1">
      <alignment horizontal="left" wrapText="1"/>
    </xf>
    <xf numFmtId="0" fontId="0" fillId="12" borderId="2" xfId="0" applyFill="1" applyBorder="1" applyAlignment="1">
      <alignment horizontal="left" wrapText="1"/>
    </xf>
    <xf numFmtId="0" fontId="0" fillId="13" borderId="0" xfId="0" applyFill="1" applyAlignment="1">
      <alignment horizontal="left" wrapText="1"/>
    </xf>
    <xf numFmtId="0" fontId="0" fillId="13" borderId="4" xfId="0" applyFill="1" applyBorder="1" applyAlignment="1">
      <alignment horizontal="left" wrapText="1"/>
    </xf>
    <xf numFmtId="0" fontId="0" fillId="14" borderId="0" xfId="0" applyFill="1" applyAlignment="1">
      <alignment horizontal="left" wrapText="1"/>
    </xf>
    <xf numFmtId="0" fontId="0" fillId="14" borderId="4" xfId="0" applyFill="1" applyBorder="1" applyAlignment="1">
      <alignment horizontal="left" wrapText="1"/>
    </xf>
    <xf numFmtId="0" fontId="0" fillId="14" borderId="0" xfId="0" applyFill="1" applyAlignment="1">
      <alignment horizontal="left" vertical="center" wrapText="1"/>
    </xf>
    <xf numFmtId="0" fontId="0" fillId="15" borderId="0" xfId="0" applyFill="1" applyAlignment="1">
      <alignment horizontal="left" wrapText="1"/>
    </xf>
    <xf numFmtId="0" fontId="0" fillId="15" borderId="4" xfId="0" applyFill="1" applyBorder="1" applyAlignment="1">
      <alignment horizontal="left" wrapText="1"/>
    </xf>
    <xf numFmtId="0" fontId="0" fillId="7" borderId="4" xfId="0" applyFill="1" applyBorder="1" applyAlignment="1">
      <alignment horizontal="left" wrapText="1"/>
    </xf>
    <xf numFmtId="0" fontId="1" fillId="3" borderId="0" xfId="0" applyFont="1" applyFill="1" applyAlignment="1">
      <alignment horizontal="left" wrapText="1"/>
    </xf>
    <xf numFmtId="0" fontId="3" fillId="31" borderId="0" xfId="0" applyFont="1" applyFill="1" applyProtection="1">
      <protection hidden="1"/>
    </xf>
    <xf numFmtId="0" fontId="0" fillId="31" borderId="0" xfId="0" applyFill="1"/>
    <xf numFmtId="0" fontId="4" fillId="31" borderId="0" xfId="0" applyFont="1" applyFill="1" applyProtection="1">
      <protection hidden="1"/>
    </xf>
    <xf numFmtId="0" fontId="3" fillId="31" borderId="1" xfId="0" applyFont="1" applyFill="1" applyBorder="1"/>
    <xf numFmtId="0" fontId="3" fillId="31" borderId="6" xfId="0" applyFont="1" applyFill="1" applyBorder="1"/>
    <xf numFmtId="2" fontId="20" fillId="0" borderId="0" xfId="0" applyNumberFormat="1" applyFont="1"/>
    <xf numFmtId="2" fontId="20" fillId="0" borderId="11" xfId="0" applyNumberFormat="1" applyFont="1" applyBorder="1"/>
    <xf numFmtId="0" fontId="3" fillId="32" borderId="0" xfId="0" applyFont="1" applyFill="1" applyProtection="1">
      <protection hidden="1"/>
    </xf>
    <xf numFmtId="0" fontId="0" fillId="32" borderId="0" xfId="0" applyFill="1"/>
    <xf numFmtId="0" fontId="4" fillId="32" borderId="0" xfId="0" applyFont="1" applyFill="1" applyProtection="1">
      <protection hidden="1"/>
    </xf>
    <xf numFmtId="2" fontId="1" fillId="0" borderId="11" xfId="0" applyNumberFormat="1" applyFont="1" applyBorder="1"/>
    <xf numFmtId="0" fontId="3" fillId="32" borderId="1" xfId="0" applyFont="1" applyFill="1" applyBorder="1"/>
    <xf numFmtId="0" fontId="3" fillId="32" borderId="6" xfId="0" applyFont="1" applyFill="1" applyBorder="1"/>
    <xf numFmtId="0" fontId="16" fillId="0" borderId="11" xfId="0" applyFont="1" applyBorder="1" applyAlignment="1">
      <alignment horizontal="center"/>
    </xf>
    <xf numFmtId="2" fontId="1" fillId="0" borderId="0" xfId="0" applyNumberFormat="1" applyFont="1"/>
    <xf numFmtId="0" fontId="3" fillId="16" borderId="1" xfId="0" applyFont="1" applyFill="1" applyBorder="1"/>
    <xf numFmtId="0" fontId="0" fillId="16" borderId="0" xfId="0" applyFill="1"/>
    <xf numFmtId="0" fontId="3" fillId="16" borderId="0" xfId="0" applyFont="1" applyFill="1" applyProtection="1">
      <protection hidden="1"/>
    </xf>
    <xf numFmtId="0" fontId="4" fillId="16" borderId="0" xfId="0" applyFont="1" applyFill="1" applyProtection="1">
      <protection hidden="1"/>
    </xf>
    <xf numFmtId="0" fontId="14" fillId="0" borderId="11" xfId="2" applyFont="1" applyBorder="1"/>
    <xf numFmtId="14" fontId="14" fillId="0" borderId="11" xfId="2" applyNumberFormat="1" applyFont="1" applyBorder="1"/>
    <xf numFmtId="14" fontId="14" fillId="0" borderId="11" xfId="2" applyNumberFormat="1" applyFont="1" applyBorder="1" applyAlignment="1">
      <alignment horizontal="left"/>
    </xf>
    <xf numFmtId="0" fontId="14" fillId="0" borderId="11" xfId="2" applyFont="1" applyBorder="1" applyAlignment="1">
      <alignment horizontal="center"/>
    </xf>
    <xf numFmtId="2" fontId="14" fillId="0" borderId="11" xfId="2" applyNumberFormat="1" applyFont="1" applyBorder="1"/>
    <xf numFmtId="2" fontId="16" fillId="0" borderId="11" xfId="2" applyNumberFormat="1" applyFont="1" applyBorder="1"/>
    <xf numFmtId="0" fontId="16" fillId="0" borderId="11" xfId="2" applyFont="1" applyBorder="1"/>
    <xf numFmtId="0" fontId="16" fillId="0" borderId="11" xfId="2" applyFont="1" applyBorder="1" applyAlignment="1">
      <alignment horizontal="center"/>
    </xf>
    <xf numFmtId="0" fontId="14" fillId="0" borderId="11" xfId="2" applyFont="1" applyBorder="1" applyAlignment="1">
      <alignment horizontal="left"/>
    </xf>
    <xf numFmtId="0" fontId="14" fillId="0" borderId="0" xfId="2" applyFont="1"/>
    <xf numFmtId="2" fontId="14" fillId="0" borderId="11" xfId="2" applyNumberFormat="1" applyFont="1" applyBorder="1" applyAlignment="1">
      <alignment horizontal="center"/>
    </xf>
    <xf numFmtId="14" fontId="14" fillId="0" borderId="11" xfId="2" applyNumberFormat="1" applyFont="1" applyBorder="1" applyAlignment="1">
      <alignment horizontal="center"/>
    </xf>
    <xf numFmtId="0" fontId="1" fillId="0" borderId="11" xfId="2" applyBorder="1"/>
    <xf numFmtId="0" fontId="15" fillId="0" borderId="11" xfId="3" applyFill="1" applyBorder="1"/>
    <xf numFmtId="0" fontId="0" fillId="22" borderId="0" xfId="0" applyFill="1"/>
    <xf numFmtId="0" fontId="3" fillId="22" borderId="1" xfId="0" applyFont="1" applyFill="1" applyBorder="1"/>
    <xf numFmtId="14" fontId="14" fillId="33" borderId="11" xfId="0" applyNumberFormat="1" applyFont="1" applyFill="1" applyBorder="1"/>
    <xf numFmtId="2" fontId="14" fillId="0" borderId="11" xfId="0" applyNumberFormat="1" applyFont="1" applyBorder="1"/>
    <xf numFmtId="1" fontId="14" fillId="0" borderId="11" xfId="0" applyNumberFormat="1" applyFont="1" applyBorder="1"/>
    <xf numFmtId="0" fontId="14" fillId="0" borderId="0" xfId="0" applyFont="1"/>
    <xf numFmtId="0" fontId="3" fillId="34" borderId="0" xfId="0" applyFont="1" applyFill="1" applyProtection="1">
      <protection hidden="1"/>
    </xf>
    <xf numFmtId="0" fontId="0" fillId="34" borderId="0" xfId="0" applyFill="1"/>
    <xf numFmtId="0" fontId="4" fillId="34" borderId="0" xfId="0" applyFont="1" applyFill="1" applyProtection="1">
      <protection hidden="1"/>
    </xf>
    <xf numFmtId="0" fontId="3" fillId="34" borderId="1" xfId="0" applyFont="1" applyFill="1" applyBorder="1"/>
    <xf numFmtId="0" fontId="3" fillId="34" borderId="6" xfId="0" applyFont="1" applyFill="1" applyBorder="1"/>
    <xf numFmtId="0" fontId="4" fillId="5" borderId="32" xfId="0" applyFont="1" applyFill="1" applyBorder="1" applyAlignment="1" applyProtection="1">
      <alignment horizontal="center" wrapText="1"/>
      <protection hidden="1"/>
    </xf>
    <xf numFmtId="3" fontId="4" fillId="0" borderId="5" xfId="0" applyNumberFormat="1" applyFont="1" applyBorder="1" applyProtection="1">
      <protection hidden="1"/>
    </xf>
    <xf numFmtId="3" fontId="4" fillId="0" borderId="15" xfId="0" applyNumberFormat="1" applyFont="1" applyBorder="1" applyProtection="1">
      <protection hidden="1"/>
    </xf>
    <xf numFmtId="0" fontId="3" fillId="23" borderId="1" xfId="0" applyFont="1" applyFill="1" applyBorder="1"/>
    <xf numFmtId="0" fontId="3" fillId="23" borderId="6" xfId="0" applyFont="1" applyFill="1" applyBorder="1"/>
    <xf numFmtId="0" fontId="0" fillId="23" borderId="0" xfId="0" applyFill="1"/>
    <xf numFmtId="0" fontId="3" fillId="23" borderId="0" xfId="0" applyFont="1" applyFill="1" applyProtection="1">
      <protection hidden="1"/>
    </xf>
    <xf numFmtId="0" fontId="4" fillId="23" borderId="0" xfId="0" applyFont="1" applyFill="1" applyProtection="1">
      <protection hidden="1"/>
    </xf>
    <xf numFmtId="14" fontId="14" fillId="26" borderId="11" xfId="0" applyNumberFormat="1" applyFont="1" applyFill="1" applyBorder="1"/>
    <xf numFmtId="0" fontId="3" fillId="2" borderId="16" xfId="0" applyFont="1" applyFill="1" applyBorder="1"/>
    <xf numFmtId="0" fontId="3" fillId="35" borderId="1" xfId="0" applyFont="1" applyFill="1" applyBorder="1"/>
    <xf numFmtId="0" fontId="3" fillId="35" borderId="6" xfId="0" applyFont="1" applyFill="1" applyBorder="1"/>
    <xf numFmtId="0" fontId="3" fillId="35" borderId="0" xfId="0" applyFont="1" applyFill="1" applyProtection="1">
      <protection hidden="1"/>
    </xf>
    <xf numFmtId="0" fontId="0" fillId="35" borderId="0" xfId="0" applyFill="1"/>
    <xf numFmtId="0" fontId="4" fillId="35" borderId="0" xfId="0" applyFont="1" applyFill="1" applyProtection="1">
      <protection hidden="1"/>
    </xf>
    <xf numFmtId="0" fontId="14" fillId="0" borderId="11" xfId="0" applyFont="1" applyFill="1" applyBorder="1"/>
    <xf numFmtId="14" fontId="14" fillId="0" borderId="11" xfId="0" applyNumberFormat="1" applyFont="1" applyFill="1" applyBorder="1"/>
    <xf numFmtId="14" fontId="14" fillId="0" borderId="11" xfId="0" applyNumberFormat="1" applyFont="1" applyFill="1" applyBorder="1" applyAlignment="1">
      <alignment horizontal="left"/>
    </xf>
    <xf numFmtId="0" fontId="14" fillId="0" borderId="11" xfId="0" applyFont="1" applyFill="1" applyBorder="1" applyAlignment="1">
      <alignment horizontal="center"/>
    </xf>
    <xf numFmtId="2" fontId="14" fillId="0" borderId="11" xfId="0" applyNumberFormat="1" applyFont="1" applyFill="1" applyBorder="1"/>
    <xf numFmtId="2" fontId="16" fillId="0" borderId="11" xfId="0" applyNumberFormat="1" applyFont="1" applyFill="1" applyBorder="1"/>
    <xf numFmtId="0" fontId="16" fillId="0" borderId="11" xfId="0" applyFont="1" applyFill="1" applyBorder="1"/>
    <xf numFmtId="0" fontId="16" fillId="0" borderId="11" xfId="0" applyFont="1" applyFill="1" applyBorder="1" applyAlignment="1">
      <alignment horizontal="center"/>
    </xf>
    <xf numFmtId="0" fontId="14" fillId="0" borderId="11" xfId="0" applyFont="1" applyFill="1" applyBorder="1" applyAlignment="1">
      <alignment horizontal="left"/>
    </xf>
    <xf numFmtId="0" fontId="0" fillId="0" borderId="0" xfId="0" applyFill="1"/>
    <xf numFmtId="14" fontId="14" fillId="0" borderId="11" xfId="0" applyNumberFormat="1" applyFont="1" applyFill="1" applyBorder="1" applyAlignment="1">
      <alignment horizontal="center"/>
    </xf>
    <xf numFmtId="2" fontId="14" fillId="0" borderId="11" xfId="0" applyNumberFormat="1" applyFont="1" applyFill="1" applyBorder="1" applyAlignment="1">
      <alignment horizontal="center"/>
    </xf>
    <xf numFmtId="14" fontId="14" fillId="0" borderId="11" xfId="0" applyNumberFormat="1" applyFont="1" applyFill="1" applyBorder="1" applyAlignment="1">
      <alignment horizontal="right"/>
    </xf>
    <xf numFmtId="0" fontId="14" fillId="0" borderId="0" xfId="0" applyFont="1" applyFill="1"/>
  </cellXfs>
  <cellStyles count="4">
    <cellStyle name="Hyperlink" xfId="1" builtinId="8"/>
    <cellStyle name="Hyperlink 2" xfId="3" xr:uid="{AA2159D8-1A8D-FD48-B314-045605D24351}"/>
    <cellStyle name="Normal" xfId="0" builtinId="0"/>
    <cellStyle name="Normal 2" xfId="2" xr:uid="{311434AD-9DD0-3E48-84B9-C24214163313}"/>
  </cellStyles>
  <dxfs count="0"/>
  <tableStyles count="0" defaultTableStyle="TableStyleMedium9" defaultPivotStyle="PivotStyleMedium7"/>
  <colors>
    <mruColors>
      <color rgb="FFCD7B93"/>
      <color rgb="FFC25DCD"/>
      <color rgb="FFFFAAA7"/>
      <color rgb="FFFF7E79"/>
      <color rgb="FFF6FF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7</xdr:col>
      <xdr:colOff>260608</xdr:colOff>
      <xdr:row>88</xdr:row>
      <xdr:rowOff>114300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81600"/>
          <a:ext cx="7245608" cy="10058400"/>
        </a:xfrm>
        <a:prstGeom prst="rect">
          <a:avLst/>
        </a:prstGeom>
      </xdr:spPr>
    </xdr:pic>
    <xdr:clientData/>
  </xdr:twoCellAnchor>
  <xdr:twoCellAnchor editAs="oneCell">
    <xdr:from>
      <xdr:col>5</xdr:col>
      <xdr:colOff>685800</xdr:colOff>
      <xdr:row>2</xdr:row>
      <xdr:rowOff>50799</xdr:rowOff>
    </xdr:from>
    <xdr:to>
      <xdr:col>8</xdr:col>
      <xdr:colOff>622300</xdr:colOff>
      <xdr:row>8</xdr:row>
      <xdr:rowOff>118064</xdr:rowOff>
    </xdr:to>
    <xdr:pic>
      <xdr:nvPicPr>
        <xdr:cNvPr id="3" name="Picture 2" descr="ECA final logo RGB HIGH.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829300" y="419099"/>
          <a:ext cx="2603500" cy="11340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energymadeeasy.gov.au/plan?id=NEX664118MBE1&amp;postcode=2603"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hyperlink" Target="https://www.energymadeeasy.gov.au/plan?id=AMB428110MBE1&amp;postcode=2603"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energymadeeasy.gov.au/plan?id=RAD213076SBE6&amp;postcode=2603"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energymadeeasy.gov.au/plan?id=LCL112024MBE&amp;postcode=2603" TargetMode="External"/><Relationship Id="rId2" Type="http://schemas.openxmlformats.org/officeDocument/2006/relationships/hyperlink" Target="https://www.energymadeeasy.gov.au/plan?id=RED21830MBE&amp;postcode=2603" TargetMode="External"/><Relationship Id="rId1" Type="http://schemas.openxmlformats.org/officeDocument/2006/relationships/hyperlink" Target="https://www.energymadeeasy.gov.au/plan?id=PWR93258MBE1&amp;utm_source=Powerclub&amp;utm_campaign=bpi-retailer&amp;utm_medium=retailer&amp;postcode=2600"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energymadeeasy.gov.au/plan?id=ENE32486MBE&amp;utm_source=EnergyAustralia&amp;utm_campaign=bpi-retailer&amp;utm_medium=retailer&amp;postcode=2603" TargetMode="External"/><Relationship Id="rId2" Type="http://schemas.openxmlformats.org/officeDocument/2006/relationships/hyperlink" Target="https://www.energymadeeasy.gov.au/plan?id=ENE32426MBE&amp;utm_source=EnergyAustralia&amp;utm_campaign=bpi-retailer&amp;utm_medium=retailer&amp;postcode=2603" TargetMode="External"/><Relationship Id="rId1" Type="http://schemas.openxmlformats.org/officeDocument/2006/relationships/hyperlink" Target="https://www.energymadeeasy.gov.au/plan?id=ENE32424MBE&amp;utm_source=EnergyAustralia&amp;utm_campaign=bpi-retailer&amp;utm_medium=retailer&amp;postcode=2603" TargetMode="External"/><Relationship Id="rId6" Type="http://schemas.openxmlformats.org/officeDocument/2006/relationships/hyperlink" Target="https://www.energymadeeasy.gov.au/plan?id=LCL112024MBE&amp;postcode=2603" TargetMode="External"/><Relationship Id="rId5" Type="http://schemas.openxmlformats.org/officeDocument/2006/relationships/hyperlink" Target="https://www.energymadeeasy.gov.au/plan?id=RED21830MBE&amp;postcode=2603" TargetMode="External"/><Relationship Id="rId4" Type="http://schemas.openxmlformats.org/officeDocument/2006/relationships/hyperlink" Target="https://www.energymadeeasy.gov.au/plan?id=PWR93258MBE1&amp;utm_source=Powerclub&amp;utm_campaign=bpi-retailer&amp;utm_medium=retailer&amp;postcode=2600"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www.energymadeeasy.gov.au/plan?id=RED21830MBE&amp;postcode=2603" TargetMode="External"/><Relationship Id="rId13" Type="http://schemas.openxmlformats.org/officeDocument/2006/relationships/hyperlink" Target="https://www.energymadeeasy.gov.au/plan?id=NEX42159MBE1&amp;utm_source=Next%20Business%20Energy&amp;utm_campaign=bpi-retailer&amp;utm_medium=retailer&amp;postcode=2600" TargetMode="External"/><Relationship Id="rId3" Type="http://schemas.openxmlformats.org/officeDocument/2006/relationships/hyperlink" Target="https://www.energymadeeasy.gov.au/offer/994150?utm_source=ActewAGL&amp;utm_campaign=bpi-retailer&amp;utm_medium=retailer" TargetMode="External"/><Relationship Id="rId7" Type="http://schemas.openxmlformats.org/officeDocument/2006/relationships/hyperlink" Target="https://www.energymadeeasy.gov.au/plan?id=RED21831MBE&amp;postcode=2603" TargetMode="External"/><Relationship Id="rId12" Type="http://schemas.openxmlformats.org/officeDocument/2006/relationships/hyperlink" Target="https://www.energymadeeasy.gov.au/plan?id=NEX44651MBE1&amp;utm_source=Next%20Business%20Energy&amp;utm_campaign=bpi-retailer&amp;utm_medium=retailer&amp;postcode=2600" TargetMode="External"/><Relationship Id="rId2" Type="http://schemas.openxmlformats.org/officeDocument/2006/relationships/hyperlink" Target="https://www.energymadeeasy.gov.au/offer/993950?utm_source=ActewAGL&amp;utm_campaign=bpi-retailer&amp;utm_medium=retailer" TargetMode="External"/><Relationship Id="rId1" Type="http://schemas.openxmlformats.org/officeDocument/2006/relationships/hyperlink" Target="https://www.energymadeeasy.gov.au/offer/993953?utm_source=ActewAGL&amp;utm_campaign=bpi-retailer&amp;utm_medium=retailer" TargetMode="External"/><Relationship Id="rId6" Type="http://schemas.openxmlformats.org/officeDocument/2006/relationships/hyperlink" Target="https://www.energymadeeasy.gov.au/plan?id=ORI25341MBE1&amp;utm_source=Origin%20Energy&amp;utm_campaign=bpi-retailer&amp;utm_medium=retailer&amp;postcode=2600&amp;postcode=2603" TargetMode="External"/><Relationship Id="rId11" Type="http://schemas.openxmlformats.org/officeDocument/2006/relationships/hyperlink" Target="https://www.energymadeeasy.gov.au/plan?id=NEX42159MBE1&amp;utm_source=Next%20Business%20Energy&amp;utm_campaign=bpi-retailer&amp;utm_medium=retailer&amp;postcode=2600" TargetMode="External"/><Relationship Id="rId5" Type="http://schemas.openxmlformats.org/officeDocument/2006/relationships/hyperlink" Target="https://www.energymadeeasy.gov.au/plan?id=ORI24847MBE1&amp;utm_source=Origin%20Energy&amp;utm_campaign=bpi-retailer&amp;utm_medium=retailer&amp;postcode=2600&amp;postcode=2603" TargetMode="External"/><Relationship Id="rId10" Type="http://schemas.openxmlformats.org/officeDocument/2006/relationships/hyperlink" Target="https://www.energymadeeasy.gov.au/plan?id=PWR41441MBE1&amp;postcode=2603" TargetMode="External"/><Relationship Id="rId4" Type="http://schemas.openxmlformats.org/officeDocument/2006/relationships/hyperlink" Target="https://www.energymadeeasy.gov.au/plan?id=ORI24846MBE1&amp;utm_source=Origin%20Energy&amp;utm_campaign=bpi-retailer&amp;utm_medium=retailer&amp;postcode=2600&amp;postcode=2603" TargetMode="External"/><Relationship Id="rId9" Type="http://schemas.openxmlformats.org/officeDocument/2006/relationships/hyperlink" Target="https://www.energymadeeasy.gov.au/plan?id=PWR41482MBE1&amp;postcode=2603"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92"/>
  <sheetViews>
    <sheetView tabSelected="1" workbookViewId="0">
      <selection activeCell="A4" sqref="A4"/>
    </sheetView>
  </sheetViews>
  <sheetFormatPr baseColWidth="10" defaultRowHeight="13" x14ac:dyDescent="0.15"/>
  <cols>
    <col min="1" max="1" width="16.6640625" style="29" customWidth="1"/>
    <col min="2" max="3" width="10.83203125" style="29"/>
    <col min="4" max="4" width="18.33203125" style="29" customWidth="1"/>
    <col min="5" max="5" width="10.83203125" style="29"/>
    <col min="6" max="6" width="13.33203125" style="29" customWidth="1"/>
    <col min="7" max="8" width="10.83203125" style="29"/>
    <col min="9" max="9" width="22.5" style="29" customWidth="1"/>
    <col min="10" max="16" width="10.83203125" style="29"/>
    <col min="17" max="17" width="14" style="29" customWidth="1"/>
    <col min="18" max="18" width="23.83203125" style="29" customWidth="1"/>
    <col min="19" max="16384" width="10.83203125" style="29"/>
  </cols>
  <sheetData>
    <row r="1" spans="1:18" ht="14" x14ac:dyDescent="0.15">
      <c r="A1" s="42" t="s">
        <v>128</v>
      </c>
      <c r="B1" s="25"/>
      <c r="C1" s="25"/>
      <c r="D1" s="25"/>
      <c r="E1" s="25"/>
      <c r="F1" s="25"/>
      <c r="G1" s="25"/>
      <c r="H1" s="25"/>
    </row>
    <row r="2" spans="1:18" ht="15" thickBot="1" x14ac:dyDescent="0.2">
      <c r="A2" s="43" t="s">
        <v>43</v>
      </c>
      <c r="B2" s="43"/>
      <c r="C2" s="43"/>
      <c r="D2" s="25"/>
      <c r="E2" s="25"/>
      <c r="F2" s="25"/>
      <c r="G2" s="25"/>
      <c r="H2" s="25"/>
    </row>
    <row r="3" spans="1:18" ht="14" x14ac:dyDescent="0.15">
      <c r="A3" s="43" t="s">
        <v>44</v>
      </c>
      <c r="B3" s="43"/>
      <c r="C3" s="43"/>
      <c r="D3" s="25"/>
      <c r="E3" s="25"/>
      <c r="F3" s="25"/>
      <c r="G3" s="25"/>
      <c r="H3" s="25"/>
      <c r="J3" s="53" t="s">
        <v>2</v>
      </c>
      <c r="K3" s="24"/>
      <c r="L3" s="24"/>
      <c r="M3" s="24"/>
      <c r="N3" s="48"/>
      <c r="O3" s="48"/>
      <c r="P3" s="48"/>
      <c r="Q3" s="46"/>
      <c r="R3" s="39"/>
    </row>
    <row r="4" spans="1:18" ht="14" x14ac:dyDescent="0.15">
      <c r="A4" s="25"/>
      <c r="B4" s="25"/>
      <c r="C4" s="25"/>
      <c r="D4" s="25"/>
      <c r="E4" s="25"/>
      <c r="F4" s="25"/>
      <c r="G4" s="25"/>
      <c r="H4" s="25"/>
      <c r="J4" s="27" t="s">
        <v>3</v>
      </c>
      <c r="K4" s="25"/>
      <c r="L4" s="25"/>
      <c r="M4" s="25"/>
      <c r="N4" s="25"/>
      <c r="O4" s="25"/>
      <c r="P4" s="25"/>
      <c r="R4" s="40"/>
    </row>
    <row r="5" spans="1:18" ht="14" x14ac:dyDescent="0.15">
      <c r="A5" s="30" t="s">
        <v>574</v>
      </c>
      <c r="B5" s="25"/>
      <c r="C5" s="25"/>
      <c r="D5" s="25"/>
      <c r="E5" s="25"/>
      <c r="F5" s="44"/>
      <c r="G5" s="44"/>
      <c r="H5" s="44"/>
      <c r="I5" s="31"/>
      <c r="J5" s="27" t="s">
        <v>154</v>
      </c>
      <c r="K5" s="25"/>
      <c r="L5" s="25"/>
      <c r="M5" s="25"/>
      <c r="N5" s="25"/>
      <c r="O5" s="25"/>
      <c r="P5" s="25"/>
      <c r="R5" s="40"/>
    </row>
    <row r="6" spans="1:18" ht="14" x14ac:dyDescent="0.15">
      <c r="A6" s="25" t="s">
        <v>260</v>
      </c>
      <c r="B6" s="25"/>
      <c r="C6" s="25"/>
      <c r="D6" s="25"/>
      <c r="E6" s="25"/>
      <c r="F6" s="44"/>
      <c r="G6" s="44"/>
      <c r="H6" s="44"/>
      <c r="I6" s="31"/>
      <c r="J6" s="27" t="s">
        <v>48</v>
      </c>
      <c r="K6" s="25"/>
      <c r="L6" s="25"/>
      <c r="M6" s="25"/>
      <c r="N6" s="25"/>
      <c r="O6" s="25"/>
      <c r="P6" s="25"/>
      <c r="R6" s="40"/>
    </row>
    <row r="7" spans="1:18" ht="14" x14ac:dyDescent="0.15">
      <c r="A7" s="25" t="s">
        <v>261</v>
      </c>
      <c r="B7" s="25"/>
      <c r="C7" s="25"/>
      <c r="D7" s="25"/>
      <c r="E7" s="25"/>
      <c r="F7" s="44"/>
      <c r="G7" s="44"/>
      <c r="H7" s="44"/>
      <c r="I7" s="31"/>
      <c r="J7" s="27" t="s">
        <v>4</v>
      </c>
      <c r="K7" s="25"/>
      <c r="L7" s="25"/>
      <c r="M7" s="25"/>
      <c r="N7" s="44"/>
      <c r="O7" s="44"/>
      <c r="P7" s="44"/>
      <c r="R7" s="40"/>
    </row>
    <row r="8" spans="1:18" ht="14" x14ac:dyDescent="0.15">
      <c r="A8" s="25"/>
      <c r="B8" s="25"/>
      <c r="C8" s="25"/>
      <c r="D8" s="25"/>
      <c r="E8" s="25"/>
      <c r="F8" s="44"/>
      <c r="G8" s="44"/>
      <c r="H8" s="45"/>
      <c r="I8" s="31"/>
      <c r="J8" s="27" t="s">
        <v>8</v>
      </c>
      <c r="K8" s="25"/>
      <c r="L8" s="25"/>
      <c r="M8" s="25"/>
      <c r="N8" s="44"/>
      <c r="O8" s="44"/>
      <c r="P8" s="44"/>
      <c r="R8" s="40"/>
    </row>
    <row r="9" spans="1:18" ht="14" x14ac:dyDescent="0.15">
      <c r="A9" s="32"/>
      <c r="B9" s="25"/>
      <c r="C9" s="25"/>
      <c r="D9" s="25"/>
      <c r="E9" s="25"/>
      <c r="F9" s="44"/>
      <c r="G9" s="44"/>
      <c r="H9" s="44"/>
      <c r="I9" s="31"/>
      <c r="J9" s="27" t="s">
        <v>9</v>
      </c>
      <c r="K9" s="25"/>
      <c r="L9" s="25"/>
      <c r="M9" s="25"/>
      <c r="N9" s="44"/>
      <c r="O9" s="44"/>
      <c r="P9" s="44"/>
      <c r="R9" s="40"/>
    </row>
    <row r="10" spans="1:18" ht="14" x14ac:dyDescent="0.15">
      <c r="A10" s="30" t="s">
        <v>179</v>
      </c>
      <c r="B10" s="25"/>
      <c r="C10" s="25"/>
      <c r="D10" s="25"/>
      <c r="E10" s="25"/>
      <c r="F10" s="44"/>
      <c r="G10" s="44"/>
      <c r="H10" s="25"/>
      <c r="I10" s="31"/>
      <c r="J10" s="27" t="s">
        <v>41</v>
      </c>
      <c r="K10" s="25"/>
      <c r="L10" s="25"/>
      <c r="M10" s="25"/>
      <c r="N10" s="49"/>
      <c r="O10" s="49"/>
      <c r="P10" s="49"/>
      <c r="R10" s="40"/>
    </row>
    <row r="11" spans="1:18" ht="15" thickBot="1" x14ac:dyDescent="0.2">
      <c r="A11" s="25" t="s">
        <v>309</v>
      </c>
      <c r="B11" s="25"/>
      <c r="C11" s="25"/>
      <c r="D11" s="25"/>
      <c r="E11" s="25"/>
      <c r="F11" s="44"/>
      <c r="G11" s="44"/>
      <c r="H11" s="25"/>
      <c r="I11" s="31"/>
      <c r="J11" s="50" t="s">
        <v>42</v>
      </c>
      <c r="K11" s="51"/>
      <c r="L11" s="51"/>
      <c r="M11" s="51"/>
      <c r="N11" s="52"/>
      <c r="O11" s="52"/>
      <c r="P11" s="52"/>
      <c r="Q11" s="47"/>
      <c r="R11" s="41"/>
    </row>
    <row r="12" spans="1:18" ht="14" x14ac:dyDescent="0.15">
      <c r="A12" s="25" t="s">
        <v>590</v>
      </c>
      <c r="B12" s="25"/>
      <c r="C12" s="25"/>
      <c r="D12" s="25"/>
      <c r="E12" s="25"/>
      <c r="F12" s="44"/>
      <c r="G12" s="44"/>
      <c r="H12" s="25"/>
      <c r="I12" s="31"/>
    </row>
    <row r="13" spans="1:18" ht="15" thickBot="1" x14ac:dyDescent="0.2">
      <c r="A13" s="25" t="s">
        <v>591</v>
      </c>
      <c r="E13" s="25"/>
      <c r="F13" s="44"/>
      <c r="G13" s="44"/>
      <c r="H13" s="25"/>
      <c r="I13" s="31"/>
    </row>
    <row r="14" spans="1:18" ht="15" thickBot="1" x14ac:dyDescent="0.2">
      <c r="A14" s="25" t="s">
        <v>45</v>
      </c>
      <c r="E14" s="25"/>
      <c r="F14" s="44"/>
      <c r="G14" s="44"/>
      <c r="H14" s="44"/>
      <c r="I14" s="31"/>
      <c r="J14" s="61" t="s">
        <v>127</v>
      </c>
      <c r="K14" s="62"/>
    </row>
    <row r="15" spans="1:18" ht="14" x14ac:dyDescent="0.15">
      <c r="A15" s="25"/>
      <c r="B15" s="25"/>
      <c r="C15" s="25"/>
      <c r="D15" s="25"/>
      <c r="E15" s="25"/>
      <c r="F15" s="44"/>
      <c r="G15" s="44"/>
      <c r="H15" s="44"/>
      <c r="I15" s="31"/>
      <c r="J15" s="56" t="s">
        <v>318</v>
      </c>
      <c r="K15" s="26"/>
    </row>
    <row r="16" spans="1:18" ht="14" x14ac:dyDescent="0.15">
      <c r="A16" s="25" t="s">
        <v>39</v>
      </c>
      <c r="B16" s="25"/>
      <c r="C16" s="25"/>
      <c r="D16" s="25"/>
      <c r="E16" s="25"/>
      <c r="F16" s="44"/>
      <c r="G16" s="44"/>
      <c r="H16" s="44"/>
      <c r="I16" s="31"/>
      <c r="J16" s="27" t="s">
        <v>323</v>
      </c>
      <c r="K16" s="40"/>
    </row>
    <row r="17" spans="1:11" ht="14" x14ac:dyDescent="0.15">
      <c r="A17" s="25" t="s">
        <v>40</v>
      </c>
      <c r="B17" s="25"/>
      <c r="C17" s="25"/>
      <c r="D17" s="25"/>
      <c r="E17" s="54"/>
      <c r="F17" s="44"/>
      <c r="G17" s="44"/>
      <c r="H17" s="44"/>
      <c r="I17" s="31"/>
      <c r="J17" s="27" t="s">
        <v>324</v>
      </c>
      <c r="K17" s="40"/>
    </row>
    <row r="18" spans="1:11" ht="14" x14ac:dyDescent="0.15">
      <c r="A18" s="44"/>
      <c r="B18" s="25"/>
      <c r="C18" s="25"/>
      <c r="D18" s="25"/>
      <c r="E18" s="25"/>
      <c r="F18" s="44"/>
      <c r="G18" s="44"/>
      <c r="H18" s="44"/>
      <c r="I18" s="31"/>
      <c r="J18" s="27" t="s">
        <v>325</v>
      </c>
      <c r="K18" s="28"/>
    </row>
    <row r="19" spans="1:11" ht="14" x14ac:dyDescent="0.15">
      <c r="A19" s="25" t="s">
        <v>46</v>
      </c>
      <c r="B19" s="25"/>
      <c r="C19" s="25"/>
      <c r="D19" s="25"/>
      <c r="E19" s="25"/>
      <c r="F19" s="44"/>
      <c r="G19" s="44"/>
      <c r="H19" s="44"/>
      <c r="I19" s="31"/>
      <c r="J19" s="27" t="s">
        <v>369</v>
      </c>
      <c r="K19" s="28"/>
    </row>
    <row r="20" spans="1:11" ht="14" x14ac:dyDescent="0.15">
      <c r="A20" s="25" t="s">
        <v>184</v>
      </c>
      <c r="B20" s="44"/>
      <c r="C20" s="44"/>
      <c r="D20" s="44"/>
      <c r="E20" s="44"/>
      <c r="F20" s="44"/>
      <c r="G20" s="44"/>
      <c r="H20" s="44"/>
      <c r="I20" s="31"/>
      <c r="J20" s="27" t="s">
        <v>495</v>
      </c>
      <c r="K20" s="28"/>
    </row>
    <row r="21" spans="1:11" ht="15" thickBot="1" x14ac:dyDescent="0.2">
      <c r="A21" s="25" t="s">
        <v>47</v>
      </c>
      <c r="B21" s="25"/>
      <c r="C21" s="25"/>
      <c r="D21" s="25"/>
      <c r="E21" s="25"/>
      <c r="F21" s="44"/>
      <c r="G21" s="44"/>
      <c r="H21" s="49"/>
      <c r="I21" s="31"/>
      <c r="J21" s="50" t="s">
        <v>275</v>
      </c>
      <c r="K21" s="314"/>
    </row>
    <row r="22" spans="1:11" ht="14" x14ac:dyDescent="0.15">
      <c r="A22" s="25" t="s">
        <v>0</v>
      </c>
      <c r="B22" s="25"/>
      <c r="C22" s="25"/>
      <c r="D22" s="25"/>
      <c r="E22" s="25"/>
      <c r="F22" s="44"/>
      <c r="G22" s="44"/>
      <c r="H22" s="44"/>
      <c r="I22" s="31"/>
      <c r="J22" s="31"/>
      <c r="K22" s="31"/>
    </row>
    <row r="23" spans="1:11" ht="14" x14ac:dyDescent="0.15">
      <c r="A23" s="25" t="s">
        <v>1</v>
      </c>
      <c r="B23" s="25"/>
      <c r="C23" s="25"/>
      <c r="D23" s="25"/>
      <c r="E23" s="25"/>
      <c r="F23" s="44"/>
      <c r="G23" s="44"/>
      <c r="H23" s="44"/>
      <c r="I23" s="31"/>
    </row>
    <row r="24" spans="1:11" ht="14" x14ac:dyDescent="0.15">
      <c r="A24" s="25"/>
      <c r="B24" s="44"/>
      <c r="C24" s="44"/>
      <c r="D24" s="44"/>
      <c r="E24" s="44"/>
      <c r="F24" s="44"/>
      <c r="G24" s="31"/>
      <c r="H24" s="31"/>
      <c r="I24" s="31"/>
      <c r="J24" s="25"/>
      <c r="K24" s="25"/>
    </row>
    <row r="25" spans="1:11" ht="14" x14ac:dyDescent="0.15">
      <c r="A25" s="25" t="s">
        <v>125</v>
      </c>
      <c r="B25" s="31"/>
      <c r="C25" s="31"/>
      <c r="D25" s="31"/>
      <c r="E25" s="31"/>
      <c r="F25" s="31"/>
      <c r="G25" s="31"/>
      <c r="H25" s="31"/>
      <c r="I25" s="31"/>
    </row>
    <row r="26" spans="1:11" ht="14" x14ac:dyDescent="0.15">
      <c r="A26" s="25" t="s">
        <v>126</v>
      </c>
      <c r="B26" s="31"/>
      <c r="C26" s="31"/>
      <c r="D26" s="31"/>
      <c r="E26" s="31"/>
      <c r="F26" s="31"/>
      <c r="G26" s="31"/>
      <c r="H26" s="31"/>
      <c r="I26" s="31"/>
      <c r="J26" s="25"/>
      <c r="K26" s="25"/>
    </row>
    <row r="27" spans="1:11" ht="14" thickBot="1" x14ac:dyDescent="0.2">
      <c r="E27" s="31"/>
      <c r="F27" s="31"/>
      <c r="G27" s="31"/>
      <c r="H27" s="31"/>
      <c r="I27" s="31"/>
    </row>
    <row r="28" spans="1:11" ht="14" x14ac:dyDescent="0.15">
      <c r="E28" s="31"/>
      <c r="F28" s="31"/>
      <c r="G28" s="31"/>
      <c r="H28" s="31"/>
      <c r="I28" s="31"/>
      <c r="J28" s="56" t="s">
        <v>36</v>
      </c>
      <c r="K28" s="26"/>
    </row>
    <row r="29" spans="1:11" ht="14" x14ac:dyDescent="0.15">
      <c r="E29" s="31"/>
      <c r="F29" s="31"/>
      <c r="G29" s="31"/>
      <c r="H29" s="31"/>
      <c r="I29" s="31"/>
      <c r="J29" s="315" t="s">
        <v>37</v>
      </c>
      <c r="K29" s="316">
        <v>2024</v>
      </c>
    </row>
    <row r="30" spans="1:11" ht="14" x14ac:dyDescent="0.15">
      <c r="E30" s="31"/>
      <c r="F30" s="31"/>
      <c r="G30" s="31"/>
      <c r="H30" s="31"/>
      <c r="I30" s="31"/>
      <c r="J30" s="308" t="s">
        <v>209</v>
      </c>
      <c r="K30" s="309">
        <v>2023</v>
      </c>
    </row>
    <row r="31" spans="1:11" ht="14" x14ac:dyDescent="0.15">
      <c r="E31" s="31"/>
      <c r="F31" s="31"/>
      <c r="G31" s="31"/>
      <c r="H31" s="31"/>
      <c r="I31" s="31"/>
      <c r="J31" s="303" t="s">
        <v>37</v>
      </c>
      <c r="K31" s="304">
        <v>2023</v>
      </c>
    </row>
    <row r="32" spans="1:11" ht="14" x14ac:dyDescent="0.15">
      <c r="E32" s="31"/>
      <c r="F32" s="31"/>
      <c r="G32" s="31"/>
      <c r="H32" s="31"/>
      <c r="I32" s="31"/>
      <c r="J32" s="295" t="s">
        <v>209</v>
      </c>
      <c r="K32" s="96">
        <v>2022</v>
      </c>
    </row>
    <row r="33" spans="5:11" ht="14" x14ac:dyDescent="0.15">
      <c r="E33" s="31"/>
      <c r="F33" s="31"/>
      <c r="G33" s="31"/>
      <c r="H33" s="31"/>
      <c r="I33" s="31"/>
      <c r="J33" s="276" t="s">
        <v>37</v>
      </c>
      <c r="K33" s="58">
        <v>2022</v>
      </c>
    </row>
    <row r="34" spans="5:11" ht="14" x14ac:dyDescent="0.15">
      <c r="E34" s="31"/>
      <c r="F34" s="31"/>
      <c r="G34" s="31"/>
      <c r="H34" s="31"/>
      <c r="I34" s="31"/>
      <c r="J34" s="272" t="s">
        <v>209</v>
      </c>
      <c r="K34" s="273">
        <v>2021</v>
      </c>
    </row>
    <row r="35" spans="5:11" ht="14" x14ac:dyDescent="0.15">
      <c r="J35" s="264" t="s">
        <v>37</v>
      </c>
      <c r="K35" s="265">
        <v>2021</v>
      </c>
    </row>
    <row r="36" spans="5:11" ht="14" x14ac:dyDescent="0.15">
      <c r="J36" s="234" t="s">
        <v>209</v>
      </c>
      <c r="K36" s="235">
        <v>2020</v>
      </c>
    </row>
    <row r="37" spans="5:11" ht="14" x14ac:dyDescent="0.15">
      <c r="J37" s="200" t="s">
        <v>37</v>
      </c>
      <c r="K37" s="201">
        <v>2020</v>
      </c>
    </row>
    <row r="38" spans="5:11" ht="14" x14ac:dyDescent="0.15">
      <c r="J38" s="202" t="s">
        <v>209</v>
      </c>
      <c r="K38" s="203">
        <v>2019</v>
      </c>
    </row>
    <row r="39" spans="5:11" ht="14" x14ac:dyDescent="0.15">
      <c r="J39" s="204" t="s">
        <v>37</v>
      </c>
      <c r="K39" s="205">
        <v>2019</v>
      </c>
    </row>
    <row r="40" spans="5:11" ht="14" x14ac:dyDescent="0.15">
      <c r="J40" s="100" t="s">
        <v>209</v>
      </c>
      <c r="K40" s="101">
        <v>2018</v>
      </c>
    </row>
    <row r="41" spans="5:11" ht="14" x14ac:dyDescent="0.15">
      <c r="J41" s="95" t="s">
        <v>37</v>
      </c>
      <c r="K41" s="96">
        <v>2018</v>
      </c>
    </row>
    <row r="42" spans="5:11" ht="14" x14ac:dyDescent="0.15">
      <c r="J42" s="63" t="s">
        <v>209</v>
      </c>
      <c r="K42" s="64">
        <v>2017</v>
      </c>
    </row>
    <row r="43" spans="5:11" ht="14" x14ac:dyDescent="0.15">
      <c r="J43" s="57" t="s">
        <v>37</v>
      </c>
      <c r="K43" s="58">
        <v>2017</v>
      </c>
    </row>
    <row r="44" spans="5:11" ht="15" thickBot="1" x14ac:dyDescent="0.2">
      <c r="J44" s="59" t="s">
        <v>37</v>
      </c>
      <c r="K44" s="60">
        <v>2016</v>
      </c>
    </row>
    <row r="92" spans="1:1" x14ac:dyDescent="0.15">
      <c r="A92" s="29" t="s">
        <v>38</v>
      </c>
    </row>
  </sheetData>
  <sheetProtection algorithmName="SHA-512" hashValue="EnyyC/gD933Ml55Jzjb8mD5XYrxVleWgwWvvMSEjDxRITiqR+Knj8ZO2jnE1kaUZ9n+SX2NHvrslSkkgyu6Geg==" saltValue="0+HEmGD6Bv6GslmTHxvklg==" spinCount="100000" sheet="1" objects="1" scenarios="1"/>
  <sortState xmlns:xlrd2="http://schemas.microsoft.com/office/spreadsheetml/2017/richdata2" ref="J15:K24">
    <sortCondition ref="J15:J24"/>
  </sortState>
  <phoneticPr fontId="2" type="noConversion"/>
  <pageMargins left="0.75" right="0.75" top="1" bottom="1" header="0.5" footer="0.5"/>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87A9-672F-7048-ABA1-DA7F5B138A9C}">
  <sheetPr codeName="Sheet2">
    <tabColor theme="5" tint="0.39997558519241921"/>
  </sheetPr>
  <dimension ref="A1:BA86"/>
  <sheetViews>
    <sheetView zoomScale="90" zoomScaleNormal="90" workbookViewId="0">
      <selection activeCell="B8" sqref="B8"/>
    </sheetView>
  </sheetViews>
  <sheetFormatPr baseColWidth="10" defaultRowHeight="14" x14ac:dyDescent="0.15"/>
  <cols>
    <col min="1" max="1" width="26.6640625" style="192" customWidth="1"/>
    <col min="2" max="2" width="22.6640625" style="192" bestFit="1" customWidth="1"/>
    <col min="3" max="9" width="12.1640625" style="192" customWidth="1"/>
    <col min="10" max="11" width="12.1640625" style="192" hidden="1" customWidth="1"/>
    <col min="12" max="16" width="12.1640625" style="192" customWidth="1"/>
    <col min="17" max="20" width="12.1640625" style="192" hidden="1" customWidth="1"/>
    <col min="21" max="24" width="12.1640625" style="192" customWidth="1"/>
    <col min="25" max="53" width="7.5" style="192" customWidth="1"/>
    <col min="54" max="16384" width="10.83203125" style="192"/>
  </cols>
  <sheetData>
    <row r="1" spans="1:53" x14ac:dyDescent="0.15">
      <c r="A1" s="192" t="s">
        <v>178</v>
      </c>
    </row>
    <row r="2" spans="1:53" x14ac:dyDescent="0.15">
      <c r="A2" s="193" t="s">
        <v>196</v>
      </c>
    </row>
    <row r="3" spans="1:53" ht="15" thickBot="1" x14ac:dyDescent="0.2"/>
    <row r="4" spans="1:53" x14ac:dyDescent="0.15">
      <c r="A4" s="74" t="s">
        <v>104</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105</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row>
    <row r="8" spans="1:53" x14ac:dyDescent="0.15">
      <c r="A8" s="110" t="str">
        <f>'ACT Apr 2020'!K2</f>
        <v>ActewAGL</v>
      </c>
      <c r="B8" s="111" t="str">
        <f>'ACT Apr 2020'!L2</f>
        <v>Business plan</v>
      </c>
      <c r="C8" s="112">
        <f>IF('ACT Apr 2020'!BP2=0,91*'ACT Apr 2020'!M2/100,(91*'ACT Apr 2020'!M2/100)+'ACT Apr 2020'!BP2/4)</f>
        <v>122.51909090909091</v>
      </c>
      <c r="D8" s="112">
        <f>IF('ACT Apr 2020'!O2="",$C$5*'ACT Apr 2020'!N2/100,IF($C$5&gt;='ACT Apr 2020'!P2,('ACT Apr 2020'!P2*'ACT Apr 2020'!N2/100),($C$5*'ACT Apr 2020'!N2/100)))</f>
        <v>1400.909090909091</v>
      </c>
      <c r="E8" s="112">
        <f>IF(AND('ACT Apr 2020'!P2&gt;0,'ACT Apr 2020'!R2&gt;0),IF($C$5&lt;'ACT Apr 2020'!P2,0,IF($C$5&lt;=('ACT Apr 2020'!R2+'ACT Apr 2020'!P2),(($C$5-'ACT Apr 2020'!P2)*'ACT Apr 2020'!Q2/100),(('ACT Apr 2020'!R2)*'ACT Apr 2020'!Q2/100))),0)</f>
        <v>0</v>
      </c>
      <c r="F8" s="112">
        <f>IF(AND('ACT Apr 2020'!Q2&gt;0,'ACT Apr 2020'!S2&gt;0),IF($C$5&lt;('ACT Apr 2020'!R2+'ACT Apr 2020'!P2),0,IF($C$5&lt;=('ACT Apr 2020'!T2+'ACT Apr 2020'!R2+'ACT Apr 2020'!P2),(($C$5-('ACT Apr 2020'!R2+'ACT Apr 2020'!P2))*'ACT Apr 2020'!S2/100),('ACT Apr 2020'!T2*'ACT Apr 2020'!S2/100))),0)</f>
        <v>0</v>
      </c>
      <c r="G8" s="114">
        <v>0</v>
      </c>
      <c r="H8" s="112">
        <f>IF(AND('ACT Apr 2020'!R2&gt;0,'ACT Apr 2020'!T2&gt;0),IF(($C$5&lt;'ACT Apr 2020'!T2),(0),($C$5-'ACT Apr 2020'!T2)*'ACT Apr 2020'!U2/100),IF(AND('ACT Apr 2020'!R2&gt;0,'ACT Apr 2020'!T2=""),IF(($C$5&lt;'ACT Apr 2020'!R2+'ACT Apr 2020'!P2),(0),(($C$5-('ACT Apr 2020'!R2+'ACT Apr 2020'!P2))*'ACT Apr 2020'!S2/100)),IF(AND('ACT Apr 2020'!P2&gt;0,'ACT Apr 2020'!R2=""&gt;0),IF(($C$5&lt;'ACT Apr 2020'!P2),(0),($C$5-'ACT Apr 2020'!P2)*'ACT Apr 2020'!Q2/100),0)))</f>
        <v>0</v>
      </c>
      <c r="I8" s="115">
        <f>SUM(C8:H8)</f>
        <v>1523.4281818181819</v>
      </c>
      <c r="J8" s="115">
        <f>(I8-C8)*4</f>
        <v>5603.636363636364</v>
      </c>
      <c r="K8" s="115">
        <f>I8*4</f>
        <v>6093.7127272727275</v>
      </c>
      <c r="L8" s="85">
        <f>K8*1.1</f>
        <v>6703.0840000000007</v>
      </c>
      <c r="M8" s="116">
        <f>'ACT Apr 2020'!BB2</f>
        <v>0</v>
      </c>
      <c r="N8" s="116">
        <f>'ACT Apr 2020'!BC2</f>
        <v>12</v>
      </c>
      <c r="O8" s="116">
        <f>'ACT Apr 2020'!BD2</f>
        <v>0</v>
      </c>
      <c r="P8" s="116">
        <f>'ACT Apr 2020'!BE2</f>
        <v>0</v>
      </c>
      <c r="Q8" s="116" t="str">
        <f t="shared" ref="Q8:Q13" si="0">IF(SUM(M8:P8)=0,"No discount",IF(M8&gt;0,"Guaranteed off bill",IF(N8&gt;0,"Guaranteed off usage",IF(O8&gt;0,"Pay-on-time off bill","Pay-on-time off usage"))))</f>
        <v>Guaranteed off usage</v>
      </c>
      <c r="R8" s="116" t="str">
        <f t="shared" ref="R8:R13"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5421.2763636363634</v>
      </c>
      <c r="T8" s="210">
        <f>IF(AND(Q8="Pay-on-time off bill",R8="Inclusive"),((S8*1.1)-((S8*1.1)*O8/100))/1.1,IF(AND(Q8="Pay-on-time off usage",R8="Inclusive"),((S8*1.1)-((J8*1.1)*P8/100))/1.1,IF(AND(Q8="Pay-on-time off bill",R8="Exclusive"),S8-(S8*O8/100),IF(AND(Q8="Pay-on-time off usage",R8="Exclusive"),S8-(J8*P8/100),IF(R8="Inclusive",((S8*1.1))/1.1,S8)))))</f>
        <v>5421.2763636363634</v>
      </c>
      <c r="U8" s="85">
        <f>S8*1.1</f>
        <v>5963.4040000000005</v>
      </c>
      <c r="V8" s="85">
        <f>T8*1.1</f>
        <v>5963.4040000000005</v>
      </c>
      <c r="W8" s="117">
        <f>'ACT Apr 2020'!BL2</f>
        <v>0</v>
      </c>
      <c r="X8" s="118" t="str">
        <f>'ACT Apr 2020'!BM2</f>
        <v>n</v>
      </c>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row>
    <row r="9" spans="1:53" x14ac:dyDescent="0.15">
      <c r="A9" s="110" t="str">
        <f>'ACT Apr 2020'!K3</f>
        <v>EnergyAustralia</v>
      </c>
      <c r="B9" s="111" t="str">
        <f>'ACT Apr 2020'!L3</f>
        <v>Total Plan</v>
      </c>
      <c r="C9" s="112">
        <f>IF('ACT Apr 2020'!BP3=0,91*'ACT Apr 2020'!M3/100,(91*'ACT Apr 2020'!M3/100)+'ACT Apr 2020'!BP3/4)</f>
        <v>108.10799999999999</v>
      </c>
      <c r="D9" s="112">
        <f>IF('ACT Apr 2020'!O3="",$C$5*'ACT Apr 2020'!N3/100,IF($C$5&gt;='ACT Apr 2020'!P3,('ACT Apr 2020'!P3*'ACT Apr 2020'!N3/100),($C$5*'ACT Apr 2020'!N3/100)))</f>
        <v>1390.5</v>
      </c>
      <c r="E9" s="112">
        <f>IF(AND('ACT Apr 2020'!P3&gt;0,'ACT Apr 2020'!R3&gt;0),IF($C$5&lt;'ACT Apr 2020'!P3,0,IF($C$5&lt;=('ACT Apr 2020'!R3+'ACT Apr 2020'!P3),(($C$5-'ACT Apr 2020'!P3)*'ACT Apr 2020'!Q3/100),(('ACT Apr 2020'!R3)*'ACT Apr 2020'!Q3/100))),0)</f>
        <v>0</v>
      </c>
      <c r="F9" s="112">
        <f>IF(AND('ACT Apr 2020'!Q3&gt;0,'ACT Apr 2020'!S3&gt;0),IF($C$5&lt;('ACT Apr 2020'!R3+'ACT Apr 2020'!P3),0,IF($C$5&lt;=('ACT Apr 2020'!T3+'ACT Apr 2020'!R3+'ACT Apr 2020'!P3),(($C$5-('ACT Apr 2020'!R3+'ACT Apr 2020'!P3))*'ACT Apr 2020'!S3/100),('ACT Apr 2020'!T3*'ACT Apr 2020'!S3/100))),0)</f>
        <v>0</v>
      </c>
      <c r="G9" s="114">
        <v>0</v>
      </c>
      <c r="H9" s="112">
        <f>IF(AND('ACT Apr 2020'!R3&gt;0,'ACT Apr 2020'!T3&gt;0),IF(($C$5&lt;'ACT Apr 2020'!T3),(0),($C$5-'ACT Apr 2020'!T3)*'ACT Apr 2020'!U3/100),IF(AND('ACT Apr 2020'!R3&gt;0,'ACT Apr 2020'!T3=""),IF(($C$5&lt;'ACT Apr 2020'!R3+'ACT Apr 2020'!P3),(0),(($C$5-('ACT Apr 2020'!R3+'ACT Apr 2020'!P3))*'ACT Apr 2020'!S3/100)),IF(AND('ACT Apr 2020'!P3&gt;0,'ACT Apr 2020'!R3=""&gt;0),IF(($C$5&lt;'ACT Apr 2020'!P3),(0),($C$5-'ACT Apr 2020'!P3)*'ACT Apr 2020'!Q3/100),0)))</f>
        <v>0</v>
      </c>
      <c r="I9" s="115">
        <f t="shared" ref="I9:I11" si="2">SUM(C9:H9)</f>
        <v>1498.6079999999999</v>
      </c>
      <c r="J9" s="115">
        <f t="shared" ref="J9:J13" si="3">(I9-C9)*4</f>
        <v>5562</v>
      </c>
      <c r="K9" s="115">
        <f t="shared" ref="K9:K13" si="4">I9*4</f>
        <v>5994.4319999999998</v>
      </c>
      <c r="L9" s="85">
        <f t="shared" ref="L9:L13" si="5">K9*1.1</f>
        <v>6593.8752000000004</v>
      </c>
      <c r="M9" s="116">
        <f>'ACT Apr 2020'!BB3</f>
        <v>10</v>
      </c>
      <c r="N9" s="116">
        <f>'ACT Apr 2020'!BC3</f>
        <v>0</v>
      </c>
      <c r="O9" s="116">
        <f>'ACT Apr 2020'!BD3</f>
        <v>0</v>
      </c>
      <c r="P9" s="116">
        <f>'ACT Apr 2020'!BE3</f>
        <v>0</v>
      </c>
      <c r="Q9" s="116" t="str">
        <f t="shared" si="0"/>
        <v>Guaranteed off bill</v>
      </c>
      <c r="R9" s="116" t="str">
        <f t="shared" si="1"/>
        <v>Exclusive</v>
      </c>
      <c r="S9" s="210">
        <f t="shared" ref="S9:S13" si="6">IF(AND(Q9="Guaranteed off bill",R9="Inclusive"),((K9*1.1)-((K9*1.1)*M9/100))/1.1,IF(AND(Q9="Guaranteed off usage",R9="Inclusive"),((K9*1.1)-((J9*1.1)*N9/100))/1.1,IF(AND(Q9="Guaranteed off bill",R9="Exclusive"),K9-(K9*M9/100),IF(AND(Q9="Guaranteed off usage",R9="Exclusive"),K9-(J9*N9/100),IF(R9="Inclusive",((K9*1.1))/1.1,K9)))))</f>
        <v>5394.9888000000001</v>
      </c>
      <c r="T9" s="210">
        <f t="shared" ref="T9:T13" si="7">IF(AND(Q9="Pay-on-time off bill",R9="Inclusive"),((S9*1.1)-((S9*1.1)*O9/100))/1.1,IF(AND(Q9="Pay-on-time off usage",R9="Inclusive"),((S9*1.1)-((J9*1.1)*P9/100))/1.1,IF(AND(Q9="Pay-on-time off bill",R9="Exclusive"),S9-(S9*O9/100),IF(AND(Q9="Pay-on-time off usage",R9="Exclusive"),S9-(J9*P9/100),IF(R9="Inclusive",((S9*1.1))/1.1,S9)))))</f>
        <v>5394.9888000000001</v>
      </c>
      <c r="U9" s="85">
        <f>S9*1.1</f>
        <v>5934.4876800000002</v>
      </c>
      <c r="V9" s="85">
        <f>T9*1.1</f>
        <v>5934.4876800000002</v>
      </c>
      <c r="W9" s="117">
        <f>'ACT Apr 2020'!BL3</f>
        <v>0</v>
      </c>
      <c r="X9" s="118" t="str">
        <f>'ACT Apr 2020'!BM3</f>
        <v>n</v>
      </c>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row>
    <row r="10" spans="1:53" x14ac:dyDescent="0.15">
      <c r="A10" s="110" t="str">
        <f>'ACT Apr 2020'!K4</f>
        <v>Origin Energy</v>
      </c>
      <c r="B10" s="111" t="str">
        <f>'ACT Apr 2020'!L4</f>
        <v xml:space="preserve">Flexi </v>
      </c>
      <c r="C10" s="112">
        <f>IF('ACT Apr 2020'!BP4=0,91*'ACT Apr 2020'!M4/100,(91*'ACT Apr 2020'!M4/100)+'ACT Apr 2020'!BP4/4)</f>
        <v>115.11499999999999</v>
      </c>
      <c r="D10" s="112">
        <f>IF('ACT Apr 2020'!O4="",$C$5*'ACT Apr 2020'!N4/100,IF($C$5&gt;='ACT Apr 2020'!P4,('ACT Apr 2020'!P4*'ACT Apr 2020'!N4/100),($C$5*'ACT Apr 2020'!N4/100)))</f>
        <v>1381.3636363636363</v>
      </c>
      <c r="E10" s="112">
        <f>IF(AND('ACT Apr 2020'!P4&gt;0,'ACT Apr 2020'!R4&gt;0),IF($C$5&lt;'ACT Apr 2020'!P4,0,IF($C$5&lt;=('ACT Apr 2020'!R4+'ACT Apr 2020'!P4),(($C$5-'ACT Apr 2020'!P4)*'ACT Apr 2020'!Q4/100),(('ACT Apr 2020'!R4)*'ACT Apr 2020'!Q4/100))),0)</f>
        <v>0</v>
      </c>
      <c r="F10" s="112">
        <f>IF(AND('ACT Apr 2020'!Q4&gt;0,'ACT Apr 2020'!S4&gt;0),IF($C$5&lt;('ACT Apr 2020'!R4+'ACT Apr 2020'!P4),0,IF($C$5&lt;=('ACT Apr 2020'!T4+'ACT Apr 2020'!R4+'ACT Apr 2020'!P4),(($C$5-('ACT Apr 2020'!R4+'ACT Apr 2020'!P4))*'ACT Apr 2020'!S4/100),('ACT Apr 2020'!T4*'ACT Apr 2020'!S4/100))),0)</f>
        <v>0</v>
      </c>
      <c r="G10" s="114">
        <v>0</v>
      </c>
      <c r="H10" s="112">
        <f>IF(AND('ACT Apr 2020'!R4&gt;0,'ACT Apr 2020'!T4&gt;0),IF(($C$5&lt;'ACT Apr 2020'!T4),(0),($C$5-'ACT Apr 2020'!T4)*'ACT Apr 2020'!U4/100),IF(AND('ACT Apr 2020'!R4&gt;0,'ACT Apr 2020'!T4=""),IF(($C$5&lt;'ACT Apr 2020'!R4+'ACT Apr 2020'!P4),(0),(($C$5-('ACT Apr 2020'!R4+'ACT Apr 2020'!P4))*'ACT Apr 2020'!S4/100)),IF(AND('ACT Apr 2020'!P4&gt;0,'ACT Apr 2020'!R4=""&gt;0),IF(($C$5&lt;'ACT Apr 2020'!P4),(0),($C$5-'ACT Apr 2020'!P4)*'ACT Apr 2020'!Q4/100),0)))</f>
        <v>0</v>
      </c>
      <c r="I10" s="115">
        <f t="shared" si="2"/>
        <v>1496.4786363636363</v>
      </c>
      <c r="J10" s="115">
        <f t="shared" si="3"/>
        <v>5525.454545454545</v>
      </c>
      <c r="K10" s="115">
        <f t="shared" si="4"/>
        <v>5985.9145454545451</v>
      </c>
      <c r="L10" s="85">
        <f t="shared" si="5"/>
        <v>6584.5060000000003</v>
      </c>
      <c r="M10" s="116">
        <f>'ACT Apr 2020'!BB4</f>
        <v>8</v>
      </c>
      <c r="N10" s="116">
        <f>'ACT Apr 2020'!BC4</f>
        <v>0</v>
      </c>
      <c r="O10" s="116">
        <f>'ACT Apr 2020'!BD4</f>
        <v>0</v>
      </c>
      <c r="P10" s="116">
        <f>'ACT Apr 2020'!BE4</f>
        <v>0</v>
      </c>
      <c r="Q10" s="116" t="str">
        <f t="shared" si="0"/>
        <v>Guaranteed off bill</v>
      </c>
      <c r="R10" s="116" t="str">
        <f t="shared" si="1"/>
        <v>Inclusive</v>
      </c>
      <c r="S10" s="210">
        <f t="shared" si="6"/>
        <v>5507.0413818181814</v>
      </c>
      <c r="T10" s="210">
        <f t="shared" si="7"/>
        <v>5507.0413818181814</v>
      </c>
      <c r="U10" s="85">
        <f t="shared" ref="U10:V13" si="8">S10*1.1</f>
        <v>6057.7455200000004</v>
      </c>
      <c r="V10" s="85">
        <f t="shared" si="8"/>
        <v>6057.7455200000004</v>
      </c>
      <c r="W10" s="117">
        <f>'ACT Apr 2020'!BL4</f>
        <v>12</v>
      </c>
      <c r="X10" s="118" t="str">
        <f>'ACT Apr 2020'!BM4</f>
        <v>y</v>
      </c>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row>
    <row r="11" spans="1:53" x14ac:dyDescent="0.15">
      <c r="A11" s="110" t="str">
        <f>'ACT Apr 2020'!K5</f>
        <v>Next Business Energy</v>
      </c>
      <c r="B11" s="111" t="str">
        <f>'ACT Apr 2020'!L5</f>
        <v>Market offer</v>
      </c>
      <c r="C11" s="112">
        <f>IF('ACT Apr 2020'!BP5=0,91*'ACT Apr 2020'!M5/100,(91*'ACT Apr 2020'!M5/100)+'ACT Apr 2020'!BP5/4)</f>
        <v>75.529999999999987</v>
      </c>
      <c r="D11" s="112">
        <f>IF('ACT Apr 2020'!O5="",$C$5*'ACT Apr 2020'!N5/100,IF($C$5&gt;='ACT Apr 2020'!P5,('ACT Apr 2020'!P5*'ACT Apr 2020'!N5/100),($C$5*'ACT Apr 2020'!N5/100)))</f>
        <v>1199.9999999999998</v>
      </c>
      <c r="E11" s="112">
        <f>IF(AND('ACT Apr 2020'!P5&gt;0,'ACT Apr 2020'!R5&gt;0),IF($C$5&lt;'ACT Apr 2020'!P5,0,IF($C$5&lt;=('ACT Apr 2020'!R5+'ACT Apr 2020'!P5),(($C$5-'ACT Apr 2020'!P5)*'ACT Apr 2020'!Q5/100),(('ACT Apr 2020'!R5)*'ACT Apr 2020'!Q5/100))),0)</f>
        <v>0</v>
      </c>
      <c r="F11" s="112">
        <f>IF(AND('ACT Apr 2020'!Q5&gt;0,'ACT Apr 2020'!S5&gt;0),IF($C$5&lt;('ACT Apr 2020'!R5+'ACT Apr 2020'!P5),0,IF($C$5&lt;=('ACT Apr 2020'!T5+'ACT Apr 2020'!R5+'ACT Apr 2020'!P5),(($C$5-('ACT Apr 2020'!R5+'ACT Apr 2020'!P5))*'ACT Apr 2020'!S5/100),('ACT Apr 2020'!T5*'ACT Apr 2020'!S5/100))),0)</f>
        <v>0</v>
      </c>
      <c r="G11" s="114">
        <v>0</v>
      </c>
      <c r="H11" s="112">
        <f>IF(AND('ACT Apr 2020'!R5&gt;0,'ACT Apr 2020'!T5&gt;0),IF(($C$5&lt;'ACT Apr 2020'!T5),(0),($C$5-'ACT Apr 2020'!T5)*'ACT Apr 2020'!U5/100),IF(AND('ACT Apr 2020'!R5&gt;0,'ACT Apr 2020'!T5=""),IF(($C$5&lt;'ACT Apr 2020'!R5+'ACT Apr 2020'!P5),(0),(($C$5-('ACT Apr 2020'!R5+'ACT Apr 2020'!P5))*'ACT Apr 2020'!S5/100)),IF(AND('ACT Apr 2020'!P5&gt;0,'ACT Apr 2020'!R5=""&gt;0),IF(($C$5&lt;'ACT Apr 2020'!P5),(0),($C$5-'ACT Apr 2020'!P5)*'ACT Apr 2020'!Q5/100),0)))</f>
        <v>0</v>
      </c>
      <c r="I11" s="115">
        <f t="shared" si="2"/>
        <v>1275.5299999999997</v>
      </c>
      <c r="J11" s="115">
        <f t="shared" si="3"/>
        <v>4799.9999999999991</v>
      </c>
      <c r="K11" s="115">
        <f t="shared" si="4"/>
        <v>5102.119999999999</v>
      </c>
      <c r="L11" s="85">
        <f t="shared" si="5"/>
        <v>5612.3319999999994</v>
      </c>
      <c r="M11" s="116">
        <f>'ACT Apr 2020'!BB5</f>
        <v>0</v>
      </c>
      <c r="N11" s="116">
        <f>'ACT Apr 2020'!BC5</f>
        <v>0</v>
      </c>
      <c r="O11" s="116">
        <f>'ACT Apr 2020'!BD5</f>
        <v>0</v>
      </c>
      <c r="P11" s="116">
        <f>'ACT Apr 2020'!BE5</f>
        <v>0</v>
      </c>
      <c r="Q11" s="116" t="str">
        <f t="shared" si="0"/>
        <v>No discount</v>
      </c>
      <c r="R11" s="116" t="str">
        <f t="shared" si="1"/>
        <v>Exclusive</v>
      </c>
      <c r="S11" s="210">
        <f t="shared" si="6"/>
        <v>5102.119999999999</v>
      </c>
      <c r="T11" s="210">
        <f t="shared" si="7"/>
        <v>5102.119999999999</v>
      </c>
      <c r="U11" s="85">
        <f t="shared" si="8"/>
        <v>5612.3319999999994</v>
      </c>
      <c r="V11" s="85">
        <f t="shared" si="8"/>
        <v>5612.3319999999994</v>
      </c>
      <c r="W11" s="117">
        <f>'ACT Apr 2020'!BL5</f>
        <v>24</v>
      </c>
      <c r="X11" s="118" t="str">
        <f>'ACT Apr 2020'!BM5</f>
        <v>n</v>
      </c>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row>
    <row r="12" spans="1:53" x14ac:dyDescent="0.15">
      <c r="A12" s="110" t="str">
        <f>'ACT Apr 2020'!K6</f>
        <v>Powerclub</v>
      </c>
      <c r="B12" s="111" t="str">
        <f>'ACT Apr 2020'!L6</f>
        <v>Powerbank Business</v>
      </c>
      <c r="C12" s="112">
        <f>IF('ACT Apr 2020'!BP6=0,91*'ACT Apr 2020'!M6/100,(91*'ACT Apr 2020'!M6/100)+'ACT Apr 2020'!BP6/4)</f>
        <v>108.18927272727271</v>
      </c>
      <c r="D12" s="112">
        <f>IF('ACT Apr 2020'!O6="",$C$5*'ACT Apr 2020'!N6/100,IF($C$5&gt;='ACT Apr 2020'!P6,('ACT Apr 2020'!P6*'ACT Apr 2020'!N6/100),($C$5*'ACT Apr 2020'!N6/100)))</f>
        <v>1208.181818181818</v>
      </c>
      <c r="E12" s="112">
        <f>IF(AND('ACT Apr 2020'!P6&gt;0,'ACT Apr 2020'!R6&gt;0),IF($C$5&lt;'ACT Apr 2020'!P6,0,IF($C$5&lt;=('ACT Apr 2020'!R6+'ACT Apr 2020'!P6),(($C$5-'ACT Apr 2020'!P6)*'ACT Apr 2020'!Q6/100),(('ACT Apr 2020'!R6)*'ACT Apr 2020'!Q6/100))),0)</f>
        <v>0</v>
      </c>
      <c r="F12" s="112">
        <f>IF(AND('ACT Apr 2020'!Q6&gt;0,'ACT Apr 2020'!S6&gt;0),IF($C$5&lt;('ACT Apr 2020'!R6+'ACT Apr 2020'!P6),0,IF($C$5&lt;=('ACT Apr 2020'!T6+'ACT Apr 2020'!R6+'ACT Apr 2020'!P6),(($C$5-('ACT Apr 2020'!R6+'ACT Apr 2020'!P6))*'ACT Apr 2020'!S6/100),('ACT Apr 2020'!T6*'ACT Apr 2020'!S6/100))),0)</f>
        <v>0</v>
      </c>
      <c r="G12" s="114">
        <v>0</v>
      </c>
      <c r="H12" s="112">
        <f>IF(AND('ACT Apr 2020'!R6&gt;0,'ACT Apr 2020'!T6&gt;0),IF(($C$5&lt;'ACT Apr 2020'!T6),(0),($C$5-'ACT Apr 2020'!T6)*'ACT Apr 2020'!U6/100),IF(AND('ACT Apr 2020'!R6&gt;0,'ACT Apr 2020'!T6=""),IF(($C$5&lt;'ACT Apr 2020'!R6+'ACT Apr 2020'!P6),(0),(($C$5-('ACT Apr 2020'!R6+'ACT Apr 2020'!P6))*'ACT Apr 2020'!S6/100)),IF(AND('ACT Apr 2020'!P6&gt;0,'ACT Apr 2020'!R6=""&gt;0),IF(($C$5&lt;'ACT Apr 2020'!P6),(0),($C$5-'ACT Apr 2020'!P6)*'ACT Apr 2020'!Q6/100),0)))</f>
        <v>0</v>
      </c>
      <c r="I12" s="115">
        <f t="shared" ref="I12:I13" si="9">SUM(C12:H12)</f>
        <v>1316.3710909090908</v>
      </c>
      <c r="J12" s="115">
        <f t="shared" si="3"/>
        <v>4832.7272727272721</v>
      </c>
      <c r="K12" s="115">
        <f t="shared" si="4"/>
        <v>5265.484363636363</v>
      </c>
      <c r="L12" s="85">
        <f t="shared" si="5"/>
        <v>5792.0328</v>
      </c>
      <c r="M12" s="116">
        <f>'ACT Apr 2020'!BB6</f>
        <v>0</v>
      </c>
      <c r="N12" s="116">
        <f>'ACT Apr 2020'!BC6</f>
        <v>0</v>
      </c>
      <c r="O12" s="116">
        <f>'ACT Apr 2020'!BD6</f>
        <v>0</v>
      </c>
      <c r="P12" s="116">
        <f>'ACT Apr 2020'!BE6</f>
        <v>0</v>
      </c>
      <c r="Q12" s="116" t="str">
        <f t="shared" si="0"/>
        <v>No discount</v>
      </c>
      <c r="R12" s="116" t="str">
        <f t="shared" si="1"/>
        <v>Exclusive</v>
      </c>
      <c r="S12" s="211">
        <f t="shared" si="6"/>
        <v>5265.484363636363</v>
      </c>
      <c r="T12" s="212">
        <f t="shared" si="7"/>
        <v>5265.484363636363</v>
      </c>
      <c r="U12" s="85">
        <f t="shared" si="8"/>
        <v>5792.0328</v>
      </c>
      <c r="V12" s="85">
        <f t="shared" si="8"/>
        <v>5792.0328</v>
      </c>
      <c r="W12" s="117">
        <f>'ACT Apr 2020'!BL6</f>
        <v>0</v>
      </c>
      <c r="X12" s="118">
        <f>'ACT Apr 2020'!BM6</f>
        <v>0</v>
      </c>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row>
    <row r="13" spans="1:53" x14ac:dyDescent="0.15">
      <c r="A13" s="110" t="str">
        <f>'ACT Apr 2020'!K7</f>
        <v>Red Energy</v>
      </c>
      <c r="B13" s="111" t="str">
        <f>'ACT Apr 2020'!L7</f>
        <v>Red Business Saver</v>
      </c>
      <c r="C13" s="112">
        <f>IF('ACT Apr 2020'!BP7=0,91*'ACT Apr 2020'!M7/100,(91*'ACT Apr 2020'!M7/100)+'ACT Apr 2020'!BP7/4)</f>
        <v>110.27545454545456</v>
      </c>
      <c r="D13" s="112">
        <f>IF('ACT Apr 2020'!O7="",$C$5*'ACT Apr 2020'!N7/100,IF($C$5&gt;='ACT Apr 2020'!P7,('ACT Apr 2020'!P7*'ACT Apr 2020'!N7/100),($C$5*'ACT Apr 2020'!N7/100)))</f>
        <v>1260.9090909090908</v>
      </c>
      <c r="E13" s="112">
        <f>IF(AND('ACT Apr 2020'!P7&gt;0,'ACT Apr 2020'!R7&gt;0),IF($C$5&lt;'ACT Apr 2020'!P7,0,IF($C$5&lt;=('ACT Apr 2020'!R7+'ACT Apr 2020'!P7),(($C$5-'ACT Apr 2020'!P7)*'ACT Apr 2020'!Q7/100),(('ACT Apr 2020'!R7)*'ACT Apr 2020'!Q7/100))),0)</f>
        <v>0</v>
      </c>
      <c r="F13" s="112">
        <f>IF(AND('ACT Apr 2020'!Q7&gt;0,'ACT Apr 2020'!S7&gt;0),IF($C$5&lt;('ACT Apr 2020'!R7+'ACT Apr 2020'!P7),0,IF($C$5&lt;=('ACT Apr 2020'!T7+'ACT Apr 2020'!R7+'ACT Apr 2020'!P7),(($C$5-('ACT Apr 2020'!R7+'ACT Apr 2020'!P7))*'ACT Apr 2020'!S7/100),('ACT Apr 2020'!T7*'ACT Apr 2020'!S7/100))),0)</f>
        <v>0</v>
      </c>
      <c r="G13" s="114">
        <v>0</v>
      </c>
      <c r="H13" s="112">
        <f>IF(AND('ACT Apr 2020'!R7&gt;0,'ACT Apr 2020'!T7&gt;0),IF(($C$5&lt;'ACT Apr 2020'!T7),(0),($C$5-'ACT Apr 2020'!T7)*'ACT Apr 2020'!U7/100),IF(AND('ACT Apr 2020'!R7&gt;0,'ACT Apr 2020'!T7=""),IF(($C$5&lt;'ACT Apr 2020'!R7+'ACT Apr 2020'!P7),(0),(($C$5-('ACT Apr 2020'!R7+'ACT Apr 2020'!P7))*'ACT Apr 2020'!S7/100)),IF(AND('ACT Apr 2020'!P7&gt;0,'ACT Apr 2020'!R7=""&gt;0),IF(($C$5&lt;'ACT Apr 2020'!P7),(0),($C$5-'ACT Apr 2020'!P7)*'ACT Apr 2020'!Q7/100),0)))</f>
        <v>0</v>
      </c>
      <c r="I13" s="115">
        <f t="shared" si="9"/>
        <v>1371.1845454545453</v>
      </c>
      <c r="J13" s="115">
        <f t="shared" si="3"/>
        <v>5043.6363636363631</v>
      </c>
      <c r="K13" s="115">
        <f t="shared" si="4"/>
        <v>5484.7381818181811</v>
      </c>
      <c r="L13" s="85">
        <f t="shared" si="5"/>
        <v>6033.2119999999995</v>
      </c>
      <c r="M13" s="116">
        <f>'ACT Apr 2020'!BB7</f>
        <v>0</v>
      </c>
      <c r="N13" s="116">
        <f>'ACT Apr 2020'!BC7</f>
        <v>0</v>
      </c>
      <c r="O13" s="116">
        <f>'ACT Apr 2020'!BD7</f>
        <v>0</v>
      </c>
      <c r="P13" s="116">
        <f>'ACT Apr 2020'!BE7</f>
        <v>0</v>
      </c>
      <c r="Q13" s="116" t="str">
        <f t="shared" si="0"/>
        <v>No discount</v>
      </c>
      <c r="R13" s="116" t="str">
        <f t="shared" si="1"/>
        <v>Inclusive</v>
      </c>
      <c r="S13" s="211">
        <f t="shared" si="6"/>
        <v>5484.7381818181811</v>
      </c>
      <c r="T13" s="212">
        <f t="shared" si="7"/>
        <v>5484.7381818181811</v>
      </c>
      <c r="U13" s="85">
        <f t="shared" si="8"/>
        <v>6033.2119999999995</v>
      </c>
      <c r="V13" s="85">
        <f t="shared" si="8"/>
        <v>6033.2119999999995</v>
      </c>
      <c r="W13" s="117">
        <f>'ACT Apr 2020'!BL7</f>
        <v>0</v>
      </c>
      <c r="X13" s="118" t="str">
        <f>'ACT Apr 2020'!BM7</f>
        <v>n</v>
      </c>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row>
    <row r="14" spans="1:53" ht="15" thickBot="1" x14ac:dyDescent="0.2">
      <c r="A14" s="121" t="str">
        <f>'ACT Apr 2020'!K8</f>
        <v>Energy Locals</v>
      </c>
      <c r="B14" s="122" t="str">
        <f>'ACT Apr 2020'!L8</f>
        <v>Business Member</v>
      </c>
      <c r="C14" s="123">
        <f>IF('ACT Apr 2020'!BP8=0,91*'ACT Apr 2020'!M8/100,(91*'ACT Apr 2020'!M8/100)+'ACT Apr 2020'!BP8/4)</f>
        <v>144.35681815681818</v>
      </c>
      <c r="D14" s="123">
        <f>IF('ACT Apr 2020'!O8="",$C$5*'ACT Apr 2020'!N8/100,IF($C$5&gt;='ACT Apr 2020'!P8,('ACT Apr 2020'!P8*'ACT Apr 2020'!N8/100),($C$5*'ACT Apr 2020'!N8/100)))</f>
        <v>1204.5454545454545</v>
      </c>
      <c r="E14" s="123">
        <f>IF(AND('ACT Apr 2020'!P8&gt;0,'ACT Apr 2020'!R8&gt;0),IF($C$5&lt;'ACT Apr 2020'!P8,0,IF($C$5&lt;=('ACT Apr 2020'!R8+'ACT Apr 2020'!P8),(($C$5-'ACT Apr 2020'!P8)*'ACT Apr 2020'!Q8/100),(('ACT Apr 2020'!R8)*'ACT Apr 2020'!Q8/100))),0)</f>
        <v>0</v>
      </c>
      <c r="F14" s="123">
        <f>IF(AND('ACT Apr 2020'!Q8&gt;0,'ACT Apr 2020'!S8&gt;0),IF($C$5&lt;('ACT Apr 2020'!R8+'ACT Apr 2020'!P8),0,IF($C$5&lt;=('ACT Apr 2020'!T8+'ACT Apr 2020'!R8+'ACT Apr 2020'!P8),(($C$5-('ACT Apr 2020'!R8+'ACT Apr 2020'!P8))*'ACT Apr 2020'!S8/100),('ACT Apr 2020'!T8*'ACT Apr 2020'!S8/100))),0)</f>
        <v>0</v>
      </c>
      <c r="G14" s="131">
        <v>1</v>
      </c>
      <c r="H14" s="123">
        <f>IF(AND('ACT Apr 2020'!R8&gt;0,'ACT Apr 2020'!T8&gt;0),IF(($C$5&lt;'ACT Apr 2020'!T8),(0),($C$5-'ACT Apr 2020'!T8)*'ACT Apr 2020'!U8/100),IF(AND('ACT Apr 2020'!R8&gt;0,'ACT Apr 2020'!T8=""),IF(($C$5&lt;'ACT Apr 2020'!R8+'ACT Apr 2020'!P8),(0),(($C$5-('ACT Apr 2020'!R8+'ACT Apr 2020'!P8))*'ACT Apr 2020'!S8/100)),IF(AND('ACT Apr 2020'!P8&gt;0,'ACT Apr 2020'!R8=""&gt;0),IF(($C$5&lt;'ACT Apr 2020'!P8),(0),($C$5-'ACT Apr 2020'!P8)*'ACT Apr 2020'!Q8/100),0)))</f>
        <v>0</v>
      </c>
      <c r="I14" s="125">
        <f t="shared" ref="I14" si="10">SUM(C14:H14)</f>
        <v>1349.9022727022727</v>
      </c>
      <c r="J14" s="125">
        <f t="shared" ref="J14" si="11">(I14-C14)*4</f>
        <v>4822.181818181818</v>
      </c>
      <c r="K14" s="125">
        <f t="shared" ref="K14" si="12">I14*4</f>
        <v>5399.609090809091</v>
      </c>
      <c r="L14" s="119">
        <f t="shared" ref="L14" si="13">K14*1.1</f>
        <v>5939.5699998900009</v>
      </c>
      <c r="M14" s="126">
        <f>'ACT Apr 2020'!BB8</f>
        <v>0</v>
      </c>
      <c r="N14" s="126">
        <f>'ACT Apr 2020'!BC8</f>
        <v>0</v>
      </c>
      <c r="O14" s="126">
        <f>'ACT Apr 2020'!BD8</f>
        <v>0</v>
      </c>
      <c r="P14" s="126">
        <f>'ACT Apr 2020'!BE8</f>
        <v>0</v>
      </c>
      <c r="Q14" s="126" t="str">
        <f t="shared" ref="Q14" si="14">IF(SUM(M14:P14)=0,"No discount",IF(M14&gt;0,"Guaranteed off bill",IF(N14&gt;0,"Guaranteed off usage",IF(O14&gt;0,"Pay-on-time off bill","Pay-on-time off usage"))))</f>
        <v>No discount</v>
      </c>
      <c r="R14" s="126" t="str">
        <f t="shared" ref="R14" si="15">IF(OR(A14="Origin Energy",A14="Red Energy",A14="Powershop"),"Inclusive","Exclusive")</f>
        <v>Exclusive</v>
      </c>
      <c r="S14" s="213">
        <f t="shared" ref="S14" si="16">IF(AND(Q14="Guaranteed off bill",R14="Inclusive"),((K14*1.1)-((K14*1.1)*M14/100))/1.1,IF(AND(Q14="Guaranteed off usage",R14="Inclusive"),((K14*1.1)-((J14*1.1)*N14/100))/1.1,IF(AND(Q14="Guaranteed off bill",R14="Exclusive"),K14-(K14*M14/100),IF(AND(Q14="Guaranteed off usage",R14="Exclusive"),K14-(J14*N14/100),IF(R14="Inclusive",((K14*1.1))/1.1,K14)))))</f>
        <v>5399.609090809091</v>
      </c>
      <c r="T14" s="214">
        <f t="shared" ref="T14" si="17">IF(AND(Q14="Pay-on-time off bill",R14="Inclusive"),((S14*1.1)-((S14*1.1)*O14/100))/1.1,IF(AND(Q14="Pay-on-time off usage",R14="Inclusive"),((S14*1.1)-((J14*1.1)*P14/100))/1.1,IF(AND(Q14="Pay-on-time off bill",R14="Exclusive"),S14-(S14*O14/100),IF(AND(Q14="Pay-on-time off usage",R14="Exclusive"),S14-(J14*P14/100),IF(R14="Inclusive",((S14*1.1))/1.1,S14)))))</f>
        <v>5399.609090809091</v>
      </c>
      <c r="U14" s="119">
        <f t="shared" ref="U14" si="18">S14*1.1</f>
        <v>5939.5699998900009</v>
      </c>
      <c r="V14" s="119">
        <f t="shared" ref="V14" si="19">T14*1.1</f>
        <v>5939.5699998900009</v>
      </c>
      <c r="W14" s="127">
        <f>'ACT Apr 2020'!BL8</f>
        <v>0</v>
      </c>
      <c r="X14" s="128" t="str">
        <f>'ACT Apr 2020'!BM8</f>
        <v>n</v>
      </c>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row>
    <row r="15" spans="1:53" x14ac:dyDescent="0.15">
      <c r="A15" s="194"/>
      <c r="I15" s="195"/>
      <c r="J15" s="195"/>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row>
    <row r="16" spans="1:53" ht="15" thickBot="1" x14ac:dyDescent="0.2">
      <c r="A16" s="194"/>
      <c r="I16" s="195"/>
      <c r="J16" s="195"/>
      <c r="T16" s="196"/>
      <c r="U16" s="196"/>
      <c r="V16" s="196"/>
      <c r="W16" s="196"/>
      <c r="X16" s="197"/>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row>
    <row r="17" spans="1:53" x14ac:dyDescent="0.15">
      <c r="A17" s="74" t="s">
        <v>197</v>
      </c>
      <c r="B17" s="75"/>
      <c r="C17" s="75"/>
      <c r="D17" s="81"/>
      <c r="E17" s="81"/>
      <c r="F17" s="81"/>
      <c r="G17" s="81"/>
      <c r="H17" s="81"/>
      <c r="I17" s="82"/>
      <c r="J17" s="82"/>
      <c r="K17" s="75"/>
      <c r="L17" s="75"/>
      <c r="M17" s="75"/>
      <c r="N17" s="75"/>
      <c r="O17" s="75"/>
      <c r="P17" s="75"/>
      <c r="Q17" s="75"/>
      <c r="R17" s="75"/>
      <c r="S17" s="75"/>
      <c r="T17" s="75"/>
      <c r="U17" s="75"/>
      <c r="V17" s="75"/>
      <c r="W17" s="75"/>
      <c r="X17" s="7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row>
    <row r="18" spans="1:53" x14ac:dyDescent="0.15">
      <c r="A18" s="77" t="s">
        <v>105</v>
      </c>
      <c r="B18" s="32"/>
      <c r="C18" s="86">
        <v>5000</v>
      </c>
      <c r="D18" s="83"/>
      <c r="E18" s="83"/>
      <c r="F18" s="83"/>
      <c r="G18" s="83"/>
      <c r="H18" s="83"/>
      <c r="I18" s="84"/>
      <c r="J18" s="84"/>
      <c r="K18" s="32"/>
      <c r="L18" s="32"/>
      <c r="M18" s="32"/>
      <c r="N18" s="32"/>
      <c r="O18" s="32"/>
      <c r="P18" s="32"/>
      <c r="Q18" s="32"/>
      <c r="R18" s="32"/>
      <c r="S18" s="32"/>
      <c r="T18" s="32"/>
      <c r="U18" s="32"/>
      <c r="V18" s="32"/>
      <c r="W18" s="32"/>
      <c r="X18" s="78"/>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row>
    <row r="19" spans="1:53" x14ac:dyDescent="0.15">
      <c r="A19" s="77" t="s">
        <v>198</v>
      </c>
      <c r="B19" s="32"/>
      <c r="C19" s="87">
        <v>0.7</v>
      </c>
      <c r="D19" s="83"/>
      <c r="E19" s="83"/>
      <c r="F19" s="83"/>
      <c r="G19" s="83"/>
      <c r="H19" s="83"/>
      <c r="I19" s="84"/>
      <c r="J19" s="84"/>
      <c r="K19" s="32"/>
      <c r="L19" s="32"/>
      <c r="M19" s="32"/>
      <c r="N19" s="32"/>
      <c r="O19" s="32"/>
      <c r="P19" s="32"/>
      <c r="Q19" s="32"/>
      <c r="R19" s="32"/>
      <c r="S19" s="32"/>
      <c r="T19" s="32"/>
      <c r="U19" s="32"/>
      <c r="V19" s="32"/>
      <c r="W19" s="32"/>
      <c r="X19" s="78"/>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row>
    <row r="20" spans="1:53" x14ac:dyDescent="0.15">
      <c r="A20" s="77" t="s">
        <v>199</v>
      </c>
      <c r="B20" s="32"/>
      <c r="C20" s="87">
        <v>0.3</v>
      </c>
      <c r="D20" s="83"/>
      <c r="E20" s="83"/>
      <c r="F20" s="83"/>
      <c r="G20" s="83"/>
      <c r="H20" s="83"/>
      <c r="I20" s="84"/>
      <c r="J20" s="84"/>
      <c r="K20" s="32"/>
      <c r="L20" s="32"/>
      <c r="M20" s="32"/>
      <c r="N20" s="32"/>
      <c r="O20" s="32"/>
      <c r="P20" s="32"/>
      <c r="Q20" s="32"/>
      <c r="R20" s="32"/>
      <c r="S20" s="32"/>
      <c r="T20" s="32"/>
      <c r="U20" s="32"/>
      <c r="V20" s="32"/>
      <c r="W20" s="32"/>
      <c r="X20" s="78"/>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row>
    <row r="21" spans="1:53"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5"/>
      <c r="W21" s="175"/>
      <c r="X21" s="17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row>
    <row r="22" spans="1:53" ht="75" x14ac:dyDescent="0.15">
      <c r="A22" s="177" t="s">
        <v>14</v>
      </c>
      <c r="B22" s="178" t="s">
        <v>188</v>
      </c>
      <c r="C22" s="179" t="s">
        <v>164</v>
      </c>
      <c r="D22" s="179" t="s">
        <v>5</v>
      </c>
      <c r="E22" s="179" t="s">
        <v>6</v>
      </c>
      <c r="F22" s="179" t="s">
        <v>7</v>
      </c>
      <c r="G22" s="179" t="s">
        <v>110</v>
      </c>
      <c r="H22" s="179" t="s">
        <v>197</v>
      </c>
      <c r="I22" s="186" t="s">
        <v>111</v>
      </c>
      <c r="J22" s="206" t="s">
        <v>335</v>
      </c>
      <c r="K22" s="207" t="s">
        <v>112</v>
      </c>
      <c r="L22" s="180" t="s">
        <v>339</v>
      </c>
      <c r="M22" s="181" t="s">
        <v>113</v>
      </c>
      <c r="N22" s="181" t="s">
        <v>167</v>
      </c>
      <c r="O22" s="181" t="s">
        <v>168</v>
      </c>
      <c r="P22" s="181" t="s">
        <v>169</v>
      </c>
      <c r="Q22" s="208" t="s">
        <v>336</v>
      </c>
      <c r="R22" s="208" t="s">
        <v>337</v>
      </c>
      <c r="S22" s="209" t="s">
        <v>129</v>
      </c>
      <c r="T22" s="209" t="s">
        <v>130</v>
      </c>
      <c r="U22" s="182" t="s">
        <v>176</v>
      </c>
      <c r="V22" s="182" t="s">
        <v>177</v>
      </c>
      <c r="W22" s="187" t="s">
        <v>131</v>
      </c>
      <c r="X22" s="183" t="s">
        <v>132</v>
      </c>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row>
    <row r="23" spans="1:53" x14ac:dyDescent="0.15">
      <c r="A23" s="110" t="str">
        <f>'ACT Apr 2020'!K9</f>
        <v>ActewAGL</v>
      </c>
      <c r="B23" s="111" t="str">
        <f>'ACT Apr 2020'!L9</f>
        <v>Business plan</v>
      </c>
      <c r="C23" s="112">
        <f>IF('ACT Apr 2020'!BP9=0,91*'ACT Apr 2020'!M9/100,(91*'ACT Apr 2020'!M9/100)+'ACT Apr 2020'!BP9/4)</f>
        <v>122.51909090909091</v>
      </c>
      <c r="D23" s="112">
        <f>IF('ACT Apr 2020'!O9="",$C$18*$C$19*'ACT Apr 2020'!N9/100,IF($C$18*$C$19&gt;='ACT Apr 2020'!P9,('ACT Apr 2020'!P9*'ACT Apr 2020'!N9/100),($C$18*$C$19*'ACT Apr 2020'!N9/100)))</f>
        <v>980.63636363636351</v>
      </c>
      <c r="E23" s="112">
        <f>IF(AND('ACT Apr 2020'!P9&gt;0,'ACT Apr 2020'!R9&gt;0),IF($C$18*$C$19&lt;'ACT Apr 2020'!P9,0,IF($C$18*$C$19&lt;=('ACT Apr 2020'!R9+'ACT Apr 2020'!P9),(($C$18*$C$19-'ACT Apr 2020'!P9)*'ACT Apr 2020'!Q9/100),(('ACT Apr 2020'!R9)*'ACT Apr 2020'!Q9/100))),0)</f>
        <v>0</v>
      </c>
      <c r="F23" s="112">
        <f>IF(AND('ACT Apr 2020'!Q9&gt;0,'ACT Apr 2020'!S9&gt;0),IF($C$18*$C$19&lt;('ACT Apr 2020'!R9+'ACT Apr 2020'!P9),0,IF($C$18*$C$19&lt;=('ACT Apr 2020'!T9+'ACT Apr 2020'!R9+'ACT Apr 2020'!P9),(($C$18*$C$19-('ACT Apr 2020'!R9+'ACT Apr 2020'!P9))*'ACT Apr 2020'!S9/100),('ACT Apr 2020'!T9*'ACT Apr 2020'!S9/100))),0)</f>
        <v>0</v>
      </c>
      <c r="G23" s="112">
        <f>IF(AND('ACT Apr 2020'!R9&gt;0,'ACT Apr 2020'!T9&gt;0),IF(($C$18*$C$19&lt;'ACT Apr 2020'!T9),(0),($C$18*$C$19-'ACT Apr 2020'!T9)*'ACT Apr 2020'!U9/100),IF(AND('ACT Apr 2020'!R9&gt;0,'ACT Apr 2020'!T9=""),IF(($C$18*$C$19&lt;'ACT Apr 2020'!R9+'ACT Apr 2020'!P9),(0),(($C$18*$C$19-('ACT Apr 2020'!R9+'ACT Apr 2020'!P9))*'ACT Apr 2020'!S9/100)),IF(AND('ACT Apr 2020'!P9&gt;0,'ACT Apr 2020'!R9=""&gt;0),IF(($C$18*$C$19&lt;'ACT Apr 2020'!P9),(0),($C$18*$C$19-'ACT Apr 2020'!P9)*'ACT Apr 2020'!Q9/100),0)))</f>
        <v>0</v>
      </c>
      <c r="H23" s="112">
        <f>($C$18*$C$20)*'ACT Apr 2020'!AF9/100</f>
        <v>213.81818181818181</v>
      </c>
      <c r="I23" s="115">
        <f t="shared" ref="I23:I28" si="20">SUM(C23:H23)</f>
        <v>1316.9736363636362</v>
      </c>
      <c r="J23" s="115">
        <f>(I23-C23)*4</f>
        <v>4777.8181818181811</v>
      </c>
      <c r="K23" s="115">
        <f>I23*4</f>
        <v>5267.8945454545446</v>
      </c>
      <c r="L23" s="85">
        <f>K23*1.1</f>
        <v>5794.6839999999993</v>
      </c>
      <c r="M23" s="116">
        <f>'ACT Apr 2020'!BB9</f>
        <v>0</v>
      </c>
      <c r="N23" s="116">
        <f>'ACT Apr 2020'!BC9</f>
        <v>12</v>
      </c>
      <c r="O23" s="116">
        <f>'ACT Apr 2020'!BD9</f>
        <v>0</v>
      </c>
      <c r="P23" s="116">
        <f>'ACT Apr 2020'!BE9</f>
        <v>0</v>
      </c>
      <c r="Q23" s="116" t="str">
        <f t="shared" ref="Q23:Q28" si="21">IF(SUM(M23:P23)=0,"No discount",IF(M23&gt;0,"Guaranteed off bill",IF(N23&gt;0,"Guaranteed off usage",IF(O23&gt;0,"Pay-on-time off bill","Pay-on-time off usage"))))</f>
        <v>Guaranteed off usage</v>
      </c>
      <c r="R23" s="116" t="str">
        <f t="shared" ref="R23:R27" si="22">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4694.5563636363631</v>
      </c>
      <c r="T23" s="212">
        <f>IF(AND(Q23="Pay-on-time off bill",R23="Inclusive"),((S23*1.1)-((S23*1.1)*O23/100))/1.1,IF(AND(Q23="Pay-on-time off usage",R23="Inclusive"),((S23*1.1)-((J23*1.1)*P23/100))/1.1,IF(AND(Q23="Pay-on-time off bill",R23="Exclusive"),S23-(S23*O23/100),IF(AND(Q23="Pay-on-time off usage",R23="Exclusive"),S23-(J23*P23/100),IF(R23="Inclusive",((S23*1.1))/1.1,S23)))))</f>
        <v>4694.5563636363631</v>
      </c>
      <c r="U23" s="85">
        <f>S23*1.1</f>
        <v>5164.0119999999997</v>
      </c>
      <c r="V23" s="85">
        <f>T23*1.1</f>
        <v>5164.0119999999997</v>
      </c>
      <c r="W23" s="117">
        <f>'ACT Apr 2020'!BL9</f>
        <v>0</v>
      </c>
      <c r="X23" s="118" t="str">
        <f>'ACT Apr 2020'!BM9</f>
        <v>n</v>
      </c>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row>
    <row r="24" spans="1:53" x14ac:dyDescent="0.15">
      <c r="A24" s="110" t="str">
        <f>'ACT Apr 2020'!K10</f>
        <v>EnergyAustralia</v>
      </c>
      <c r="B24" s="111" t="str">
        <f>'ACT Apr 2020'!L10</f>
        <v>Total Plan</v>
      </c>
      <c r="C24" s="112">
        <f>IF('ACT Apr 2020'!BP10=0,91*'ACT Apr 2020'!M10/100,(91*'ACT Apr 2020'!M10/100)+'ACT Apr 2020'!BP10/4)</f>
        <v>108.10799999999999</v>
      </c>
      <c r="D24" s="112">
        <f>IF('ACT Apr 2020'!O10="",$C$18*$C$19*'ACT Apr 2020'!N10/100,IF($C$18*$C$19&gt;='ACT Apr 2020'!P10,('ACT Apr 2020'!P10*'ACT Apr 2020'!N10/100),($C$18*$C$19*'ACT Apr 2020'!N10/100)))</f>
        <v>973.35</v>
      </c>
      <c r="E24" s="112">
        <f>IF(AND('ACT Apr 2020'!P10&gt;0,'ACT Apr 2020'!R10&gt;0),IF($C$18*$C$19&lt;'ACT Apr 2020'!P10,0,IF($C$18*$C$19&lt;=('ACT Apr 2020'!R10+'ACT Apr 2020'!P10),(($C$18*$C$19-'ACT Apr 2020'!P10)*'ACT Apr 2020'!Q10/100),(('ACT Apr 2020'!R10)*'ACT Apr 2020'!Q10/100))),0)</f>
        <v>0</v>
      </c>
      <c r="F24" s="112">
        <f>IF(AND('ACT Apr 2020'!Q10&gt;0,'ACT Apr 2020'!S10&gt;0),IF($C$18*$C$19&lt;('ACT Apr 2020'!R10+'ACT Apr 2020'!P10),0,IF($C$18*$C$19&lt;=('ACT Apr 2020'!T10+'ACT Apr 2020'!R10+'ACT Apr 2020'!P10),(($C$18*$C$19-('ACT Apr 2020'!R10+'ACT Apr 2020'!P10))*'ACT Apr 2020'!S10/100),('ACT Apr 2020'!T10*'ACT Apr 2020'!S10/100))),0)</f>
        <v>0</v>
      </c>
      <c r="G24" s="112">
        <f>IF(AND('ACT Apr 2020'!R10&gt;0,'ACT Apr 2020'!T10&gt;0),IF(($C$18*$C$19&lt;'ACT Apr 2020'!T10),(0),($C$18*$C$19-'ACT Apr 2020'!T10)*'ACT Apr 2020'!U10/100),IF(AND('ACT Apr 2020'!R10&gt;0,'ACT Apr 2020'!T10=""),IF(($C$18*$C$19&lt;'ACT Apr 2020'!R10+'ACT Apr 2020'!P10),(0),(($C$18*$C$19-('ACT Apr 2020'!R10+'ACT Apr 2020'!P10))*'ACT Apr 2020'!S10/100)),IF(AND('ACT Apr 2020'!P10&gt;0,'ACT Apr 2020'!R10=""&gt;0),IF(($C$18*$C$19&lt;'ACT Apr 2020'!P10),(0),($C$18*$C$19-'ACT Apr 2020'!P10)*'ACT Apr 2020'!Q10/100),0)))</f>
        <v>0</v>
      </c>
      <c r="H24" s="112">
        <f>($C$18*$C$20)*'ACT Apr 2020'!AF10/100</f>
        <v>185.7</v>
      </c>
      <c r="I24" s="115">
        <f t="shared" si="20"/>
        <v>1267.1580000000001</v>
      </c>
      <c r="J24" s="115">
        <f t="shared" ref="J24:J27" si="23">(I24-C24)*4</f>
        <v>4636.2000000000007</v>
      </c>
      <c r="K24" s="115">
        <f t="shared" ref="K24:K27" si="24">I24*4</f>
        <v>5068.6320000000005</v>
      </c>
      <c r="L24" s="85">
        <f t="shared" ref="L24:L27" si="25">K24*1.1</f>
        <v>5575.4952000000012</v>
      </c>
      <c r="M24" s="116">
        <f>'ACT Apr 2020'!BB10</f>
        <v>10</v>
      </c>
      <c r="N24" s="116">
        <f>'ACT Apr 2020'!BC10</f>
        <v>0</v>
      </c>
      <c r="O24" s="116">
        <f>'ACT Apr 2020'!BD10</f>
        <v>0</v>
      </c>
      <c r="P24" s="116">
        <f>'ACT Apr 2020'!BE10</f>
        <v>0</v>
      </c>
      <c r="Q24" s="116" t="str">
        <f t="shared" si="21"/>
        <v>Guaranteed off bill</v>
      </c>
      <c r="R24" s="116" t="str">
        <f t="shared" si="22"/>
        <v>Exclusive</v>
      </c>
      <c r="S24" s="211">
        <f t="shared" ref="S24:S27" si="26">IF(AND(Q24="Guaranteed off bill",R24="Inclusive"),((K24*1.1)-((K24*1.1)*M24/100))/1.1,IF(AND(Q24="Guaranteed off usage",R24="Inclusive"),((K24*1.1)-((J24*1.1)*N24/100))/1.1,IF(AND(Q24="Guaranteed off bill",R24="Exclusive"),K24-(K24*M24/100),IF(AND(Q24="Guaranteed off usage",R24="Exclusive"),K24-(J24*N24/100),IF(R24="Inclusive",((K24*1.1))/1.1,K24)))))</f>
        <v>4561.7688000000007</v>
      </c>
      <c r="T24" s="212">
        <f t="shared" ref="T24:T27" si="27">IF(AND(Q24="Pay-on-time off bill",R24="Inclusive"),((S24*1.1)-((S24*1.1)*O24/100))/1.1,IF(AND(Q24="Pay-on-time off usage",R24="Inclusive"),((S24*1.1)-((J24*1.1)*P24/100))/1.1,IF(AND(Q24="Pay-on-time off bill",R24="Exclusive"),S24-(S24*O24/100),IF(AND(Q24="Pay-on-time off usage",R24="Exclusive"),S24-(J24*P24/100),IF(R24="Inclusive",((S24*1.1))/1.1,S24)))))</f>
        <v>4561.7688000000007</v>
      </c>
      <c r="U24" s="85">
        <f>S24*1.1</f>
        <v>5017.9456800000016</v>
      </c>
      <c r="V24" s="85">
        <f>T24*1.1</f>
        <v>5017.9456800000016</v>
      </c>
      <c r="W24" s="117">
        <f>'ACT Apr 2020'!BL10</f>
        <v>0</v>
      </c>
      <c r="X24" s="118" t="str">
        <f>'ACT Apr 2020'!BM10</f>
        <v>n</v>
      </c>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row>
    <row r="25" spans="1:53" x14ac:dyDescent="0.15">
      <c r="A25" s="110" t="str">
        <f>'ACT Apr 2020'!K11</f>
        <v>Origin Energy</v>
      </c>
      <c r="B25" s="111" t="str">
        <f>'ACT Apr 2020'!L11</f>
        <v xml:space="preserve">Flexi </v>
      </c>
      <c r="C25" s="112">
        <f>IF('ACT Apr 2020'!BP11=0,91*'ACT Apr 2020'!M11/100,(91*'ACT Apr 2020'!M11/100)+'ACT Apr 2020'!BP11/4)</f>
        <v>115.11499999999999</v>
      </c>
      <c r="D25" s="112">
        <f>IF('ACT Apr 2020'!O11="",$C$18*$C$19*'ACT Apr 2020'!N11/100,IF($C$18*$C$19&gt;='ACT Apr 2020'!P11,('ACT Apr 2020'!P11*'ACT Apr 2020'!N11/100),($C$18*$C$19*'ACT Apr 2020'!N11/100)))</f>
        <v>966.9545454545455</v>
      </c>
      <c r="E25" s="112">
        <f>IF(AND('ACT Apr 2020'!P11&gt;0,'ACT Apr 2020'!R11&gt;0),IF($C$18*$C$19&lt;'ACT Apr 2020'!P11,0,IF($C$18*$C$19&lt;=('ACT Apr 2020'!R11+'ACT Apr 2020'!P11),(($C$18*$C$19-'ACT Apr 2020'!P11)*'ACT Apr 2020'!Q11/100),(('ACT Apr 2020'!R11)*'ACT Apr 2020'!Q11/100))),0)</f>
        <v>0</v>
      </c>
      <c r="F25" s="112">
        <f>IF(AND('ACT Apr 2020'!Q11&gt;0,'ACT Apr 2020'!S11&gt;0),IF($C$18*$C$19&lt;('ACT Apr 2020'!R11+'ACT Apr 2020'!P11),0,IF($C$18*$C$19&lt;=('ACT Apr 2020'!T11+'ACT Apr 2020'!R11+'ACT Apr 2020'!P11),(($C$18*$C$19-('ACT Apr 2020'!R11+'ACT Apr 2020'!P11))*'ACT Apr 2020'!S11/100),('ACT Apr 2020'!T11*'ACT Apr 2020'!S11/100))),0)</f>
        <v>0</v>
      </c>
      <c r="G25" s="112">
        <f>IF(AND('ACT Apr 2020'!R11&gt;0,'ACT Apr 2020'!T11&gt;0),IF(($C$18*$C$19&lt;'ACT Apr 2020'!T11),(0),($C$18*$C$19-'ACT Apr 2020'!T11)*'ACT Apr 2020'!U11/100),IF(AND('ACT Apr 2020'!R11&gt;0,'ACT Apr 2020'!T11=""),IF(($C$18*$C$19&lt;'ACT Apr 2020'!R11+'ACT Apr 2020'!P11),(0),(($C$18*$C$19-('ACT Apr 2020'!R11+'ACT Apr 2020'!P11))*'ACT Apr 2020'!S11/100)),IF(AND('ACT Apr 2020'!P11&gt;0,'ACT Apr 2020'!R11=""&gt;0),IF(($C$18*$C$19&lt;'ACT Apr 2020'!P11),(0),($C$18*$C$19-'ACT Apr 2020'!P11)*'ACT Apr 2020'!Q11/100),0)))</f>
        <v>0</v>
      </c>
      <c r="H25" s="112">
        <f>($C$18*$C$20)*'ACT Apr 2020'!AF11/100</f>
        <v>198.40909090909088</v>
      </c>
      <c r="I25" s="115">
        <f t="shared" si="20"/>
        <v>1280.4786363636363</v>
      </c>
      <c r="J25" s="115">
        <f t="shared" si="23"/>
        <v>4661.454545454545</v>
      </c>
      <c r="K25" s="115">
        <f t="shared" si="24"/>
        <v>5121.9145454545451</v>
      </c>
      <c r="L25" s="85">
        <f t="shared" si="25"/>
        <v>5634.1059999999998</v>
      </c>
      <c r="M25" s="116">
        <f>'ACT Apr 2020'!BB11</f>
        <v>8</v>
      </c>
      <c r="N25" s="116">
        <f>'ACT Apr 2020'!BC11</f>
        <v>0</v>
      </c>
      <c r="O25" s="116">
        <f>'ACT Apr 2020'!BD11</f>
        <v>0</v>
      </c>
      <c r="P25" s="116">
        <f>'ACT Apr 2020'!BE11</f>
        <v>0</v>
      </c>
      <c r="Q25" s="116" t="str">
        <f t="shared" si="21"/>
        <v>Guaranteed off bill</v>
      </c>
      <c r="R25" s="116" t="str">
        <f t="shared" si="22"/>
        <v>Inclusive</v>
      </c>
      <c r="S25" s="211">
        <f t="shared" si="26"/>
        <v>4712.1613818181813</v>
      </c>
      <c r="T25" s="212">
        <f t="shared" si="27"/>
        <v>4712.1613818181813</v>
      </c>
      <c r="U25" s="85">
        <f t="shared" ref="U25:V27" si="28">S25*1.1</f>
        <v>5183.37752</v>
      </c>
      <c r="V25" s="85">
        <f t="shared" si="28"/>
        <v>5183.37752</v>
      </c>
      <c r="W25" s="117">
        <f>'ACT Apr 2020'!BL11</f>
        <v>12</v>
      </c>
      <c r="X25" s="118" t="str">
        <f>'ACT Apr 2020'!BM11</f>
        <v>y</v>
      </c>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row>
    <row r="26" spans="1:53" x14ac:dyDescent="0.15">
      <c r="A26" s="110" t="str">
        <f>'ACT Apr 2020'!K12</f>
        <v>Next Business Energy</v>
      </c>
      <c r="B26" s="111" t="str">
        <f>'ACT Apr 2020'!L12</f>
        <v>Market offer</v>
      </c>
      <c r="C26" s="112">
        <f>IF('ACT Apr 2020'!BP12=0,91*'ACT Apr 2020'!M12/100,(91*'ACT Apr 2020'!M12/100)+'ACT Apr 2020'!BP12/4)</f>
        <v>75.529999999999987</v>
      </c>
      <c r="D26" s="112">
        <f>IF('ACT Apr 2020'!O12="",$C$18*$C$19*'ACT Apr 2020'!N12/100,IF($C$18*$C$19&gt;='ACT Apr 2020'!P12,('ACT Apr 2020'!P12*'ACT Apr 2020'!N12/100),($C$18*$C$19*'ACT Apr 2020'!N12/100)))</f>
        <v>839.99999999999989</v>
      </c>
      <c r="E26" s="112">
        <f>IF(AND('ACT Apr 2020'!P12&gt;0,'ACT Apr 2020'!R12&gt;0),IF($C$18*$C$19&lt;'ACT Apr 2020'!P12,0,IF($C$18*$C$19&lt;=('ACT Apr 2020'!R12+'ACT Apr 2020'!P12),(($C$18*$C$19-'ACT Apr 2020'!P12)*'ACT Apr 2020'!Q12/100),(('ACT Apr 2020'!R12)*'ACT Apr 2020'!Q12/100))),0)</f>
        <v>0</v>
      </c>
      <c r="F26" s="112">
        <f>IF(AND('ACT Apr 2020'!Q12&gt;0,'ACT Apr 2020'!S12&gt;0),IF($C$18*$C$19&lt;('ACT Apr 2020'!R12+'ACT Apr 2020'!P12),0,IF($C$18*$C$19&lt;=('ACT Apr 2020'!T12+'ACT Apr 2020'!R12+'ACT Apr 2020'!P12),(($C$18*$C$19-('ACT Apr 2020'!R12+'ACT Apr 2020'!P12))*'ACT Apr 2020'!S12/100),('ACT Apr 2020'!T12*'ACT Apr 2020'!S12/100))),0)</f>
        <v>0</v>
      </c>
      <c r="G26" s="112">
        <f>IF(AND('ACT Apr 2020'!R12&gt;0,'ACT Apr 2020'!T12&gt;0),IF(($C$18*$C$19&lt;'ACT Apr 2020'!T12),(0),($C$18*$C$19-'ACT Apr 2020'!T12)*'ACT Apr 2020'!U12/100),IF(AND('ACT Apr 2020'!R12&gt;0,'ACT Apr 2020'!T12=""),IF(($C$18*$C$19&lt;'ACT Apr 2020'!R12+'ACT Apr 2020'!P12),(0),(($C$18*$C$19-('ACT Apr 2020'!R12+'ACT Apr 2020'!P12))*'ACT Apr 2020'!S12/100)),IF(AND('ACT Apr 2020'!P12&gt;0,'ACT Apr 2020'!R12=""&gt;0),IF(($C$18*$C$19&lt;'ACT Apr 2020'!P12),(0),($C$18*$C$19-'ACT Apr 2020'!P12)*'ACT Apr 2020'!Q12/100),0)))</f>
        <v>0</v>
      </c>
      <c r="H26" s="112">
        <f>($C$18*$C$20)*'ACT Apr 2020'!AF12/100</f>
        <v>220.5</v>
      </c>
      <c r="I26" s="115">
        <f t="shared" si="20"/>
        <v>1136.0299999999997</v>
      </c>
      <c r="J26" s="115">
        <f t="shared" si="23"/>
        <v>4241.9999999999991</v>
      </c>
      <c r="K26" s="115">
        <f t="shared" si="24"/>
        <v>4544.119999999999</v>
      </c>
      <c r="L26" s="85">
        <f t="shared" si="25"/>
        <v>4998.5319999999992</v>
      </c>
      <c r="M26" s="116">
        <f>'ACT Apr 2020'!BB12</f>
        <v>0</v>
      </c>
      <c r="N26" s="116">
        <f>'ACT Apr 2020'!BC12</f>
        <v>0</v>
      </c>
      <c r="O26" s="116">
        <f>'ACT Apr 2020'!BD12</f>
        <v>0</v>
      </c>
      <c r="P26" s="116">
        <f>'ACT Apr 2020'!BE12</f>
        <v>0</v>
      </c>
      <c r="Q26" s="116" t="str">
        <f t="shared" si="21"/>
        <v>No discount</v>
      </c>
      <c r="R26" s="116" t="str">
        <f t="shared" si="22"/>
        <v>Exclusive</v>
      </c>
      <c r="S26" s="211">
        <f t="shared" si="26"/>
        <v>4544.119999999999</v>
      </c>
      <c r="T26" s="212">
        <f t="shared" si="27"/>
        <v>4544.119999999999</v>
      </c>
      <c r="U26" s="85">
        <f t="shared" si="28"/>
        <v>4998.5319999999992</v>
      </c>
      <c r="V26" s="85">
        <f t="shared" si="28"/>
        <v>4998.5319999999992</v>
      </c>
      <c r="W26" s="117">
        <f>'ACT Apr 2020'!BL12</f>
        <v>24</v>
      </c>
      <c r="X26" s="118" t="str">
        <f>'ACT Apr 2020'!BM12</f>
        <v>n</v>
      </c>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row>
    <row r="27" spans="1:53" x14ac:dyDescent="0.15">
      <c r="A27" s="110" t="str">
        <f>'ACT Apr 2020'!K13</f>
        <v>Red Energy</v>
      </c>
      <c r="B27" s="111" t="str">
        <f>'ACT Apr 2020'!L13</f>
        <v>Red Business Saver</v>
      </c>
      <c r="C27" s="112">
        <f>IF('ACT Apr 2020'!BP13=0,91*'ACT Apr 2020'!M13/100,(91*'ACT Apr 2020'!M13/100)+'ACT Apr 2020'!BP13/4)</f>
        <v>110.27545454545456</v>
      </c>
      <c r="D27" s="112">
        <f>IF('ACT Apr 2020'!O13="",$C$18*$C$19*'ACT Apr 2020'!N13/100,IF($C$18*$C$19&gt;='ACT Apr 2020'!P13,('ACT Apr 2020'!P13*'ACT Apr 2020'!N13/100),($C$18*$C$19*'ACT Apr 2020'!N13/100)))</f>
        <v>882.63636363636351</v>
      </c>
      <c r="E27" s="112">
        <f>IF(AND('ACT Apr 2020'!P13&gt;0,'ACT Apr 2020'!R13&gt;0),IF($C$18*$C$19&lt;'ACT Apr 2020'!P13,0,IF($C$18*$C$19&lt;=('ACT Apr 2020'!R13+'ACT Apr 2020'!P13),(($C$18*$C$19-'ACT Apr 2020'!P13)*'ACT Apr 2020'!Q13/100),(('ACT Apr 2020'!R13)*'ACT Apr 2020'!Q13/100))),0)</f>
        <v>0</v>
      </c>
      <c r="F27" s="112">
        <f>IF(AND('ACT Apr 2020'!Q13&gt;0,'ACT Apr 2020'!S13&gt;0),IF($C$18*$C$19&lt;('ACT Apr 2020'!R13+'ACT Apr 2020'!P13),0,IF($C$18*$C$19&lt;=('ACT Apr 2020'!T13+'ACT Apr 2020'!R13+'ACT Apr 2020'!P13),(($C$18*$C$19-('ACT Apr 2020'!R13+'ACT Apr 2020'!P13))*'ACT Apr 2020'!S13/100),('ACT Apr 2020'!T13*'ACT Apr 2020'!S13/100))),0)</f>
        <v>0</v>
      </c>
      <c r="G27" s="112">
        <f>IF(AND('ACT Apr 2020'!R13&gt;0,'ACT Apr 2020'!T13&gt;0),IF(($C$18*$C$19&lt;'ACT Apr 2020'!T13),(0),($C$18*$C$19-'ACT Apr 2020'!T13)*'ACT Apr 2020'!U13/100),IF(AND('ACT Apr 2020'!R13&gt;0,'ACT Apr 2020'!T13=""),IF(($C$18*$C$19&lt;'ACT Apr 2020'!R13+'ACT Apr 2020'!P13),(0),(($C$18*$C$19-('ACT Apr 2020'!R13+'ACT Apr 2020'!P13))*'ACT Apr 2020'!S13/100)),IF(AND('ACT Apr 2020'!P13&gt;0,'ACT Apr 2020'!R13=""&gt;0),IF(($C$18*$C$19&lt;'ACT Apr 2020'!P13),(0),($C$18*$C$19-'ACT Apr 2020'!P13)*'ACT Apr 2020'!Q13/100),0)))</f>
        <v>0</v>
      </c>
      <c r="H27" s="112">
        <f>($C$18*$C$20)*'ACT Apr 2020'!AF13/100</f>
        <v>192.40909090909088</v>
      </c>
      <c r="I27" s="115">
        <f t="shared" si="20"/>
        <v>1185.320909090909</v>
      </c>
      <c r="J27" s="115">
        <f t="shared" si="23"/>
        <v>4300.181818181818</v>
      </c>
      <c r="K27" s="115">
        <f t="shared" si="24"/>
        <v>4741.2836363636361</v>
      </c>
      <c r="L27" s="85">
        <f t="shared" si="25"/>
        <v>5215.4120000000003</v>
      </c>
      <c r="M27" s="116">
        <f>'ACT Apr 2020'!BB13</f>
        <v>0</v>
      </c>
      <c r="N27" s="116">
        <f>'ACT Apr 2020'!BC13</f>
        <v>0</v>
      </c>
      <c r="O27" s="116">
        <f>'ACT Apr 2020'!BD13</f>
        <v>0</v>
      </c>
      <c r="P27" s="116">
        <f>'ACT Apr 2020'!BE13</f>
        <v>0</v>
      </c>
      <c r="Q27" s="116" t="str">
        <f t="shared" si="21"/>
        <v>No discount</v>
      </c>
      <c r="R27" s="116" t="str">
        <f t="shared" si="22"/>
        <v>Inclusive</v>
      </c>
      <c r="S27" s="211">
        <f t="shared" si="26"/>
        <v>4741.2836363636361</v>
      </c>
      <c r="T27" s="212">
        <f t="shared" si="27"/>
        <v>4741.2836363636361</v>
      </c>
      <c r="U27" s="85">
        <f t="shared" si="28"/>
        <v>5215.4120000000003</v>
      </c>
      <c r="V27" s="85">
        <f t="shared" si="28"/>
        <v>5215.4120000000003</v>
      </c>
      <c r="W27" s="117">
        <f>'ACT Apr 2020'!BL13</f>
        <v>0</v>
      </c>
      <c r="X27" s="118" t="str">
        <f>'ACT Apr 2020'!BM13</f>
        <v>n</v>
      </c>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row>
    <row r="28" spans="1:53" ht="15" thickBot="1" x14ac:dyDescent="0.2">
      <c r="A28" s="121" t="str">
        <f>'ACT Apr 2020'!K14</f>
        <v>Energy Locals</v>
      </c>
      <c r="B28" s="122" t="str">
        <f>'ACT Apr 2020'!L14</f>
        <v>Business Member</v>
      </c>
      <c r="C28" s="123">
        <f>IF('ACT Apr 2020'!BP14=0,91*'ACT Apr 2020'!M14/100,(91*'ACT Apr 2020'!M14/100)+'ACT Apr 2020'!BP14/4)</f>
        <v>144.35681815681818</v>
      </c>
      <c r="D28" s="123">
        <f>IF('ACT Apr 2020'!O14="",$C$18*$C$19*'ACT Apr 2020'!N14/100,IF($C$18*$C$19&gt;='ACT Apr 2020'!P14,('ACT Apr 2020'!P14*'ACT Apr 2020'!N14/100),($C$18*$C$19*'ACT Apr 2020'!N14/100)))</f>
        <v>843.18181818181813</v>
      </c>
      <c r="E28" s="123">
        <f>IF(AND('ACT Apr 2020'!P14&gt;0,'ACT Apr 2020'!R14&gt;0),IF($C$18*$C$19&lt;'ACT Apr 2020'!P14,0,IF($C$18*$C$19&lt;=('ACT Apr 2020'!R14+'ACT Apr 2020'!P14),(($C$18*$C$19-'ACT Apr 2020'!P14)*'ACT Apr 2020'!Q14/100),(('ACT Apr 2020'!R14)*'ACT Apr 2020'!Q14/100))),0)</f>
        <v>0</v>
      </c>
      <c r="F28" s="123">
        <f>IF(AND('ACT Apr 2020'!Q14&gt;0,'ACT Apr 2020'!S14&gt;0),IF($C$18*$C$19&lt;('ACT Apr 2020'!R14+'ACT Apr 2020'!P14),0,IF($C$18*$C$19&lt;=('ACT Apr 2020'!T14+'ACT Apr 2020'!R14+'ACT Apr 2020'!P14),(($C$18*$C$19-('ACT Apr 2020'!R14+'ACT Apr 2020'!P14))*'ACT Apr 2020'!S14/100),('ACT Apr 2020'!T14*'ACT Apr 2020'!S14/100))),0)</f>
        <v>0</v>
      </c>
      <c r="G28" s="123">
        <f>IF(AND('ACT Apr 2020'!R14&gt;0,'ACT Apr 2020'!T14&gt;0),IF(($C$18*$C$19&lt;'ACT Apr 2020'!T14),(0),($C$18*$C$19-'ACT Apr 2020'!T14)*'ACT Apr 2020'!U14/100),IF(AND('ACT Apr 2020'!R14&gt;0,'ACT Apr 2020'!T14=""),IF(($C$18*$C$19&lt;'ACT Apr 2020'!R14+'ACT Apr 2020'!P14),(0),(($C$18*$C$19-('ACT Apr 2020'!R14+'ACT Apr 2020'!P14))*'ACT Apr 2020'!S14/100)),IF(AND('ACT Apr 2020'!P14&gt;0,'ACT Apr 2020'!R14=""&gt;0),IF(($C$18*$C$19&lt;'ACT Apr 2020'!P14),(0),($C$18*$C$19-'ACT Apr 2020'!P14)*'ACT Apr 2020'!Q14/100),0)))</f>
        <v>0</v>
      </c>
      <c r="H28" s="123">
        <f>($C$18*$C$20)*'ACT Apr 2020'!AF14/100</f>
        <v>211.36363636363637</v>
      </c>
      <c r="I28" s="125">
        <f t="shared" si="20"/>
        <v>1198.9022727022725</v>
      </c>
      <c r="J28" s="125">
        <f t="shared" ref="J28" si="29">(I28-C28)*4</f>
        <v>4218.1818181818171</v>
      </c>
      <c r="K28" s="125">
        <f t="shared" ref="K28" si="30">I28*4</f>
        <v>4795.60909080909</v>
      </c>
      <c r="L28" s="119">
        <f t="shared" ref="L28" si="31">K28*1.1</f>
        <v>5275.1699998899994</v>
      </c>
      <c r="M28" s="126">
        <f>'ACT Apr 2020'!BB14</f>
        <v>0</v>
      </c>
      <c r="N28" s="126">
        <f>'ACT Apr 2020'!BC14</f>
        <v>0</v>
      </c>
      <c r="O28" s="126">
        <f>'ACT Apr 2020'!BD14</f>
        <v>0</v>
      </c>
      <c r="P28" s="126">
        <f>'ACT Apr 2020'!BE14</f>
        <v>0</v>
      </c>
      <c r="Q28" s="126" t="str">
        <f t="shared" si="21"/>
        <v>No discount</v>
      </c>
      <c r="R28" s="126" t="str">
        <f t="shared" ref="R28" si="32">IF(OR(A28="Origin Energy",A28="Red Energy",A28="Powershop"),"Inclusive","Exclusive")</f>
        <v>Exclusive</v>
      </c>
      <c r="S28" s="213">
        <f t="shared" ref="S28" si="33">IF(AND(Q28="Guaranteed off bill",R28="Inclusive"),((K28*1.1)-((K28*1.1)*M28/100))/1.1,IF(AND(Q28="Guaranteed off usage",R28="Inclusive"),((K28*1.1)-((J28*1.1)*N28/100))/1.1,IF(AND(Q28="Guaranteed off bill",R28="Exclusive"),K28-(K28*M28/100),IF(AND(Q28="Guaranteed off usage",R28="Exclusive"),K28-(J28*N28/100),IF(R28="Inclusive",((K28*1.1))/1.1,K28)))))</f>
        <v>4795.60909080909</v>
      </c>
      <c r="T28" s="214">
        <f t="shared" ref="T28" si="34">IF(AND(Q28="Pay-on-time off bill",R28="Inclusive"),((S28*1.1)-((S28*1.1)*O28/100))/1.1,IF(AND(Q28="Pay-on-time off usage",R28="Inclusive"),((S28*1.1)-((J28*1.1)*P28/100))/1.1,IF(AND(Q28="Pay-on-time off bill",R28="Exclusive"),S28-(S28*O28/100),IF(AND(Q28="Pay-on-time off usage",R28="Exclusive"),S28-(J28*P28/100),IF(R28="Inclusive",((S28*1.1))/1.1,S28)))))</f>
        <v>4795.60909080909</v>
      </c>
      <c r="U28" s="119">
        <f t="shared" ref="U28" si="35">S28*1.1</f>
        <v>5275.1699998899994</v>
      </c>
      <c r="V28" s="119">
        <f t="shared" ref="V28" si="36">T28*1.1</f>
        <v>5275.1699998899994</v>
      </c>
      <c r="W28" s="127">
        <f>'ACT Apr 2020'!BL14</f>
        <v>0</v>
      </c>
      <c r="X28" s="128" t="str">
        <f>'ACT Apr 2020'!BM14</f>
        <v>n</v>
      </c>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row>
    <row r="29" spans="1:53" x14ac:dyDescent="0.15">
      <c r="A29" s="194"/>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row>
    <row r="30" spans="1:53" ht="15" thickBot="1" x14ac:dyDescent="0.2">
      <c r="A30" s="194"/>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row>
    <row r="31" spans="1:53" x14ac:dyDescent="0.15">
      <c r="A31" s="74" t="s">
        <v>91</v>
      </c>
      <c r="B31" s="75"/>
      <c r="C31" s="75"/>
      <c r="D31" s="75"/>
      <c r="E31" s="75"/>
      <c r="F31" s="75"/>
      <c r="G31" s="75"/>
      <c r="H31" s="75"/>
      <c r="I31" s="75"/>
      <c r="J31" s="75"/>
      <c r="K31" s="75"/>
      <c r="L31" s="75"/>
      <c r="M31" s="75"/>
      <c r="N31" s="75"/>
      <c r="O31" s="75"/>
      <c r="P31" s="75"/>
      <c r="Q31" s="75"/>
      <c r="R31" s="75"/>
      <c r="S31" s="75"/>
      <c r="T31" s="75"/>
      <c r="U31" s="75"/>
      <c r="V31" s="75"/>
      <c r="W31" s="75"/>
      <c r="X31" s="7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row>
    <row r="32" spans="1:53" x14ac:dyDescent="0.15">
      <c r="A32" s="77" t="s">
        <v>51</v>
      </c>
      <c r="B32" s="32"/>
      <c r="C32" s="86">
        <v>5000</v>
      </c>
      <c r="D32" s="32"/>
      <c r="E32" s="32"/>
      <c r="F32" s="32"/>
      <c r="G32" s="32"/>
      <c r="H32" s="32"/>
      <c r="I32" s="32"/>
      <c r="J32" s="32"/>
      <c r="K32" s="32"/>
      <c r="L32" s="32"/>
      <c r="M32" s="32"/>
      <c r="N32" s="32"/>
      <c r="O32" s="32"/>
      <c r="P32" s="32"/>
      <c r="Q32" s="32"/>
      <c r="R32" s="32"/>
      <c r="S32" s="32"/>
      <c r="T32" s="32"/>
      <c r="U32" s="32"/>
      <c r="V32" s="32"/>
      <c r="W32" s="32"/>
      <c r="X32" s="78"/>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row>
    <row r="33" spans="1:53" x14ac:dyDescent="0.15">
      <c r="A33" s="77" t="s">
        <v>52</v>
      </c>
      <c r="B33" s="32"/>
      <c r="C33" s="87">
        <v>0.3</v>
      </c>
      <c r="D33" s="32"/>
      <c r="E33" s="32"/>
      <c r="F33" s="32"/>
      <c r="G33" s="32"/>
      <c r="H33" s="32"/>
      <c r="I33" s="32"/>
      <c r="J33" s="32"/>
      <c r="K33" s="32"/>
      <c r="L33" s="32"/>
      <c r="M33" s="32"/>
      <c r="N33" s="32"/>
      <c r="O33" s="32"/>
      <c r="P33" s="32"/>
      <c r="Q33" s="32"/>
      <c r="R33" s="32"/>
      <c r="S33" s="32"/>
      <c r="T33" s="32"/>
      <c r="U33" s="32"/>
      <c r="V33" s="32"/>
      <c r="W33" s="32"/>
      <c r="X33" s="78"/>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row>
    <row r="34" spans="1:53" x14ac:dyDescent="0.15">
      <c r="A34" s="77" t="s">
        <v>53</v>
      </c>
      <c r="B34" s="32"/>
      <c r="C34" s="87">
        <v>0.4</v>
      </c>
      <c r="D34" s="32"/>
      <c r="E34" s="32"/>
      <c r="F34" s="32"/>
      <c r="G34" s="32"/>
      <c r="H34" s="32"/>
      <c r="I34" s="32"/>
      <c r="J34" s="32"/>
      <c r="K34" s="32"/>
      <c r="L34" s="32"/>
      <c r="M34" s="32"/>
      <c r="N34" s="32"/>
      <c r="O34" s="32"/>
      <c r="P34" s="32"/>
      <c r="Q34" s="32"/>
      <c r="R34" s="32"/>
      <c r="S34" s="32"/>
      <c r="T34" s="32"/>
      <c r="U34" s="32"/>
      <c r="V34" s="32"/>
      <c r="W34" s="32"/>
      <c r="X34" s="78"/>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row>
    <row r="35" spans="1:53" x14ac:dyDescent="0.15">
      <c r="A35" s="77" t="s">
        <v>54</v>
      </c>
      <c r="B35" s="32"/>
      <c r="C35" s="87">
        <v>0.3</v>
      </c>
      <c r="D35" s="32"/>
      <c r="E35" s="32"/>
      <c r="F35" s="32"/>
      <c r="G35" s="32"/>
      <c r="H35" s="32"/>
      <c r="I35" s="32"/>
      <c r="J35" s="32"/>
      <c r="K35" s="32"/>
      <c r="L35" s="32"/>
      <c r="M35" s="32"/>
      <c r="N35" s="32"/>
      <c r="O35" s="32"/>
      <c r="P35" s="32"/>
      <c r="Q35" s="32"/>
      <c r="R35" s="32"/>
      <c r="S35" s="32"/>
      <c r="T35" s="32"/>
      <c r="U35" s="32"/>
      <c r="V35" s="32"/>
      <c r="W35" s="32"/>
      <c r="X35" s="78"/>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row>
    <row r="36" spans="1:53" ht="15" thickBot="1" x14ac:dyDescent="0.2">
      <c r="A36" s="174"/>
      <c r="B36" s="175"/>
      <c r="C36" s="175"/>
      <c r="D36" s="175"/>
      <c r="E36" s="175"/>
      <c r="F36" s="175"/>
      <c r="G36" s="175"/>
      <c r="H36" s="175"/>
      <c r="I36" s="175"/>
      <c r="J36" s="175"/>
      <c r="K36" s="175"/>
      <c r="L36" s="175"/>
      <c r="M36" s="175"/>
      <c r="N36" s="175"/>
      <c r="O36" s="175"/>
      <c r="P36" s="175"/>
      <c r="Q36" s="175"/>
      <c r="R36" s="175"/>
      <c r="S36" s="175"/>
      <c r="T36" s="175"/>
      <c r="U36" s="175"/>
      <c r="V36" s="175"/>
      <c r="W36" s="175"/>
      <c r="X36" s="17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row>
    <row r="37" spans="1:53" ht="75" x14ac:dyDescent="0.15">
      <c r="A37" s="177" t="s">
        <v>55</v>
      </c>
      <c r="B37" s="178" t="s">
        <v>56</v>
      </c>
      <c r="C37" s="179" t="s">
        <v>57</v>
      </c>
      <c r="D37" s="179" t="s">
        <v>58</v>
      </c>
      <c r="E37" s="179" t="s">
        <v>6</v>
      </c>
      <c r="F37" s="179" t="s">
        <v>170</v>
      </c>
      <c r="G37" s="179" t="s">
        <v>171</v>
      </c>
      <c r="H37" s="179" t="s">
        <v>172</v>
      </c>
      <c r="I37" s="179" t="s">
        <v>111</v>
      </c>
      <c r="J37" s="206" t="s">
        <v>335</v>
      </c>
      <c r="K37" s="207" t="s">
        <v>101</v>
      </c>
      <c r="L37" s="180" t="s">
        <v>339</v>
      </c>
      <c r="M37" s="181" t="s">
        <v>102</v>
      </c>
      <c r="N37" s="181" t="s">
        <v>183</v>
      </c>
      <c r="O37" s="181" t="s">
        <v>116</v>
      </c>
      <c r="P37" s="181" t="s">
        <v>84</v>
      </c>
      <c r="Q37" s="208" t="s">
        <v>336</v>
      </c>
      <c r="R37" s="208" t="s">
        <v>337</v>
      </c>
      <c r="S37" s="209" t="s">
        <v>85</v>
      </c>
      <c r="T37" s="209" t="s">
        <v>86</v>
      </c>
      <c r="U37" s="182" t="s">
        <v>176</v>
      </c>
      <c r="V37" s="182" t="s">
        <v>177</v>
      </c>
      <c r="W37" s="181" t="s">
        <v>87</v>
      </c>
      <c r="X37" s="183" t="s">
        <v>88</v>
      </c>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row>
    <row r="38" spans="1:53" x14ac:dyDescent="0.15">
      <c r="A38" s="110" t="str">
        <f>'ACT Apr 2020'!K15</f>
        <v>ActewAGL</v>
      </c>
      <c r="B38" s="111" t="str">
        <f>'ACT Apr 2020'!L15</f>
        <v>Business plan</v>
      </c>
      <c r="C38" s="112">
        <f>IF('ACT Apr 2020'!BP15=0,91*'ACT Apr 2020'!M15/100,(91*'ACT Apr 2020'!M15/100)+'ACT Apr 2020'!BP15/4)</f>
        <v>122.51909090909091</v>
      </c>
      <c r="D38" s="112">
        <f>IF('ACT Apr 2020'!O15="",$C$32*$C$33*'ACT Apr 2020'!N15/100,IF($C$32*$C$33&gt;='ACT Apr 2020'!P15,('ACT Apr 2020'!P15*'ACT Apr 2020'!N15/100),($C$32*$C$33*'ACT Apr 2020'!N15/100)))</f>
        <v>514.90909090909076</v>
      </c>
      <c r="E38" s="112">
        <f>IF(AND('ACT Apr 2020'!P15&gt;0,'ACT Apr 2020'!R15&gt;0),IF($C$32*$C$33&lt;'ACT Apr 2020'!P15,0,IF($C$32*$C$33&lt;=('ACT Apr 2020'!R15+'ACT Apr 2020'!P15),(($C$32*$C$33-'ACT Apr 2020'!P15)*'ACT Apr 2020'!Q15/100),(('ACT Apr 2020'!R15)*'ACT Apr 2020'!Q15/100))),0)</f>
        <v>0</v>
      </c>
      <c r="F38" s="112">
        <f>IF(AND('ACT Apr 2020'!R15&gt;0,'ACT Apr 2020'!T15&gt;0),IF(($C$32*$C$33&lt;'ACT Apr 2020'!T15),(0),($C$32*$C$33-'ACT Apr 2020'!T15)*'ACT Apr 2020'!U15/100),IF(AND('ACT Apr 2020'!R15&gt;0,'ACT Apr 2020'!T15=""),IF(($C$32*$C$33&lt;'ACT Apr 2020'!R15+'ACT Apr 2020'!P15),(0),(($C$32*$C$33-('ACT Apr 2020'!R15+'ACT Apr 2020'!P15))*'ACT Apr 2020'!S15/100)),IF(AND('ACT Apr 2020'!P15&gt;0,'ACT Apr 2020'!R15=""&gt;0),IF(($C$32*$C$33&lt;'ACT Apr 2020'!P15),(0),($C$32*$C$33-'ACT Apr 2020'!P15)*'ACT Apr 2020'!Q15/100),0)))</f>
        <v>0</v>
      </c>
      <c r="G38" s="112">
        <f>($C$32*$C$34)*'ACT Apr 2020'!AI15/100</f>
        <v>485.2727272727272</v>
      </c>
      <c r="H38" s="112">
        <f>($C$32*$C$35)*'ACT Apr 2020'!W15/100</f>
        <v>276.95454545454538</v>
      </c>
      <c r="I38" s="115">
        <f t="shared" ref="I38:I42" si="37">SUM(C38:H38)</f>
        <v>1399.6554545454542</v>
      </c>
      <c r="J38" s="115">
        <f>(I38-C38)*4</f>
        <v>5108.5454545454531</v>
      </c>
      <c r="K38" s="115">
        <f>I38*4</f>
        <v>5598.6218181818167</v>
      </c>
      <c r="L38" s="85">
        <f>K38*1.1</f>
        <v>6158.4839999999986</v>
      </c>
      <c r="M38" s="116">
        <f>'ACT Apr 2020'!BB15</f>
        <v>0</v>
      </c>
      <c r="N38" s="116">
        <f>'ACT Apr 2020'!BC15</f>
        <v>12</v>
      </c>
      <c r="O38" s="116">
        <f>'ACT Apr 2020'!BD15</f>
        <v>0</v>
      </c>
      <c r="P38" s="116">
        <f>'ACT Apr 2020'!BE15</f>
        <v>0</v>
      </c>
      <c r="Q38" s="116" t="str">
        <f t="shared" ref="Q38:Q43" si="38">IF(SUM(M38:P38)=0,"No discount",IF(M38&gt;0,"Guaranteed off bill",IF(N38&gt;0,"Guaranteed off usage",IF(O38&gt;0,"Pay-on-time off bill","Pay-on-time off usage"))))</f>
        <v>Guaranteed off usage</v>
      </c>
      <c r="R38" s="116" t="str">
        <f t="shared" ref="R38:R42" si="39">IF(OR(A38="Origin Energy",A38="Red Energy",A38="Powershop"),"Inclusive","Exclusive")</f>
        <v>Exclusive</v>
      </c>
      <c r="S38" s="211">
        <f>IF(AND(Q38="Guaranteed off bill",R38="Inclusive"),((K38*1.1)-((K38*1.1)*M38/100))/1.1,IF(AND(Q38="Guaranteed off usage",R38="Inclusive"),((K38*1.1)-((J38*1.1)*N38/100))/1.1,IF(AND(Q38="Guaranteed off bill",R38="Exclusive"),K38-(K38*M38/100),IF(AND(Q38="Guaranteed off usage",R38="Exclusive"),K38-(J38*N38/100),IF(R38="Inclusive",((K38*1.1))/1.1,K38)))))</f>
        <v>4985.5963636363622</v>
      </c>
      <c r="T38" s="212">
        <f>IF(AND(Q38="Pay-on-time off bill",R38="Inclusive"),((S38*1.1)-((S38*1.1)*O38/100))/1.1,IF(AND(Q38="Pay-on-time off usage",R38="Inclusive"),((S38*1.1)-((J38*1.1)*P38/100))/1.1,IF(AND(Q38="Pay-on-time off bill",R38="Exclusive"),S38-(S38*O38/100),IF(AND(Q38="Pay-on-time off usage",R38="Exclusive"),S38-(J38*P38/100),IF(R38="Inclusive",((S38*1.1))/1.1,S38)))))</f>
        <v>4985.5963636363622</v>
      </c>
      <c r="U38" s="85">
        <f>S38*1.1</f>
        <v>5484.155999999999</v>
      </c>
      <c r="V38" s="85">
        <f>T38*1.1</f>
        <v>5484.155999999999</v>
      </c>
      <c r="W38" s="117">
        <f>'ACT Apr 2020'!BL15</f>
        <v>0</v>
      </c>
      <c r="X38" s="118" t="str">
        <f>'ACT Apr 2020'!BM15</f>
        <v>n</v>
      </c>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row>
    <row r="39" spans="1:53" x14ac:dyDescent="0.15">
      <c r="A39" s="110" t="str">
        <f>'ACT Apr 2020'!K16</f>
        <v>EnergyAustralia</v>
      </c>
      <c r="B39" s="111" t="str">
        <f>'ACT Apr 2020'!L16</f>
        <v>Total Plan</v>
      </c>
      <c r="C39" s="112">
        <f>IF('ACT Apr 2020'!BP16=0,91*'ACT Apr 2020'!M16/100,(91*'ACT Apr 2020'!M16/100)+'ACT Apr 2020'!BP16/4)</f>
        <v>107.07060000000001</v>
      </c>
      <c r="D39" s="112">
        <f>IF('ACT Apr 2020'!O16="",$C$32*$C$33*'ACT Apr 2020'!N16/100,IF($C$32*$C$33&gt;='ACT Apr 2020'!P16,('ACT Apr 2020'!P16*'ACT Apr 2020'!N16/100),($C$32*$C$33*'ACT Apr 2020'!N16/100)))</f>
        <v>600.22500000000002</v>
      </c>
      <c r="E39" s="112">
        <f>IF(AND('ACT Apr 2020'!P16&gt;0,'ACT Apr 2020'!R16&gt;0),IF($C$32*$C$33&lt;'ACT Apr 2020'!P16,0,IF($C$32*$C$33&lt;=('ACT Apr 2020'!R16+'ACT Apr 2020'!P16),(($C$32*$C$33-'ACT Apr 2020'!P16)*'ACT Apr 2020'!Q16/100),(('ACT Apr 2020'!R16)*'ACT Apr 2020'!Q16/100))),0)</f>
        <v>0</v>
      </c>
      <c r="F39" s="112">
        <f>IF(AND('ACT Apr 2020'!R16&gt;0,'ACT Apr 2020'!T16&gt;0),IF(($C$32*$C$33&lt;'ACT Apr 2020'!T16),(0),($C$32*$C$33-'ACT Apr 2020'!T16)*'ACT Apr 2020'!U16/100),IF(AND('ACT Apr 2020'!R16&gt;0,'ACT Apr 2020'!T16=""),IF(($C$32*$C$33&lt;'ACT Apr 2020'!R16+'ACT Apr 2020'!P16),(0),(($C$32*$C$33-('ACT Apr 2020'!R16+'ACT Apr 2020'!P16))*'ACT Apr 2020'!S16/100)),IF(AND('ACT Apr 2020'!P16&gt;0,'ACT Apr 2020'!R16=""&gt;0),IF(($C$32*$C$33&lt;'ACT Apr 2020'!P16),(0),($C$32*$C$33-'ACT Apr 2020'!P16)*'ACT Apr 2020'!Q16/100),0)))</f>
        <v>0</v>
      </c>
      <c r="G39" s="112">
        <f>($C$32*$C$34)*'ACT Apr 2020'!AI16/100</f>
        <v>557.55999999999995</v>
      </c>
      <c r="H39" s="112">
        <f>($C$32*$C$35)*'ACT Apr 2020'!W16/100</f>
        <v>365.7</v>
      </c>
      <c r="I39" s="115">
        <f t="shared" si="37"/>
        <v>1630.5555999999999</v>
      </c>
      <c r="J39" s="115">
        <f t="shared" ref="J39:J42" si="40">(I39-C39)*4</f>
        <v>6093.94</v>
      </c>
      <c r="K39" s="115">
        <f t="shared" ref="K39:K42" si="41">I39*4</f>
        <v>6522.2223999999997</v>
      </c>
      <c r="L39" s="85">
        <f t="shared" ref="L39:L42" si="42">K39*1.1</f>
        <v>7174.4446400000006</v>
      </c>
      <c r="M39" s="116">
        <f>'ACT Apr 2020'!BB16</f>
        <v>10</v>
      </c>
      <c r="N39" s="116">
        <f>'ACT Apr 2020'!BC16</f>
        <v>0</v>
      </c>
      <c r="O39" s="116">
        <f>'ACT Apr 2020'!BD16</f>
        <v>0</v>
      </c>
      <c r="P39" s="116">
        <f>'ACT Apr 2020'!BE16</f>
        <v>0</v>
      </c>
      <c r="Q39" s="116" t="str">
        <f t="shared" si="38"/>
        <v>Guaranteed off bill</v>
      </c>
      <c r="R39" s="116" t="str">
        <f t="shared" si="39"/>
        <v>Exclusive</v>
      </c>
      <c r="S39" s="211">
        <f t="shared" ref="S39:S42" si="43">IF(AND(Q39="Guaranteed off bill",R39="Inclusive"),((K39*1.1)-((K39*1.1)*M39/100))/1.1,IF(AND(Q39="Guaranteed off usage",R39="Inclusive"),((K39*1.1)-((J39*1.1)*N39/100))/1.1,IF(AND(Q39="Guaranteed off bill",R39="Exclusive"),K39-(K39*M39/100),IF(AND(Q39="Guaranteed off usage",R39="Exclusive"),K39-(J39*N39/100),IF(R39="Inclusive",((K39*1.1))/1.1,K39)))))</f>
        <v>5870.0001599999996</v>
      </c>
      <c r="T39" s="212">
        <f t="shared" ref="T39:T42" si="44">IF(AND(Q39="Pay-on-time off bill",R39="Inclusive"),((S39*1.1)-((S39*1.1)*O39/100))/1.1,IF(AND(Q39="Pay-on-time off usage",R39="Inclusive"),((S39*1.1)-((J39*1.1)*P39/100))/1.1,IF(AND(Q39="Pay-on-time off bill",R39="Exclusive"),S39-(S39*O39/100),IF(AND(Q39="Pay-on-time off usage",R39="Exclusive"),S39-(J39*P39/100),IF(R39="Inclusive",((S39*1.1))/1.1,S39)))))</f>
        <v>5870.0001599999996</v>
      </c>
      <c r="U39" s="85">
        <f>S39*1.1</f>
        <v>6457.0001760000005</v>
      </c>
      <c r="V39" s="85">
        <f>T39*1.1</f>
        <v>6457.0001760000005</v>
      </c>
      <c r="W39" s="117">
        <f>'ACT Apr 2020'!BL16</f>
        <v>0</v>
      </c>
      <c r="X39" s="118" t="str">
        <f>'ACT Apr 2020'!BM16</f>
        <v>n</v>
      </c>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row>
    <row r="40" spans="1:53" x14ac:dyDescent="0.15">
      <c r="A40" s="110" t="str">
        <f>'ACT Apr 2020'!K17</f>
        <v>Origin Energy</v>
      </c>
      <c r="B40" s="111" t="str">
        <f>'ACT Apr 2020'!L17</f>
        <v xml:space="preserve">Flexi </v>
      </c>
      <c r="C40" s="112">
        <f>IF('ACT Apr 2020'!BP17=0,91*'ACT Apr 2020'!M17/100,(91*'ACT Apr 2020'!M17/100)+'ACT Apr 2020'!BP17/4)</f>
        <v>115.11499999999999</v>
      </c>
      <c r="D40" s="112">
        <f>IF('ACT Apr 2020'!O17="",$C$32*$C$33*'ACT Apr 2020'!N17/100,IF($C$32*$C$33&gt;='ACT Apr 2020'!P17,('ACT Apr 2020'!P17*'ACT Apr 2020'!N17/100),($C$32*$C$33*'ACT Apr 2020'!N17/100)))</f>
        <v>503.59090909090907</v>
      </c>
      <c r="E40" s="112">
        <f>IF(AND('ACT Apr 2020'!P17&gt;0,'ACT Apr 2020'!R17&gt;0),IF($C$32*$C$33&lt;'ACT Apr 2020'!P17,0,IF($C$32*$C$33&lt;=('ACT Apr 2020'!R17+'ACT Apr 2020'!P17),(($C$32*$C$33-'ACT Apr 2020'!P17)*'ACT Apr 2020'!Q17/100),(('ACT Apr 2020'!R17)*'ACT Apr 2020'!Q17/100))),0)</f>
        <v>0</v>
      </c>
      <c r="F40" s="112">
        <f>IF(AND('ACT Apr 2020'!R17&gt;0,'ACT Apr 2020'!T17&gt;0),IF(($C$32*$C$33&lt;'ACT Apr 2020'!T17),(0),($C$32*$C$33-'ACT Apr 2020'!T17)*'ACT Apr 2020'!U17/100),IF(AND('ACT Apr 2020'!R17&gt;0,'ACT Apr 2020'!T17=""),IF(($C$32*$C$33&lt;'ACT Apr 2020'!R17+'ACT Apr 2020'!P17),(0),(($C$32*$C$33-('ACT Apr 2020'!R17+'ACT Apr 2020'!P17))*'ACT Apr 2020'!S17/100)),IF(AND('ACT Apr 2020'!P17&gt;0,'ACT Apr 2020'!R17=""&gt;0),IF(($C$32*$C$33&lt;'ACT Apr 2020'!P17),(0),($C$32*$C$33-'ACT Apr 2020'!P17)*'ACT Apr 2020'!Q17/100),0)))</f>
        <v>0</v>
      </c>
      <c r="G40" s="112">
        <f>($C$32*$C$34)*'ACT Apr 2020'!AI17/100</f>
        <v>483.2727272727272</v>
      </c>
      <c r="H40" s="112">
        <f>($C$32*$C$35)*'ACT Apr 2020'!W17/100</f>
        <v>272.31818181818181</v>
      </c>
      <c r="I40" s="115">
        <f t="shared" si="37"/>
        <v>1374.296818181818</v>
      </c>
      <c r="J40" s="115">
        <f t="shared" si="40"/>
        <v>5036.7272727272721</v>
      </c>
      <c r="K40" s="115">
        <f t="shared" si="41"/>
        <v>5497.1872727272721</v>
      </c>
      <c r="L40" s="85">
        <f t="shared" si="42"/>
        <v>6046.9059999999999</v>
      </c>
      <c r="M40" s="116">
        <f>'ACT Apr 2020'!BB17</f>
        <v>8</v>
      </c>
      <c r="N40" s="116">
        <f>'ACT Apr 2020'!BC17</f>
        <v>0</v>
      </c>
      <c r="O40" s="116">
        <f>'ACT Apr 2020'!BD17</f>
        <v>0</v>
      </c>
      <c r="P40" s="116">
        <f>'ACT Apr 2020'!BE17</f>
        <v>0</v>
      </c>
      <c r="Q40" s="116" t="str">
        <f t="shared" si="38"/>
        <v>Guaranteed off bill</v>
      </c>
      <c r="R40" s="116" t="str">
        <f t="shared" si="39"/>
        <v>Inclusive</v>
      </c>
      <c r="S40" s="211">
        <f t="shared" si="43"/>
        <v>5057.4122909090902</v>
      </c>
      <c r="T40" s="212">
        <f t="shared" si="44"/>
        <v>5057.4122909090902</v>
      </c>
      <c r="U40" s="85">
        <f t="shared" ref="U40:V42" si="45">S40*1.1</f>
        <v>5563.1535199999998</v>
      </c>
      <c r="V40" s="85">
        <f t="shared" si="45"/>
        <v>5563.1535199999998</v>
      </c>
      <c r="W40" s="117">
        <f>'ACT Apr 2020'!BL17</f>
        <v>12</v>
      </c>
      <c r="X40" s="118" t="str">
        <f>'ACT Apr 2020'!BM17</f>
        <v>y</v>
      </c>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row>
    <row r="41" spans="1:53" x14ac:dyDescent="0.15">
      <c r="A41" s="110" t="str">
        <f>'ACT Apr 2020'!K18</f>
        <v>Next Business Energy</v>
      </c>
      <c r="B41" s="111" t="str">
        <f>'ACT Apr 2020'!L18</f>
        <v>Market offer</v>
      </c>
      <c r="C41" s="112">
        <f>IF('ACT Apr 2020'!BP18=0,91*'ACT Apr 2020'!M18/100,(91*'ACT Apr 2020'!M18/100)+'ACT Apr 2020'!BP18/4)</f>
        <v>75.529999999999987</v>
      </c>
      <c r="D41" s="112">
        <f>IF('ACT Apr 2020'!O18="",$C$32*$C$33*'ACT Apr 2020'!N18/100,IF($C$32*$C$33&gt;='ACT Apr 2020'!P18,('ACT Apr 2020'!P18*'ACT Apr 2020'!N18/100),($C$32*$C$33*'ACT Apr 2020'!N18/100)))</f>
        <v>445.5</v>
      </c>
      <c r="E41" s="112">
        <f>IF(AND('ACT Apr 2020'!P18&gt;0,'ACT Apr 2020'!R18&gt;0),IF($C$32*$C$33&lt;'ACT Apr 2020'!P18,0,IF($C$32*$C$33&lt;=('ACT Apr 2020'!R18+'ACT Apr 2020'!P18),(($C$32*$C$33-'ACT Apr 2020'!P18)*'ACT Apr 2020'!Q18/100),(('ACT Apr 2020'!R18)*'ACT Apr 2020'!Q18/100))),0)</f>
        <v>0</v>
      </c>
      <c r="F41" s="112">
        <f>IF(AND('ACT Apr 2020'!R18&gt;0,'ACT Apr 2020'!T18&gt;0),IF(($C$32*$C$33&lt;'ACT Apr 2020'!T18),(0),($C$32*$C$33-'ACT Apr 2020'!T18)*'ACT Apr 2020'!U18/100),IF(AND('ACT Apr 2020'!R18&gt;0,'ACT Apr 2020'!T18=""),IF(($C$32*$C$33&lt;'ACT Apr 2020'!R18+'ACT Apr 2020'!P18),(0),(($C$32*$C$33-('ACT Apr 2020'!R18+'ACT Apr 2020'!P18))*'ACT Apr 2020'!S18/100)),IF(AND('ACT Apr 2020'!P18&gt;0,'ACT Apr 2020'!R18=""&gt;0),IF(($C$32*$C$33&lt;'ACT Apr 2020'!P18),(0),($C$32*$C$33-'ACT Apr 2020'!P18)*'ACT Apr 2020'!Q18/100),0)))</f>
        <v>0</v>
      </c>
      <c r="G41" s="112">
        <f>($C$32*$C$34)*'ACT Apr 2020'!AI18/100</f>
        <v>405.99999999999994</v>
      </c>
      <c r="H41" s="112">
        <f>($C$32*$C$35)*'ACT Apr 2020'!W18/100</f>
        <v>243</v>
      </c>
      <c r="I41" s="115">
        <f t="shared" si="37"/>
        <v>1170.03</v>
      </c>
      <c r="J41" s="115">
        <f t="shared" si="40"/>
        <v>4378</v>
      </c>
      <c r="K41" s="115">
        <f t="shared" si="41"/>
        <v>4680.12</v>
      </c>
      <c r="L41" s="85">
        <f t="shared" si="42"/>
        <v>5148.1320000000005</v>
      </c>
      <c r="M41" s="116">
        <f>'ACT Apr 2020'!BB18</f>
        <v>0</v>
      </c>
      <c r="N41" s="116">
        <f>'ACT Apr 2020'!BC18</f>
        <v>0</v>
      </c>
      <c r="O41" s="116">
        <f>'ACT Apr 2020'!BD18</f>
        <v>0</v>
      </c>
      <c r="P41" s="116">
        <f>'ACT Apr 2020'!BE18</f>
        <v>0</v>
      </c>
      <c r="Q41" s="116" t="str">
        <f t="shared" si="38"/>
        <v>No discount</v>
      </c>
      <c r="R41" s="116" t="str">
        <f t="shared" si="39"/>
        <v>Exclusive</v>
      </c>
      <c r="S41" s="211">
        <f t="shared" si="43"/>
        <v>4680.12</v>
      </c>
      <c r="T41" s="212">
        <f t="shared" si="44"/>
        <v>4680.12</v>
      </c>
      <c r="U41" s="85">
        <f t="shared" si="45"/>
        <v>5148.1320000000005</v>
      </c>
      <c r="V41" s="85">
        <f t="shared" si="45"/>
        <v>5148.1320000000005</v>
      </c>
      <c r="W41" s="117">
        <f>'ACT Apr 2020'!BL18</f>
        <v>24</v>
      </c>
      <c r="X41" s="118" t="str">
        <f>'ACT Apr 2020'!BM18</f>
        <v>n</v>
      </c>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row>
    <row r="42" spans="1:53" x14ac:dyDescent="0.15">
      <c r="A42" s="110" t="str">
        <f>'ACT Apr 2020'!K19</f>
        <v>Powerclub</v>
      </c>
      <c r="B42" s="111" t="str">
        <f>'ACT Apr 2020'!L19</f>
        <v>Powerbank Business</v>
      </c>
      <c r="C42" s="112">
        <f>IF('ACT Apr 2020'!BP19=0,91*'ACT Apr 2020'!M19/100,(91*'ACT Apr 2020'!M19/100)+'ACT Apr 2020'!BP19/4)</f>
        <v>108.18927272727271</v>
      </c>
      <c r="D42" s="112">
        <f>IF('ACT Apr 2020'!O19="",$C$32*$C$33*'ACT Apr 2020'!N19/100,IF($C$32*$C$33&gt;='ACT Apr 2020'!P19,('ACT Apr 2020'!P19*'ACT Apr 2020'!N19/100),($C$32*$C$33*'ACT Apr 2020'!N19/100)))</f>
        <v>466.5</v>
      </c>
      <c r="E42" s="112">
        <f>IF(AND('ACT Apr 2020'!P19&gt;0,'ACT Apr 2020'!R19&gt;0),IF($C$32*$C$33&lt;'ACT Apr 2020'!P19,0,IF($C$32*$C$33&lt;=('ACT Apr 2020'!R19+'ACT Apr 2020'!P19),(($C$32*$C$33-'ACT Apr 2020'!P19)*'ACT Apr 2020'!Q19/100),(('ACT Apr 2020'!R19)*'ACT Apr 2020'!Q19/100))),0)</f>
        <v>0</v>
      </c>
      <c r="F42" s="112">
        <f>IF(AND('ACT Apr 2020'!R19&gt;0,'ACT Apr 2020'!T19&gt;0),IF(($C$32*$C$33&lt;'ACT Apr 2020'!T19),(0),($C$32*$C$33-'ACT Apr 2020'!T19)*'ACT Apr 2020'!U19/100),IF(AND('ACT Apr 2020'!R19&gt;0,'ACT Apr 2020'!T19=""),IF(($C$32*$C$33&lt;'ACT Apr 2020'!R19+'ACT Apr 2020'!P19),(0),(($C$32*$C$33-('ACT Apr 2020'!R19+'ACT Apr 2020'!P19))*'ACT Apr 2020'!S19/100)),IF(AND('ACT Apr 2020'!P19&gt;0,'ACT Apr 2020'!R19=""&gt;0),IF(($C$32*$C$33&lt;'ACT Apr 2020'!P19),(0),($C$32*$C$33-'ACT Apr 2020'!P19)*'ACT Apr 2020'!Q19/100),0)))</f>
        <v>0</v>
      </c>
      <c r="G42" s="112">
        <f>($C$32*$C$34)*'ACT Apr 2020'!AI19/100</f>
        <v>414.54545454545456</v>
      </c>
      <c r="H42" s="112">
        <f>($C$32*$C$35)*'ACT Apr 2020'!W19/100</f>
        <v>240.27272727272728</v>
      </c>
      <c r="I42" s="115">
        <f t="shared" si="37"/>
        <v>1229.5074545454545</v>
      </c>
      <c r="J42" s="115">
        <f t="shared" si="40"/>
        <v>4485.272727272727</v>
      </c>
      <c r="K42" s="115">
        <f t="shared" si="41"/>
        <v>4918.029818181818</v>
      </c>
      <c r="L42" s="85">
        <f t="shared" si="42"/>
        <v>5409.8328000000001</v>
      </c>
      <c r="M42" s="116">
        <f>'ACT Apr 2020'!BB19</f>
        <v>0</v>
      </c>
      <c r="N42" s="116">
        <f>'ACT Apr 2020'!BC19</f>
        <v>0</v>
      </c>
      <c r="O42" s="116">
        <f>'ACT Apr 2020'!BD19</f>
        <v>0</v>
      </c>
      <c r="P42" s="116">
        <f>'ACT Apr 2020'!BE19</f>
        <v>0</v>
      </c>
      <c r="Q42" s="116" t="str">
        <f t="shared" si="38"/>
        <v>No discount</v>
      </c>
      <c r="R42" s="116" t="str">
        <f t="shared" si="39"/>
        <v>Exclusive</v>
      </c>
      <c r="S42" s="211">
        <f t="shared" si="43"/>
        <v>4918.029818181818</v>
      </c>
      <c r="T42" s="212">
        <f t="shared" si="44"/>
        <v>4918.029818181818</v>
      </c>
      <c r="U42" s="85">
        <f t="shared" si="45"/>
        <v>5409.8328000000001</v>
      </c>
      <c r="V42" s="85">
        <f t="shared" si="45"/>
        <v>5409.8328000000001</v>
      </c>
      <c r="W42" s="117">
        <f>'ACT Apr 2020'!BL19</f>
        <v>0</v>
      </c>
      <c r="X42" s="118">
        <f>'ACT Apr 2020'!BM19</f>
        <v>0</v>
      </c>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row>
    <row r="43" spans="1:53" ht="15" thickBot="1" x14ac:dyDescent="0.2">
      <c r="A43" s="121" t="str">
        <f>'ACT Apr 2020'!K20</f>
        <v>Energy Locals</v>
      </c>
      <c r="B43" s="122" t="str">
        <f>'ACT Apr 2020'!L20</f>
        <v>Business Member</v>
      </c>
      <c r="C43" s="123">
        <f>IF('ACT Apr 2020'!BP20=0,91*'ACT Apr 2020'!M20/100,(91*'ACT Apr 2020'!M20/100)+'ACT Apr 2020'!BP20/4)</f>
        <v>144.35681815681818</v>
      </c>
      <c r="D43" s="123">
        <f>IF('ACT Apr 2020'!O20="",$C$32*$C$33*'ACT Apr 2020'!N20/100,IF($C$32*$C$33&gt;='ACT Apr 2020'!P20,('ACT Apr 2020'!P20*'ACT Apr 2020'!N20/100),($C$32*$C$33*'ACT Apr 2020'!N20/100)))</f>
        <v>470.45454545454538</v>
      </c>
      <c r="E43" s="123">
        <f>IF(AND('ACT Apr 2020'!P20&gt;0,'ACT Apr 2020'!R20&gt;0),IF($C$32*$C$33&lt;'ACT Apr 2020'!P20,0,IF($C$32*$C$33&lt;=('ACT Apr 2020'!R20+'ACT Apr 2020'!P20),(($C$32*$C$33-'ACT Apr 2020'!P20)*'ACT Apr 2020'!Q20/100),(('ACT Apr 2020'!R20)*'ACT Apr 2020'!Q20/100))),0)</f>
        <v>0</v>
      </c>
      <c r="F43" s="123">
        <f>IF(AND('ACT Apr 2020'!R20&gt;0,'ACT Apr 2020'!T20&gt;0),IF(($C$32*$C$33&lt;'ACT Apr 2020'!T20),(0),($C$32*$C$33-'ACT Apr 2020'!T20)*'ACT Apr 2020'!U20/100),IF(AND('ACT Apr 2020'!R20&gt;0,'ACT Apr 2020'!T20=""),IF(($C$32*$C$33&lt;'ACT Apr 2020'!R20+'ACT Apr 2020'!P20),(0),(($C$32*$C$33-('ACT Apr 2020'!R20+'ACT Apr 2020'!P20))*'ACT Apr 2020'!S20/100)),IF(AND('ACT Apr 2020'!P20&gt;0,'ACT Apr 2020'!R20=""&gt;0),IF(($C$32*$C$33&lt;'ACT Apr 2020'!P20),(0),($C$32*$C$33-'ACT Apr 2020'!P20)*'ACT Apr 2020'!Q20/100),0)))</f>
        <v>0</v>
      </c>
      <c r="G43" s="123">
        <f>($C$32*$C$34)*'ACT Apr 2020'!AI20/100</f>
        <v>418.18181818181819</v>
      </c>
      <c r="H43" s="123">
        <f>($C$32*$C$35)*'ACT Apr 2020'!W20/100</f>
        <v>238.63636363636363</v>
      </c>
      <c r="I43" s="125">
        <f t="shared" ref="I43" si="46">SUM(C43:H43)</f>
        <v>1271.6295454295455</v>
      </c>
      <c r="J43" s="125">
        <f t="shared" ref="J43" si="47">(I43-C43)*4</f>
        <v>4509.090909090909</v>
      </c>
      <c r="K43" s="125">
        <f t="shared" ref="K43" si="48">I43*4</f>
        <v>5086.5181817181819</v>
      </c>
      <c r="L43" s="119">
        <f t="shared" ref="L43" si="49">K43*1.1</f>
        <v>5595.1699998900003</v>
      </c>
      <c r="M43" s="126">
        <f>'ACT Apr 2020'!BB20</f>
        <v>0</v>
      </c>
      <c r="N43" s="126">
        <f>'ACT Apr 2020'!BC20</f>
        <v>0</v>
      </c>
      <c r="O43" s="126">
        <f>'ACT Apr 2020'!BD20</f>
        <v>0</v>
      </c>
      <c r="P43" s="126">
        <f>'ACT Apr 2020'!BE20</f>
        <v>0</v>
      </c>
      <c r="Q43" s="126" t="str">
        <f t="shared" si="38"/>
        <v>No discount</v>
      </c>
      <c r="R43" s="126" t="str">
        <f t="shared" ref="R43" si="50">IF(OR(A43="Origin Energy",A43="Red Energy",A43="Powershop"),"Inclusive","Exclusive")</f>
        <v>Exclusive</v>
      </c>
      <c r="S43" s="213">
        <f t="shared" ref="S43" si="51">IF(AND(Q43="Guaranteed off bill",R43="Inclusive"),((K43*1.1)-((K43*1.1)*M43/100))/1.1,IF(AND(Q43="Guaranteed off usage",R43="Inclusive"),((K43*1.1)-((J43*1.1)*N43/100))/1.1,IF(AND(Q43="Guaranteed off bill",R43="Exclusive"),K43-(K43*M43/100),IF(AND(Q43="Guaranteed off usage",R43="Exclusive"),K43-(J43*N43/100),IF(R43="Inclusive",((K43*1.1))/1.1,K43)))))</f>
        <v>5086.5181817181819</v>
      </c>
      <c r="T43" s="214">
        <f t="shared" ref="T43" si="52">IF(AND(Q43="Pay-on-time off bill",R43="Inclusive"),((S43*1.1)-((S43*1.1)*O43/100))/1.1,IF(AND(Q43="Pay-on-time off usage",R43="Inclusive"),((S43*1.1)-((J43*1.1)*P43/100))/1.1,IF(AND(Q43="Pay-on-time off bill",R43="Exclusive"),S43-(S43*O43/100),IF(AND(Q43="Pay-on-time off usage",R43="Exclusive"),S43-(J43*P43/100),IF(R43="Inclusive",((S43*1.1))/1.1,S43)))))</f>
        <v>5086.5181817181819</v>
      </c>
      <c r="U43" s="119">
        <f t="shared" ref="U43" si="53">S43*1.1</f>
        <v>5595.1699998900003</v>
      </c>
      <c r="V43" s="119">
        <f t="shared" ref="V43" si="54">T43*1.1</f>
        <v>5595.1699998900003</v>
      </c>
      <c r="W43" s="127">
        <f>'ACT Apr 2020'!BL20</f>
        <v>0</v>
      </c>
      <c r="X43" s="128" t="str">
        <f>'ACT Apr 2020'!BM20</f>
        <v>n</v>
      </c>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row>
    <row r="44" spans="1:53" x14ac:dyDescent="0.15">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row>
    <row r="45" spans="1:53" x14ac:dyDescent="0.15">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row>
    <row r="46" spans="1:53" x14ac:dyDescent="0.15">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row>
    <row r="47" spans="1:53" x14ac:dyDescent="0.15">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row>
    <row r="48" spans="1:53" x14ac:dyDescent="0.15">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row>
    <row r="49" spans="25:53" x14ac:dyDescent="0.15">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row>
    <row r="50" spans="25:53" x14ac:dyDescent="0.15">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row>
    <row r="51" spans="25:53" x14ac:dyDescent="0.15">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row>
    <row r="52" spans="25:53" x14ac:dyDescent="0.15">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row>
    <row r="53" spans="25:53" x14ac:dyDescent="0.15">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row>
    <row r="54" spans="25:53" x14ac:dyDescent="0.15">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row>
    <row r="55" spans="25:53" x14ac:dyDescent="0.15">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row>
    <row r="56" spans="25:53" x14ac:dyDescent="0.15">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row>
    <row r="57" spans="25:53" x14ac:dyDescent="0.15">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row>
    <row r="58" spans="25:53" x14ac:dyDescent="0.15">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row>
    <row r="59" spans="25:53" x14ac:dyDescent="0.15">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row>
    <row r="60" spans="25:53" x14ac:dyDescent="0.15">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row>
    <row r="61" spans="25:53" x14ac:dyDescent="0.15">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row>
    <row r="62" spans="25:53" x14ac:dyDescent="0.15">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row>
    <row r="63" spans="25:53" x14ac:dyDescent="0.15">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row>
    <row r="64" spans="25:53" x14ac:dyDescent="0.15">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row>
    <row r="65" spans="25:53" x14ac:dyDescent="0.15">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row>
    <row r="66" spans="25:53" x14ac:dyDescent="0.15">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row>
    <row r="67" spans="25:53" x14ac:dyDescent="0.15">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row>
    <row r="68" spans="25:53" x14ac:dyDescent="0.15">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row>
    <row r="69" spans="25:53" x14ac:dyDescent="0.15">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row>
    <row r="70" spans="25:53" x14ac:dyDescent="0.15">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row>
    <row r="71" spans="25:53" x14ac:dyDescent="0.15">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row>
    <row r="72" spans="25:53" x14ac:dyDescent="0.15">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row>
    <row r="73" spans="25:53" x14ac:dyDescent="0.15">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row>
    <row r="74" spans="25:53" x14ac:dyDescent="0.15">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row>
    <row r="75" spans="25:53" x14ac:dyDescent="0.15">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row>
    <row r="76" spans="25:53" x14ac:dyDescent="0.15">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row>
    <row r="77" spans="25:53" x14ac:dyDescent="0.15">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row>
    <row r="78" spans="25:53" x14ac:dyDescent="0.15">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row>
    <row r="79" spans="25:53" x14ac:dyDescent="0.15">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row>
    <row r="80" spans="25:53" x14ac:dyDescent="0.15">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row>
    <row r="81" spans="25:53" x14ac:dyDescent="0.15">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row>
    <row r="82" spans="25:53" x14ac:dyDescent="0.15">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row>
    <row r="83" spans="25:53" x14ac:dyDescent="0.15">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row>
    <row r="84" spans="25:53" x14ac:dyDescent="0.15">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row>
    <row r="85" spans="25:53" x14ac:dyDescent="0.15">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row>
    <row r="86" spans="25:53" x14ac:dyDescent="0.15">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row>
  </sheetData>
  <sheetProtection algorithmName="SHA-512" hashValue="9/uK73P8ACN9/b+SkXS9PnaQKtYvSSD37e02XT1XC7Qo4jH9+dBq/ZrmVfBhRYLCru2zhd5cH1iyUuIlvqLklQ==" saltValue="6KYoNx03rd38KAb2mAzeyQ==" spinCount="100000" sheet="1" objects="1" scenarios="1"/>
  <pageMargins left="0.75" right="0.75" top="1" bottom="1" header="0.5" footer="0.5"/>
  <pageSetup paperSize="9" orientation="portrait" horizontalDpi="0" verticalDpi="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58D5-7769-2A4A-AE8B-86EE87980629}">
  <sheetPr codeName="Sheet3">
    <tabColor theme="4" tint="0.39997558519241921"/>
  </sheetPr>
  <dimension ref="A1:BA83"/>
  <sheetViews>
    <sheetView zoomScale="90" zoomScaleNormal="90" workbookViewId="0">
      <selection activeCell="E43" sqref="E43"/>
    </sheetView>
  </sheetViews>
  <sheetFormatPr baseColWidth="10" defaultRowHeight="14" x14ac:dyDescent="0.15"/>
  <cols>
    <col min="1" max="1" width="26.6640625" style="159" customWidth="1"/>
    <col min="2" max="2" width="22.6640625" style="159" bestFit="1" customWidth="1"/>
    <col min="3" max="9" width="12.1640625" style="159" customWidth="1"/>
    <col min="10" max="11" width="12.1640625" style="159" hidden="1" customWidth="1"/>
    <col min="12" max="16" width="12.1640625" style="159" customWidth="1"/>
    <col min="17" max="20" width="12.1640625" style="159" hidden="1" customWidth="1"/>
    <col min="21" max="24" width="12.1640625" style="159" customWidth="1"/>
    <col min="25" max="53" width="7.5" style="159" customWidth="1"/>
    <col min="54" max="16384" width="10.83203125" style="159"/>
  </cols>
  <sheetData>
    <row r="1" spans="1:53" x14ac:dyDescent="0.15">
      <c r="A1" s="159" t="s">
        <v>178</v>
      </c>
    </row>
    <row r="2" spans="1:53" x14ac:dyDescent="0.15">
      <c r="A2" s="160" t="s">
        <v>196</v>
      </c>
    </row>
    <row r="3" spans="1:53" ht="15" thickBot="1" x14ac:dyDescent="0.2"/>
    <row r="4" spans="1:53" x14ac:dyDescent="0.15">
      <c r="A4" s="74" t="s">
        <v>104</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105</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188</v>
      </c>
      <c r="C7" s="179" t="s">
        <v>164</v>
      </c>
      <c r="D7" s="179" t="s">
        <v>5</v>
      </c>
      <c r="E7" s="179" t="s">
        <v>6</v>
      </c>
      <c r="F7" s="179" t="s">
        <v>7</v>
      </c>
      <c r="G7" s="179" t="s">
        <v>114</v>
      </c>
      <c r="H7" s="179" t="s">
        <v>110</v>
      </c>
      <c r="I7" s="179" t="s">
        <v>111</v>
      </c>
      <c r="J7" s="179" t="s">
        <v>335</v>
      </c>
      <c r="K7" s="180" t="s">
        <v>112</v>
      </c>
      <c r="L7" s="180" t="s">
        <v>339</v>
      </c>
      <c r="M7" s="181" t="s">
        <v>113</v>
      </c>
      <c r="N7" s="181" t="s">
        <v>167</v>
      </c>
      <c r="O7" s="181" t="s">
        <v>168</v>
      </c>
      <c r="P7" s="181" t="s">
        <v>169</v>
      </c>
      <c r="Q7" s="181" t="s">
        <v>336</v>
      </c>
      <c r="R7" s="181" t="s">
        <v>337</v>
      </c>
      <c r="S7" s="182" t="s">
        <v>129</v>
      </c>
      <c r="T7" s="182" t="s">
        <v>130</v>
      </c>
      <c r="U7" s="182" t="s">
        <v>176</v>
      </c>
      <c r="V7" s="182" t="s">
        <v>177</v>
      </c>
      <c r="W7" s="181" t="s">
        <v>131</v>
      </c>
      <c r="X7" s="183" t="s">
        <v>132</v>
      </c>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row>
    <row r="8" spans="1:53" x14ac:dyDescent="0.15">
      <c r="A8" s="110" t="str">
        <f>'ACT Oct 2019'!K2</f>
        <v>ActewAGL</v>
      </c>
      <c r="B8" s="111" t="str">
        <f>'ACT Oct 2019'!L2</f>
        <v>Business plan</v>
      </c>
      <c r="C8" s="112">
        <f>IF('ACT Oct 2019'!BP2=0,91*'ACT Oct 2019'!M2/100,(91*'ACT Oct 2019'!M2/100)+'ACT Oct 2019'!BP2/4)</f>
        <v>122.51909090909091</v>
      </c>
      <c r="D8" s="112">
        <f>IF('ACT Oct 2019'!O2="",$C$5*'ACT Oct 2019'!N2/100,IF($C$5&gt;='ACT Oct 2019'!P2,('ACT Oct 2019'!P2*'ACT Oct 2019'!N2/100),($C$5*'ACT Oct 2019'!N2/100)))</f>
        <v>1400.909090909091</v>
      </c>
      <c r="E8" s="112">
        <f>IF(AND('ACT Oct 2019'!P2&gt;0,'ACT Oct 2019'!R2&gt;0),IF($C$5&lt;'ACT Oct 2019'!P2,0,IF($C$5&lt;=('ACT Oct 2019'!R2+'ACT Oct 2019'!P2),(($C$5-'ACT Oct 2019'!P2)*'ACT Oct 2019'!Q2/100),(('ACT Oct 2019'!R2)*'ACT Oct 2019'!Q2/100))),0)</f>
        <v>0</v>
      </c>
      <c r="F8" s="112">
        <f>IF(AND('ACT Oct 2019'!Q2&gt;0,'ACT Oct 2019'!S2&gt;0),IF($C$5&lt;('ACT Oct 2019'!R2+'ACT Oct 2019'!P2),0,IF($C$5&lt;=('ACT Oct 2019'!T2+'ACT Oct 2019'!R2+'ACT Oct 2019'!P2),(($C$5-('ACT Oct 2019'!R2+'ACT Oct 2019'!P2))*'ACT Oct 2019'!S2/100),('ACT Oct 2019'!T2*'ACT Oct 2019'!S2/100))),0)</f>
        <v>0</v>
      </c>
      <c r="G8" s="114">
        <v>0</v>
      </c>
      <c r="H8" s="112">
        <f>IF(AND('ACT Oct 2019'!R2&gt;0,'ACT Oct 2019'!T2&gt;0),IF(($C$5&lt;'ACT Oct 2019'!T2),(0),($C$5-'ACT Oct 2019'!T2)*'ACT Oct 2019'!U2/100),IF(AND('ACT Oct 2019'!R2&gt;0,'ACT Oct 2019'!T2=""),IF(($C$5&lt;'ACT Oct 2019'!R2+'ACT Oct 2019'!P2),(0),(($C$5-('ACT Oct 2019'!R2+'ACT Oct 2019'!P2))*'ACT Oct 2019'!S2/100)),IF(AND('ACT Oct 2019'!P2&gt;0,'ACT Oct 2019'!R2=""&gt;0),IF(($C$5&lt;'ACT Oct 2019'!P2),(0),($C$5-'ACT Oct 2019'!P2)*'ACT Oct 2019'!Q2/100),0)))</f>
        <v>0</v>
      </c>
      <c r="I8" s="115">
        <f>SUM(C8:H8)</f>
        <v>1523.4281818181819</v>
      </c>
      <c r="J8" s="188">
        <f>(I8-C8)*4</f>
        <v>5603.636363636364</v>
      </c>
      <c r="K8" s="188">
        <f>I8*4</f>
        <v>6093.7127272727275</v>
      </c>
      <c r="L8" s="85">
        <f>K8*1.1</f>
        <v>6703.0840000000007</v>
      </c>
      <c r="M8" s="116">
        <f>'ACT Oct 2019'!BB2</f>
        <v>0</v>
      </c>
      <c r="N8" s="116">
        <f>'ACT Oct 2019'!BC2</f>
        <v>12</v>
      </c>
      <c r="O8" s="116">
        <f>'ACT Oct 2019'!BD2</f>
        <v>0</v>
      </c>
      <c r="P8" s="116">
        <f>'ACT Oct 2019'!BE2</f>
        <v>0</v>
      </c>
      <c r="Q8" s="198" t="str">
        <f t="shared" ref="Q8:Q13" si="0">IF(SUM(M8:P8)=0,"No discount",IF(M8&gt;0,"Guaranteed off bill",IF(N8&gt;0,"Guaranteed off usage",IF(O8&gt;0,"Pay-on-time off bill","Pay-on-time off usage"))))</f>
        <v>Guaranteed off usage</v>
      </c>
      <c r="R8" s="198" t="str">
        <f t="shared" ref="R8" si="1">IF(OR(A8="Origin Energy",A8="Red Energy",A8="Powershop"),"Inclusive","Exclusive")</f>
        <v>Exclusive</v>
      </c>
      <c r="S8" s="170">
        <f>IF(AND(Q8="Guaranteed off bill",R8="Inclusive"),((K8*1.1)-((K8*1.1)*M8/100))/1.1,IF(AND(Q8="Guaranteed off usage",R8="Inclusive"),((K8*1.1)-((J8*1.1)*N8/100))/1.1,IF(AND(Q8="Guaranteed off bill",R8="Exclusive"),K8-(K8*M8/100),IF(AND(Q8="Guaranteed off usage",R8="Exclusive"),K8-(J8*N8/100),IF(R8="Inclusive",((K8*1.1))/1.1,K8)))))</f>
        <v>5421.2763636363634</v>
      </c>
      <c r="T8" s="170">
        <f>IF(AND(Q8="Pay-on-time off bill",R8="Inclusive"),((S8*1.1)-((S8*1.1)*O8/100))/1.1,IF(AND(Q8="Pay-on-time off usage",R8="Inclusive"),((S8*1.1)-((J8*1.1)*P8/100))/1.1,IF(AND(Q8="Pay-on-time off bill",R8="Exclusive"),S8-(S8*O8/100),IF(AND(Q8="Pay-on-time off usage",R8="Exclusive"),S8-(J8*P8/100),IF(R8="Inclusive",((S8*1.1))/1.1,S8)))))</f>
        <v>5421.2763636363634</v>
      </c>
      <c r="U8" s="85">
        <f>S8*1.1</f>
        <v>5963.4040000000005</v>
      </c>
      <c r="V8" s="85">
        <f>T8*1.1</f>
        <v>5963.4040000000005</v>
      </c>
      <c r="W8" s="117">
        <f>'ACT Oct 2019'!BL2</f>
        <v>0</v>
      </c>
      <c r="X8" s="118" t="str">
        <f>'ACT Oct 2019'!BM2</f>
        <v>n</v>
      </c>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row>
    <row r="9" spans="1:53" x14ac:dyDescent="0.15">
      <c r="A9" s="110" t="str">
        <f>'ACT Oct 2019'!K3</f>
        <v>EnergyAustralia</v>
      </c>
      <c r="B9" s="111" t="str">
        <f>'ACT Oct 2019'!L3</f>
        <v>Total Plan</v>
      </c>
      <c r="C9" s="112">
        <f>IF('ACT Oct 2019'!BP3=0,91*'ACT Oct 2019'!M3/100,(91*'ACT Oct 2019'!M3/100)+'ACT Oct 2019'!BP3/4)</f>
        <v>108.10799999999999</v>
      </c>
      <c r="D9" s="112">
        <f>IF('ACT Oct 2019'!O3="",$C$5*'ACT Oct 2019'!N3/100,IF($C$5&gt;='ACT Oct 2019'!P3,('ACT Oct 2019'!P3*'ACT Oct 2019'!N3/100),($C$5*'ACT Oct 2019'!N3/100)))</f>
        <v>1390.5</v>
      </c>
      <c r="E9" s="112">
        <f>IF(AND('ACT Oct 2019'!P3&gt;0,'ACT Oct 2019'!R3&gt;0),IF($C$5&lt;'ACT Oct 2019'!P3,0,IF($C$5&lt;=('ACT Oct 2019'!R3+'ACT Oct 2019'!P3),(($C$5-'ACT Oct 2019'!P3)*'ACT Oct 2019'!Q3/100),(('ACT Oct 2019'!R3)*'ACT Oct 2019'!Q3/100))),0)</f>
        <v>0</v>
      </c>
      <c r="F9" s="112">
        <f>IF(AND('ACT Oct 2019'!Q3&gt;0,'ACT Oct 2019'!S3&gt;0),IF($C$5&lt;('ACT Oct 2019'!R3+'ACT Oct 2019'!P3),0,IF($C$5&lt;=('ACT Oct 2019'!T3+'ACT Oct 2019'!R3+'ACT Oct 2019'!P3),(($C$5-('ACT Oct 2019'!R3+'ACT Oct 2019'!P3))*'ACT Oct 2019'!S3/100),('ACT Oct 2019'!T3*'ACT Oct 2019'!S3/100))),0)</f>
        <v>0</v>
      </c>
      <c r="G9" s="114">
        <v>0</v>
      </c>
      <c r="H9" s="112">
        <f>IF(AND('ACT Oct 2019'!R3&gt;0,'ACT Oct 2019'!T3&gt;0),IF(($C$5&lt;'ACT Oct 2019'!T3),(0),($C$5-'ACT Oct 2019'!T3)*'ACT Oct 2019'!U3/100),IF(AND('ACT Oct 2019'!R3&gt;0,'ACT Oct 2019'!T3=""),IF(($C$5&lt;'ACT Oct 2019'!R3+'ACT Oct 2019'!P3),(0),(($C$5-('ACT Oct 2019'!R3+'ACT Oct 2019'!P3))*'ACT Oct 2019'!S3/100)),IF(AND('ACT Oct 2019'!P3&gt;0,'ACT Oct 2019'!R3=""&gt;0),IF(($C$5&lt;'ACT Oct 2019'!P3),(0),($C$5-'ACT Oct 2019'!P3)*'ACT Oct 2019'!Q3/100),0)))</f>
        <v>0</v>
      </c>
      <c r="I9" s="115">
        <f t="shared" ref="I9:I11" si="2">SUM(C9:H9)</f>
        <v>1498.6079999999999</v>
      </c>
      <c r="J9" s="188">
        <f t="shared" ref="J9:J13" si="3">(I9-C9)*4</f>
        <v>5562</v>
      </c>
      <c r="K9" s="188">
        <f t="shared" ref="K9:K11" si="4">I9*4</f>
        <v>5994.4319999999998</v>
      </c>
      <c r="L9" s="85">
        <f t="shared" ref="L9:L13" si="5">K9*1.1</f>
        <v>6593.8752000000004</v>
      </c>
      <c r="M9" s="116">
        <f>'ACT Oct 2019'!BB3</f>
        <v>10</v>
      </c>
      <c r="N9" s="116">
        <f>'ACT Oct 2019'!BC3</f>
        <v>0</v>
      </c>
      <c r="O9" s="116">
        <f>'ACT Oct 2019'!BD3</f>
        <v>0</v>
      </c>
      <c r="P9" s="116">
        <f>'ACT Oct 2019'!BE3</f>
        <v>0</v>
      </c>
      <c r="Q9" s="198" t="str">
        <f t="shared" si="0"/>
        <v>Guaranteed off bill</v>
      </c>
      <c r="R9" s="198" t="str">
        <f t="shared" ref="R9:R13" si="6">IF(OR(A9="Origin Energy",A9="Red Energy",A9="Powershop"),"Inclusive","Exclusive")</f>
        <v>Exclusive</v>
      </c>
      <c r="S9" s="170">
        <f t="shared" ref="S9:S11" si="7">IF(AND(Q9="Guaranteed off bill",R9="Inclusive"),((K9*1.1)-((K9*1.1)*M9/100))/1.1,IF(AND(Q9="Guaranteed off usage",R9="Inclusive"),((K9*1.1)-((J9*1.1)*N9/100))/1.1,IF(AND(Q9="Guaranteed off bill",R9="Exclusive"),K9-(K9*M9/100),IF(AND(Q9="Guaranteed off usage",R9="Exclusive"),K9-(J9*N9/100),IF(R9="Inclusive",((K9*1.1))/1.1,K9)))))</f>
        <v>5394.9888000000001</v>
      </c>
      <c r="T9" s="170">
        <f t="shared" ref="T9:T11" si="8">IF(AND(Q9="Pay-on-time off bill",R9="Inclusive"),((S9*1.1)-((S9*1.1)*O9/100))/1.1,IF(AND(Q9="Pay-on-time off usage",R9="Inclusive"),((S9*1.1)-((J9*1.1)*P9/100))/1.1,IF(AND(Q9="Pay-on-time off bill",R9="Exclusive"),S9-(S9*O9/100),IF(AND(Q9="Pay-on-time off usage",R9="Exclusive"),S9-(J9*P9/100),IF(R9="Inclusive",((S9*1.1))/1.1,S9)))))</f>
        <v>5394.9888000000001</v>
      </c>
      <c r="U9" s="85">
        <f>S9*1.1</f>
        <v>5934.4876800000002</v>
      </c>
      <c r="V9" s="85">
        <f>T9*1.1</f>
        <v>5934.4876800000002</v>
      </c>
      <c r="W9" s="117">
        <f>'ACT Oct 2019'!BL3</f>
        <v>0</v>
      </c>
      <c r="X9" s="118" t="str">
        <f>'ACT Oct 2019'!BM3</f>
        <v>n</v>
      </c>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row>
    <row r="10" spans="1:53" x14ac:dyDescent="0.15">
      <c r="A10" s="110" t="str">
        <f>'ACT Oct 2019'!K4</f>
        <v>Origin Energy</v>
      </c>
      <c r="B10" s="111" t="str">
        <f>'ACT Oct 2019'!L4</f>
        <v xml:space="preserve">Flexi </v>
      </c>
      <c r="C10" s="112">
        <f>IF('ACT Oct 2019'!BP4=0,91*'ACT Oct 2019'!M4/100,(91*'ACT Oct 2019'!M4/100)+'ACT Oct 2019'!BP4/4)</f>
        <v>115.11499999999999</v>
      </c>
      <c r="D10" s="112">
        <f>IF('ACT Oct 2019'!O4="",$C$5*'ACT Oct 2019'!N4/100,IF($C$5&gt;='ACT Oct 2019'!P4,('ACT Oct 2019'!P4*'ACT Oct 2019'!N4/100),($C$5*'ACT Oct 2019'!N4/100)))</f>
        <v>1381.3636363636363</v>
      </c>
      <c r="E10" s="112">
        <f>IF(AND('ACT Oct 2019'!P4&gt;0,'ACT Oct 2019'!R4&gt;0),IF($C$5&lt;'ACT Oct 2019'!P4,0,IF($C$5&lt;=('ACT Oct 2019'!R4+'ACT Oct 2019'!P4),(($C$5-'ACT Oct 2019'!P4)*'ACT Oct 2019'!Q4/100),(('ACT Oct 2019'!R4)*'ACT Oct 2019'!Q4/100))),0)</f>
        <v>0</v>
      </c>
      <c r="F10" s="112">
        <f>IF(AND('ACT Oct 2019'!Q4&gt;0,'ACT Oct 2019'!S4&gt;0),IF($C$5&lt;('ACT Oct 2019'!R4+'ACT Oct 2019'!P4),0,IF($C$5&lt;=('ACT Oct 2019'!T4+'ACT Oct 2019'!R4+'ACT Oct 2019'!P4),(($C$5-('ACT Oct 2019'!R4+'ACT Oct 2019'!P4))*'ACT Oct 2019'!S4/100),('ACT Oct 2019'!T4*'ACT Oct 2019'!S4/100))),0)</f>
        <v>0</v>
      </c>
      <c r="G10" s="114">
        <v>0</v>
      </c>
      <c r="H10" s="112">
        <f>IF(AND('ACT Oct 2019'!R4&gt;0,'ACT Oct 2019'!T4&gt;0),IF(($C$5&lt;'ACT Oct 2019'!T4),(0),($C$5-'ACT Oct 2019'!T4)*'ACT Oct 2019'!U4/100),IF(AND('ACT Oct 2019'!R4&gt;0,'ACT Oct 2019'!T4=""),IF(($C$5&lt;'ACT Oct 2019'!R4+'ACT Oct 2019'!P4),(0),(($C$5-('ACT Oct 2019'!R4+'ACT Oct 2019'!P4))*'ACT Oct 2019'!S4/100)),IF(AND('ACT Oct 2019'!P4&gt;0,'ACT Oct 2019'!R4=""&gt;0),IF(($C$5&lt;'ACT Oct 2019'!P4),(0),($C$5-'ACT Oct 2019'!P4)*'ACT Oct 2019'!Q4/100),0)))</f>
        <v>0</v>
      </c>
      <c r="I10" s="115">
        <f t="shared" si="2"/>
        <v>1496.4786363636363</v>
      </c>
      <c r="J10" s="188">
        <f t="shared" si="3"/>
        <v>5525.454545454545</v>
      </c>
      <c r="K10" s="188">
        <f t="shared" si="4"/>
        <v>5985.9145454545451</v>
      </c>
      <c r="L10" s="85">
        <f t="shared" si="5"/>
        <v>6584.5060000000003</v>
      </c>
      <c r="M10" s="116">
        <f>'ACT Oct 2019'!BB4</f>
        <v>8</v>
      </c>
      <c r="N10" s="116">
        <f>'ACT Oct 2019'!BC4</f>
        <v>0</v>
      </c>
      <c r="O10" s="116">
        <f>'ACT Oct 2019'!BD4</f>
        <v>0</v>
      </c>
      <c r="P10" s="116">
        <f>'ACT Oct 2019'!BE4</f>
        <v>0</v>
      </c>
      <c r="Q10" s="198" t="str">
        <f t="shared" si="0"/>
        <v>Guaranteed off bill</v>
      </c>
      <c r="R10" s="198" t="str">
        <f t="shared" si="6"/>
        <v>Inclusive</v>
      </c>
      <c r="S10" s="170">
        <f t="shared" si="7"/>
        <v>5507.0413818181814</v>
      </c>
      <c r="T10" s="170">
        <f t="shared" si="8"/>
        <v>5507.0413818181814</v>
      </c>
      <c r="U10" s="85">
        <f t="shared" ref="U10:U13" si="9">S10*1.1</f>
        <v>6057.7455200000004</v>
      </c>
      <c r="V10" s="85">
        <f t="shared" ref="V10:V13" si="10">T10*1.1</f>
        <v>6057.7455200000004</v>
      </c>
      <c r="W10" s="117">
        <f>'ACT Oct 2019'!BL4</f>
        <v>12</v>
      </c>
      <c r="X10" s="118" t="str">
        <f>'ACT Oct 2019'!BM4</f>
        <v>y</v>
      </c>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row>
    <row r="11" spans="1:53" x14ac:dyDescent="0.15">
      <c r="A11" s="110" t="str">
        <f>'ACT Oct 2019'!K5</f>
        <v>Next Business Energy</v>
      </c>
      <c r="B11" s="111" t="str">
        <f>'ACT Oct 2019'!L5</f>
        <v>Pay on time</v>
      </c>
      <c r="C11" s="112">
        <f>IF('ACT Oct 2019'!BP5=0,91*'ACT Oct 2019'!M5/100,(91*'ACT Oct 2019'!M5/100)+'ACT Oct 2019'!BP5/4)</f>
        <v>100.09999999999998</v>
      </c>
      <c r="D11" s="112">
        <f>IF('ACT Oct 2019'!O5="",$C$5*'ACT Oct 2019'!N5/100,IF($C$5&gt;='ACT Oct 2019'!P5,('ACT Oct 2019'!P5*'ACT Oct 2019'!N5/100),($C$5*'ACT Oct 2019'!N5/100)))</f>
        <v>1600</v>
      </c>
      <c r="E11" s="112">
        <f>IF(AND('ACT Oct 2019'!P5&gt;0,'ACT Oct 2019'!R5&gt;0),IF($C$5&lt;'ACT Oct 2019'!P5,0,IF($C$5&lt;=('ACT Oct 2019'!R5+'ACT Oct 2019'!P5),(($C$5-'ACT Oct 2019'!P5)*'ACT Oct 2019'!Q5/100),(('ACT Oct 2019'!R5)*'ACT Oct 2019'!Q5/100))),0)</f>
        <v>0</v>
      </c>
      <c r="F11" s="112">
        <f>IF(AND('ACT Oct 2019'!Q5&gt;0,'ACT Oct 2019'!S5&gt;0),IF($C$5&lt;('ACT Oct 2019'!R5+'ACT Oct 2019'!P5),0,IF($C$5&lt;=('ACT Oct 2019'!T5+'ACT Oct 2019'!R5+'ACT Oct 2019'!P5),(($C$5-('ACT Oct 2019'!R5+'ACT Oct 2019'!P5))*'ACT Oct 2019'!S5/100),('ACT Oct 2019'!T5*'ACT Oct 2019'!S5/100))),0)</f>
        <v>0</v>
      </c>
      <c r="G11" s="114">
        <v>0</v>
      </c>
      <c r="H11" s="112">
        <f>IF(AND('ACT Oct 2019'!R5&gt;0,'ACT Oct 2019'!T5&gt;0),IF(($C$5&lt;'ACT Oct 2019'!T5),(0),($C$5-'ACT Oct 2019'!T5)*'ACT Oct 2019'!U5/100),IF(AND('ACT Oct 2019'!R5&gt;0,'ACT Oct 2019'!T5=""),IF(($C$5&lt;'ACT Oct 2019'!R5+'ACT Oct 2019'!P5),(0),(($C$5-('ACT Oct 2019'!R5+'ACT Oct 2019'!P5))*'ACT Oct 2019'!S5/100)),IF(AND('ACT Oct 2019'!P5&gt;0,'ACT Oct 2019'!R5=""&gt;0),IF(($C$5&lt;'ACT Oct 2019'!P5),(0),($C$5-'ACT Oct 2019'!P5)*'ACT Oct 2019'!Q5/100),0)))</f>
        <v>0</v>
      </c>
      <c r="I11" s="115">
        <f t="shared" si="2"/>
        <v>1700.1</v>
      </c>
      <c r="J11" s="188">
        <f t="shared" si="3"/>
        <v>6400</v>
      </c>
      <c r="K11" s="188">
        <f t="shared" si="4"/>
        <v>6800.4</v>
      </c>
      <c r="L11" s="85">
        <f t="shared" si="5"/>
        <v>7480.4400000000005</v>
      </c>
      <c r="M11" s="116">
        <f>'ACT Oct 2019'!BB5</f>
        <v>0</v>
      </c>
      <c r="N11" s="116">
        <f>'ACT Oct 2019'!BC5</f>
        <v>0</v>
      </c>
      <c r="O11" s="116">
        <f>'ACT Oct 2019'!BD5</f>
        <v>7</v>
      </c>
      <c r="P11" s="116">
        <f>'ACT Oct 2019'!BE5</f>
        <v>0</v>
      </c>
      <c r="Q11" s="198" t="str">
        <f t="shared" si="0"/>
        <v>Pay-on-time off bill</v>
      </c>
      <c r="R11" s="198" t="str">
        <f t="shared" si="6"/>
        <v>Exclusive</v>
      </c>
      <c r="S11" s="170">
        <f t="shared" si="7"/>
        <v>6800.4</v>
      </c>
      <c r="T11" s="170">
        <f t="shared" si="8"/>
        <v>6324.3719999999994</v>
      </c>
      <c r="U11" s="85">
        <f t="shared" si="9"/>
        <v>7480.4400000000005</v>
      </c>
      <c r="V11" s="85">
        <f t="shared" si="10"/>
        <v>6956.8091999999997</v>
      </c>
      <c r="W11" s="117">
        <f>'ACT Oct 2019'!BL5</f>
        <v>24</v>
      </c>
      <c r="X11" s="118" t="str">
        <f>'ACT Oct 2019'!BM5</f>
        <v>n</v>
      </c>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row>
    <row r="12" spans="1:53" x14ac:dyDescent="0.15">
      <c r="A12" s="110" t="str">
        <f>'ACT Oct 2019'!K6</f>
        <v>Powerclub</v>
      </c>
      <c r="B12" s="111" t="str">
        <f>'ACT Oct 2019'!L6</f>
        <v>Powerbank Business</v>
      </c>
      <c r="C12" s="112">
        <f>IF('ACT Oct 2019'!BP6=0,91*'ACT Oct 2019'!M6/100,(91*'ACT Oct 2019'!M6/100)+'ACT Oct 2019'!BP6/4)</f>
        <v>108.14427272727271</v>
      </c>
      <c r="D12" s="112">
        <f>IF('ACT Oct 2019'!O6="",$C$5*'ACT Oct 2019'!N6/100,IF($C$5&gt;='ACT Oct 2019'!P6,('ACT Oct 2019'!P6*'ACT Oct 2019'!N6/100),($C$5*'ACT Oct 2019'!N6/100)))</f>
        <v>1208.181818181818</v>
      </c>
      <c r="E12" s="112">
        <f>IF(AND('ACT Oct 2019'!P6&gt;0,'ACT Oct 2019'!R6&gt;0),IF($C$5&lt;'ACT Oct 2019'!P6,0,IF($C$5&lt;=('ACT Oct 2019'!R6+'ACT Oct 2019'!P6),(($C$5-'ACT Oct 2019'!P6)*'ACT Oct 2019'!Q6/100),(('ACT Oct 2019'!R6)*'ACT Oct 2019'!Q6/100))),0)</f>
        <v>0</v>
      </c>
      <c r="F12" s="112">
        <f>IF(AND('ACT Oct 2019'!Q6&gt;0,'ACT Oct 2019'!S6&gt;0),IF($C$5&lt;('ACT Oct 2019'!R6+'ACT Oct 2019'!P6),0,IF($C$5&lt;=('ACT Oct 2019'!T6+'ACT Oct 2019'!R6+'ACT Oct 2019'!P6),(($C$5-('ACT Oct 2019'!R6+'ACT Oct 2019'!P6))*'ACT Oct 2019'!S6/100),('ACT Oct 2019'!T6*'ACT Oct 2019'!S6/100))),0)</f>
        <v>0</v>
      </c>
      <c r="G12" s="114">
        <v>0</v>
      </c>
      <c r="H12" s="112">
        <f>IF(AND('ACT Oct 2019'!R6&gt;0,'ACT Oct 2019'!T6&gt;0),IF(($C$5&lt;'ACT Oct 2019'!T6),(0),($C$5-'ACT Oct 2019'!T6)*'ACT Oct 2019'!U6/100),IF(AND('ACT Oct 2019'!R6&gt;0,'ACT Oct 2019'!T6=""),IF(($C$5&lt;'ACT Oct 2019'!R6+'ACT Oct 2019'!P6),(0),(($C$5-('ACT Oct 2019'!R6+'ACT Oct 2019'!P6))*'ACT Oct 2019'!S6/100)),IF(AND('ACT Oct 2019'!P6&gt;0,'ACT Oct 2019'!R6=""&gt;0),IF(($C$5&lt;'ACT Oct 2019'!P6),(0),($C$5-'ACT Oct 2019'!P6)*'ACT Oct 2019'!Q6/100),0)))</f>
        <v>0</v>
      </c>
      <c r="I12" s="115">
        <f t="shared" ref="I12:I13" si="11">SUM(C12:H12)</f>
        <v>1316.3260909090907</v>
      </c>
      <c r="J12" s="188">
        <f t="shared" si="3"/>
        <v>4832.7272727272721</v>
      </c>
      <c r="K12" s="188">
        <f t="shared" ref="K12:K13" si="12">I12*4</f>
        <v>5265.3043636363627</v>
      </c>
      <c r="L12" s="85">
        <f t="shared" si="5"/>
        <v>5791.8347999999996</v>
      </c>
      <c r="M12" s="116">
        <f>'ACT Oct 2019'!BB6</f>
        <v>0</v>
      </c>
      <c r="N12" s="116">
        <f>'ACT Oct 2019'!BC6</f>
        <v>0</v>
      </c>
      <c r="O12" s="116">
        <f>'ACT Oct 2019'!BD6</f>
        <v>0</v>
      </c>
      <c r="P12" s="116">
        <f>'ACT Oct 2019'!BE6</f>
        <v>0</v>
      </c>
      <c r="Q12" s="198" t="str">
        <f t="shared" si="0"/>
        <v>No discount</v>
      </c>
      <c r="R12" s="198" t="str">
        <f t="shared" si="6"/>
        <v>Exclusive</v>
      </c>
      <c r="S12" s="190">
        <f t="shared" ref="S12:S13" si="13">IF(AND(Q12="Guaranteed off bill",R12="Inclusive"),((K12*1.1)-((K12*1.1)*M12/100))/1.1,IF(AND(Q12="Guaranteed off usage",R12="Inclusive"),((K12*1.1)-((J12*1.1)*N12/100))/1.1,IF(AND(Q12="Guaranteed off bill",R12="Exclusive"),K12-(K12*M12/100),IF(AND(Q12="Guaranteed off usage",R12="Exclusive"),K12-(J12*N12/100),IF(R12="Inclusive",((K12*1.1))/1.1,K12)))))</f>
        <v>5265.3043636363627</v>
      </c>
      <c r="T12" s="191">
        <f t="shared" ref="T12:T13" si="14">IF(AND(Q12="Pay-on-time off bill",R12="Inclusive"),((S12*1.1)-((S12*1.1)*O12/100))/1.1,IF(AND(Q12="Pay-on-time off usage",R12="Inclusive"),((S12*1.1)-((J12*1.1)*P12/100))/1.1,IF(AND(Q12="Pay-on-time off bill",R12="Exclusive"),S12-(S12*O12/100),IF(AND(Q12="Pay-on-time off usage",R12="Exclusive"),S12-(J12*P12/100),IF(R12="Inclusive",((S12*1.1))/1.1,S12)))))</f>
        <v>5265.3043636363627</v>
      </c>
      <c r="U12" s="85">
        <f t="shared" si="9"/>
        <v>5791.8347999999996</v>
      </c>
      <c r="V12" s="85">
        <f t="shared" si="10"/>
        <v>5791.8347999999996</v>
      </c>
      <c r="W12" s="117">
        <f>'ACT Oct 2019'!BL6</f>
        <v>0</v>
      </c>
      <c r="X12" s="118">
        <f>'ACT Oct 2019'!BM6</f>
        <v>0</v>
      </c>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row>
    <row r="13" spans="1:53" ht="15" thickBot="1" x14ac:dyDescent="0.2">
      <c r="A13" s="121" t="str">
        <f>'ACT Oct 2019'!K7</f>
        <v>Red Energy</v>
      </c>
      <c r="B13" s="122" t="str">
        <f>'ACT Oct 2019'!L7</f>
        <v>Red Business Saver</v>
      </c>
      <c r="C13" s="123">
        <f>IF('ACT Oct 2019'!BP7=0,91*'ACT Oct 2019'!M7/100,(91*'ACT Oct 2019'!M7/100)+'ACT Oct 2019'!BP7/4)</f>
        <v>110.27545454545456</v>
      </c>
      <c r="D13" s="123">
        <f>IF('ACT Oct 2019'!O7="",$C$5*'ACT Oct 2019'!N7/100,IF($C$5&gt;='ACT Oct 2019'!P7,('ACT Oct 2019'!P7*'ACT Oct 2019'!N7/100),($C$5*'ACT Oct 2019'!N7/100)))</f>
        <v>1260.9090909090908</v>
      </c>
      <c r="E13" s="123">
        <f>IF(AND('ACT Oct 2019'!P7&gt;0,'ACT Oct 2019'!R7&gt;0),IF($C$5&lt;'ACT Oct 2019'!P7,0,IF($C$5&lt;=('ACT Oct 2019'!R7+'ACT Oct 2019'!P7),(($C$5-'ACT Oct 2019'!P7)*'ACT Oct 2019'!Q7/100),(('ACT Oct 2019'!R7)*'ACT Oct 2019'!Q7/100))),0)</f>
        <v>0</v>
      </c>
      <c r="F13" s="123">
        <f>IF(AND('ACT Oct 2019'!Q7&gt;0,'ACT Oct 2019'!S7&gt;0),IF($C$5&lt;('ACT Oct 2019'!R7+'ACT Oct 2019'!P7),0,IF($C$5&lt;=('ACT Oct 2019'!T7+'ACT Oct 2019'!R7+'ACT Oct 2019'!P7),(($C$5-('ACT Oct 2019'!R7+'ACT Oct 2019'!P7))*'ACT Oct 2019'!S7/100),('ACT Oct 2019'!T7*'ACT Oct 2019'!S7/100))),0)</f>
        <v>0</v>
      </c>
      <c r="G13" s="131">
        <v>0</v>
      </c>
      <c r="H13" s="123">
        <f>IF(AND('ACT Oct 2019'!R7&gt;0,'ACT Oct 2019'!T7&gt;0),IF(($C$5&lt;'ACT Oct 2019'!T7),(0),($C$5-'ACT Oct 2019'!T7)*'ACT Oct 2019'!U7/100),IF(AND('ACT Oct 2019'!R7&gt;0,'ACT Oct 2019'!T7=""),IF(($C$5&lt;'ACT Oct 2019'!R7+'ACT Oct 2019'!P7),(0),(($C$5-('ACT Oct 2019'!R7+'ACT Oct 2019'!P7))*'ACT Oct 2019'!S7/100)),IF(AND('ACT Oct 2019'!P7&gt;0,'ACT Oct 2019'!R7=""&gt;0),IF(($C$5&lt;'ACT Oct 2019'!P7),(0),($C$5-'ACT Oct 2019'!P7)*'ACT Oct 2019'!Q7/100),0)))</f>
        <v>0</v>
      </c>
      <c r="I13" s="125">
        <f t="shared" si="11"/>
        <v>1371.1845454545453</v>
      </c>
      <c r="J13" s="189">
        <f t="shared" si="3"/>
        <v>5043.6363636363631</v>
      </c>
      <c r="K13" s="189">
        <f t="shared" si="12"/>
        <v>5484.7381818181811</v>
      </c>
      <c r="L13" s="119">
        <f t="shared" si="5"/>
        <v>6033.2119999999995</v>
      </c>
      <c r="M13" s="126">
        <f>'ACT Oct 2019'!BB7</f>
        <v>0</v>
      </c>
      <c r="N13" s="126">
        <f>'ACT Oct 2019'!BC7</f>
        <v>0</v>
      </c>
      <c r="O13" s="126">
        <f>'ACT Oct 2019'!BD7</f>
        <v>0</v>
      </c>
      <c r="P13" s="126">
        <f>'ACT Oct 2019'!BE7</f>
        <v>0</v>
      </c>
      <c r="Q13" s="199" t="str">
        <f t="shared" si="0"/>
        <v>No discount</v>
      </c>
      <c r="R13" s="199" t="str">
        <f t="shared" si="6"/>
        <v>Inclusive</v>
      </c>
      <c r="S13" s="171">
        <f t="shared" si="13"/>
        <v>5484.7381818181811</v>
      </c>
      <c r="T13" s="172">
        <f t="shared" si="14"/>
        <v>5484.7381818181811</v>
      </c>
      <c r="U13" s="119">
        <f t="shared" si="9"/>
        <v>6033.2119999999995</v>
      </c>
      <c r="V13" s="119">
        <f t="shared" si="10"/>
        <v>6033.2119999999995</v>
      </c>
      <c r="W13" s="127">
        <f>'ACT Oct 2019'!BL7</f>
        <v>0</v>
      </c>
      <c r="X13" s="128" t="str">
        <f>'ACT Oct 2019'!BM7</f>
        <v>n</v>
      </c>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row>
    <row r="14" spans="1:53" x14ac:dyDescent="0.15">
      <c r="A14" s="163"/>
      <c r="I14" s="168"/>
      <c r="J14" s="168"/>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row>
    <row r="15" spans="1:53" ht="15" thickBot="1" x14ac:dyDescent="0.2">
      <c r="A15" s="163"/>
      <c r="I15" s="168"/>
      <c r="J15" s="168"/>
      <c r="T15" s="161"/>
      <c r="U15" s="161"/>
      <c r="V15" s="161"/>
      <c r="W15" s="161"/>
      <c r="X15" s="162"/>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row>
    <row r="16" spans="1:53" x14ac:dyDescent="0.15">
      <c r="A16" s="74" t="s">
        <v>197</v>
      </c>
      <c r="B16" s="75"/>
      <c r="C16" s="75"/>
      <c r="D16" s="81"/>
      <c r="E16" s="81"/>
      <c r="F16" s="81"/>
      <c r="G16" s="81"/>
      <c r="H16" s="81"/>
      <c r="I16" s="82"/>
      <c r="J16" s="82"/>
      <c r="K16" s="75"/>
      <c r="L16" s="75"/>
      <c r="M16" s="75"/>
      <c r="N16" s="75"/>
      <c r="O16" s="75"/>
      <c r="P16" s="75"/>
      <c r="Q16" s="75"/>
      <c r="R16" s="75"/>
      <c r="S16" s="75"/>
      <c r="T16" s="75"/>
      <c r="U16" s="75"/>
      <c r="V16" s="75"/>
      <c r="W16" s="75"/>
      <c r="X16" s="76"/>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row>
    <row r="17" spans="1:53" x14ac:dyDescent="0.15">
      <c r="A17" s="77" t="s">
        <v>105</v>
      </c>
      <c r="B17" s="32"/>
      <c r="C17" s="86">
        <v>5000</v>
      </c>
      <c r="D17" s="83"/>
      <c r="E17" s="83"/>
      <c r="F17" s="83"/>
      <c r="G17" s="83"/>
      <c r="H17" s="83"/>
      <c r="I17" s="84"/>
      <c r="J17" s="84"/>
      <c r="K17" s="32"/>
      <c r="L17" s="32"/>
      <c r="M17" s="32"/>
      <c r="N17" s="32"/>
      <c r="O17" s="32"/>
      <c r="P17" s="32"/>
      <c r="Q17" s="32"/>
      <c r="R17" s="32"/>
      <c r="S17" s="32"/>
      <c r="T17" s="32"/>
      <c r="U17" s="32"/>
      <c r="V17" s="32"/>
      <c r="W17" s="32"/>
      <c r="X17" s="78"/>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row>
    <row r="18" spans="1:53" x14ac:dyDescent="0.15">
      <c r="A18" s="77" t="s">
        <v>198</v>
      </c>
      <c r="B18" s="32"/>
      <c r="C18" s="87">
        <v>0.7</v>
      </c>
      <c r="D18" s="83"/>
      <c r="E18" s="83"/>
      <c r="F18" s="83"/>
      <c r="G18" s="83"/>
      <c r="H18" s="83"/>
      <c r="I18" s="84"/>
      <c r="J18" s="84"/>
      <c r="K18" s="32"/>
      <c r="L18" s="32"/>
      <c r="M18" s="32"/>
      <c r="N18" s="32"/>
      <c r="O18" s="32"/>
      <c r="P18" s="32"/>
      <c r="Q18" s="32"/>
      <c r="R18" s="32"/>
      <c r="S18" s="32"/>
      <c r="T18" s="32"/>
      <c r="U18" s="32"/>
      <c r="V18" s="32"/>
      <c r="W18" s="32"/>
      <c r="X18" s="78"/>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row>
    <row r="19" spans="1:53" x14ac:dyDescent="0.15">
      <c r="A19" s="77" t="s">
        <v>199</v>
      </c>
      <c r="B19" s="32"/>
      <c r="C19" s="87">
        <v>0.3</v>
      </c>
      <c r="D19" s="83"/>
      <c r="E19" s="83"/>
      <c r="F19" s="83"/>
      <c r="G19" s="83"/>
      <c r="H19" s="83"/>
      <c r="I19" s="84"/>
      <c r="J19" s="84"/>
      <c r="K19" s="32"/>
      <c r="L19" s="32"/>
      <c r="M19" s="32"/>
      <c r="N19" s="32"/>
      <c r="O19" s="32"/>
      <c r="P19" s="32"/>
      <c r="Q19" s="32"/>
      <c r="R19" s="32"/>
      <c r="S19" s="32"/>
      <c r="T19" s="32"/>
      <c r="U19" s="32"/>
      <c r="V19" s="32"/>
      <c r="W19" s="32"/>
      <c r="X19" s="78"/>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row>
    <row r="20" spans="1:53" ht="15" thickBot="1" x14ac:dyDescent="0.2">
      <c r="A20" s="174"/>
      <c r="B20" s="175"/>
      <c r="C20" s="184"/>
      <c r="D20" s="184"/>
      <c r="E20" s="184"/>
      <c r="F20" s="184"/>
      <c r="G20" s="184"/>
      <c r="H20" s="184"/>
      <c r="I20" s="185"/>
      <c r="J20" s="185"/>
      <c r="K20" s="175"/>
      <c r="L20" s="175"/>
      <c r="M20" s="175"/>
      <c r="N20" s="175"/>
      <c r="O20" s="175"/>
      <c r="P20" s="175"/>
      <c r="Q20" s="175"/>
      <c r="R20" s="175"/>
      <c r="S20" s="175"/>
      <c r="T20" s="175"/>
      <c r="U20" s="175"/>
      <c r="V20" s="175"/>
      <c r="W20" s="175"/>
      <c r="X20" s="176"/>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row>
    <row r="21" spans="1:53" ht="75" x14ac:dyDescent="0.15">
      <c r="A21" s="177" t="s">
        <v>14</v>
      </c>
      <c r="B21" s="178" t="s">
        <v>188</v>
      </c>
      <c r="C21" s="179" t="s">
        <v>164</v>
      </c>
      <c r="D21" s="179" t="s">
        <v>5</v>
      </c>
      <c r="E21" s="179" t="s">
        <v>6</v>
      </c>
      <c r="F21" s="179" t="s">
        <v>7</v>
      </c>
      <c r="G21" s="179" t="s">
        <v>110</v>
      </c>
      <c r="H21" s="179" t="s">
        <v>197</v>
      </c>
      <c r="I21" s="186" t="s">
        <v>111</v>
      </c>
      <c r="J21" s="179" t="s">
        <v>335</v>
      </c>
      <c r="K21" s="180" t="s">
        <v>112</v>
      </c>
      <c r="L21" s="180" t="s">
        <v>339</v>
      </c>
      <c r="M21" s="181" t="s">
        <v>113</v>
      </c>
      <c r="N21" s="181" t="s">
        <v>167</v>
      </c>
      <c r="O21" s="181" t="s">
        <v>168</v>
      </c>
      <c r="P21" s="181" t="s">
        <v>169</v>
      </c>
      <c r="Q21" s="181" t="s">
        <v>336</v>
      </c>
      <c r="R21" s="181" t="s">
        <v>337</v>
      </c>
      <c r="S21" s="182" t="s">
        <v>129</v>
      </c>
      <c r="T21" s="182" t="s">
        <v>130</v>
      </c>
      <c r="U21" s="182" t="s">
        <v>176</v>
      </c>
      <c r="V21" s="182" t="s">
        <v>177</v>
      </c>
      <c r="W21" s="187" t="s">
        <v>131</v>
      </c>
      <c r="X21" s="183" t="s">
        <v>132</v>
      </c>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row>
    <row r="22" spans="1:53" x14ac:dyDescent="0.15">
      <c r="A22" s="110" t="str">
        <f>'ACT Oct 2019'!K8</f>
        <v>ActewAGL</v>
      </c>
      <c r="B22" s="111" t="str">
        <f>'ACT Oct 2019'!L8</f>
        <v>Business plan</v>
      </c>
      <c r="C22" s="112">
        <f>IF('ACT Oct 2019'!BP8=0,91*'ACT Oct 2019'!M8/100,(91*'ACT Oct 2019'!M8/100)+'ACT Oct 2019'!BP8/4)</f>
        <v>122.51909090909091</v>
      </c>
      <c r="D22" s="112">
        <f>IF('ACT Oct 2019'!O8="",$C$17*$C$18*'ACT Oct 2019'!N8/100,IF($C$17*$C$18&gt;='ACT Oct 2019'!P8,('ACT Oct 2019'!P8*'ACT Oct 2019'!N8/100),($C$17*$C$18*'ACT Oct 2019'!N8/100)))</f>
        <v>980.63636363636351</v>
      </c>
      <c r="E22" s="112">
        <f>IF(AND('ACT Oct 2019'!P8&gt;0,'ACT Oct 2019'!R8&gt;0),IF($C$17*$C$18&lt;'ACT Oct 2019'!P8,0,IF($C$17*$C$18&lt;=('ACT Oct 2019'!R8+'ACT Oct 2019'!P8),(($C$17*$C$18-'ACT Oct 2019'!P8)*'ACT Oct 2019'!Q8/100),(('ACT Oct 2019'!R8)*'ACT Oct 2019'!Q8/100))),0)</f>
        <v>0</v>
      </c>
      <c r="F22" s="112">
        <f>IF(AND('ACT Oct 2019'!Q8&gt;0,'ACT Oct 2019'!S8&gt;0),IF($C$17*$C$18&lt;('ACT Oct 2019'!R8+'ACT Oct 2019'!P8),0,IF($C$17*$C$18&lt;=('ACT Oct 2019'!T8+'ACT Oct 2019'!R8+'ACT Oct 2019'!P8),(($C$17*$C$18-('ACT Oct 2019'!R8+'ACT Oct 2019'!P8))*'ACT Oct 2019'!S8/100),('ACT Oct 2019'!T8*'ACT Oct 2019'!S8/100))),0)</f>
        <v>0</v>
      </c>
      <c r="G22" s="112">
        <f>IF(AND('ACT Oct 2019'!R8&gt;0,'ACT Oct 2019'!T8&gt;0),IF(($C$17*$C$18&lt;'ACT Oct 2019'!T8),(0),($C$17*$C$18-'ACT Oct 2019'!T8)*'ACT Oct 2019'!U8/100),IF(AND('ACT Oct 2019'!R8&gt;0,'ACT Oct 2019'!T8=""),IF(($C$17*$C$18&lt;'ACT Oct 2019'!R8+'ACT Oct 2019'!P8),(0),(($C$17*$C$18-('ACT Oct 2019'!R8+'ACT Oct 2019'!P8))*'ACT Oct 2019'!S8/100)),IF(AND('ACT Oct 2019'!P8&gt;0,'ACT Oct 2019'!R8=""&gt;0),IF(($C$17*$C$18&lt;'ACT Oct 2019'!P8),(0),($C$17*$C$18-'ACT Oct 2019'!P8)*'ACT Oct 2019'!Q8/100),0)))</f>
        <v>0</v>
      </c>
      <c r="H22" s="112">
        <f>($C$17*$C$19)*'ACT Oct 2019'!AF8/100</f>
        <v>213.81818181818181</v>
      </c>
      <c r="I22" s="115">
        <f>SUM(C22:H22)</f>
        <v>1316.9736363636362</v>
      </c>
      <c r="J22" s="188">
        <f>(I22-C22)*4</f>
        <v>4777.8181818181811</v>
      </c>
      <c r="K22" s="188">
        <f>I22*4</f>
        <v>5267.8945454545446</v>
      </c>
      <c r="L22" s="85">
        <f>K22*1.1</f>
        <v>5794.6839999999993</v>
      </c>
      <c r="M22" s="116">
        <f>'ACT Oct 2019'!BB8</f>
        <v>0</v>
      </c>
      <c r="N22" s="116">
        <f>'ACT Oct 2019'!BC8</f>
        <v>12</v>
      </c>
      <c r="O22" s="116">
        <f>'ACT Oct 2019'!BD8</f>
        <v>0</v>
      </c>
      <c r="P22" s="116">
        <f>'ACT Oct 2019'!BE8</f>
        <v>0</v>
      </c>
      <c r="Q22" s="198" t="str">
        <f>IF(SUM(M22:P22)=0,"No discount",IF(M22&gt;0,"Guaranteed off bill",IF(N22&gt;0,"Guaranteed off usage",IF(O22&gt;0,"Pay-on-time off bill","Pay-on-time off usage"))))</f>
        <v>Guaranteed off usage</v>
      </c>
      <c r="R22" s="198" t="str">
        <f t="shared" ref="R22:R26" si="15">IF(OR(A22="Origin Energy",A22="Red Energy",A22="Powershop"),"Inclusive","Exclusive")</f>
        <v>Exclusive</v>
      </c>
      <c r="S22" s="190">
        <f>IF(AND(Q22="Guaranteed off bill",R22="Inclusive"),((K22*1.1)-((K22*1.1)*M22/100))/1.1,IF(AND(Q22="Guaranteed off usage",R22="Inclusive"),((K22*1.1)-((J22*1.1)*N22/100))/1.1,IF(AND(Q22="Guaranteed off bill",R22="Exclusive"),K22-(K22*M22/100),IF(AND(Q22="Guaranteed off usage",R22="Exclusive"),K22-(J22*N22/100),IF(R22="Inclusive",((K22*1.1))/1.1,K22)))))</f>
        <v>4694.5563636363631</v>
      </c>
      <c r="T22" s="191">
        <f>IF(AND(Q22="Pay-on-time off bill",R22="Inclusive"),((S22*1.1)-((S22*1.1)*O22/100))/1.1,IF(AND(Q22="Pay-on-time off usage",R22="Inclusive"),((S22*1.1)-((J22*1.1)*P22/100))/1.1,IF(AND(Q22="Pay-on-time off bill",R22="Exclusive"),S22-(S22*O22/100),IF(AND(Q22="Pay-on-time off usage",R22="Exclusive"),S22-(J22*P22/100),IF(R22="Inclusive",((S22*1.1))/1.1,S22)))))</f>
        <v>4694.5563636363631</v>
      </c>
      <c r="U22" s="85">
        <f>S22*1.1</f>
        <v>5164.0119999999997</v>
      </c>
      <c r="V22" s="85">
        <f>T22*1.1</f>
        <v>5164.0119999999997</v>
      </c>
      <c r="W22" s="117">
        <f>'ACT Oct 2019'!BL8</f>
        <v>0</v>
      </c>
      <c r="X22" s="118" t="str">
        <f>'ACT Oct 2019'!BM8</f>
        <v>n</v>
      </c>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row>
    <row r="23" spans="1:53" x14ac:dyDescent="0.15">
      <c r="A23" s="110" t="str">
        <f>'ACT Oct 2019'!K9</f>
        <v>EnergyAustralia</v>
      </c>
      <c r="B23" s="111" t="str">
        <f>'ACT Oct 2019'!L9</f>
        <v>Total Plan</v>
      </c>
      <c r="C23" s="112">
        <f>IF('ACT Oct 2019'!BP9=0,91*'ACT Oct 2019'!M9/100,(91*'ACT Oct 2019'!M9/100)+'ACT Oct 2019'!BP9/4)</f>
        <v>108.10799999999999</v>
      </c>
      <c r="D23" s="112">
        <f>IF('ACT Oct 2019'!O9="",$C$17*$C$18*'ACT Oct 2019'!N9/100,IF($C$17*$C$18&gt;='ACT Oct 2019'!P9,('ACT Oct 2019'!P9*'ACT Oct 2019'!N9/100),($C$17*$C$18*'ACT Oct 2019'!N9/100)))</f>
        <v>973.35</v>
      </c>
      <c r="E23" s="112">
        <f>IF(AND('ACT Oct 2019'!P9&gt;0,'ACT Oct 2019'!R9&gt;0),IF($C$17*$C$18&lt;'ACT Oct 2019'!P9,0,IF($C$17*$C$18&lt;=('ACT Oct 2019'!R9+'ACT Oct 2019'!P9),(($C$17*$C$18-'ACT Oct 2019'!P9)*'ACT Oct 2019'!Q9/100),(('ACT Oct 2019'!R9)*'ACT Oct 2019'!Q9/100))),0)</f>
        <v>0</v>
      </c>
      <c r="F23" s="112">
        <f>IF(AND('ACT Oct 2019'!Q9&gt;0,'ACT Oct 2019'!S9&gt;0),IF($C$17*$C$18&lt;('ACT Oct 2019'!R9+'ACT Oct 2019'!P9),0,IF($C$17*$C$18&lt;=('ACT Oct 2019'!T9+'ACT Oct 2019'!R9+'ACT Oct 2019'!P9),(($C$17*$C$18-('ACT Oct 2019'!R9+'ACT Oct 2019'!P9))*'ACT Oct 2019'!S9/100),('ACT Oct 2019'!T9*'ACT Oct 2019'!S9/100))),0)</f>
        <v>0</v>
      </c>
      <c r="G23" s="112">
        <f>IF(AND('ACT Oct 2019'!R9&gt;0,'ACT Oct 2019'!T9&gt;0),IF(($C$17*$C$18&lt;'ACT Oct 2019'!T9),(0),($C$17*$C$18-'ACT Oct 2019'!T9)*'ACT Oct 2019'!U9/100),IF(AND('ACT Oct 2019'!R9&gt;0,'ACT Oct 2019'!T9=""),IF(($C$17*$C$18&lt;'ACT Oct 2019'!R9+'ACT Oct 2019'!P9),(0),(($C$17*$C$18-('ACT Oct 2019'!R9+'ACT Oct 2019'!P9))*'ACT Oct 2019'!S9/100)),IF(AND('ACT Oct 2019'!P9&gt;0,'ACT Oct 2019'!R9=""&gt;0),IF(($C$17*$C$18&lt;'ACT Oct 2019'!P9),(0),($C$17*$C$18-'ACT Oct 2019'!P9)*'ACT Oct 2019'!Q9/100),0)))</f>
        <v>0</v>
      </c>
      <c r="H23" s="112">
        <f>($C$17*$C$19)*'ACT Oct 2019'!AF9/100</f>
        <v>185.7</v>
      </c>
      <c r="I23" s="115">
        <f>SUM(C23:H23)</f>
        <v>1267.1580000000001</v>
      </c>
      <c r="J23" s="188">
        <f t="shared" ref="J23:J26" si="16">(I23-C23)*4</f>
        <v>4636.2000000000007</v>
      </c>
      <c r="K23" s="188">
        <f t="shared" ref="K23:K26" si="17">I23*4</f>
        <v>5068.6320000000005</v>
      </c>
      <c r="L23" s="85">
        <f t="shared" ref="L23:L26" si="18">K23*1.1</f>
        <v>5575.4952000000012</v>
      </c>
      <c r="M23" s="116">
        <f>'ACT Oct 2019'!BB9</f>
        <v>10</v>
      </c>
      <c r="N23" s="116">
        <f>'ACT Oct 2019'!BC9</f>
        <v>0</v>
      </c>
      <c r="O23" s="116">
        <f>'ACT Oct 2019'!BD9</f>
        <v>0</v>
      </c>
      <c r="P23" s="116">
        <f>'ACT Oct 2019'!BE9</f>
        <v>0</v>
      </c>
      <c r="Q23" s="198" t="str">
        <f>IF(SUM(M23:P23)=0,"No discount",IF(M23&gt;0,"Guaranteed off bill",IF(N23&gt;0,"Guaranteed off usage",IF(O23&gt;0,"Pay-on-time off bill","Pay-on-time off usage"))))</f>
        <v>Guaranteed off bill</v>
      </c>
      <c r="R23" s="198" t="str">
        <f t="shared" si="15"/>
        <v>Exclusive</v>
      </c>
      <c r="S23" s="190">
        <f t="shared" ref="S23:S26" si="19">IF(AND(Q23="Guaranteed off bill",R23="Inclusive"),((K23*1.1)-((K23*1.1)*M23/100))/1.1,IF(AND(Q23="Guaranteed off usage",R23="Inclusive"),((K23*1.1)-((J23*1.1)*N23/100))/1.1,IF(AND(Q23="Guaranteed off bill",R23="Exclusive"),K23-(K23*M23/100),IF(AND(Q23="Guaranteed off usage",R23="Exclusive"),K23-(J23*N23/100),IF(R23="Inclusive",((K23*1.1))/1.1,K23)))))</f>
        <v>4561.7688000000007</v>
      </c>
      <c r="T23" s="191">
        <f t="shared" ref="T23:T26" si="20">IF(AND(Q23="Pay-on-time off bill",R23="Inclusive"),((S23*1.1)-((S23*1.1)*O23/100))/1.1,IF(AND(Q23="Pay-on-time off usage",R23="Inclusive"),((S23*1.1)-((J23*1.1)*P23/100))/1.1,IF(AND(Q23="Pay-on-time off bill",R23="Exclusive"),S23-(S23*O23/100),IF(AND(Q23="Pay-on-time off usage",R23="Exclusive"),S23-(J23*P23/100),IF(R23="Inclusive",((S23*1.1))/1.1,S23)))))</f>
        <v>4561.7688000000007</v>
      </c>
      <c r="U23" s="85">
        <f>S23*1.1</f>
        <v>5017.9456800000016</v>
      </c>
      <c r="V23" s="85">
        <f>T23*1.1</f>
        <v>5017.9456800000016</v>
      </c>
      <c r="W23" s="117">
        <f>'ACT Oct 2019'!BL9</f>
        <v>0</v>
      </c>
      <c r="X23" s="118" t="str">
        <f>'ACT Oct 2019'!BM9</f>
        <v>n</v>
      </c>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row>
    <row r="24" spans="1:53" x14ac:dyDescent="0.15">
      <c r="A24" s="110" t="str">
        <f>'ACT Oct 2019'!K10</f>
        <v>Origin Energy</v>
      </c>
      <c r="B24" s="111" t="str">
        <f>'ACT Oct 2019'!L10</f>
        <v xml:space="preserve">Flexi </v>
      </c>
      <c r="C24" s="112">
        <f>IF('ACT Oct 2019'!BP10=0,91*'ACT Oct 2019'!M10/100,(91*'ACT Oct 2019'!M10/100)+'ACT Oct 2019'!BP10/4)</f>
        <v>115.11499999999999</v>
      </c>
      <c r="D24" s="112">
        <f>IF('ACT Oct 2019'!O10="",$C$17*$C$18*'ACT Oct 2019'!N10/100,IF($C$17*$C$18&gt;='ACT Oct 2019'!P10,('ACT Oct 2019'!P10*'ACT Oct 2019'!N10/100),($C$17*$C$18*'ACT Oct 2019'!N10/100)))</f>
        <v>966.9545454545455</v>
      </c>
      <c r="E24" s="112">
        <f>IF(AND('ACT Oct 2019'!P10&gt;0,'ACT Oct 2019'!R10&gt;0),IF($C$17*$C$18&lt;'ACT Oct 2019'!P10,0,IF($C$17*$C$18&lt;=('ACT Oct 2019'!R10+'ACT Oct 2019'!P10),(($C$17*$C$18-'ACT Oct 2019'!P10)*'ACT Oct 2019'!Q10/100),(('ACT Oct 2019'!R10)*'ACT Oct 2019'!Q10/100))),0)</f>
        <v>0</v>
      </c>
      <c r="F24" s="112">
        <f>IF(AND('ACT Oct 2019'!Q10&gt;0,'ACT Oct 2019'!S10&gt;0),IF($C$17*$C$18&lt;('ACT Oct 2019'!R10+'ACT Oct 2019'!P10),0,IF($C$17*$C$18&lt;=('ACT Oct 2019'!T10+'ACT Oct 2019'!R10+'ACT Oct 2019'!P10),(($C$17*$C$18-('ACT Oct 2019'!R10+'ACT Oct 2019'!P10))*'ACT Oct 2019'!S10/100),('ACT Oct 2019'!T10*'ACT Oct 2019'!S10/100))),0)</f>
        <v>0</v>
      </c>
      <c r="G24" s="112">
        <f>IF(AND('ACT Oct 2019'!R10&gt;0,'ACT Oct 2019'!T10&gt;0),IF(($C$17*$C$18&lt;'ACT Oct 2019'!T10),(0),($C$17*$C$18-'ACT Oct 2019'!T10)*'ACT Oct 2019'!U10/100),IF(AND('ACT Oct 2019'!R10&gt;0,'ACT Oct 2019'!T10=""),IF(($C$17*$C$18&lt;'ACT Oct 2019'!R10+'ACT Oct 2019'!P10),(0),(($C$17*$C$18-('ACT Oct 2019'!R10+'ACT Oct 2019'!P10))*'ACT Oct 2019'!S10/100)),IF(AND('ACT Oct 2019'!P10&gt;0,'ACT Oct 2019'!R10=""&gt;0),IF(($C$17*$C$18&lt;'ACT Oct 2019'!P10),(0),($C$17*$C$18-'ACT Oct 2019'!P10)*'ACT Oct 2019'!Q10/100),0)))</f>
        <v>0</v>
      </c>
      <c r="H24" s="112">
        <f>($C$17*$C$19)*'ACT Oct 2019'!AF10/100</f>
        <v>198.40909090909088</v>
      </c>
      <c r="I24" s="115">
        <f>SUM(C24:H24)</f>
        <v>1280.4786363636363</v>
      </c>
      <c r="J24" s="188">
        <f t="shared" si="16"/>
        <v>4661.454545454545</v>
      </c>
      <c r="K24" s="188">
        <f t="shared" si="17"/>
        <v>5121.9145454545451</v>
      </c>
      <c r="L24" s="85">
        <f t="shared" si="18"/>
        <v>5634.1059999999998</v>
      </c>
      <c r="M24" s="116">
        <f>'ACT Oct 2019'!BB10</f>
        <v>8</v>
      </c>
      <c r="N24" s="116">
        <f>'ACT Oct 2019'!BC10</f>
        <v>0</v>
      </c>
      <c r="O24" s="116">
        <f>'ACT Oct 2019'!BD10</f>
        <v>0</v>
      </c>
      <c r="P24" s="116">
        <f>'ACT Oct 2019'!BE10</f>
        <v>0</v>
      </c>
      <c r="Q24" s="198" t="str">
        <f>IF(SUM(M24:P24)=0,"No discount",IF(M24&gt;0,"Guaranteed off bill",IF(N24&gt;0,"Guaranteed off usage",IF(O24&gt;0,"Pay-on-time off bill","Pay-on-time off usage"))))</f>
        <v>Guaranteed off bill</v>
      </c>
      <c r="R24" s="198" t="str">
        <f t="shared" si="15"/>
        <v>Inclusive</v>
      </c>
      <c r="S24" s="190">
        <f t="shared" si="19"/>
        <v>4712.1613818181813</v>
      </c>
      <c r="T24" s="191">
        <f t="shared" si="20"/>
        <v>4712.1613818181813</v>
      </c>
      <c r="U24" s="85">
        <f t="shared" ref="U24:U26" si="21">S24*1.1</f>
        <v>5183.37752</v>
      </c>
      <c r="V24" s="85">
        <f t="shared" ref="V24:V26" si="22">T24*1.1</f>
        <v>5183.37752</v>
      </c>
      <c r="W24" s="117">
        <f>'ACT Oct 2019'!BL10</f>
        <v>12</v>
      </c>
      <c r="X24" s="118" t="str">
        <f>'ACT Oct 2019'!BM10</f>
        <v>y</v>
      </c>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row>
    <row r="25" spans="1:53" x14ac:dyDescent="0.15">
      <c r="A25" s="110" t="str">
        <f>'ACT Oct 2019'!K11</f>
        <v>Next Business Energy</v>
      </c>
      <c r="B25" s="111" t="str">
        <f>'ACT Oct 2019'!L11</f>
        <v>Pay on time</v>
      </c>
      <c r="C25" s="112">
        <f>IF('ACT Oct 2019'!BP11=0,91*'ACT Oct 2019'!M11/100,(91*'ACT Oct 2019'!M11/100)+'ACT Oct 2019'!BP11/4)</f>
        <v>100.09999999999998</v>
      </c>
      <c r="D25" s="112">
        <f>IF('ACT Oct 2019'!O11="",$C$17*$C$18*'ACT Oct 2019'!N11/100,IF($C$17*$C$18&gt;='ACT Oct 2019'!P11,('ACT Oct 2019'!P11*'ACT Oct 2019'!N11/100),($C$17*$C$18*'ACT Oct 2019'!N11/100)))</f>
        <v>1120</v>
      </c>
      <c r="E25" s="112">
        <f>IF(AND('ACT Oct 2019'!P11&gt;0,'ACT Oct 2019'!R11&gt;0),IF($C$17*$C$18&lt;'ACT Oct 2019'!P11,0,IF($C$17*$C$18&lt;=('ACT Oct 2019'!R11+'ACT Oct 2019'!P11),(($C$17*$C$18-'ACT Oct 2019'!P11)*'ACT Oct 2019'!Q11/100),(('ACT Oct 2019'!R11)*'ACT Oct 2019'!Q11/100))),0)</f>
        <v>0</v>
      </c>
      <c r="F25" s="112">
        <f>IF(AND('ACT Oct 2019'!Q11&gt;0,'ACT Oct 2019'!S11&gt;0),IF($C$17*$C$18&lt;('ACT Oct 2019'!R11+'ACT Oct 2019'!P11),0,IF($C$17*$C$18&lt;=('ACT Oct 2019'!T11+'ACT Oct 2019'!R11+'ACT Oct 2019'!P11),(($C$17*$C$18-('ACT Oct 2019'!R11+'ACT Oct 2019'!P11))*'ACT Oct 2019'!S11/100),('ACT Oct 2019'!T11*'ACT Oct 2019'!S11/100))),0)</f>
        <v>0</v>
      </c>
      <c r="G25" s="112">
        <f>IF(AND('ACT Oct 2019'!R11&gt;0,'ACT Oct 2019'!T11&gt;0),IF(($C$17*$C$18&lt;'ACT Oct 2019'!T11),(0),($C$17*$C$18-'ACT Oct 2019'!T11)*'ACT Oct 2019'!U11/100),IF(AND('ACT Oct 2019'!R11&gt;0,'ACT Oct 2019'!T11=""),IF(($C$17*$C$18&lt;'ACT Oct 2019'!R11+'ACT Oct 2019'!P11),(0),(($C$17*$C$18-('ACT Oct 2019'!R11+'ACT Oct 2019'!P11))*'ACT Oct 2019'!S11/100)),IF(AND('ACT Oct 2019'!P11&gt;0,'ACT Oct 2019'!R11=""&gt;0),IF(($C$17*$C$18&lt;'ACT Oct 2019'!P11),(0),($C$17*$C$18-'ACT Oct 2019'!P11)*'ACT Oct 2019'!Q11/100),0)))</f>
        <v>0</v>
      </c>
      <c r="H25" s="112">
        <f>($C$17*$C$19)*'ACT Oct 2019'!AF11/100</f>
        <v>292.49999999999994</v>
      </c>
      <c r="I25" s="115">
        <f>SUM(C25:H25)</f>
        <v>1512.6</v>
      </c>
      <c r="J25" s="188">
        <f t="shared" si="16"/>
        <v>5650</v>
      </c>
      <c r="K25" s="188">
        <f t="shared" si="17"/>
        <v>6050.4</v>
      </c>
      <c r="L25" s="85">
        <f t="shared" si="18"/>
        <v>6655.4400000000005</v>
      </c>
      <c r="M25" s="116">
        <f>'ACT Oct 2019'!BB11</f>
        <v>0</v>
      </c>
      <c r="N25" s="116">
        <f>'ACT Oct 2019'!BC11</f>
        <v>0</v>
      </c>
      <c r="O25" s="116">
        <f>'ACT Oct 2019'!BD11</f>
        <v>7</v>
      </c>
      <c r="P25" s="116">
        <f>'ACT Oct 2019'!BE11</f>
        <v>0</v>
      </c>
      <c r="Q25" s="198" t="str">
        <f>IF(SUM(M25:P25)=0,"No discount",IF(M25&gt;0,"Guaranteed off bill",IF(N25&gt;0,"Guaranteed off usage",IF(O25&gt;0,"Pay-on-time off bill","Pay-on-time off usage"))))</f>
        <v>Pay-on-time off bill</v>
      </c>
      <c r="R25" s="198" t="str">
        <f t="shared" si="15"/>
        <v>Exclusive</v>
      </c>
      <c r="S25" s="190">
        <f t="shared" si="19"/>
        <v>6050.4</v>
      </c>
      <c r="T25" s="191">
        <f t="shared" si="20"/>
        <v>5626.8719999999994</v>
      </c>
      <c r="U25" s="85">
        <f t="shared" si="21"/>
        <v>6655.4400000000005</v>
      </c>
      <c r="V25" s="85">
        <f t="shared" si="22"/>
        <v>6189.5591999999997</v>
      </c>
      <c r="W25" s="117">
        <f>'ACT Oct 2019'!BL11</f>
        <v>24</v>
      </c>
      <c r="X25" s="118" t="str">
        <f>'ACT Oct 2019'!BM11</f>
        <v>n</v>
      </c>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row>
    <row r="26" spans="1:53" ht="15" thickBot="1" x14ac:dyDescent="0.2">
      <c r="A26" s="121" t="str">
        <f>'ACT Oct 2019'!K12</f>
        <v>Red Energy</v>
      </c>
      <c r="B26" s="122" t="str">
        <f>'ACT Oct 2019'!L12</f>
        <v>Red Business Saver</v>
      </c>
      <c r="C26" s="123">
        <f>IF('ACT Oct 2019'!BP12=0,91*'ACT Oct 2019'!M12/100,(91*'ACT Oct 2019'!M12/100)+'ACT Oct 2019'!BP12/4)</f>
        <v>110.27545454545456</v>
      </c>
      <c r="D26" s="123">
        <f>IF('ACT Oct 2019'!O12="",$C$17*$C$18*'ACT Oct 2019'!N12/100,IF($C$17*$C$18&gt;='ACT Oct 2019'!P12,('ACT Oct 2019'!P12*'ACT Oct 2019'!N12/100),($C$17*$C$18*'ACT Oct 2019'!N12/100)))</f>
        <v>882.63636363636351</v>
      </c>
      <c r="E26" s="123">
        <f>IF(AND('ACT Oct 2019'!P12&gt;0,'ACT Oct 2019'!R12&gt;0),IF($C$17*$C$18&lt;'ACT Oct 2019'!P12,0,IF($C$17*$C$18&lt;=('ACT Oct 2019'!R12+'ACT Oct 2019'!P12),(($C$17*$C$18-'ACT Oct 2019'!P12)*'ACT Oct 2019'!Q12/100),(('ACT Oct 2019'!R12)*'ACT Oct 2019'!Q12/100))),0)</f>
        <v>0</v>
      </c>
      <c r="F26" s="123">
        <f>IF(AND('ACT Oct 2019'!Q12&gt;0,'ACT Oct 2019'!S12&gt;0),IF($C$17*$C$18&lt;('ACT Oct 2019'!R12+'ACT Oct 2019'!P12),0,IF($C$17*$C$18&lt;=('ACT Oct 2019'!T12+'ACT Oct 2019'!R12+'ACT Oct 2019'!P12),(($C$17*$C$18-('ACT Oct 2019'!R12+'ACT Oct 2019'!P12))*'ACT Oct 2019'!S12/100),('ACT Oct 2019'!T12*'ACT Oct 2019'!S12/100))),0)</f>
        <v>0</v>
      </c>
      <c r="G26" s="123">
        <f>IF(AND('ACT Oct 2019'!R12&gt;0,'ACT Oct 2019'!T12&gt;0),IF(($C$17*$C$18&lt;'ACT Oct 2019'!T12),(0),($C$17*$C$18-'ACT Oct 2019'!T12)*'ACT Oct 2019'!U12/100),IF(AND('ACT Oct 2019'!R12&gt;0,'ACT Oct 2019'!T12=""),IF(($C$17*$C$18&lt;'ACT Oct 2019'!R12+'ACT Oct 2019'!P12),(0),(($C$17*$C$18-('ACT Oct 2019'!R12+'ACT Oct 2019'!P12))*'ACT Oct 2019'!S12/100)),IF(AND('ACT Oct 2019'!P12&gt;0,'ACT Oct 2019'!R12=""&gt;0),IF(($C$17*$C$18&lt;'ACT Oct 2019'!P12),(0),($C$17*$C$18-'ACT Oct 2019'!P12)*'ACT Oct 2019'!Q12/100),0)))</f>
        <v>0</v>
      </c>
      <c r="H26" s="123">
        <f>($C$17*$C$19)*'ACT Oct 2019'!AF12/100</f>
        <v>192.40909090909088</v>
      </c>
      <c r="I26" s="125">
        <f>SUM(C26:H26)</f>
        <v>1185.320909090909</v>
      </c>
      <c r="J26" s="189">
        <f t="shared" si="16"/>
        <v>4300.181818181818</v>
      </c>
      <c r="K26" s="189">
        <f t="shared" si="17"/>
        <v>4741.2836363636361</v>
      </c>
      <c r="L26" s="119">
        <f t="shared" si="18"/>
        <v>5215.4120000000003</v>
      </c>
      <c r="M26" s="126">
        <f>'ACT Oct 2019'!BB12</f>
        <v>0</v>
      </c>
      <c r="N26" s="126">
        <f>'ACT Oct 2019'!BC12</f>
        <v>0</v>
      </c>
      <c r="O26" s="126">
        <f>'ACT Oct 2019'!BD12</f>
        <v>0</v>
      </c>
      <c r="P26" s="126">
        <f>'ACT Oct 2019'!BE12</f>
        <v>0</v>
      </c>
      <c r="Q26" s="199" t="str">
        <f>IF(SUM(M26:P26)=0,"No discount",IF(M26&gt;0,"Guaranteed off bill",IF(N26&gt;0,"Guaranteed off usage",IF(O26&gt;0,"Pay-on-time off bill","Pay-on-time off usage"))))</f>
        <v>No discount</v>
      </c>
      <c r="R26" s="199" t="str">
        <f t="shared" si="15"/>
        <v>Inclusive</v>
      </c>
      <c r="S26" s="171">
        <f t="shared" si="19"/>
        <v>4741.2836363636361</v>
      </c>
      <c r="T26" s="172">
        <f t="shared" si="20"/>
        <v>4741.2836363636361</v>
      </c>
      <c r="U26" s="119">
        <f t="shared" si="21"/>
        <v>5215.4120000000003</v>
      </c>
      <c r="V26" s="119">
        <f t="shared" si="22"/>
        <v>5215.4120000000003</v>
      </c>
      <c r="W26" s="127">
        <f>'ACT Oct 2019'!BL12</f>
        <v>0</v>
      </c>
      <c r="X26" s="128" t="str">
        <f>'ACT Oct 2019'!BM12</f>
        <v>n</v>
      </c>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row>
    <row r="27" spans="1:53" x14ac:dyDescent="0.15">
      <c r="A27" s="163"/>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row>
    <row r="28" spans="1:53" ht="15" thickBot="1" x14ac:dyDescent="0.2">
      <c r="A28" s="163"/>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row>
    <row r="29" spans="1:53" x14ac:dyDescent="0.15">
      <c r="A29" s="74" t="s">
        <v>91</v>
      </c>
      <c r="B29" s="75"/>
      <c r="C29" s="75"/>
      <c r="D29" s="75"/>
      <c r="E29" s="75"/>
      <c r="F29" s="75"/>
      <c r="G29" s="75"/>
      <c r="H29" s="75"/>
      <c r="I29" s="75"/>
      <c r="J29" s="75"/>
      <c r="K29" s="75"/>
      <c r="L29" s="75"/>
      <c r="M29" s="75"/>
      <c r="N29" s="75"/>
      <c r="O29" s="75"/>
      <c r="P29" s="75"/>
      <c r="Q29" s="75"/>
      <c r="R29" s="75"/>
      <c r="S29" s="75"/>
      <c r="T29" s="75"/>
      <c r="U29" s="75"/>
      <c r="V29" s="75"/>
      <c r="W29" s="75"/>
      <c r="X29" s="76"/>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row>
    <row r="30" spans="1:53" x14ac:dyDescent="0.15">
      <c r="A30" s="77" t="s">
        <v>51</v>
      </c>
      <c r="B30" s="32"/>
      <c r="C30" s="86">
        <v>5000</v>
      </c>
      <c r="D30" s="32"/>
      <c r="E30" s="32"/>
      <c r="F30" s="32"/>
      <c r="G30" s="32"/>
      <c r="H30" s="32"/>
      <c r="I30" s="32"/>
      <c r="J30" s="32"/>
      <c r="K30" s="32"/>
      <c r="L30" s="32"/>
      <c r="M30" s="32"/>
      <c r="N30" s="32"/>
      <c r="O30" s="32"/>
      <c r="P30" s="32"/>
      <c r="Q30" s="32"/>
      <c r="R30" s="32"/>
      <c r="S30" s="32"/>
      <c r="T30" s="32"/>
      <c r="U30" s="32"/>
      <c r="V30" s="32"/>
      <c r="W30" s="32"/>
      <c r="X30" s="78"/>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row>
    <row r="31" spans="1:53" x14ac:dyDescent="0.15">
      <c r="A31" s="77" t="s">
        <v>52</v>
      </c>
      <c r="B31" s="32"/>
      <c r="C31" s="87">
        <v>0.3</v>
      </c>
      <c r="D31" s="32"/>
      <c r="E31" s="32"/>
      <c r="F31" s="32"/>
      <c r="G31" s="32"/>
      <c r="H31" s="32"/>
      <c r="I31" s="32"/>
      <c r="J31" s="32"/>
      <c r="K31" s="32"/>
      <c r="L31" s="32"/>
      <c r="M31" s="32"/>
      <c r="N31" s="32"/>
      <c r="O31" s="32"/>
      <c r="P31" s="32"/>
      <c r="Q31" s="32"/>
      <c r="R31" s="32"/>
      <c r="S31" s="32"/>
      <c r="T31" s="32"/>
      <c r="U31" s="32"/>
      <c r="V31" s="32"/>
      <c r="W31" s="32"/>
      <c r="X31" s="78"/>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row>
    <row r="32" spans="1:53" x14ac:dyDescent="0.15">
      <c r="A32" s="77" t="s">
        <v>53</v>
      </c>
      <c r="B32" s="32"/>
      <c r="C32" s="87">
        <v>0.4</v>
      </c>
      <c r="D32" s="32"/>
      <c r="E32" s="32"/>
      <c r="F32" s="32"/>
      <c r="G32" s="32"/>
      <c r="H32" s="32"/>
      <c r="I32" s="32"/>
      <c r="J32" s="32"/>
      <c r="K32" s="32"/>
      <c r="L32" s="32"/>
      <c r="M32" s="32"/>
      <c r="N32" s="32"/>
      <c r="O32" s="32"/>
      <c r="P32" s="32"/>
      <c r="Q32" s="32"/>
      <c r="R32" s="32"/>
      <c r="S32" s="32"/>
      <c r="T32" s="32"/>
      <c r="U32" s="32"/>
      <c r="V32" s="32"/>
      <c r="W32" s="32"/>
      <c r="X32" s="78"/>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row>
    <row r="33" spans="1:53" x14ac:dyDescent="0.15">
      <c r="A33" s="77" t="s">
        <v>54</v>
      </c>
      <c r="B33" s="32"/>
      <c r="C33" s="87">
        <v>0.3</v>
      </c>
      <c r="D33" s="32"/>
      <c r="E33" s="32"/>
      <c r="F33" s="32"/>
      <c r="G33" s="32"/>
      <c r="H33" s="32"/>
      <c r="I33" s="32"/>
      <c r="J33" s="32"/>
      <c r="K33" s="32"/>
      <c r="L33" s="32"/>
      <c r="M33" s="32"/>
      <c r="N33" s="32"/>
      <c r="O33" s="32"/>
      <c r="P33" s="32"/>
      <c r="Q33" s="32"/>
      <c r="R33" s="32"/>
      <c r="S33" s="32"/>
      <c r="T33" s="32"/>
      <c r="U33" s="32"/>
      <c r="V33" s="32"/>
      <c r="W33" s="32"/>
      <c r="X33" s="78"/>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row>
    <row r="34" spans="1:53" ht="15" thickBot="1" x14ac:dyDescent="0.2">
      <c r="A34" s="174"/>
      <c r="B34" s="175"/>
      <c r="C34" s="175"/>
      <c r="D34" s="175"/>
      <c r="E34" s="175"/>
      <c r="F34" s="175"/>
      <c r="G34" s="175"/>
      <c r="H34" s="175"/>
      <c r="I34" s="175"/>
      <c r="J34" s="175"/>
      <c r="K34" s="175"/>
      <c r="L34" s="175"/>
      <c r="M34" s="175"/>
      <c r="N34" s="175"/>
      <c r="O34" s="175"/>
      <c r="P34" s="175"/>
      <c r="Q34" s="175"/>
      <c r="R34" s="175"/>
      <c r="S34" s="175"/>
      <c r="T34" s="175"/>
      <c r="U34" s="175"/>
      <c r="V34" s="175"/>
      <c r="W34" s="175"/>
      <c r="X34" s="176"/>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row>
    <row r="35" spans="1:53" ht="75" x14ac:dyDescent="0.15">
      <c r="A35" s="177" t="s">
        <v>55</v>
      </c>
      <c r="B35" s="178" t="s">
        <v>56</v>
      </c>
      <c r="C35" s="179" t="s">
        <v>57</v>
      </c>
      <c r="D35" s="179" t="s">
        <v>58</v>
      </c>
      <c r="E35" s="179" t="s">
        <v>6</v>
      </c>
      <c r="F35" s="179" t="s">
        <v>170</v>
      </c>
      <c r="G35" s="179" t="s">
        <v>171</v>
      </c>
      <c r="H35" s="179" t="s">
        <v>172</v>
      </c>
      <c r="I35" s="179" t="s">
        <v>111</v>
      </c>
      <c r="J35" s="179" t="s">
        <v>335</v>
      </c>
      <c r="K35" s="180" t="s">
        <v>101</v>
      </c>
      <c r="L35" s="180" t="s">
        <v>339</v>
      </c>
      <c r="M35" s="181" t="s">
        <v>102</v>
      </c>
      <c r="N35" s="181" t="s">
        <v>183</v>
      </c>
      <c r="O35" s="181" t="s">
        <v>116</v>
      </c>
      <c r="P35" s="181" t="s">
        <v>84</v>
      </c>
      <c r="Q35" s="181" t="s">
        <v>336</v>
      </c>
      <c r="R35" s="181" t="s">
        <v>337</v>
      </c>
      <c r="S35" s="182" t="s">
        <v>85</v>
      </c>
      <c r="T35" s="182" t="s">
        <v>86</v>
      </c>
      <c r="U35" s="182" t="s">
        <v>176</v>
      </c>
      <c r="V35" s="182" t="s">
        <v>177</v>
      </c>
      <c r="W35" s="181" t="s">
        <v>87</v>
      </c>
      <c r="X35" s="183" t="s">
        <v>88</v>
      </c>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row>
    <row r="36" spans="1:53" x14ac:dyDescent="0.15">
      <c r="A36" s="110" t="str">
        <f>'ACT Oct 2019'!K13</f>
        <v>ActewAGL</v>
      </c>
      <c r="B36" s="111" t="str">
        <f>'ACT Oct 2019'!L13</f>
        <v>Business plan</v>
      </c>
      <c r="C36" s="112">
        <f>IF('ACT Oct 2019'!BP13=0,91*'ACT Oct 2019'!M13/100,(91*'ACT Oct 2019'!M13/100)+'ACT Oct 2019'!BP13/4)</f>
        <v>122.51909090909091</v>
      </c>
      <c r="D36" s="112">
        <f>IF('ACT Oct 2019'!O13="",$C$30*$C$31*'ACT Oct 2019'!N13/100,IF($C$30*$C$31&gt;='ACT Oct 2019'!P13,('ACT Oct 2019'!P13*'ACT Oct 2019'!N13/100),($C$30*$C$31*'ACT Oct 2019'!N13/100)))</f>
        <v>514.90909090909076</v>
      </c>
      <c r="E36" s="112">
        <f>IF(AND('ACT Oct 2019'!P13&gt;0,'ACT Oct 2019'!R13&gt;0),IF($C$30*$C$31&lt;'ACT Oct 2019'!P13,0,IF($C$30*$C$31&lt;=('ACT Oct 2019'!R13+'ACT Oct 2019'!P13),(($C$30*$C$31-'ACT Oct 2019'!P13)*'ACT Oct 2019'!Q13/100),(('ACT Oct 2019'!R13)*'ACT Oct 2019'!Q13/100))),0)</f>
        <v>0</v>
      </c>
      <c r="F36" s="112">
        <f>IF(AND('ACT Oct 2019'!R13&gt;0,'ACT Oct 2019'!T13&gt;0),IF(($C$30*$C$31&lt;'ACT Oct 2019'!T13),(0),($C$30*$C$31-'ACT Oct 2019'!T13)*'ACT Oct 2019'!U13/100),IF(AND('ACT Oct 2019'!R13&gt;0,'ACT Oct 2019'!T13=""),IF(($C$30*$C$31&lt;'ACT Oct 2019'!R13+'ACT Oct 2019'!P13),(0),(($C$30*$C$31-('ACT Oct 2019'!R13+'ACT Oct 2019'!P13))*'ACT Oct 2019'!S13/100)),IF(AND('ACT Oct 2019'!P13&gt;0,'ACT Oct 2019'!R13=""&gt;0),IF(($C$30*$C$31&lt;'ACT Oct 2019'!P13),(0),($C$30*$C$31-'ACT Oct 2019'!P13)*'ACT Oct 2019'!Q13/100),0)))</f>
        <v>0</v>
      </c>
      <c r="G36" s="112">
        <f>($C$30*$C$32)*'ACT Oct 2019'!AI13/100</f>
        <v>485.2727272727272</v>
      </c>
      <c r="H36" s="112">
        <f>($C$30*$C$33)*'ACT Oct 2019'!W13/100</f>
        <v>276.95454545454538</v>
      </c>
      <c r="I36" s="115">
        <f t="shared" ref="I36:I40" si="23">SUM(C36:H36)</f>
        <v>1399.6554545454542</v>
      </c>
      <c r="J36" s="188">
        <f>(I36-C36)*4</f>
        <v>5108.5454545454531</v>
      </c>
      <c r="K36" s="188">
        <f>I36*4</f>
        <v>5598.6218181818167</v>
      </c>
      <c r="L36" s="85">
        <f>K36*1.1</f>
        <v>6158.4839999999986</v>
      </c>
      <c r="M36" s="116">
        <f>'ACT Oct 2019'!BB13</f>
        <v>0</v>
      </c>
      <c r="N36" s="116">
        <f>'ACT Oct 2019'!BC13</f>
        <v>12</v>
      </c>
      <c r="O36" s="116">
        <f>'ACT Oct 2019'!BD13</f>
        <v>0</v>
      </c>
      <c r="P36" s="116">
        <f>'ACT Oct 2019'!BE13</f>
        <v>0</v>
      </c>
      <c r="Q36" s="198" t="str">
        <f>IF(SUM(M36:P36)=0,"No discount",IF(M36&gt;0,"Guaranteed off bill",IF(N36&gt;0,"Guaranteed off usage",IF(O36&gt;0,"Pay-on-time off bill","Pay-on-time off usage"))))</f>
        <v>Guaranteed off usage</v>
      </c>
      <c r="R36" s="198" t="str">
        <f t="shared" ref="R36:R40" si="24">IF(OR(A36="Origin Energy",A36="Red Energy",A36="Powershop"),"Inclusive","Exclusive")</f>
        <v>Exclusive</v>
      </c>
      <c r="S36" s="190">
        <f>IF(AND(Q36="Guaranteed off bill",R36="Inclusive"),((K36*1.1)-((K36*1.1)*M36/100))/1.1,IF(AND(Q36="Guaranteed off usage",R36="Inclusive"),((K36*1.1)-((J36*1.1)*N36/100))/1.1,IF(AND(Q36="Guaranteed off bill",R36="Exclusive"),K36-(K36*M36/100),IF(AND(Q36="Guaranteed off usage",R36="Exclusive"),K36-(J36*N36/100),IF(R36="Inclusive",((K36*1.1))/1.1,K36)))))</f>
        <v>4985.5963636363622</v>
      </c>
      <c r="T36" s="191">
        <f>IF(AND(Q36="Pay-on-time off bill",R36="Inclusive"),((S36*1.1)-((S36*1.1)*O36/100))/1.1,IF(AND(Q36="Pay-on-time off usage",R36="Inclusive"),((S36*1.1)-((J36*1.1)*P36/100))/1.1,IF(AND(Q36="Pay-on-time off bill",R36="Exclusive"),S36-(S36*O36/100),IF(AND(Q36="Pay-on-time off usage",R36="Exclusive"),S36-(J36*P36/100),IF(R36="Inclusive",((S36*1.1))/1.1,S36)))))</f>
        <v>4985.5963636363622</v>
      </c>
      <c r="U36" s="85">
        <f>S36*1.1</f>
        <v>5484.155999999999</v>
      </c>
      <c r="V36" s="85">
        <f>T36*1.1</f>
        <v>5484.155999999999</v>
      </c>
      <c r="W36" s="117">
        <f>'ACT Oct 2019'!BL13</f>
        <v>0</v>
      </c>
      <c r="X36" s="118" t="str">
        <f>'ACT Oct 2019'!BM13</f>
        <v>n</v>
      </c>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row>
    <row r="37" spans="1:53" x14ac:dyDescent="0.15">
      <c r="A37" s="110" t="str">
        <f>'ACT Oct 2019'!K14</f>
        <v>EnergyAustralia</v>
      </c>
      <c r="B37" s="111" t="str">
        <f>'ACT Oct 2019'!L14</f>
        <v>Total Plan</v>
      </c>
      <c r="C37" s="112">
        <f>IF('ACT Oct 2019'!BP14=0,91*'ACT Oct 2019'!M14/100,(91*'ACT Oct 2019'!M14/100)+'ACT Oct 2019'!BP14/4)</f>
        <v>107.07060000000001</v>
      </c>
      <c r="D37" s="112">
        <f>IF('ACT Oct 2019'!O14="",$C$30*$C$31*'ACT Oct 2019'!N14/100,IF($C$30*$C$31&gt;='ACT Oct 2019'!P14,('ACT Oct 2019'!P14*'ACT Oct 2019'!N14/100),($C$30*$C$31*'ACT Oct 2019'!N14/100)))</f>
        <v>600.22500000000002</v>
      </c>
      <c r="E37" s="112">
        <f>IF(AND('ACT Oct 2019'!P14&gt;0,'ACT Oct 2019'!R14&gt;0),IF($C$30*$C$31&lt;'ACT Oct 2019'!P14,0,IF($C$30*$C$31&lt;=('ACT Oct 2019'!R14+'ACT Oct 2019'!P14),(($C$30*$C$31-'ACT Oct 2019'!P14)*'ACT Oct 2019'!Q14/100),(('ACT Oct 2019'!R14)*'ACT Oct 2019'!Q14/100))),0)</f>
        <v>0</v>
      </c>
      <c r="F37" s="112">
        <f>IF(AND('ACT Oct 2019'!R14&gt;0,'ACT Oct 2019'!T14&gt;0),IF(($C$30*$C$31&lt;'ACT Oct 2019'!T14),(0),($C$30*$C$31-'ACT Oct 2019'!T14)*'ACT Oct 2019'!U14/100),IF(AND('ACT Oct 2019'!R14&gt;0,'ACT Oct 2019'!T14=""),IF(($C$30*$C$31&lt;'ACT Oct 2019'!R14+'ACT Oct 2019'!P14),(0),(($C$30*$C$31-('ACT Oct 2019'!R14+'ACT Oct 2019'!P14))*'ACT Oct 2019'!S14/100)),IF(AND('ACT Oct 2019'!P14&gt;0,'ACT Oct 2019'!R14=""&gt;0),IF(($C$30*$C$31&lt;'ACT Oct 2019'!P14),(0),($C$30*$C$31-'ACT Oct 2019'!P14)*'ACT Oct 2019'!Q14/100),0)))</f>
        <v>0</v>
      </c>
      <c r="G37" s="112">
        <f>($C$30*$C$32)*'ACT Oct 2019'!AI14/100</f>
        <v>557.55999999999995</v>
      </c>
      <c r="H37" s="112">
        <f>($C$30*$C$33)*'ACT Oct 2019'!W14/100</f>
        <v>365.7</v>
      </c>
      <c r="I37" s="115">
        <f t="shared" si="23"/>
        <v>1630.5555999999999</v>
      </c>
      <c r="J37" s="188">
        <f t="shared" ref="J37:J40" si="25">(I37-C37)*4</f>
        <v>6093.94</v>
      </c>
      <c r="K37" s="188">
        <f t="shared" ref="K37:K40" si="26">I37*4</f>
        <v>6522.2223999999997</v>
      </c>
      <c r="L37" s="85">
        <f t="shared" ref="L37:L40" si="27">K37*1.1</f>
        <v>7174.4446400000006</v>
      </c>
      <c r="M37" s="116">
        <f>'ACT Oct 2019'!BB14</f>
        <v>10</v>
      </c>
      <c r="N37" s="116">
        <f>'ACT Oct 2019'!BC14</f>
        <v>0</v>
      </c>
      <c r="O37" s="116">
        <f>'ACT Oct 2019'!BD14</f>
        <v>0</v>
      </c>
      <c r="P37" s="116">
        <f>'ACT Oct 2019'!BE14</f>
        <v>0</v>
      </c>
      <c r="Q37" s="198" t="str">
        <f>IF(SUM(M37:P37)=0,"No discount",IF(M37&gt;0,"Guaranteed off bill",IF(N37&gt;0,"Guaranteed off usage",IF(O37&gt;0,"Pay-on-time off bill","Pay-on-time off usage"))))</f>
        <v>Guaranteed off bill</v>
      </c>
      <c r="R37" s="198" t="str">
        <f t="shared" si="24"/>
        <v>Exclusive</v>
      </c>
      <c r="S37" s="190">
        <f t="shared" ref="S37:S40" si="28">IF(AND(Q37="Guaranteed off bill",R37="Inclusive"),((K37*1.1)-((K37*1.1)*M37/100))/1.1,IF(AND(Q37="Guaranteed off usage",R37="Inclusive"),((K37*1.1)-((J37*1.1)*N37/100))/1.1,IF(AND(Q37="Guaranteed off bill",R37="Exclusive"),K37-(K37*M37/100),IF(AND(Q37="Guaranteed off usage",R37="Exclusive"),K37-(J37*N37/100),IF(R37="Inclusive",((K37*1.1))/1.1,K37)))))</f>
        <v>5870.0001599999996</v>
      </c>
      <c r="T37" s="191">
        <f t="shared" ref="T37:T40" si="29">IF(AND(Q37="Pay-on-time off bill",R37="Inclusive"),((S37*1.1)-((S37*1.1)*O37/100))/1.1,IF(AND(Q37="Pay-on-time off usage",R37="Inclusive"),((S37*1.1)-((J37*1.1)*P37/100))/1.1,IF(AND(Q37="Pay-on-time off bill",R37="Exclusive"),S37-(S37*O37/100),IF(AND(Q37="Pay-on-time off usage",R37="Exclusive"),S37-(J37*P37/100),IF(R37="Inclusive",((S37*1.1))/1.1,S37)))))</f>
        <v>5870.0001599999996</v>
      </c>
      <c r="U37" s="85">
        <f>S37*1.1</f>
        <v>6457.0001760000005</v>
      </c>
      <c r="V37" s="85">
        <f>T37*1.1</f>
        <v>6457.0001760000005</v>
      </c>
      <c r="W37" s="117">
        <f>'ACT Oct 2019'!BL14</f>
        <v>0</v>
      </c>
      <c r="X37" s="118" t="str">
        <f>'ACT Oct 2019'!BM14</f>
        <v>n</v>
      </c>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row>
    <row r="38" spans="1:53" x14ac:dyDescent="0.15">
      <c r="A38" s="110" t="str">
        <f>'ACT Oct 2019'!K15</f>
        <v>Origin Energy</v>
      </c>
      <c r="B38" s="111" t="str">
        <f>'ACT Oct 2019'!L15</f>
        <v xml:space="preserve">Flexi </v>
      </c>
      <c r="C38" s="112">
        <f>IF('ACT Oct 2019'!BP15=0,91*'ACT Oct 2019'!M15/100,(91*'ACT Oct 2019'!M15/100)+'ACT Oct 2019'!BP15/4)</f>
        <v>115.11499999999999</v>
      </c>
      <c r="D38" s="112">
        <f>IF('ACT Oct 2019'!O15="",$C$30*$C$31*'ACT Oct 2019'!N15/100,IF($C$30*$C$31&gt;='ACT Oct 2019'!P15,('ACT Oct 2019'!P15*'ACT Oct 2019'!N15/100),($C$30*$C$31*'ACT Oct 2019'!N15/100)))</f>
        <v>503.59090909090907</v>
      </c>
      <c r="E38" s="112">
        <f>IF(AND('ACT Oct 2019'!P15&gt;0,'ACT Oct 2019'!R15&gt;0),IF($C$30*$C$31&lt;'ACT Oct 2019'!P15,0,IF($C$30*$C$31&lt;=('ACT Oct 2019'!R15+'ACT Oct 2019'!P15),(($C$30*$C$31-'ACT Oct 2019'!P15)*'ACT Oct 2019'!Q15/100),(('ACT Oct 2019'!R15)*'ACT Oct 2019'!Q15/100))),0)</f>
        <v>0</v>
      </c>
      <c r="F38" s="112">
        <f>IF(AND('ACT Oct 2019'!R15&gt;0,'ACT Oct 2019'!T15&gt;0),IF(($C$30*$C$31&lt;'ACT Oct 2019'!T15),(0),($C$30*$C$31-'ACT Oct 2019'!T15)*'ACT Oct 2019'!U15/100),IF(AND('ACT Oct 2019'!R15&gt;0,'ACT Oct 2019'!T15=""),IF(($C$30*$C$31&lt;'ACT Oct 2019'!R15+'ACT Oct 2019'!P15),(0),(($C$30*$C$31-('ACT Oct 2019'!R15+'ACT Oct 2019'!P15))*'ACT Oct 2019'!S15/100)),IF(AND('ACT Oct 2019'!P15&gt;0,'ACT Oct 2019'!R15=""&gt;0),IF(($C$30*$C$31&lt;'ACT Oct 2019'!P15),(0),($C$30*$C$31-'ACT Oct 2019'!P15)*'ACT Oct 2019'!Q15/100),0)))</f>
        <v>0</v>
      </c>
      <c r="G38" s="112">
        <f>($C$30*$C$32)*'ACT Oct 2019'!AI15/100</f>
        <v>483.2727272727272</v>
      </c>
      <c r="H38" s="112">
        <f>($C$30*$C$33)*'ACT Oct 2019'!W15/100</f>
        <v>272.31818181818181</v>
      </c>
      <c r="I38" s="115">
        <f t="shared" si="23"/>
        <v>1374.296818181818</v>
      </c>
      <c r="J38" s="188">
        <f t="shared" si="25"/>
        <v>5036.7272727272721</v>
      </c>
      <c r="K38" s="188">
        <f t="shared" si="26"/>
        <v>5497.1872727272721</v>
      </c>
      <c r="L38" s="85">
        <f t="shared" si="27"/>
        <v>6046.9059999999999</v>
      </c>
      <c r="M38" s="116">
        <f>'ACT Oct 2019'!BB15</f>
        <v>8</v>
      </c>
      <c r="N38" s="116">
        <f>'ACT Oct 2019'!BC15</f>
        <v>0</v>
      </c>
      <c r="O38" s="116">
        <f>'ACT Oct 2019'!BD15</f>
        <v>0</v>
      </c>
      <c r="P38" s="116">
        <f>'ACT Oct 2019'!BE15</f>
        <v>0</v>
      </c>
      <c r="Q38" s="198" t="str">
        <f>IF(SUM(M38:P38)=0,"No discount",IF(M38&gt;0,"Guaranteed off bill",IF(N38&gt;0,"Guaranteed off usage",IF(O38&gt;0,"Pay-on-time off bill","Pay-on-time off usage"))))</f>
        <v>Guaranteed off bill</v>
      </c>
      <c r="R38" s="198" t="str">
        <f t="shared" si="24"/>
        <v>Inclusive</v>
      </c>
      <c r="S38" s="190">
        <f t="shared" si="28"/>
        <v>5057.4122909090902</v>
      </c>
      <c r="T38" s="191">
        <f t="shared" si="29"/>
        <v>5057.4122909090902</v>
      </c>
      <c r="U38" s="85">
        <f t="shared" ref="U38:U40" si="30">S38*1.1</f>
        <v>5563.1535199999998</v>
      </c>
      <c r="V38" s="85">
        <f t="shared" ref="V38:V40" si="31">T38*1.1</f>
        <v>5563.1535199999998</v>
      </c>
      <c r="W38" s="117">
        <f>'ACT Oct 2019'!BL15</f>
        <v>12</v>
      </c>
      <c r="X38" s="118" t="str">
        <f>'ACT Oct 2019'!BM15</f>
        <v>y</v>
      </c>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row>
    <row r="39" spans="1:53" x14ac:dyDescent="0.15">
      <c r="A39" s="110" t="str">
        <f>'ACT Oct 2019'!K16</f>
        <v>Next Business Energy</v>
      </c>
      <c r="B39" s="111" t="str">
        <f>'ACT Oct 2019'!L16</f>
        <v>Pay on time</v>
      </c>
      <c r="C39" s="112">
        <f>IF('ACT Oct 2019'!BP16=0,91*'ACT Oct 2019'!M16/100,(91*'ACT Oct 2019'!M16/100)+'ACT Oct 2019'!BP16/4)</f>
        <v>100.09999999999998</v>
      </c>
      <c r="D39" s="112">
        <f>IF('ACT Oct 2019'!O16="",$C$30*$C$31*'ACT Oct 2019'!N16/100,IF($C$30*$C$31&gt;='ACT Oct 2019'!P16,('ACT Oct 2019'!P16*'ACT Oct 2019'!N16/100),($C$30*$C$31*'ACT Oct 2019'!N16/100)))</f>
        <v>592.5</v>
      </c>
      <c r="E39" s="112">
        <f>IF(AND('ACT Oct 2019'!P16&gt;0,'ACT Oct 2019'!R16&gt;0),IF($C$30*$C$31&lt;'ACT Oct 2019'!P16,0,IF($C$30*$C$31&lt;=('ACT Oct 2019'!R16+'ACT Oct 2019'!P16),(($C$30*$C$31-'ACT Oct 2019'!P16)*'ACT Oct 2019'!Q16/100),(('ACT Oct 2019'!R16)*'ACT Oct 2019'!Q16/100))),0)</f>
        <v>0</v>
      </c>
      <c r="F39" s="112">
        <f>IF(AND('ACT Oct 2019'!R16&gt;0,'ACT Oct 2019'!T16&gt;0),IF(($C$30*$C$31&lt;'ACT Oct 2019'!T16),(0),($C$30*$C$31-'ACT Oct 2019'!T16)*'ACT Oct 2019'!U16/100),IF(AND('ACT Oct 2019'!R16&gt;0,'ACT Oct 2019'!T16=""),IF(($C$30*$C$31&lt;'ACT Oct 2019'!R16+'ACT Oct 2019'!P16),(0),(($C$30*$C$31-('ACT Oct 2019'!R16+'ACT Oct 2019'!P16))*'ACT Oct 2019'!S16/100)),IF(AND('ACT Oct 2019'!P16&gt;0,'ACT Oct 2019'!R16=""&gt;0),IF(($C$30*$C$31&lt;'ACT Oct 2019'!P16),(0),($C$30*$C$31-'ACT Oct 2019'!P16)*'ACT Oct 2019'!Q16/100),0)))</f>
        <v>0</v>
      </c>
      <c r="G39" s="112">
        <f>($C$30*$C$32)*'ACT Oct 2019'!AI16/100</f>
        <v>539.99999999999989</v>
      </c>
      <c r="H39" s="112">
        <f>($C$30*$C$33)*'ACT Oct 2019'!W16/100</f>
        <v>322.49999999999994</v>
      </c>
      <c r="I39" s="115">
        <f t="shared" si="23"/>
        <v>1555.1</v>
      </c>
      <c r="J39" s="188">
        <f t="shared" si="25"/>
        <v>5820</v>
      </c>
      <c r="K39" s="188">
        <f t="shared" si="26"/>
        <v>6220.4</v>
      </c>
      <c r="L39" s="85">
        <f t="shared" si="27"/>
        <v>6842.4400000000005</v>
      </c>
      <c r="M39" s="116">
        <f>'ACT Oct 2019'!BB16</f>
        <v>0</v>
      </c>
      <c r="N39" s="116">
        <f>'ACT Oct 2019'!BC16</f>
        <v>0</v>
      </c>
      <c r="O39" s="116">
        <f>'ACT Oct 2019'!BD16</f>
        <v>7</v>
      </c>
      <c r="P39" s="116">
        <f>'ACT Oct 2019'!BE16</f>
        <v>0</v>
      </c>
      <c r="Q39" s="198" t="str">
        <f>IF(SUM(M39:P39)=0,"No discount",IF(M39&gt;0,"Guaranteed off bill",IF(N39&gt;0,"Guaranteed off usage",IF(O39&gt;0,"Pay-on-time off bill","Pay-on-time off usage"))))</f>
        <v>Pay-on-time off bill</v>
      </c>
      <c r="R39" s="198" t="str">
        <f t="shared" si="24"/>
        <v>Exclusive</v>
      </c>
      <c r="S39" s="190">
        <f t="shared" si="28"/>
        <v>6220.4</v>
      </c>
      <c r="T39" s="191">
        <f t="shared" si="29"/>
        <v>5784.9719999999998</v>
      </c>
      <c r="U39" s="85">
        <f t="shared" si="30"/>
        <v>6842.4400000000005</v>
      </c>
      <c r="V39" s="85">
        <f t="shared" si="31"/>
        <v>6363.4692000000005</v>
      </c>
      <c r="W39" s="117">
        <f>'ACT Oct 2019'!BL16</f>
        <v>24</v>
      </c>
      <c r="X39" s="118" t="str">
        <f>'ACT Oct 2019'!BM16</f>
        <v>n</v>
      </c>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row>
    <row r="40" spans="1:53" ht="15" thickBot="1" x14ac:dyDescent="0.2">
      <c r="A40" s="121" t="str">
        <f>'ACT Oct 2019'!K17</f>
        <v>Powerclub</v>
      </c>
      <c r="B40" s="122" t="str">
        <f>'ACT Oct 2019'!L17</f>
        <v>Powerbank Business</v>
      </c>
      <c r="C40" s="123">
        <f>IF('ACT Oct 2019'!BP17=0,91*'ACT Oct 2019'!M17/100,(91*'ACT Oct 2019'!M17/100)+'ACT Oct 2019'!BP17/4)</f>
        <v>108.14427272727271</v>
      </c>
      <c r="D40" s="123">
        <f>IF('ACT Oct 2019'!O17="",$C$30*$C$31*'ACT Oct 2019'!N17/100,IF($C$30*$C$31&gt;='ACT Oct 2019'!P17,('ACT Oct 2019'!P17*'ACT Oct 2019'!N17/100),($C$30*$C$31*'ACT Oct 2019'!N17/100)))</f>
        <v>466.5</v>
      </c>
      <c r="E40" s="123">
        <f>IF(AND('ACT Oct 2019'!P17&gt;0,'ACT Oct 2019'!R17&gt;0),IF($C$30*$C$31&lt;'ACT Oct 2019'!P17,0,IF($C$30*$C$31&lt;=('ACT Oct 2019'!R17+'ACT Oct 2019'!P17),(($C$30*$C$31-'ACT Oct 2019'!P17)*'ACT Oct 2019'!Q17/100),(('ACT Oct 2019'!R17)*'ACT Oct 2019'!Q17/100))),0)</f>
        <v>0</v>
      </c>
      <c r="F40" s="123">
        <f>IF(AND('ACT Oct 2019'!R17&gt;0,'ACT Oct 2019'!T17&gt;0),IF(($C$30*$C$31&lt;'ACT Oct 2019'!T17),(0),($C$30*$C$31-'ACT Oct 2019'!T17)*'ACT Oct 2019'!U17/100),IF(AND('ACT Oct 2019'!R17&gt;0,'ACT Oct 2019'!T17=""),IF(($C$30*$C$31&lt;'ACT Oct 2019'!R17+'ACT Oct 2019'!P17),(0),(($C$30*$C$31-('ACT Oct 2019'!R17+'ACT Oct 2019'!P17))*'ACT Oct 2019'!S17/100)),IF(AND('ACT Oct 2019'!P17&gt;0,'ACT Oct 2019'!R17=""&gt;0),IF(($C$30*$C$31&lt;'ACT Oct 2019'!P17),(0),($C$30*$C$31-'ACT Oct 2019'!P17)*'ACT Oct 2019'!Q17/100),0)))</f>
        <v>0</v>
      </c>
      <c r="G40" s="123">
        <f>($C$30*$C$32)*'ACT Oct 2019'!AI17/100</f>
        <v>414.54545454545456</v>
      </c>
      <c r="H40" s="123">
        <f>($C$30*$C$33)*'ACT Oct 2019'!W17/100</f>
        <v>240.27272727272728</v>
      </c>
      <c r="I40" s="125">
        <f t="shared" si="23"/>
        <v>1229.4624545454544</v>
      </c>
      <c r="J40" s="189">
        <f t="shared" si="25"/>
        <v>4485.272727272727</v>
      </c>
      <c r="K40" s="189">
        <f t="shared" si="26"/>
        <v>4917.8498181818177</v>
      </c>
      <c r="L40" s="119">
        <f t="shared" si="27"/>
        <v>5409.6347999999998</v>
      </c>
      <c r="M40" s="126">
        <f>'ACT Oct 2019'!BB17</f>
        <v>0</v>
      </c>
      <c r="N40" s="126">
        <f>'ACT Oct 2019'!BC17</f>
        <v>0</v>
      </c>
      <c r="O40" s="126">
        <f>'ACT Oct 2019'!BD17</f>
        <v>0</v>
      </c>
      <c r="P40" s="126">
        <f>'ACT Oct 2019'!BE17</f>
        <v>0</v>
      </c>
      <c r="Q40" s="199" t="str">
        <f>IF(SUM(M40:P40)=0,"No discount",IF(M40&gt;0,"Guaranteed off bill",IF(N40&gt;0,"Guaranteed off usage",IF(O40&gt;0,"Pay-on-time off bill","Pay-on-time off usage"))))</f>
        <v>No discount</v>
      </c>
      <c r="R40" s="199" t="str">
        <f t="shared" si="24"/>
        <v>Exclusive</v>
      </c>
      <c r="S40" s="171">
        <f t="shared" si="28"/>
        <v>4917.8498181818177</v>
      </c>
      <c r="T40" s="172">
        <f t="shared" si="29"/>
        <v>4917.8498181818177</v>
      </c>
      <c r="U40" s="119">
        <f t="shared" si="30"/>
        <v>5409.6347999999998</v>
      </c>
      <c r="V40" s="119">
        <f t="shared" si="31"/>
        <v>5409.6347999999998</v>
      </c>
      <c r="W40" s="127">
        <f>'ACT Oct 2019'!BL17</f>
        <v>0</v>
      </c>
      <c r="X40" s="128">
        <f>'ACT Oct 2019'!BM17</f>
        <v>0</v>
      </c>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row>
    <row r="41" spans="1:53" x14ac:dyDescent="0.15">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1"/>
      <c r="AX41" s="161"/>
      <c r="AY41" s="161"/>
      <c r="AZ41" s="161"/>
      <c r="BA41" s="161"/>
    </row>
    <row r="42" spans="1:53" x14ac:dyDescent="0.15">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row>
    <row r="43" spans="1:53" x14ac:dyDescent="0.15">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row>
    <row r="44" spans="1:53" x14ac:dyDescent="0.15">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1"/>
      <c r="AX44" s="161"/>
      <c r="AY44" s="161"/>
      <c r="AZ44" s="161"/>
      <c r="BA44" s="161"/>
    </row>
    <row r="45" spans="1:53" x14ac:dyDescent="0.15">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row>
    <row r="46" spans="1:53" x14ac:dyDescent="0.15">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1"/>
      <c r="AX46" s="161"/>
      <c r="AY46" s="161"/>
      <c r="AZ46" s="161"/>
      <c r="BA46" s="161"/>
    </row>
    <row r="47" spans="1:53" x14ac:dyDescent="0.15">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row>
    <row r="48" spans="1:53" x14ac:dyDescent="0.15">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row>
    <row r="49" spans="25:53" x14ac:dyDescent="0.15">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row>
    <row r="50" spans="25:53" x14ac:dyDescent="0.15">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row>
    <row r="51" spans="25:53" x14ac:dyDescent="0.15">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row>
    <row r="52" spans="25:53" x14ac:dyDescent="0.15">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row>
    <row r="53" spans="25:53" x14ac:dyDescent="0.15">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row>
    <row r="54" spans="25:53" x14ac:dyDescent="0.15">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row>
    <row r="55" spans="25:53" x14ac:dyDescent="0.15">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row>
    <row r="56" spans="25:53" x14ac:dyDescent="0.15">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row>
    <row r="57" spans="25:53" x14ac:dyDescent="0.15">
      <c r="Y57" s="161"/>
      <c r="Z57" s="161"/>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row>
    <row r="58" spans="25:53" x14ac:dyDescent="0.15">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row>
    <row r="59" spans="25:53" x14ac:dyDescent="0.15">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row>
    <row r="60" spans="25:53" x14ac:dyDescent="0.15">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row>
    <row r="61" spans="25:53" x14ac:dyDescent="0.15">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row>
    <row r="62" spans="25:53" x14ac:dyDescent="0.15">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row>
    <row r="63" spans="25:53" x14ac:dyDescent="0.15">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row>
    <row r="64" spans="25:53" x14ac:dyDescent="0.15">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row>
    <row r="65" spans="25:53" x14ac:dyDescent="0.15">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row>
    <row r="66" spans="25:53" x14ac:dyDescent="0.15">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row>
    <row r="67" spans="25:53" x14ac:dyDescent="0.15">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row>
    <row r="68" spans="25:53" x14ac:dyDescent="0.15">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row>
    <row r="69" spans="25:53" x14ac:dyDescent="0.15">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row>
    <row r="70" spans="25:53" x14ac:dyDescent="0.15">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row>
    <row r="71" spans="25:53" x14ac:dyDescent="0.15">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row>
    <row r="72" spans="25:53" x14ac:dyDescent="0.15">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row>
    <row r="73" spans="25:53" x14ac:dyDescent="0.15">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row>
    <row r="74" spans="25:53" x14ac:dyDescent="0.15">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row>
    <row r="75" spans="25:53" x14ac:dyDescent="0.15">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row>
    <row r="76" spans="25:53" x14ac:dyDescent="0.15">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row>
    <row r="77" spans="25:53" x14ac:dyDescent="0.15">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row>
    <row r="78" spans="25:53" x14ac:dyDescent="0.15">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row>
    <row r="79" spans="25:53" x14ac:dyDescent="0.15">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row>
    <row r="80" spans="25:53" x14ac:dyDescent="0.15">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row>
    <row r="81" spans="25:53" x14ac:dyDescent="0.15">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row>
    <row r="82" spans="25:53" x14ac:dyDescent="0.15">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1"/>
      <c r="AX82" s="161"/>
      <c r="AY82" s="161"/>
      <c r="AZ82" s="161"/>
      <c r="BA82" s="161"/>
    </row>
    <row r="83" spans="25:53" x14ac:dyDescent="0.15">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1"/>
      <c r="AX83" s="161"/>
      <c r="AY83" s="161"/>
      <c r="AZ83" s="161"/>
      <c r="BA83" s="161"/>
    </row>
  </sheetData>
  <sheetProtection algorithmName="SHA-512" hashValue="NfNCTl6ffy1ayCum0sWhYaAz5/EgDxfH0oAiyAAMIRh2R85v6v2xYG8Fpx/ydeSbUQOb4hbQSSLz7lDBeP/Mzg==" saltValue="DV/wNk32x0Zuj7rRa71vOA==" spinCount="100000" sheet="1" objects="1" scenarios="1"/>
  <pageMargins left="0.75" right="0.75" top="1" bottom="1" header="0.5" footer="0.5"/>
  <pageSetup paperSize="9" orientation="portrait" horizontalDpi="0" verticalDpi="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4BFC-904F-8241-9385-AAB3CF46777C}">
  <sheetPr codeName="Sheet4">
    <tabColor rgb="FFFF7E79"/>
  </sheetPr>
  <dimension ref="A1:BA82"/>
  <sheetViews>
    <sheetView zoomScale="90" zoomScaleNormal="90" workbookViewId="0">
      <selection activeCell="I45" sqref="I45"/>
    </sheetView>
  </sheetViews>
  <sheetFormatPr baseColWidth="10" defaultRowHeight="14" x14ac:dyDescent="0.15"/>
  <cols>
    <col min="1" max="1" width="20.33203125" style="152" customWidth="1"/>
    <col min="2" max="2" width="22.6640625" style="152" bestFit="1" customWidth="1"/>
    <col min="3" max="9" width="12.1640625" style="152" customWidth="1"/>
    <col min="10" max="11" width="12.1640625" style="152" hidden="1" customWidth="1"/>
    <col min="12" max="16" width="12.1640625" style="152" customWidth="1"/>
    <col min="17" max="20" width="12.1640625" style="152" hidden="1" customWidth="1"/>
    <col min="21" max="24" width="12.1640625" style="152" customWidth="1"/>
    <col min="25" max="53" width="7.5" style="152" customWidth="1"/>
    <col min="54" max="16384" width="10.83203125" style="152"/>
  </cols>
  <sheetData>
    <row r="1" spans="1:53" x14ac:dyDescent="0.15">
      <c r="A1" s="152" t="s">
        <v>178</v>
      </c>
    </row>
    <row r="2" spans="1:53" x14ac:dyDescent="0.15">
      <c r="A2" s="153" t="s">
        <v>196</v>
      </c>
    </row>
    <row r="3" spans="1:53" ht="15" thickBot="1" x14ac:dyDescent="0.2"/>
    <row r="4" spans="1:53" x14ac:dyDescent="0.15">
      <c r="A4" s="74" t="s">
        <v>104</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105</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188</v>
      </c>
      <c r="C7" s="179" t="s">
        <v>164</v>
      </c>
      <c r="D7" s="179" t="s">
        <v>5</v>
      </c>
      <c r="E7" s="179" t="s">
        <v>6</v>
      </c>
      <c r="F7" s="179" t="s">
        <v>7</v>
      </c>
      <c r="G7" s="179" t="s">
        <v>114</v>
      </c>
      <c r="H7" s="179" t="s">
        <v>110</v>
      </c>
      <c r="I7" s="179" t="s">
        <v>111</v>
      </c>
      <c r="J7" s="179" t="s">
        <v>335</v>
      </c>
      <c r="K7" s="180" t="s">
        <v>112</v>
      </c>
      <c r="L7" s="180" t="s">
        <v>339</v>
      </c>
      <c r="M7" s="181" t="s">
        <v>113</v>
      </c>
      <c r="N7" s="181" t="s">
        <v>167</v>
      </c>
      <c r="O7" s="181" t="s">
        <v>168</v>
      </c>
      <c r="P7" s="181" t="s">
        <v>169</v>
      </c>
      <c r="Q7" s="181" t="s">
        <v>336</v>
      </c>
      <c r="R7" s="181" t="s">
        <v>337</v>
      </c>
      <c r="S7" s="182" t="s">
        <v>129</v>
      </c>
      <c r="T7" s="182" t="s">
        <v>130</v>
      </c>
      <c r="U7" s="182" t="s">
        <v>176</v>
      </c>
      <c r="V7" s="182" t="s">
        <v>177</v>
      </c>
      <c r="W7" s="181" t="s">
        <v>131</v>
      </c>
      <c r="X7" s="183" t="s">
        <v>132</v>
      </c>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row>
    <row r="8" spans="1:53" x14ac:dyDescent="0.15">
      <c r="A8" s="110" t="str">
        <f>'ACT Apr 2019'!K2</f>
        <v>ActewAGL</v>
      </c>
      <c r="B8" s="111" t="str">
        <f>'ACT Apr 2019'!L2</f>
        <v>Business plan</v>
      </c>
      <c r="C8" s="112">
        <f>IF('ACT Apr 2019'!BP2=0,91*'ACT Apr 2019'!M2/100,(91*'ACT Apr 2019'!M2/100)+'ACT Apr 2019'!BP2/4)</f>
        <v>121.485</v>
      </c>
      <c r="D8" s="112">
        <f>IF('ACT Apr 2019'!O2="",$C$5*'ACT Apr 2019'!N2/100,IF($C$5&gt;='ACT Apr 2019'!P2,('ACT Apr 2019'!P2*'ACT Apr 2019'!N2/100),($C$5*'ACT Apr 2019'!N2/100)))</f>
        <v>1389</v>
      </c>
      <c r="E8" s="112">
        <f>IF(AND('ACT Apr 2019'!P2&gt;0,'ACT Apr 2019'!R2&gt;0),IF($C$5&lt;'ACT Apr 2019'!P2,0,IF($C$5&lt;=('ACT Apr 2019'!R2+'ACT Apr 2019'!P2),(($C$5-'ACT Apr 2019'!P2)*'ACT Apr 2019'!Q2/100),(('ACT Apr 2019'!R2)*'ACT Apr 2019'!Q2/100))),0)</f>
        <v>0</v>
      </c>
      <c r="F8" s="112">
        <f>IF(AND('ACT Apr 2019'!Q2&gt;0,'ACT Apr 2019'!S2&gt;0),IF($C$5&lt;('ACT Apr 2019'!R2+'ACT Apr 2019'!P2),0,IF($C$5&lt;=('ACT Apr 2019'!T2+'ACT Apr 2019'!R2+'ACT Apr 2019'!P2),(($C$5-('ACT Apr 2019'!R2+'ACT Apr 2019'!P2))*'ACT Apr 2019'!S2/100),('ACT Apr 2019'!T2*'ACT Apr 2019'!S2/100))),0)</f>
        <v>0</v>
      </c>
      <c r="G8" s="114">
        <v>0</v>
      </c>
      <c r="H8" s="112">
        <f>IF(AND('ACT Apr 2019'!R2&gt;0,'ACT Apr 2019'!T2&gt;0),IF(($C$5&lt;'ACT Apr 2019'!T2),(0),($C$5-'ACT Apr 2019'!T2)*'ACT Apr 2019'!U2/100),IF(AND('ACT Apr 2019'!R2&gt;0,'ACT Apr 2019'!T2=""),IF(($C$5&lt;'ACT Apr 2019'!R2+'ACT Apr 2019'!P2),(0),(($C$5-('ACT Apr 2019'!R2+'ACT Apr 2019'!P2))*'ACT Apr 2019'!S2/100)),IF(AND('ACT Apr 2019'!P2&gt;0,'ACT Apr 2019'!R2=""&gt;0),IF(($C$5&lt;'ACT Apr 2019'!P2),(0),($C$5-'ACT Apr 2019'!P2)*'ACT Apr 2019'!Q2/100),0)))</f>
        <v>0</v>
      </c>
      <c r="I8" s="115">
        <f>SUM(C8:H8)</f>
        <v>1510.4849999999999</v>
      </c>
      <c r="J8" s="188">
        <f>(I8-C8)*4</f>
        <v>5556</v>
      </c>
      <c r="K8" s="188">
        <f>I8*4</f>
        <v>6041.94</v>
      </c>
      <c r="L8" s="85">
        <f>K8*1.1</f>
        <v>6646.134</v>
      </c>
      <c r="M8" s="116">
        <v>0</v>
      </c>
      <c r="N8" s="116">
        <f>'ACT Apr 2019'!BC2</f>
        <v>12</v>
      </c>
      <c r="O8" s="116">
        <f>'ACT Apr 2019'!BD2</f>
        <v>0</v>
      </c>
      <c r="P8" s="116">
        <f>'ACT Apr 2019'!BE2</f>
        <v>0</v>
      </c>
      <c r="Q8" s="198" t="str">
        <f>IF(SUM(M8:P8)=0,"No discount",IF(M8&gt;0,"Guaranteed off bill",IF(N8&gt;0,"Guaranteed off usage",IF(O8&gt;0,"Pay-on-time off bill","Pay-on-time off usage"))))</f>
        <v>Guaranteed off usage</v>
      </c>
      <c r="R8" s="198" t="s">
        <v>338</v>
      </c>
      <c r="S8" s="170">
        <f>IF(AND(Q8="Guaranteed off bill",R8="Inclusive"),((K8*1.1)-((K8*1.1)*M8/100))/1.1,IF(AND(Q8="Guaranteed off usage",R8="Inclusive"),((K8*1.1)-((J8*1.1)*N8/100))/1.1,IF(AND(Q8="Guaranteed off bill",R8="Exclusive"),K8-(K8*M8/100),IF(AND(Q8="Guaranteed off usage",R8="Exclusive"),K8-(J8*N8/100),IF(R8="Inclusive",((K8*1.1))/1.1,K8)))))</f>
        <v>5375.2199999999993</v>
      </c>
      <c r="T8" s="170">
        <f>IF(AND(Q8="Pay-on-time off bill",R8="Inclusive"),((S8*1.1)-((S8*1.1)*O8/100))/1.1,IF(AND(Q8="Pay-on-time off usage",R8="Inclusive"),((S8*1.1)-((J8*1.1)*P8/100))/1.1,IF(AND(Q8="Pay-on-time off bill",R8="Exclusive"),S8-(S8*O8/100),IF(AND(Q8="Pay-on-time off usage",R8="Exclusive"),S8-(J8*P8/100),IF(R8="Inclusive",((S8*1.1))/1.1,S8)))))</f>
        <v>5375.2199999999993</v>
      </c>
      <c r="U8" s="85">
        <f>S8*1.1</f>
        <v>5912.7420000000002</v>
      </c>
      <c r="V8" s="85">
        <f>T8*1.1</f>
        <v>5912.7420000000002</v>
      </c>
      <c r="W8" s="117">
        <f>'ACT Apr 2019'!BL2</f>
        <v>12</v>
      </c>
      <c r="X8" s="118" t="str">
        <f>'ACT Apr 2019'!BM2</f>
        <v>y</v>
      </c>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row>
    <row r="9" spans="1:53" x14ac:dyDescent="0.15">
      <c r="A9" s="110" t="str">
        <f>'ACT Apr 2019'!K3</f>
        <v>EnergyAustralia</v>
      </c>
      <c r="B9" s="111" t="str">
        <f>'ACT Apr 2019'!L3</f>
        <v>Everyday Saver Business</v>
      </c>
      <c r="C9" s="112">
        <f>IF('ACT Apr 2019'!BP3=0,91*'ACT Apr 2019'!M3/100,(91*'ACT Apr 2019'!M3/100)+'ACT Apr 2019'!BP3/4)</f>
        <v>102.01100000000001</v>
      </c>
      <c r="D9" s="112">
        <f>IF('ACT Apr 2019'!O3="",$C$5*'ACT Apr 2019'!N3/100,IF($C$5&gt;='ACT Apr 2019'!P3,('ACT Apr 2019'!P3*'ACT Apr 2019'!N3/100),($C$5*'ACT Apr 2019'!N3/100)))</f>
        <v>1312</v>
      </c>
      <c r="E9" s="112">
        <f>IF(AND('ACT Apr 2019'!P3&gt;0,'ACT Apr 2019'!R3&gt;0),IF($C$5&lt;'ACT Apr 2019'!P3,0,IF($C$5&lt;=('ACT Apr 2019'!R3+'ACT Apr 2019'!P3),(($C$5-'ACT Apr 2019'!P3)*'ACT Apr 2019'!Q3/100),(('ACT Apr 2019'!R3)*'ACT Apr 2019'!Q3/100))),0)</f>
        <v>0</v>
      </c>
      <c r="F9" s="112">
        <f>IF(AND('ACT Apr 2019'!Q3&gt;0,'ACT Apr 2019'!S3&gt;0),IF($C$5&lt;('ACT Apr 2019'!R3+'ACT Apr 2019'!P3),0,IF($C$5&lt;=('ACT Apr 2019'!T3+'ACT Apr 2019'!R3+'ACT Apr 2019'!P3),(($C$5-('ACT Apr 2019'!R3+'ACT Apr 2019'!P3))*'ACT Apr 2019'!S3/100),('ACT Apr 2019'!T3*'ACT Apr 2019'!S3/100))),0)</f>
        <v>0</v>
      </c>
      <c r="G9" s="114">
        <v>0</v>
      </c>
      <c r="H9" s="112">
        <f>IF(AND('ACT Apr 2019'!R3&gt;0,'ACT Apr 2019'!T3&gt;0),IF(($C$5&lt;'ACT Apr 2019'!T3),(0),($C$5-'ACT Apr 2019'!T3)*'ACT Apr 2019'!U3/100),IF(AND('ACT Apr 2019'!R3&gt;0,'ACT Apr 2019'!T3=""),IF(($C$5&lt;'ACT Apr 2019'!R3+'ACT Apr 2019'!P3),(0),(($C$5-('ACT Apr 2019'!R3+'ACT Apr 2019'!P3))*'ACT Apr 2019'!S3/100)),IF(AND('ACT Apr 2019'!P3&gt;0,'ACT Apr 2019'!R3=""&gt;0),IF(($C$5&lt;'ACT Apr 2019'!P3),(0),($C$5-'ACT Apr 2019'!P3)*'ACT Apr 2019'!Q3/100),0)))</f>
        <v>0</v>
      </c>
      <c r="I9" s="115">
        <f t="shared" ref="I9:I11" si="0">SUM(C9:H9)</f>
        <v>1414.011</v>
      </c>
      <c r="J9" s="188">
        <f t="shared" ref="J9:J12" si="1">(I9-C9)*4</f>
        <v>5248</v>
      </c>
      <c r="K9" s="188">
        <f t="shared" ref="K9:K11" si="2">I9*4</f>
        <v>5656.0439999999999</v>
      </c>
      <c r="L9" s="85">
        <f t="shared" ref="L9:L12" si="3">K9*1.1</f>
        <v>6221.6484</v>
      </c>
      <c r="M9" s="116">
        <v>0</v>
      </c>
      <c r="N9" s="116">
        <f>'ACT Apr 2019'!BC3</f>
        <v>10</v>
      </c>
      <c r="O9" s="116">
        <f>'ACT Apr 2019'!BD3</f>
        <v>0</v>
      </c>
      <c r="P9" s="116">
        <f>'ACT Apr 2019'!BE3</f>
        <v>0</v>
      </c>
      <c r="Q9" s="198" t="str">
        <f t="shared" ref="Q9:Q12" si="4">IF(SUM(M9:P9)=0,"No discount",IF(M9&gt;0,"Guaranteed off bill",IF(N9&gt;0,"Guaranteed off usage",IF(O9&gt;0,"Pay-on-time off bill","Pay-on-time off usage"))))</f>
        <v>Guaranteed off usage</v>
      </c>
      <c r="R9" s="198" t="s">
        <v>338</v>
      </c>
      <c r="S9" s="170">
        <f t="shared" ref="S9:S12" si="5">IF(AND(Q9="Guaranteed off bill",R9="Inclusive"),((K9*1.1)-((K9*1.1)*M9/100))/1.1,IF(AND(Q9="Guaranteed off usage",R9="Inclusive"),((K9*1.1)-((J9*1.1)*N9/100))/1.1,IF(AND(Q9="Guaranteed off bill",R9="Exclusive"),K9-(K9*M9/100),IF(AND(Q9="Guaranteed off usage",R9="Exclusive"),K9-(J9*N9/100),IF(R9="Inclusive",((K9*1.1))/1.1,K9)))))</f>
        <v>5131.2439999999997</v>
      </c>
      <c r="T9" s="170">
        <f t="shared" ref="T9:T12" si="6">IF(AND(Q9="Pay-on-time off bill",R9="Inclusive"),((S9*1.1)-((S9*1.1)*O9/100))/1.1,IF(AND(Q9="Pay-on-time off usage",R9="Inclusive"),((S9*1.1)-((J9*1.1)*P9/100))/1.1,IF(AND(Q9="Pay-on-time off bill",R9="Exclusive"),S9-(S9*O9/100),IF(AND(Q9="Pay-on-time off usage",R9="Exclusive"),S9-(J9*P9/100),IF(R9="Inclusive",((S9*1.1))/1.1,S9)))))</f>
        <v>5131.2439999999997</v>
      </c>
      <c r="U9" s="85">
        <f>S9*1.1</f>
        <v>5644.3684000000003</v>
      </c>
      <c r="V9" s="85">
        <f>T9*1.1</f>
        <v>5644.3684000000003</v>
      </c>
      <c r="W9" s="117">
        <f>'ACT Apr 2019'!BL3</f>
        <v>0</v>
      </c>
      <c r="X9" s="118" t="str">
        <f>'ACT Apr 2019'!BM3</f>
        <v>n</v>
      </c>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row>
    <row r="10" spans="1:53" x14ac:dyDescent="0.15">
      <c r="A10" s="110" t="str">
        <f>'ACT Apr 2019'!K4</f>
        <v>Origin Energy</v>
      </c>
      <c r="B10" s="111" t="str">
        <f>'ACT Apr 2019'!L4</f>
        <v>Business Saver</v>
      </c>
      <c r="C10" s="112">
        <f>IF('ACT Apr 2019'!BP4=0,91*'ACT Apr 2019'!M4/100,(91*'ACT Apr 2019'!M4/100)+'ACT Apr 2019'!BP4/4)</f>
        <v>110.6833</v>
      </c>
      <c r="D10" s="112">
        <f>IF('ACT Apr 2019'!O4="",$C$5*'ACT Apr 2019'!N4/100,IF($C$5&gt;='ACT Apr 2019'!P4,('ACT Apr 2019'!P4*'ACT Apr 2019'!N4/100),($C$5*'ACT Apr 2019'!N4/100)))</f>
        <v>1328.5</v>
      </c>
      <c r="E10" s="112">
        <f>IF(AND('ACT Apr 2019'!P4&gt;0,'ACT Apr 2019'!R4&gt;0),IF($C$5&lt;'ACT Apr 2019'!P4,0,IF($C$5&lt;=('ACT Apr 2019'!R4+'ACT Apr 2019'!P4),(($C$5-'ACT Apr 2019'!P4)*'ACT Apr 2019'!Q4/100),(('ACT Apr 2019'!R4)*'ACT Apr 2019'!Q4/100))),0)</f>
        <v>0</v>
      </c>
      <c r="F10" s="112">
        <f>IF(AND('ACT Apr 2019'!Q4&gt;0,'ACT Apr 2019'!S4&gt;0),IF($C$5&lt;('ACT Apr 2019'!R4+'ACT Apr 2019'!P4),0,IF($C$5&lt;=('ACT Apr 2019'!T4+'ACT Apr 2019'!R4+'ACT Apr 2019'!P4),(($C$5-('ACT Apr 2019'!R4+'ACT Apr 2019'!P4))*'ACT Apr 2019'!S4/100),('ACT Apr 2019'!T4*'ACT Apr 2019'!S4/100))),0)</f>
        <v>0</v>
      </c>
      <c r="G10" s="114">
        <v>0</v>
      </c>
      <c r="H10" s="112">
        <f>IF(AND('ACT Apr 2019'!R4&gt;0,'ACT Apr 2019'!T4&gt;0),IF(($C$5&lt;'ACT Apr 2019'!T4),(0),($C$5-'ACT Apr 2019'!T4)*'ACT Apr 2019'!U4/100),IF(AND('ACT Apr 2019'!R4&gt;0,'ACT Apr 2019'!T4=""),IF(($C$5&lt;'ACT Apr 2019'!R4+'ACT Apr 2019'!P4),(0),(($C$5-('ACT Apr 2019'!R4+'ACT Apr 2019'!P4))*'ACT Apr 2019'!S4/100)),IF(AND('ACT Apr 2019'!P4&gt;0,'ACT Apr 2019'!R4=""&gt;0),IF(($C$5&lt;'ACT Apr 2019'!P4),(0),($C$5-'ACT Apr 2019'!P4)*'ACT Apr 2019'!Q4/100),0)))</f>
        <v>0</v>
      </c>
      <c r="I10" s="115">
        <f t="shared" si="0"/>
        <v>1439.1832999999999</v>
      </c>
      <c r="J10" s="188">
        <f t="shared" si="1"/>
        <v>5314</v>
      </c>
      <c r="K10" s="188">
        <f t="shared" si="2"/>
        <v>5756.7331999999997</v>
      </c>
      <c r="L10" s="85">
        <f t="shared" si="3"/>
        <v>6332.4065200000005</v>
      </c>
      <c r="M10" s="116">
        <v>0</v>
      </c>
      <c r="N10" s="116">
        <f>'ACT Apr 2019'!BC4</f>
        <v>10</v>
      </c>
      <c r="O10" s="116">
        <f>'ACT Apr 2019'!BD4</f>
        <v>0</v>
      </c>
      <c r="P10" s="116">
        <f>'ACT Apr 2019'!BE4</f>
        <v>0</v>
      </c>
      <c r="Q10" s="198" t="str">
        <f t="shared" si="4"/>
        <v>Guaranteed off usage</v>
      </c>
      <c r="R10" s="198" t="s">
        <v>338</v>
      </c>
      <c r="S10" s="170">
        <f t="shared" si="5"/>
        <v>5225.3332</v>
      </c>
      <c r="T10" s="170">
        <f t="shared" si="6"/>
        <v>5225.3332</v>
      </c>
      <c r="U10" s="85">
        <f t="shared" ref="U10:V12" si="7">S10*1.1</f>
        <v>5747.8665200000005</v>
      </c>
      <c r="V10" s="85">
        <f t="shared" si="7"/>
        <v>5747.8665200000005</v>
      </c>
      <c r="W10" s="117">
        <f>'ACT Apr 2019'!BL4</f>
        <v>12</v>
      </c>
      <c r="X10" s="118" t="str">
        <f>'ACT Apr 2019'!BM4</f>
        <v>y</v>
      </c>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row>
    <row r="11" spans="1:53" x14ac:dyDescent="0.15">
      <c r="A11" s="110" t="str">
        <f>'ACT Apr 2019'!K5</f>
        <v>Next Business Energy</v>
      </c>
      <c r="B11" s="111" t="str">
        <f>'ACT Apr 2019'!L5</f>
        <v>Pay on time</v>
      </c>
      <c r="C11" s="112">
        <f>IF('ACT Apr 2019'!BP5=0,91*'ACT Apr 2019'!M5/100,(91*'ACT Apr 2019'!M5/100)+'ACT Apr 2019'!BP5/4)</f>
        <v>109.2</v>
      </c>
      <c r="D11" s="112">
        <f>IF('ACT Apr 2019'!O5="",$C$5*'ACT Apr 2019'!N5/100,IF($C$5&gt;='ACT Apr 2019'!P5,('ACT Apr 2019'!P5*'ACT Apr 2019'!N5/100),($C$5*'ACT Apr 2019'!N5/100)))</f>
        <v>1400</v>
      </c>
      <c r="E11" s="112">
        <f>IF(AND('ACT Apr 2019'!P5&gt;0,'ACT Apr 2019'!R5&gt;0),IF($C$5&lt;'ACT Apr 2019'!P5,0,IF($C$5&lt;=('ACT Apr 2019'!R5+'ACT Apr 2019'!P5),(($C$5-'ACT Apr 2019'!P5)*'ACT Apr 2019'!Q5/100),(('ACT Apr 2019'!R5)*'ACT Apr 2019'!Q5/100))),0)</f>
        <v>0</v>
      </c>
      <c r="F11" s="112">
        <f>IF(AND('ACT Apr 2019'!Q5&gt;0,'ACT Apr 2019'!S5&gt;0),IF($C$5&lt;('ACT Apr 2019'!R5+'ACT Apr 2019'!P5),0,IF($C$5&lt;=('ACT Apr 2019'!T5+'ACT Apr 2019'!R5+'ACT Apr 2019'!P5),(($C$5-('ACT Apr 2019'!R5+'ACT Apr 2019'!P5))*'ACT Apr 2019'!S5/100),('ACT Apr 2019'!T5*'ACT Apr 2019'!S5/100))),0)</f>
        <v>0</v>
      </c>
      <c r="G11" s="114">
        <v>0</v>
      </c>
      <c r="H11" s="112">
        <f>IF(AND('ACT Apr 2019'!R5&gt;0,'ACT Apr 2019'!T5&gt;0),IF(($C$5&lt;'ACT Apr 2019'!T5),(0),($C$5-'ACT Apr 2019'!T5)*'ACT Apr 2019'!U5/100),IF(AND('ACT Apr 2019'!R5&gt;0,'ACT Apr 2019'!T5=""),IF(($C$5&lt;'ACT Apr 2019'!R5+'ACT Apr 2019'!P5),(0),(($C$5-('ACT Apr 2019'!R5+'ACT Apr 2019'!P5))*'ACT Apr 2019'!S5/100)),IF(AND('ACT Apr 2019'!P5&gt;0,'ACT Apr 2019'!R5=""&gt;0),IF(($C$5&lt;'ACT Apr 2019'!P5),(0),($C$5-'ACT Apr 2019'!P5)*'ACT Apr 2019'!Q5/100),0)))</f>
        <v>0</v>
      </c>
      <c r="I11" s="115">
        <f t="shared" si="0"/>
        <v>1509.2</v>
      </c>
      <c r="J11" s="188">
        <f t="shared" si="1"/>
        <v>5600</v>
      </c>
      <c r="K11" s="188">
        <f t="shared" si="2"/>
        <v>6036.8</v>
      </c>
      <c r="L11" s="85">
        <f t="shared" si="3"/>
        <v>6640.4800000000005</v>
      </c>
      <c r="M11" s="116">
        <v>0</v>
      </c>
      <c r="N11" s="116">
        <f>'ACT Apr 2019'!BC5</f>
        <v>0</v>
      </c>
      <c r="O11" s="116">
        <f>'ACT Apr 2019'!BD5</f>
        <v>7</v>
      </c>
      <c r="P11" s="116">
        <f>'ACT Apr 2019'!BE5</f>
        <v>0</v>
      </c>
      <c r="Q11" s="198" t="str">
        <f t="shared" si="4"/>
        <v>Pay-on-time off bill</v>
      </c>
      <c r="R11" s="198" t="s">
        <v>338</v>
      </c>
      <c r="S11" s="170">
        <f t="shared" si="5"/>
        <v>6036.8</v>
      </c>
      <c r="T11" s="170">
        <f t="shared" si="6"/>
        <v>5614.2240000000002</v>
      </c>
      <c r="U11" s="85">
        <f t="shared" si="7"/>
        <v>6640.4800000000005</v>
      </c>
      <c r="V11" s="85">
        <f t="shared" si="7"/>
        <v>6175.6464000000005</v>
      </c>
      <c r="W11" s="117">
        <f>'ACT Apr 2019'!BL5</f>
        <v>24</v>
      </c>
      <c r="X11" s="118" t="str">
        <f>'ACT Apr 2019'!BM5</f>
        <v>n</v>
      </c>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row>
    <row r="12" spans="1:53" ht="15" thickBot="1" x14ac:dyDescent="0.2">
      <c r="A12" s="121" t="str">
        <f>'ACT Apr 2019'!K6</f>
        <v>Power Club</v>
      </c>
      <c r="B12" s="122" t="str">
        <f>'ACT Apr 2019'!L6</f>
        <v>Powerbank Business</v>
      </c>
      <c r="C12" s="123">
        <f>IF('ACT Apr 2019'!BP6=0,91*'ACT Apr 2019'!M6/100,(91*'ACT Apr 2019'!M6/100)+'ACT Apr 2019'!BP6/4)</f>
        <v>104.678</v>
      </c>
      <c r="D12" s="123">
        <f>IF('ACT Apr 2019'!O6="",$C$5*'ACT Apr 2019'!N6/100,IF($C$5&gt;='ACT Apr 2019'!P6,('ACT Apr 2019'!P6*'ACT Apr 2019'!N6/100),($C$5*'ACT Apr 2019'!N6/100)))</f>
        <v>1171.5</v>
      </c>
      <c r="E12" s="123">
        <f>IF(AND('ACT Apr 2019'!P6&gt;0,'ACT Apr 2019'!R6&gt;0),IF($C$5&lt;'ACT Apr 2019'!P6,0,IF($C$5&lt;=('ACT Apr 2019'!R6+'ACT Apr 2019'!P6),(($C$5-'ACT Apr 2019'!P6)*'ACT Apr 2019'!Q6/100),(('ACT Apr 2019'!R6)*'ACT Apr 2019'!Q6/100))),0)</f>
        <v>0</v>
      </c>
      <c r="F12" s="123">
        <f>IF(AND('ACT Apr 2019'!Q6&gt;0,'ACT Apr 2019'!S6&gt;0),IF($C$5&lt;('ACT Apr 2019'!R6+'ACT Apr 2019'!P6),0,IF($C$5&lt;=('ACT Apr 2019'!T6+'ACT Apr 2019'!R6+'ACT Apr 2019'!P6),(($C$5-('ACT Apr 2019'!R6+'ACT Apr 2019'!P6))*'ACT Apr 2019'!S6/100),('ACT Apr 2019'!T6*'ACT Apr 2019'!S6/100))),0)</f>
        <v>0</v>
      </c>
      <c r="G12" s="131">
        <v>0</v>
      </c>
      <c r="H12" s="123">
        <f>IF(AND('ACT Apr 2019'!R6&gt;0,'ACT Apr 2019'!T6&gt;0),IF(($C$5&lt;'ACT Apr 2019'!T6),(0),($C$5-'ACT Apr 2019'!T6)*'ACT Apr 2019'!U6/100),IF(AND('ACT Apr 2019'!R6&gt;0,'ACT Apr 2019'!T6=""),IF(($C$5&lt;'ACT Apr 2019'!R6+'ACT Apr 2019'!P6),(0),(($C$5-('ACT Apr 2019'!R6+'ACT Apr 2019'!P6))*'ACT Apr 2019'!S6/100)),IF(AND('ACT Apr 2019'!P6&gt;0,'ACT Apr 2019'!R6=""&gt;0),IF(($C$5&lt;'ACT Apr 2019'!P6),(0),($C$5-'ACT Apr 2019'!P6)*'ACT Apr 2019'!Q6/100),0)))</f>
        <v>0</v>
      </c>
      <c r="I12" s="125">
        <f t="shared" ref="I12" si="8">SUM(C12:H12)</f>
        <v>1276.1779999999999</v>
      </c>
      <c r="J12" s="189">
        <f t="shared" si="1"/>
        <v>4686</v>
      </c>
      <c r="K12" s="189">
        <f t="shared" ref="K12" si="9">I12*4</f>
        <v>5104.7119999999995</v>
      </c>
      <c r="L12" s="119">
        <f t="shared" si="3"/>
        <v>5615.1831999999995</v>
      </c>
      <c r="M12" s="126">
        <v>0</v>
      </c>
      <c r="N12" s="126">
        <f>'ACT Apr 2019'!BC6</f>
        <v>0</v>
      </c>
      <c r="O12" s="126">
        <f>'ACT Apr 2019'!BD6</f>
        <v>0</v>
      </c>
      <c r="P12" s="126">
        <f>'ACT Apr 2019'!BE6</f>
        <v>0</v>
      </c>
      <c r="Q12" s="199" t="str">
        <f t="shared" si="4"/>
        <v>No discount</v>
      </c>
      <c r="R12" s="199" t="s">
        <v>338</v>
      </c>
      <c r="S12" s="171">
        <f t="shared" si="5"/>
        <v>5104.7119999999995</v>
      </c>
      <c r="T12" s="172">
        <f t="shared" si="6"/>
        <v>5104.7119999999995</v>
      </c>
      <c r="U12" s="119">
        <f t="shared" si="7"/>
        <v>5615.1831999999995</v>
      </c>
      <c r="V12" s="119">
        <f t="shared" si="7"/>
        <v>5615.1831999999995</v>
      </c>
      <c r="W12" s="127">
        <f>'ACT Apr 2019'!BL6</f>
        <v>0</v>
      </c>
      <c r="X12" s="128">
        <f>'ACT Apr 2019'!BM6</f>
        <v>0</v>
      </c>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row>
    <row r="13" spans="1:53" x14ac:dyDescent="0.15">
      <c r="A13" s="157"/>
      <c r="I13" s="173"/>
      <c r="J13" s="173"/>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row>
    <row r="14" spans="1:53" ht="15" thickBot="1" x14ac:dyDescent="0.2">
      <c r="A14" s="157"/>
      <c r="I14" s="173"/>
      <c r="J14" s="173"/>
      <c r="T14" s="154"/>
      <c r="U14" s="154"/>
      <c r="V14" s="154"/>
      <c r="W14" s="154"/>
      <c r="X14" s="158"/>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row>
    <row r="15" spans="1:53" x14ac:dyDescent="0.15">
      <c r="A15" s="74" t="s">
        <v>197</v>
      </c>
      <c r="B15" s="75"/>
      <c r="C15" s="75"/>
      <c r="D15" s="81"/>
      <c r="E15" s="81"/>
      <c r="F15" s="81"/>
      <c r="G15" s="81"/>
      <c r="H15" s="81"/>
      <c r="I15" s="82"/>
      <c r="J15" s="82"/>
      <c r="K15" s="75"/>
      <c r="L15" s="75"/>
      <c r="M15" s="75"/>
      <c r="N15" s="75"/>
      <c r="O15" s="75"/>
      <c r="P15" s="75"/>
      <c r="Q15" s="75"/>
      <c r="R15" s="75"/>
      <c r="S15" s="75"/>
      <c r="T15" s="75"/>
      <c r="U15" s="75"/>
      <c r="V15" s="75"/>
      <c r="W15" s="75"/>
      <c r="X15" s="76"/>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row>
    <row r="16" spans="1:53" x14ac:dyDescent="0.15">
      <c r="A16" s="77" t="s">
        <v>105</v>
      </c>
      <c r="B16" s="32"/>
      <c r="C16" s="86">
        <v>5000</v>
      </c>
      <c r="D16" s="83"/>
      <c r="E16" s="83"/>
      <c r="F16" s="83"/>
      <c r="G16" s="83"/>
      <c r="H16" s="83"/>
      <c r="I16" s="84"/>
      <c r="J16" s="84"/>
      <c r="K16" s="32"/>
      <c r="L16" s="32"/>
      <c r="M16" s="32"/>
      <c r="N16" s="32"/>
      <c r="O16" s="32"/>
      <c r="P16" s="32"/>
      <c r="Q16" s="32"/>
      <c r="R16" s="32"/>
      <c r="S16" s="32"/>
      <c r="T16" s="32"/>
      <c r="U16" s="32"/>
      <c r="V16" s="32"/>
      <c r="W16" s="32"/>
      <c r="X16" s="78"/>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row>
    <row r="17" spans="1:53" x14ac:dyDescent="0.15">
      <c r="A17" s="77" t="s">
        <v>198</v>
      </c>
      <c r="B17" s="32"/>
      <c r="C17" s="87">
        <v>0.7</v>
      </c>
      <c r="D17" s="83"/>
      <c r="E17" s="83"/>
      <c r="F17" s="83"/>
      <c r="G17" s="83"/>
      <c r="H17" s="83"/>
      <c r="I17" s="84"/>
      <c r="J17" s="84"/>
      <c r="K17" s="32"/>
      <c r="L17" s="32"/>
      <c r="M17" s="32"/>
      <c r="N17" s="32"/>
      <c r="O17" s="32"/>
      <c r="P17" s="32"/>
      <c r="Q17" s="32"/>
      <c r="R17" s="32"/>
      <c r="S17" s="32"/>
      <c r="T17" s="32"/>
      <c r="U17" s="32"/>
      <c r="V17" s="32"/>
      <c r="W17" s="32"/>
      <c r="X17" s="78"/>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row>
    <row r="18" spans="1:53" x14ac:dyDescent="0.15">
      <c r="A18" s="77" t="s">
        <v>199</v>
      </c>
      <c r="B18" s="32"/>
      <c r="C18" s="87">
        <v>0.3</v>
      </c>
      <c r="D18" s="83"/>
      <c r="E18" s="83"/>
      <c r="F18" s="83"/>
      <c r="G18" s="83"/>
      <c r="H18" s="83"/>
      <c r="I18" s="84"/>
      <c r="J18" s="84"/>
      <c r="K18" s="32"/>
      <c r="L18" s="32"/>
      <c r="M18" s="32"/>
      <c r="N18" s="32"/>
      <c r="O18" s="32"/>
      <c r="P18" s="32"/>
      <c r="Q18" s="32"/>
      <c r="R18" s="32"/>
      <c r="S18" s="32"/>
      <c r="T18" s="32"/>
      <c r="U18" s="32"/>
      <c r="V18" s="32"/>
      <c r="W18" s="32"/>
      <c r="X18" s="78"/>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row>
    <row r="19" spans="1:53" ht="15" thickBot="1" x14ac:dyDescent="0.2">
      <c r="A19" s="174"/>
      <c r="B19" s="175"/>
      <c r="C19" s="184"/>
      <c r="D19" s="184"/>
      <c r="E19" s="184"/>
      <c r="F19" s="184"/>
      <c r="G19" s="184"/>
      <c r="H19" s="184"/>
      <c r="I19" s="185"/>
      <c r="J19" s="185"/>
      <c r="K19" s="175"/>
      <c r="L19" s="175"/>
      <c r="M19" s="175"/>
      <c r="N19" s="175"/>
      <c r="O19" s="175"/>
      <c r="P19" s="175"/>
      <c r="Q19" s="175"/>
      <c r="R19" s="175"/>
      <c r="S19" s="175"/>
      <c r="T19" s="175"/>
      <c r="U19" s="175"/>
      <c r="V19" s="175"/>
      <c r="W19" s="175"/>
      <c r="X19" s="176"/>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row>
    <row r="20" spans="1:53" ht="75" x14ac:dyDescent="0.15">
      <c r="A20" s="177" t="s">
        <v>14</v>
      </c>
      <c r="B20" s="178" t="s">
        <v>188</v>
      </c>
      <c r="C20" s="179" t="s">
        <v>164</v>
      </c>
      <c r="D20" s="179" t="s">
        <v>5</v>
      </c>
      <c r="E20" s="179" t="s">
        <v>6</v>
      </c>
      <c r="F20" s="179" t="s">
        <v>7</v>
      </c>
      <c r="G20" s="179" t="s">
        <v>110</v>
      </c>
      <c r="H20" s="179" t="s">
        <v>197</v>
      </c>
      <c r="I20" s="186" t="s">
        <v>111</v>
      </c>
      <c r="J20" s="179" t="s">
        <v>335</v>
      </c>
      <c r="K20" s="180" t="s">
        <v>112</v>
      </c>
      <c r="L20" s="180" t="s">
        <v>339</v>
      </c>
      <c r="M20" s="181" t="s">
        <v>113</v>
      </c>
      <c r="N20" s="181" t="s">
        <v>167</v>
      </c>
      <c r="O20" s="181" t="s">
        <v>168</v>
      </c>
      <c r="P20" s="181" t="s">
        <v>169</v>
      </c>
      <c r="Q20" s="181" t="s">
        <v>336</v>
      </c>
      <c r="R20" s="181" t="s">
        <v>337</v>
      </c>
      <c r="S20" s="182" t="s">
        <v>129</v>
      </c>
      <c r="T20" s="182" t="s">
        <v>130</v>
      </c>
      <c r="U20" s="182" t="s">
        <v>176</v>
      </c>
      <c r="V20" s="182" t="s">
        <v>177</v>
      </c>
      <c r="W20" s="187" t="s">
        <v>131</v>
      </c>
      <c r="X20" s="183" t="s">
        <v>132</v>
      </c>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row>
    <row r="21" spans="1:53" x14ac:dyDescent="0.15">
      <c r="A21" s="110" t="str">
        <f>'ACT Apr 2019'!K7</f>
        <v>ActewAGL</v>
      </c>
      <c r="B21" s="111" t="str">
        <f>'ACT Apr 2019'!L7</f>
        <v>Business plan</v>
      </c>
      <c r="C21" s="112">
        <f>IF('ACT Apr 2019'!BP7=0,91*'ACT Apr 2019'!M7/100,(91*'ACT Apr 2019'!M7/100)+'ACT Apr 2019'!BP7/4)</f>
        <v>121.485</v>
      </c>
      <c r="D21" s="112">
        <f>IF('ACT Apr 2019'!O7="",$C$16*$C$17*'ACT Apr 2019'!N7/100,IF($C$16*$C$17&gt;='ACT Apr 2019'!P7,('ACT Apr 2019'!P7*'ACT Apr 2019'!N7/100),($C$16*$C$17*'ACT Apr 2019'!N7/100)))</f>
        <v>972.3</v>
      </c>
      <c r="E21" s="112">
        <f>IF(AND('ACT Apr 2019'!P7&gt;0,'ACT Apr 2019'!R7&gt;0),IF($C$16*$C$17&lt;'ACT Apr 2019'!P7,0,IF($C$16*$C$17&lt;=('ACT Apr 2019'!R7+'ACT Apr 2019'!P7),(($C$16*$C$17-'ACT Apr 2019'!P7)*'ACT Apr 2019'!Q7/100),(('ACT Apr 2019'!R7)*'ACT Apr 2019'!Q7/100))),0)</f>
        <v>0</v>
      </c>
      <c r="F21" s="112">
        <f>IF(AND('ACT Apr 2019'!Q7&gt;0,'ACT Apr 2019'!S7&gt;0),IF($C$16*$C$17&lt;('ACT Apr 2019'!R7+'ACT Apr 2019'!P7),0,IF($C$16*$C$17&lt;=('ACT Apr 2019'!T7+'ACT Apr 2019'!R7+'ACT Apr 2019'!P7),(($C$16*$C$17-('ACT Apr 2019'!R7+'ACT Apr 2019'!P7))*'ACT Apr 2019'!S7/100),('ACT Apr 2019'!T7*'ACT Apr 2019'!S7/100))),0)</f>
        <v>0</v>
      </c>
      <c r="G21" s="112">
        <f>IF(AND('ACT Apr 2019'!R7&gt;0,'ACT Apr 2019'!T7&gt;0),IF(($C$16*$C$17&lt;'ACT Apr 2019'!T7),(0),($C$16*$C$17-'ACT Apr 2019'!T7)*'ACT Apr 2019'!U7/100),IF(AND('ACT Apr 2019'!R7&gt;0,'ACT Apr 2019'!T7=""),IF(($C$16*$C$17&lt;'ACT Apr 2019'!R7+'ACT Apr 2019'!P7),(0),(($C$16*$C$17-('ACT Apr 2019'!R7+'ACT Apr 2019'!P7))*'ACT Apr 2019'!S7/100)),IF(AND('ACT Apr 2019'!P7&gt;0,'ACT Apr 2019'!R7=""&gt;0),IF(($C$16*$C$17&lt;'ACT Apr 2019'!P7),(0),($C$16*$C$17-'ACT Apr 2019'!P7)*'ACT Apr 2019'!Q7/100),0)))</f>
        <v>0</v>
      </c>
      <c r="H21" s="112">
        <f>($C$16*$C$18)*'ACT Apr 2019'!AF7/100</f>
        <v>211.95</v>
      </c>
      <c r="I21" s="115">
        <f>SUM(C21:H21)</f>
        <v>1305.7349999999999</v>
      </c>
      <c r="J21" s="188">
        <f>(I21-C21)*4</f>
        <v>4737</v>
      </c>
      <c r="K21" s="188">
        <f>I21*4</f>
        <v>5222.9399999999996</v>
      </c>
      <c r="L21" s="85">
        <f>K21*1.1</f>
        <v>5745.2340000000004</v>
      </c>
      <c r="M21" s="116">
        <v>0</v>
      </c>
      <c r="N21" s="116">
        <f>'ACT Apr 2019'!BC7</f>
        <v>12</v>
      </c>
      <c r="O21" s="116">
        <f>'ACT Apr 2019'!BD7</f>
        <v>0</v>
      </c>
      <c r="P21" s="116">
        <f>'ACT Apr 2019'!BE7</f>
        <v>0</v>
      </c>
      <c r="Q21" s="198" t="str">
        <f>IF(SUM(M21:P21)=0,"No discount",IF(M21&gt;0,"Guaranteed off bill",IF(N21&gt;0,"Guaranteed off usage",IF(O21&gt;0,"Pay-on-time off bill","Pay-on-time off usage"))))</f>
        <v>Guaranteed off usage</v>
      </c>
      <c r="R21" s="198" t="s">
        <v>338</v>
      </c>
      <c r="S21" s="170">
        <f>IF(AND(Q21="Guaranteed off bill",R21="Inclusive"),((K21*1.1)-((K21*1.1)*M21/100))/1.1,IF(AND(Q21="Guaranteed off usage",R21="Inclusive"),((K21*1.1)-((J21*1.1)*N21/100))/1.1,IF(AND(Q21="Guaranteed off bill",R21="Exclusive"),K21-(K21*M21/100),IF(AND(Q21="Guaranteed off usage",R21="Exclusive"),K21-(J21*N21/100),IF(R21="Inclusive",((K21*1.1))/1.1,K21)))))</f>
        <v>4654.5</v>
      </c>
      <c r="T21" s="170">
        <f>IF(AND(Q21="Pay-on-time off bill",R21="Inclusive"),((S21*1.1)-((S21*1.1)*O21/100))/1.1,IF(AND(Q21="Pay-on-time off usage",R21="Inclusive"),((S21*1.1)-((J21*1.1)*P21/100))/1.1,IF(AND(Q21="Pay-on-time off bill",R21="Exclusive"),S21-(S21*O21/100),IF(AND(Q21="Pay-on-time off usage",R21="Exclusive"),S21-(J21*P21/100),IF(R21="Inclusive",((S21*1.1))/1.1,S21)))))</f>
        <v>4654.5</v>
      </c>
      <c r="U21" s="85">
        <f>S21*1.1</f>
        <v>5119.9500000000007</v>
      </c>
      <c r="V21" s="85">
        <f>T21*1.1</f>
        <v>5119.9500000000007</v>
      </c>
      <c r="W21" s="117">
        <f>'ACT Apr 2019'!BL7</f>
        <v>12</v>
      </c>
      <c r="X21" s="118" t="str">
        <f>'ACT Apr 2019'!BM7</f>
        <v>y</v>
      </c>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row>
    <row r="22" spans="1:53" x14ac:dyDescent="0.15">
      <c r="A22" s="110" t="str">
        <f>'ACT Apr 2019'!K8</f>
        <v>EnergyAustralia</v>
      </c>
      <c r="B22" s="111" t="str">
        <f>'ACT Apr 2019'!L8</f>
        <v>Everyday Saver Business</v>
      </c>
      <c r="C22" s="112">
        <f>IF('ACT Apr 2019'!BP8=0,91*'ACT Apr 2019'!M8/100,(91*'ACT Apr 2019'!M8/100)+'ACT Apr 2019'!BP8/4)</f>
        <v>102.01100000000001</v>
      </c>
      <c r="D22" s="112">
        <f>IF('ACT Apr 2019'!O8="",$C$16*$C$17*'ACT Apr 2019'!N8/100,IF($C$16*$C$17&gt;='ACT Apr 2019'!P8,('ACT Apr 2019'!P8*'ACT Apr 2019'!N8/100),($C$16*$C$17*'ACT Apr 2019'!N8/100)))</f>
        <v>918.4</v>
      </c>
      <c r="E22" s="112">
        <f>IF(AND('ACT Apr 2019'!P8&gt;0,'ACT Apr 2019'!R8&gt;0),IF($C$16*$C$17&lt;'ACT Apr 2019'!P8,0,IF($C$16*$C$17&lt;=('ACT Apr 2019'!R8+'ACT Apr 2019'!P8),(($C$16*$C$17-'ACT Apr 2019'!P8)*'ACT Apr 2019'!Q8/100),(('ACT Apr 2019'!R8)*'ACT Apr 2019'!Q8/100))),0)</f>
        <v>0</v>
      </c>
      <c r="F22" s="112">
        <f>IF(AND('ACT Apr 2019'!Q8&gt;0,'ACT Apr 2019'!S8&gt;0),IF($C$16*$C$17&lt;('ACT Apr 2019'!R8+'ACT Apr 2019'!P8),0,IF($C$16*$C$17&lt;=('ACT Apr 2019'!T8+'ACT Apr 2019'!R8+'ACT Apr 2019'!P8),(($C$16*$C$17-('ACT Apr 2019'!R8+'ACT Apr 2019'!P8))*'ACT Apr 2019'!S8/100),('ACT Apr 2019'!T8*'ACT Apr 2019'!S8/100))),0)</f>
        <v>0</v>
      </c>
      <c r="G22" s="112">
        <f>IF(AND('ACT Apr 2019'!R8&gt;0,'ACT Apr 2019'!T8&gt;0),IF(($C$16*$C$17&lt;'ACT Apr 2019'!T8),(0),($C$16*$C$17-'ACT Apr 2019'!T8)*'ACT Apr 2019'!U8/100),IF(AND('ACT Apr 2019'!R8&gt;0,'ACT Apr 2019'!T8=""),IF(($C$16*$C$17&lt;'ACT Apr 2019'!R8+'ACT Apr 2019'!P8),(0),(($C$16*$C$17-('ACT Apr 2019'!R8+'ACT Apr 2019'!P8))*'ACT Apr 2019'!S8/100)),IF(AND('ACT Apr 2019'!P8&gt;0,'ACT Apr 2019'!R8=""&gt;0),IF(($C$16*$C$17&lt;'ACT Apr 2019'!P8),(0),($C$16*$C$17-'ACT Apr 2019'!P8)*'ACT Apr 2019'!Q8/100),0)))</f>
        <v>0</v>
      </c>
      <c r="H22" s="112">
        <f>($C$16*$C$18)*'ACT Apr 2019'!AF8/100</f>
        <v>175.2</v>
      </c>
      <c r="I22" s="115">
        <f>SUM(C22:H22)</f>
        <v>1195.6109999999999</v>
      </c>
      <c r="J22" s="188">
        <f t="shared" ref="J22:J25" si="10">(I22-C22)*4</f>
        <v>4374.3999999999996</v>
      </c>
      <c r="K22" s="188">
        <f t="shared" ref="K22:K24" si="11">I22*4</f>
        <v>4782.4439999999995</v>
      </c>
      <c r="L22" s="85">
        <f t="shared" ref="L22:L25" si="12">K22*1.1</f>
        <v>5260.6884</v>
      </c>
      <c r="M22" s="116">
        <v>0</v>
      </c>
      <c r="N22" s="116">
        <f>'ACT Apr 2019'!BC8</f>
        <v>10</v>
      </c>
      <c r="O22" s="116">
        <f>'ACT Apr 2019'!BD8</f>
        <v>0</v>
      </c>
      <c r="P22" s="116">
        <f>'ACT Apr 2019'!BE8</f>
        <v>0</v>
      </c>
      <c r="Q22" s="198" t="str">
        <f t="shared" ref="Q22:Q25" si="13">IF(SUM(M22:P22)=0,"No discount",IF(M22&gt;0,"Guaranteed off bill",IF(N22&gt;0,"Guaranteed off usage",IF(O22&gt;0,"Pay-on-time off bill","Pay-on-time off usage"))))</f>
        <v>Guaranteed off usage</v>
      </c>
      <c r="R22" s="198" t="s">
        <v>338</v>
      </c>
      <c r="S22" s="170">
        <f t="shared" ref="S22:S25" si="14">IF(AND(Q22="Guaranteed off bill",R22="Inclusive"),((K22*1.1)-((K22*1.1)*M22/100))/1.1,IF(AND(Q22="Guaranteed off usage",R22="Inclusive"),((K22*1.1)-((J22*1.1)*N22/100))/1.1,IF(AND(Q22="Guaranteed off bill",R22="Exclusive"),K22-(K22*M22/100),IF(AND(Q22="Guaranteed off usage",R22="Exclusive"),K22-(J22*N22/100),IF(R22="Inclusive",((K22*1.1))/1.1,K22)))))</f>
        <v>4345.0039999999999</v>
      </c>
      <c r="T22" s="170">
        <f t="shared" ref="T22:T25" si="15">IF(AND(Q22="Pay-on-time off bill",R22="Inclusive"),((S22*1.1)-((S22*1.1)*O22/100))/1.1,IF(AND(Q22="Pay-on-time off usage",R22="Inclusive"),((S22*1.1)-((J22*1.1)*P22/100))/1.1,IF(AND(Q22="Pay-on-time off bill",R22="Exclusive"),S22-(S22*O22/100),IF(AND(Q22="Pay-on-time off usage",R22="Exclusive"),S22-(J22*P22/100),IF(R22="Inclusive",((S22*1.1))/1.1,S22)))))</f>
        <v>4345.0039999999999</v>
      </c>
      <c r="U22" s="85">
        <f>S22*1.1</f>
        <v>4779.5044000000007</v>
      </c>
      <c r="V22" s="85">
        <f>T22*1.1</f>
        <v>4779.5044000000007</v>
      </c>
      <c r="W22" s="117">
        <f>'ACT Apr 2019'!BL8</f>
        <v>0</v>
      </c>
      <c r="X22" s="118" t="str">
        <f>'ACT Apr 2019'!BM8</f>
        <v>n</v>
      </c>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row>
    <row r="23" spans="1:53" x14ac:dyDescent="0.15">
      <c r="A23" s="110" t="str">
        <f>'ACT Apr 2019'!K9</f>
        <v>Origin Energy</v>
      </c>
      <c r="B23" s="111" t="str">
        <f>'ACT Apr 2019'!L9</f>
        <v>Business Saver</v>
      </c>
      <c r="C23" s="112">
        <f>IF('ACT Apr 2019'!BP9=0,91*'ACT Apr 2019'!M9/100,(91*'ACT Apr 2019'!M9/100)+'ACT Apr 2019'!BP9/4)</f>
        <v>110.6833</v>
      </c>
      <c r="D23" s="112">
        <f>IF('ACT Apr 2019'!O9="",$C$16*$C$17*'ACT Apr 2019'!N9/100,IF($C$16*$C$17&gt;='ACT Apr 2019'!P9,('ACT Apr 2019'!P9*'ACT Apr 2019'!N9/100),($C$16*$C$17*'ACT Apr 2019'!N9/100)))</f>
        <v>929.95</v>
      </c>
      <c r="E23" s="112">
        <f>IF(AND('ACT Apr 2019'!P9&gt;0,'ACT Apr 2019'!R9&gt;0),IF($C$16*$C$17&lt;'ACT Apr 2019'!P9,0,IF($C$16*$C$17&lt;=('ACT Apr 2019'!R9+'ACT Apr 2019'!P9),(($C$16*$C$17-'ACT Apr 2019'!P9)*'ACT Apr 2019'!Q9/100),(('ACT Apr 2019'!R9)*'ACT Apr 2019'!Q9/100))),0)</f>
        <v>0</v>
      </c>
      <c r="F23" s="112">
        <f>IF(AND('ACT Apr 2019'!Q9&gt;0,'ACT Apr 2019'!S9&gt;0),IF($C$16*$C$17&lt;('ACT Apr 2019'!R9+'ACT Apr 2019'!P9),0,IF($C$16*$C$17&lt;=('ACT Apr 2019'!T9+'ACT Apr 2019'!R9+'ACT Apr 2019'!P9),(($C$16*$C$17-('ACT Apr 2019'!R9+'ACT Apr 2019'!P9))*'ACT Apr 2019'!S9/100),('ACT Apr 2019'!T9*'ACT Apr 2019'!S9/100))),0)</f>
        <v>0</v>
      </c>
      <c r="G23" s="112">
        <f>IF(AND('ACT Apr 2019'!R9&gt;0,'ACT Apr 2019'!T9&gt;0),IF(($C$16*$C$17&lt;'ACT Apr 2019'!T9),(0),($C$16*$C$17-'ACT Apr 2019'!T9)*'ACT Apr 2019'!U9/100),IF(AND('ACT Apr 2019'!R9&gt;0,'ACT Apr 2019'!T9=""),IF(($C$16*$C$17&lt;'ACT Apr 2019'!R9+'ACT Apr 2019'!P9),(0),(($C$16*$C$17-('ACT Apr 2019'!R9+'ACT Apr 2019'!P9))*'ACT Apr 2019'!S9/100)),IF(AND('ACT Apr 2019'!P9&gt;0,'ACT Apr 2019'!R9=""&gt;0),IF(($C$16*$C$17&lt;'ACT Apr 2019'!P9),(0),($C$16*$C$17-'ACT Apr 2019'!P9)*'ACT Apr 2019'!Q9/100),0)))</f>
        <v>0</v>
      </c>
      <c r="H23" s="112">
        <f>($C$16*$C$18)*'ACT Apr 2019'!AF9/100</f>
        <v>190.05</v>
      </c>
      <c r="I23" s="115">
        <f>SUM(C23:H23)</f>
        <v>1230.6832999999999</v>
      </c>
      <c r="J23" s="188">
        <f t="shared" si="10"/>
        <v>4480</v>
      </c>
      <c r="K23" s="188">
        <f t="shared" si="11"/>
        <v>4922.7331999999997</v>
      </c>
      <c r="L23" s="85">
        <f t="shared" si="12"/>
        <v>5415.0065199999999</v>
      </c>
      <c r="M23" s="116">
        <v>0</v>
      </c>
      <c r="N23" s="116">
        <f>'ACT Apr 2019'!BC9</f>
        <v>10</v>
      </c>
      <c r="O23" s="116">
        <f>'ACT Apr 2019'!BD9</f>
        <v>0</v>
      </c>
      <c r="P23" s="116">
        <f>'ACT Apr 2019'!BE9</f>
        <v>0</v>
      </c>
      <c r="Q23" s="198" t="str">
        <f t="shared" si="13"/>
        <v>Guaranteed off usage</v>
      </c>
      <c r="R23" s="198" t="s">
        <v>338</v>
      </c>
      <c r="S23" s="170">
        <f t="shared" si="14"/>
        <v>4474.7331999999997</v>
      </c>
      <c r="T23" s="170">
        <f t="shared" si="15"/>
        <v>4474.7331999999997</v>
      </c>
      <c r="U23" s="85">
        <f t="shared" ref="U23:U25" si="16">S23*1.1</f>
        <v>4922.2065199999997</v>
      </c>
      <c r="V23" s="85">
        <f t="shared" ref="V23:V25" si="17">T23*1.1</f>
        <v>4922.2065199999997</v>
      </c>
      <c r="W23" s="117">
        <f>'ACT Apr 2019'!BL9</f>
        <v>12</v>
      </c>
      <c r="X23" s="118" t="str">
        <f>'ACT Apr 2019'!BM9</f>
        <v>y</v>
      </c>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row>
    <row r="24" spans="1:53" x14ac:dyDescent="0.15">
      <c r="A24" s="110" t="str">
        <f>'ACT Apr 2019'!K10</f>
        <v>Next Business Energy</v>
      </c>
      <c r="B24" s="111" t="str">
        <f>'ACT Apr 2019'!L10</f>
        <v>Pay on time</v>
      </c>
      <c r="C24" s="112">
        <f>IF('ACT Apr 2019'!BP10=0,91*'ACT Apr 2019'!M10/100,(91*'ACT Apr 2019'!M10/100)+'ACT Apr 2019'!BP10/4)</f>
        <v>109.2</v>
      </c>
      <c r="D24" s="112">
        <f>IF('ACT Apr 2019'!O10="",$C$16*$C$17*'ACT Apr 2019'!N10/100,IF($C$16*$C$17&gt;='ACT Apr 2019'!P10,('ACT Apr 2019'!P10*'ACT Apr 2019'!N10/100),($C$16*$C$17*'ACT Apr 2019'!N10/100)))</f>
        <v>980</v>
      </c>
      <c r="E24" s="112">
        <f>IF(AND('ACT Apr 2019'!P10&gt;0,'ACT Apr 2019'!R10&gt;0),IF($C$16*$C$17&lt;'ACT Apr 2019'!P10,0,IF($C$16*$C$17&lt;=('ACT Apr 2019'!R10+'ACT Apr 2019'!P10),(($C$16*$C$17-'ACT Apr 2019'!P10)*'ACT Apr 2019'!Q10/100),(('ACT Apr 2019'!R10)*'ACT Apr 2019'!Q10/100))),0)</f>
        <v>0</v>
      </c>
      <c r="F24" s="112">
        <f>IF(AND('ACT Apr 2019'!Q10&gt;0,'ACT Apr 2019'!S10&gt;0),IF($C$16*$C$17&lt;('ACT Apr 2019'!R10+'ACT Apr 2019'!P10),0,IF($C$16*$C$17&lt;=('ACT Apr 2019'!T10+'ACT Apr 2019'!R10+'ACT Apr 2019'!P10),(($C$16*$C$17-('ACT Apr 2019'!R10+'ACT Apr 2019'!P10))*'ACT Apr 2019'!S10/100),('ACT Apr 2019'!T10*'ACT Apr 2019'!S10/100))),0)</f>
        <v>0</v>
      </c>
      <c r="G24" s="112">
        <f>IF(AND('ACT Apr 2019'!R10&gt;0,'ACT Apr 2019'!T10&gt;0),IF(($C$16*$C$17&lt;'ACT Apr 2019'!T10),(0),($C$16*$C$17-'ACT Apr 2019'!T10)*'ACT Apr 2019'!U10/100),IF(AND('ACT Apr 2019'!R10&gt;0,'ACT Apr 2019'!T10=""),IF(($C$16*$C$17&lt;'ACT Apr 2019'!R10+'ACT Apr 2019'!P10),(0),(($C$16*$C$17-('ACT Apr 2019'!R10+'ACT Apr 2019'!P10))*'ACT Apr 2019'!S10/100)),IF(AND('ACT Apr 2019'!P10&gt;0,'ACT Apr 2019'!R10=""&gt;0),IF(($C$16*$C$17&lt;'ACT Apr 2019'!P10),(0),($C$16*$C$17-'ACT Apr 2019'!P10)*'ACT Apr 2019'!Q10/100),0)))</f>
        <v>0</v>
      </c>
      <c r="H24" s="112">
        <f>($C$16*$C$18)*'ACT Apr 2019'!AF10/100</f>
        <v>247.5</v>
      </c>
      <c r="I24" s="115">
        <f>SUM(C24:H24)</f>
        <v>1336.7</v>
      </c>
      <c r="J24" s="188">
        <f t="shared" si="10"/>
        <v>4910</v>
      </c>
      <c r="K24" s="188">
        <f t="shared" si="11"/>
        <v>5346.8</v>
      </c>
      <c r="L24" s="85">
        <f t="shared" si="12"/>
        <v>5881.4800000000005</v>
      </c>
      <c r="M24" s="116">
        <v>0</v>
      </c>
      <c r="N24" s="116">
        <f>'ACT Apr 2019'!BC10</f>
        <v>0</v>
      </c>
      <c r="O24" s="116">
        <f>'ACT Apr 2019'!BD10</f>
        <v>7</v>
      </c>
      <c r="P24" s="116">
        <f>'ACT Apr 2019'!BE10</f>
        <v>0</v>
      </c>
      <c r="Q24" s="198" t="str">
        <f t="shared" si="13"/>
        <v>Pay-on-time off bill</v>
      </c>
      <c r="R24" s="198" t="s">
        <v>338</v>
      </c>
      <c r="S24" s="170">
        <f t="shared" si="14"/>
        <v>5346.8</v>
      </c>
      <c r="T24" s="170">
        <f t="shared" si="15"/>
        <v>4972.5240000000003</v>
      </c>
      <c r="U24" s="85">
        <f t="shared" si="16"/>
        <v>5881.4800000000005</v>
      </c>
      <c r="V24" s="85">
        <f t="shared" si="17"/>
        <v>5469.7764000000006</v>
      </c>
      <c r="W24" s="117">
        <f>'ACT Apr 2019'!BL10</f>
        <v>24</v>
      </c>
      <c r="X24" s="118" t="str">
        <f>'ACT Apr 2019'!BM10</f>
        <v>n</v>
      </c>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row>
    <row r="25" spans="1:53" ht="15" thickBot="1" x14ac:dyDescent="0.2">
      <c r="A25" s="121" t="str">
        <f>'ACT Apr 2019'!K11</f>
        <v>Power Club</v>
      </c>
      <c r="B25" s="122" t="str">
        <f>'ACT Apr 2019'!L11</f>
        <v>Powerbank Business</v>
      </c>
      <c r="C25" s="123">
        <f>IF('ACT Apr 2019'!BP11=0,91*'ACT Apr 2019'!M11/100,(91*'ACT Apr 2019'!M11/100)+'ACT Apr 2019'!BP11/4)</f>
        <v>104.678</v>
      </c>
      <c r="D25" s="123">
        <f>IF('ACT Apr 2019'!O11="",$C$16*$C$17*'ACT Apr 2019'!N11/100,IF($C$16*$C$17&gt;='ACT Apr 2019'!P11,('ACT Apr 2019'!P11*'ACT Apr 2019'!N11/100),($C$16*$C$17*'ACT Apr 2019'!N11/100)))</f>
        <v>820.05</v>
      </c>
      <c r="E25" s="123">
        <f>IF(AND('ACT Apr 2019'!P11&gt;0,'ACT Apr 2019'!R11&gt;0),IF($C$16*$C$17&lt;'ACT Apr 2019'!P11,0,IF($C$16*$C$17&lt;=('ACT Apr 2019'!R11+'ACT Apr 2019'!P11),(($C$16*$C$17-'ACT Apr 2019'!P11)*'ACT Apr 2019'!Q11/100),(('ACT Apr 2019'!R11)*'ACT Apr 2019'!Q11/100))),0)</f>
        <v>0</v>
      </c>
      <c r="F25" s="123">
        <f>IF(AND('ACT Apr 2019'!Q11&gt;0,'ACT Apr 2019'!S11&gt;0),IF($C$16*$C$17&lt;('ACT Apr 2019'!R11+'ACT Apr 2019'!P11),0,IF($C$16*$C$17&lt;=('ACT Apr 2019'!T11+'ACT Apr 2019'!R11+'ACT Apr 2019'!P11),(($C$16*$C$17-('ACT Apr 2019'!R11+'ACT Apr 2019'!P11))*'ACT Apr 2019'!S11/100),('ACT Apr 2019'!T11*'ACT Apr 2019'!S11/100))),0)</f>
        <v>0</v>
      </c>
      <c r="G25" s="123">
        <f>IF(AND('ACT Apr 2019'!R11&gt;0,'ACT Apr 2019'!T11&gt;0),IF(($C$16*$C$17&lt;'ACT Apr 2019'!T11),(0),($C$16*$C$17-'ACT Apr 2019'!T11)*'ACT Apr 2019'!U11/100),IF(AND('ACT Apr 2019'!R11&gt;0,'ACT Apr 2019'!T11=""),IF(($C$16*$C$17&lt;'ACT Apr 2019'!R11+'ACT Apr 2019'!P11),(0),(($C$16*$C$17-('ACT Apr 2019'!R11+'ACT Apr 2019'!P11))*'ACT Apr 2019'!S11/100)),IF(AND('ACT Apr 2019'!P11&gt;0,'ACT Apr 2019'!R11=""&gt;0),IF(($C$16*$C$17&lt;'ACT Apr 2019'!P11),(0),($C$16*$C$17-'ACT Apr 2019'!P11)*'ACT Apr 2019'!Q11/100),0)))</f>
        <v>0</v>
      </c>
      <c r="H25" s="123">
        <f>($C$16*$C$18)*'ACT Apr 2019'!AF11/100</f>
        <v>182.85</v>
      </c>
      <c r="I25" s="125">
        <f>SUM(C25:H25)</f>
        <v>1107.578</v>
      </c>
      <c r="J25" s="189">
        <f t="shared" si="10"/>
        <v>4011.6</v>
      </c>
      <c r="K25" s="189">
        <f t="shared" ref="K25" si="18">I25*4</f>
        <v>4430.3119999999999</v>
      </c>
      <c r="L25" s="119">
        <f t="shared" si="12"/>
        <v>4873.3432000000003</v>
      </c>
      <c r="M25" s="126">
        <v>0</v>
      </c>
      <c r="N25" s="126">
        <f>'ACT Apr 2019'!BC11</f>
        <v>0</v>
      </c>
      <c r="O25" s="126">
        <f>'ACT Apr 2019'!BD11</f>
        <v>0</v>
      </c>
      <c r="P25" s="126">
        <f>'ACT Apr 2019'!BE11</f>
        <v>0</v>
      </c>
      <c r="Q25" s="199" t="str">
        <f t="shared" si="13"/>
        <v>No discount</v>
      </c>
      <c r="R25" s="199" t="s">
        <v>338</v>
      </c>
      <c r="S25" s="171">
        <f t="shared" si="14"/>
        <v>4430.3119999999999</v>
      </c>
      <c r="T25" s="172">
        <f t="shared" si="15"/>
        <v>4430.3119999999999</v>
      </c>
      <c r="U25" s="119">
        <f t="shared" si="16"/>
        <v>4873.3432000000003</v>
      </c>
      <c r="V25" s="119">
        <f t="shared" si="17"/>
        <v>4873.3432000000003</v>
      </c>
      <c r="W25" s="127">
        <f>'ACT Apr 2019'!BL11</f>
        <v>0</v>
      </c>
      <c r="X25" s="128">
        <f>'ACT Apr 2019'!BM11</f>
        <v>0</v>
      </c>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row>
    <row r="26" spans="1:53" x14ac:dyDescent="0.15">
      <c r="A26" s="157"/>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row>
    <row r="27" spans="1:53" ht="15" thickBot="1" x14ac:dyDescent="0.2">
      <c r="A27" s="157"/>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row>
    <row r="28" spans="1:53" x14ac:dyDescent="0.15">
      <c r="A28" s="74" t="s">
        <v>91</v>
      </c>
      <c r="B28" s="75"/>
      <c r="C28" s="75"/>
      <c r="D28" s="75"/>
      <c r="E28" s="75"/>
      <c r="F28" s="75"/>
      <c r="G28" s="75"/>
      <c r="H28" s="75"/>
      <c r="I28" s="75"/>
      <c r="J28" s="75"/>
      <c r="K28" s="75"/>
      <c r="L28" s="75"/>
      <c r="M28" s="75"/>
      <c r="N28" s="75"/>
      <c r="O28" s="75"/>
      <c r="P28" s="75"/>
      <c r="Q28" s="75"/>
      <c r="R28" s="75"/>
      <c r="S28" s="75"/>
      <c r="T28" s="75"/>
      <c r="U28" s="75"/>
      <c r="V28" s="75"/>
      <c r="W28" s="75"/>
      <c r="X28" s="76"/>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row>
    <row r="29" spans="1:53" x14ac:dyDescent="0.15">
      <c r="A29" s="77" t="s">
        <v>51</v>
      </c>
      <c r="B29" s="32"/>
      <c r="C29" s="86">
        <v>5000</v>
      </c>
      <c r="D29" s="32"/>
      <c r="E29" s="32"/>
      <c r="F29" s="32"/>
      <c r="G29" s="32"/>
      <c r="H29" s="32"/>
      <c r="I29" s="32"/>
      <c r="J29" s="32"/>
      <c r="K29" s="32"/>
      <c r="L29" s="32"/>
      <c r="M29" s="32"/>
      <c r="N29" s="32"/>
      <c r="O29" s="32"/>
      <c r="P29" s="32"/>
      <c r="Q29" s="32"/>
      <c r="R29" s="32"/>
      <c r="S29" s="32"/>
      <c r="T29" s="32"/>
      <c r="U29" s="32"/>
      <c r="V29" s="32"/>
      <c r="W29" s="32"/>
      <c r="X29" s="78"/>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row>
    <row r="30" spans="1:53" x14ac:dyDescent="0.15">
      <c r="A30" s="77" t="s">
        <v>52</v>
      </c>
      <c r="B30" s="32"/>
      <c r="C30" s="87">
        <v>0.3</v>
      </c>
      <c r="D30" s="32"/>
      <c r="E30" s="32"/>
      <c r="F30" s="32"/>
      <c r="G30" s="32"/>
      <c r="H30" s="32"/>
      <c r="I30" s="32"/>
      <c r="J30" s="32"/>
      <c r="K30" s="32"/>
      <c r="L30" s="32"/>
      <c r="M30" s="32"/>
      <c r="N30" s="32"/>
      <c r="O30" s="32"/>
      <c r="P30" s="32"/>
      <c r="Q30" s="32"/>
      <c r="R30" s="32"/>
      <c r="S30" s="32"/>
      <c r="T30" s="32"/>
      <c r="U30" s="32"/>
      <c r="V30" s="32"/>
      <c r="W30" s="32"/>
      <c r="X30" s="78"/>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row>
    <row r="31" spans="1:53" x14ac:dyDescent="0.15">
      <c r="A31" s="77" t="s">
        <v>53</v>
      </c>
      <c r="B31" s="32"/>
      <c r="C31" s="87">
        <v>0.4</v>
      </c>
      <c r="D31" s="32"/>
      <c r="E31" s="32"/>
      <c r="F31" s="32"/>
      <c r="G31" s="32"/>
      <c r="H31" s="32"/>
      <c r="I31" s="32"/>
      <c r="J31" s="32"/>
      <c r="K31" s="32"/>
      <c r="L31" s="32"/>
      <c r="M31" s="32"/>
      <c r="N31" s="32"/>
      <c r="O31" s="32"/>
      <c r="P31" s="32"/>
      <c r="Q31" s="32"/>
      <c r="R31" s="32"/>
      <c r="S31" s="32"/>
      <c r="T31" s="32"/>
      <c r="U31" s="32"/>
      <c r="V31" s="32"/>
      <c r="W31" s="32"/>
      <c r="X31" s="78"/>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row>
    <row r="32" spans="1:53" x14ac:dyDescent="0.15">
      <c r="A32" s="77" t="s">
        <v>54</v>
      </c>
      <c r="B32" s="32"/>
      <c r="C32" s="87">
        <v>0.3</v>
      </c>
      <c r="D32" s="32"/>
      <c r="E32" s="32"/>
      <c r="F32" s="32"/>
      <c r="G32" s="32"/>
      <c r="H32" s="32"/>
      <c r="I32" s="32"/>
      <c r="J32" s="32"/>
      <c r="K32" s="32"/>
      <c r="L32" s="32"/>
      <c r="M32" s="32"/>
      <c r="N32" s="32"/>
      <c r="O32" s="32"/>
      <c r="P32" s="32"/>
      <c r="Q32" s="32"/>
      <c r="R32" s="32"/>
      <c r="S32" s="32"/>
      <c r="T32" s="32"/>
      <c r="U32" s="32"/>
      <c r="V32" s="32"/>
      <c r="W32" s="32"/>
      <c r="X32" s="78"/>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row>
    <row r="33" spans="1:53" ht="15" thickBot="1" x14ac:dyDescent="0.2">
      <c r="A33" s="174"/>
      <c r="B33" s="175"/>
      <c r="C33" s="175"/>
      <c r="D33" s="175"/>
      <c r="E33" s="175"/>
      <c r="F33" s="175"/>
      <c r="G33" s="175"/>
      <c r="H33" s="175"/>
      <c r="I33" s="175"/>
      <c r="J33" s="175"/>
      <c r="K33" s="175"/>
      <c r="L33" s="175"/>
      <c r="M33" s="175"/>
      <c r="N33" s="175"/>
      <c r="O33" s="175"/>
      <c r="P33" s="175"/>
      <c r="Q33" s="175"/>
      <c r="R33" s="175"/>
      <c r="S33" s="175"/>
      <c r="T33" s="175"/>
      <c r="U33" s="175"/>
      <c r="V33" s="175"/>
      <c r="W33" s="175"/>
      <c r="X33" s="176"/>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row>
    <row r="34" spans="1:53" ht="75" x14ac:dyDescent="0.15">
      <c r="A34" s="177" t="s">
        <v>55</v>
      </c>
      <c r="B34" s="178" t="s">
        <v>56</v>
      </c>
      <c r="C34" s="179" t="s">
        <v>57</v>
      </c>
      <c r="D34" s="179" t="s">
        <v>58</v>
      </c>
      <c r="E34" s="179" t="s">
        <v>6</v>
      </c>
      <c r="F34" s="179" t="s">
        <v>170</v>
      </c>
      <c r="G34" s="179" t="s">
        <v>171</v>
      </c>
      <c r="H34" s="179" t="s">
        <v>172</v>
      </c>
      <c r="I34" s="179" t="s">
        <v>111</v>
      </c>
      <c r="J34" s="179" t="s">
        <v>335</v>
      </c>
      <c r="K34" s="180" t="s">
        <v>101</v>
      </c>
      <c r="L34" s="180" t="s">
        <v>339</v>
      </c>
      <c r="M34" s="181" t="s">
        <v>102</v>
      </c>
      <c r="N34" s="181" t="s">
        <v>183</v>
      </c>
      <c r="O34" s="181" t="s">
        <v>116</v>
      </c>
      <c r="P34" s="181" t="s">
        <v>84</v>
      </c>
      <c r="Q34" s="181" t="s">
        <v>336</v>
      </c>
      <c r="R34" s="181" t="s">
        <v>337</v>
      </c>
      <c r="S34" s="182" t="s">
        <v>129</v>
      </c>
      <c r="T34" s="182" t="s">
        <v>130</v>
      </c>
      <c r="U34" s="182" t="s">
        <v>176</v>
      </c>
      <c r="V34" s="182" t="s">
        <v>177</v>
      </c>
      <c r="W34" s="181" t="s">
        <v>87</v>
      </c>
      <c r="X34" s="183" t="s">
        <v>88</v>
      </c>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row>
    <row r="35" spans="1:53" x14ac:dyDescent="0.15">
      <c r="A35" s="110" t="str">
        <f>'ACT Apr 2019'!K12</f>
        <v>ActewAGL</v>
      </c>
      <c r="B35" s="111" t="str">
        <f>'ACT Apr 2019'!L12</f>
        <v>Business plan</v>
      </c>
      <c r="C35" s="112">
        <f>IF('ACT Apr 2019'!BP12=0,91*'ACT Apr 2019'!M12/100,(91*'ACT Apr 2019'!M12/100)+'ACT Apr 2019'!BP12/4)</f>
        <v>121.485</v>
      </c>
      <c r="D35" s="112">
        <f>IF('ACT Apr 2019'!O12="",$C$29*$C$30*'ACT Apr 2019'!N12/100,IF($C$29*$C$30&gt;='ACT Apr 2019'!P12,('ACT Apr 2019'!P12*'ACT Apr 2019'!N12/100),($C$29*$C$30*'ACT Apr 2019'!N12/100)))</f>
        <v>510.6</v>
      </c>
      <c r="E35" s="112">
        <f>IF(AND('ACT Apr 2019'!P12&gt;0,'ACT Apr 2019'!R12&gt;0),IF($C$29*$C$30&lt;'ACT Apr 2019'!P12,0,IF($C$29*$C$30&lt;=('ACT Apr 2019'!R12+'ACT Apr 2019'!P12),(($C$29*$C$30-'ACT Apr 2019'!P12)*'ACT Apr 2019'!Q12/100),(('ACT Apr 2019'!R12)*'ACT Apr 2019'!Q12/100))),0)</f>
        <v>0</v>
      </c>
      <c r="F35" s="112">
        <f>IF(AND('ACT Apr 2019'!R12&gt;0,'ACT Apr 2019'!T12&gt;0),IF(($C$29*$C$30&lt;'ACT Apr 2019'!T12),(0),($C$29*$C$30-'ACT Apr 2019'!T12)*'ACT Apr 2019'!U12/100),IF(AND('ACT Apr 2019'!R12&gt;0,'ACT Apr 2019'!T12=""),IF(($C$29*$C$30&lt;'ACT Apr 2019'!R12+'ACT Apr 2019'!P12),(0),(($C$29*$C$30-('ACT Apr 2019'!R12+'ACT Apr 2019'!P12))*'ACT Apr 2019'!S12/100)),IF(AND('ACT Apr 2019'!P12&gt;0,'ACT Apr 2019'!R12=""&gt;0),IF(($C$29*$C$30&lt;'ACT Apr 2019'!P12),(0),($C$29*$C$30-'ACT Apr 2019'!P12)*'ACT Apr 2019'!Q12/100),0)))</f>
        <v>0</v>
      </c>
      <c r="G35" s="112">
        <f>($C$29*$C$31)*'ACT Apr 2019'!AI12/100</f>
        <v>481</v>
      </c>
      <c r="H35" s="112">
        <f>($C$29*$C$32)*'ACT Apr 2019'!W12/100</f>
        <v>274.5</v>
      </c>
      <c r="I35" s="115">
        <f t="shared" ref="I35:I38" si="19">SUM(C35:H35)</f>
        <v>1387.585</v>
      </c>
      <c r="J35" s="188">
        <f>(I35-C35)*4</f>
        <v>5064.4000000000005</v>
      </c>
      <c r="K35" s="188">
        <f>I35*4</f>
        <v>5550.34</v>
      </c>
      <c r="L35" s="85">
        <f>K35*1.1</f>
        <v>6105.3740000000007</v>
      </c>
      <c r="M35" s="116">
        <v>0</v>
      </c>
      <c r="N35" s="116">
        <f>'ACT Apr 2019'!BC12</f>
        <v>12</v>
      </c>
      <c r="O35" s="116">
        <f>'ACT Apr 2019'!BD12</f>
        <v>0</v>
      </c>
      <c r="P35" s="116">
        <f>'ACT Apr 2019'!BE12</f>
        <v>0</v>
      </c>
      <c r="Q35" s="198" t="str">
        <f>IF(SUM(M35:P35)=0,"No discount",IF(M35&gt;0,"Guaranteed off bill",IF(N35&gt;0,"Guaranteed off usage",IF(O35&gt;0,"Pay-on-time off bill","Pay-on-time off usage"))))</f>
        <v>Guaranteed off usage</v>
      </c>
      <c r="R35" s="198" t="s">
        <v>338</v>
      </c>
      <c r="S35" s="170">
        <f>IF(AND(Q35="Guaranteed off bill",R35="Inclusive"),((K35*1.1)-((K35*1.1)*M35/100))/1.1,IF(AND(Q35="Guaranteed off usage",R35="Inclusive"),((K35*1.1)-((J35*1.1)*N35/100))/1.1,IF(AND(Q35="Guaranteed off bill",R35="Exclusive"),K35-(K35*M35/100),IF(AND(Q35="Guaranteed off usage",R35="Exclusive"),K35-(J35*N35/100),IF(R35="Inclusive",((K35*1.1))/1.1,K35)))))</f>
        <v>4942.6120000000001</v>
      </c>
      <c r="T35" s="170">
        <f>IF(AND(Q35="Pay-on-time off bill",R35="Inclusive"),((S35*1.1)-((S35*1.1)*O35/100))/1.1,IF(AND(Q35="Pay-on-time off usage",R35="Inclusive"),((S35*1.1)-((J35*1.1)*P35/100))/1.1,IF(AND(Q35="Pay-on-time off bill",R35="Exclusive"),S35-(S35*O35/100),IF(AND(Q35="Pay-on-time off usage",R35="Exclusive"),S35-(J35*P35/100),IF(R35="Inclusive",((S35*1.1))/1.1,S35)))))</f>
        <v>4942.6120000000001</v>
      </c>
      <c r="U35" s="85">
        <f>S35*1.1</f>
        <v>5436.8732000000009</v>
      </c>
      <c r="V35" s="85">
        <f>T35*1.1</f>
        <v>5436.8732000000009</v>
      </c>
      <c r="W35" s="117">
        <f>'ACT Apr 2019'!BL12</f>
        <v>12</v>
      </c>
      <c r="X35" s="118" t="str">
        <f>'ACT Apr 2019'!BM12</f>
        <v>y</v>
      </c>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row>
    <row r="36" spans="1:53" x14ac:dyDescent="0.15">
      <c r="A36" s="110" t="str">
        <f>'ACT Apr 2019'!K13</f>
        <v>EnergyAustralia</v>
      </c>
      <c r="B36" s="111" t="str">
        <f>'ACT Apr 2019'!L13</f>
        <v>Everyday Saver Business</v>
      </c>
      <c r="C36" s="112">
        <f>IF('ACT Apr 2019'!BP13=0,91*'ACT Apr 2019'!M13/100,(91*'ACT Apr 2019'!M13/100)+'ACT Apr 2019'!BP13/4)</f>
        <v>101.01</v>
      </c>
      <c r="D36" s="112">
        <f>IF('ACT Apr 2019'!O13="",$C$29*$C$30*'ACT Apr 2019'!N13/100,IF($C$29*$C$30&gt;='ACT Apr 2019'!P13,('ACT Apr 2019'!P13*'ACT Apr 2019'!N13/100),($C$29*$C$30*'ACT Apr 2019'!N13/100)))</f>
        <v>566.25</v>
      </c>
      <c r="E36" s="112">
        <f>IF(AND('ACT Apr 2019'!P13&gt;0,'ACT Apr 2019'!R13&gt;0),IF($C$29*$C$30&lt;'ACT Apr 2019'!P13,0,IF($C$29*$C$30&lt;=('ACT Apr 2019'!R13+'ACT Apr 2019'!P13),(($C$29*$C$30-'ACT Apr 2019'!P13)*'ACT Apr 2019'!Q13/100),(('ACT Apr 2019'!R13)*'ACT Apr 2019'!Q13/100))),0)</f>
        <v>0</v>
      </c>
      <c r="F36" s="112">
        <f>IF(AND('ACT Apr 2019'!R13&gt;0,'ACT Apr 2019'!T13&gt;0),IF(($C$29*$C$30&lt;'ACT Apr 2019'!T13),(0),($C$29*$C$30-'ACT Apr 2019'!T13)*'ACT Apr 2019'!U13/100),IF(AND('ACT Apr 2019'!R13&gt;0,'ACT Apr 2019'!T13=""),IF(($C$29*$C$30&lt;'ACT Apr 2019'!R13+'ACT Apr 2019'!P13),(0),(($C$29*$C$30-('ACT Apr 2019'!R13+'ACT Apr 2019'!P13))*'ACT Apr 2019'!S13/100)),IF(AND('ACT Apr 2019'!P13&gt;0,'ACT Apr 2019'!R13=""&gt;0),IF(($C$29*$C$30&lt;'ACT Apr 2019'!P13),(0),($C$29*$C$30-'ACT Apr 2019'!P13)*'ACT Apr 2019'!Q13/100),0)))</f>
        <v>0</v>
      </c>
      <c r="G36" s="112">
        <f>($C$29*$C$31)*'ACT Apr 2019'!AI13/100</f>
        <v>526</v>
      </c>
      <c r="H36" s="112">
        <f>($C$29*$C$32)*'ACT Apr 2019'!W13/100</f>
        <v>345</v>
      </c>
      <c r="I36" s="115">
        <f t="shared" si="19"/>
        <v>1538.26</v>
      </c>
      <c r="J36" s="188">
        <f t="shared" ref="J36:J39" si="20">(I36-C36)*4</f>
        <v>5749</v>
      </c>
      <c r="K36" s="188">
        <f t="shared" ref="K36:K38" si="21">I36*4</f>
        <v>6153.04</v>
      </c>
      <c r="L36" s="85">
        <f t="shared" ref="L36:L39" si="22">K36*1.1</f>
        <v>6768.344000000001</v>
      </c>
      <c r="M36" s="116">
        <v>0</v>
      </c>
      <c r="N36" s="116">
        <f>'ACT Apr 2019'!BC13</f>
        <v>10</v>
      </c>
      <c r="O36" s="116">
        <f>'ACT Apr 2019'!BD13</f>
        <v>0</v>
      </c>
      <c r="P36" s="116">
        <f>'ACT Apr 2019'!BE13</f>
        <v>0</v>
      </c>
      <c r="Q36" s="198" t="str">
        <f t="shared" ref="Q36:Q39" si="23">IF(SUM(M36:P36)=0,"No discount",IF(M36&gt;0,"Guaranteed off bill",IF(N36&gt;0,"Guaranteed off usage",IF(O36&gt;0,"Pay-on-time off bill","Pay-on-time off usage"))))</f>
        <v>Guaranteed off usage</v>
      </c>
      <c r="R36" s="198" t="s">
        <v>338</v>
      </c>
      <c r="S36" s="170">
        <f t="shared" ref="S36:S39" si="24">IF(AND(Q36="Guaranteed off bill",R36="Inclusive"),((K36*1.1)-((K36*1.1)*M36/100))/1.1,IF(AND(Q36="Guaranteed off usage",R36="Inclusive"),((K36*1.1)-((J36*1.1)*N36/100))/1.1,IF(AND(Q36="Guaranteed off bill",R36="Exclusive"),K36-(K36*M36/100),IF(AND(Q36="Guaranteed off usage",R36="Exclusive"),K36-(J36*N36/100),IF(R36="Inclusive",((K36*1.1))/1.1,K36)))))</f>
        <v>5578.14</v>
      </c>
      <c r="T36" s="170">
        <f t="shared" ref="T36:T39" si="25">IF(AND(Q36="Pay-on-time off bill",R36="Inclusive"),((S36*1.1)-((S36*1.1)*O36/100))/1.1,IF(AND(Q36="Pay-on-time off usage",R36="Inclusive"),((S36*1.1)-((J36*1.1)*P36/100))/1.1,IF(AND(Q36="Pay-on-time off bill",R36="Exclusive"),S36-(S36*O36/100),IF(AND(Q36="Pay-on-time off usage",R36="Exclusive"),S36-(J36*P36/100),IF(R36="Inclusive",((S36*1.1))/1.1,S36)))))</f>
        <v>5578.14</v>
      </c>
      <c r="U36" s="85">
        <f>S36*1.1</f>
        <v>6135.9540000000006</v>
      </c>
      <c r="V36" s="85">
        <f>T36*1.1</f>
        <v>6135.9540000000006</v>
      </c>
      <c r="W36" s="117">
        <f>'ACT Apr 2019'!BL13</f>
        <v>0</v>
      </c>
      <c r="X36" s="118" t="str">
        <f>'ACT Apr 2019'!BM13</f>
        <v>n</v>
      </c>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row>
    <row r="37" spans="1:53" x14ac:dyDescent="0.15">
      <c r="A37" s="110" t="str">
        <f>'ACT Apr 2019'!K14</f>
        <v>Origin Energy</v>
      </c>
      <c r="B37" s="111" t="str">
        <f>'ACT Apr 2019'!L14</f>
        <v>Business Saver</v>
      </c>
      <c r="C37" s="112">
        <f>IF('ACT Apr 2019'!BP14=0,91*'ACT Apr 2019'!M14/100,(91*'ACT Apr 2019'!M14/100)+'ACT Apr 2019'!BP14/4)</f>
        <v>110.6833</v>
      </c>
      <c r="D37" s="112">
        <f>IF('ACT Apr 2019'!O14="",$C$29*$C$30*'ACT Apr 2019'!N14/100,IF($C$29*$C$30&gt;='ACT Apr 2019'!P14,('ACT Apr 2019'!P14*'ACT Apr 2019'!N14/100),($C$29*$C$30*'ACT Apr 2019'!N14/100)))</f>
        <v>484.2</v>
      </c>
      <c r="E37" s="112">
        <f>IF(AND('ACT Apr 2019'!P14&gt;0,'ACT Apr 2019'!R14&gt;0),IF($C$29*$C$30&lt;'ACT Apr 2019'!P14,0,IF($C$29*$C$30&lt;=('ACT Apr 2019'!R14+'ACT Apr 2019'!P14),(($C$29*$C$30-'ACT Apr 2019'!P14)*'ACT Apr 2019'!Q14/100),(('ACT Apr 2019'!R14)*'ACT Apr 2019'!Q14/100))),0)</f>
        <v>0</v>
      </c>
      <c r="F37" s="112">
        <f>IF(AND('ACT Apr 2019'!R14&gt;0,'ACT Apr 2019'!T14&gt;0),IF(($C$29*$C$30&lt;'ACT Apr 2019'!T14),(0),($C$29*$C$30-'ACT Apr 2019'!T14)*'ACT Apr 2019'!U14/100),IF(AND('ACT Apr 2019'!R14&gt;0,'ACT Apr 2019'!T14=""),IF(($C$29*$C$30&lt;'ACT Apr 2019'!R14+'ACT Apr 2019'!P14),(0),(($C$29*$C$30-('ACT Apr 2019'!R14+'ACT Apr 2019'!P14))*'ACT Apr 2019'!S14/100)),IF(AND('ACT Apr 2019'!P14&gt;0,'ACT Apr 2019'!R14=""&gt;0),IF(($C$29*$C$30&lt;'ACT Apr 2019'!P14),(0),($C$29*$C$30-'ACT Apr 2019'!P14)*'ACT Apr 2019'!Q14/100),0)))</f>
        <v>0</v>
      </c>
      <c r="G37" s="112">
        <f>($C$29*$C$31)*'ACT Apr 2019'!AI14/100</f>
        <v>464.6</v>
      </c>
      <c r="H37" s="112">
        <f>($C$29*$C$32)*'ACT Apr 2019'!W14/100</f>
        <v>261.75</v>
      </c>
      <c r="I37" s="115">
        <f t="shared" si="19"/>
        <v>1321.2332999999999</v>
      </c>
      <c r="J37" s="188">
        <f t="shared" si="20"/>
        <v>4842.2</v>
      </c>
      <c r="K37" s="188">
        <f t="shared" si="21"/>
        <v>5284.9331999999995</v>
      </c>
      <c r="L37" s="85">
        <f t="shared" si="22"/>
        <v>5813.42652</v>
      </c>
      <c r="M37" s="116">
        <v>0</v>
      </c>
      <c r="N37" s="116">
        <f>'ACT Apr 2019'!BC14</f>
        <v>10</v>
      </c>
      <c r="O37" s="116">
        <f>'ACT Apr 2019'!BD14</f>
        <v>0</v>
      </c>
      <c r="P37" s="116">
        <f>'ACT Apr 2019'!BE14</f>
        <v>0</v>
      </c>
      <c r="Q37" s="198" t="str">
        <f t="shared" si="23"/>
        <v>Guaranteed off usage</v>
      </c>
      <c r="R37" s="198" t="s">
        <v>338</v>
      </c>
      <c r="S37" s="170">
        <f t="shared" si="24"/>
        <v>4800.7131999999992</v>
      </c>
      <c r="T37" s="170">
        <f t="shared" si="25"/>
        <v>4800.7131999999992</v>
      </c>
      <c r="U37" s="85">
        <f t="shared" ref="U37:U39" si="26">S37*1.1</f>
        <v>5280.7845199999992</v>
      </c>
      <c r="V37" s="85">
        <f t="shared" ref="V37:V39" si="27">T37*1.1</f>
        <v>5280.7845199999992</v>
      </c>
      <c r="W37" s="117">
        <f>'ACT Apr 2019'!BL14</f>
        <v>12</v>
      </c>
      <c r="X37" s="118" t="str">
        <f>'ACT Apr 2019'!BM14</f>
        <v>y</v>
      </c>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row>
    <row r="38" spans="1:53" x14ac:dyDescent="0.15">
      <c r="A38" s="110" t="str">
        <f>'ACT Apr 2019'!K15</f>
        <v>Next Business Energy</v>
      </c>
      <c r="B38" s="111" t="str">
        <f>'ACT Apr 2019'!L15</f>
        <v>Pay on time</v>
      </c>
      <c r="C38" s="112">
        <f>IF('ACT Apr 2019'!BP15=0,91*'ACT Apr 2019'!M15/100,(91*'ACT Apr 2019'!M15/100)+'ACT Apr 2019'!BP15/4)</f>
        <v>109.2</v>
      </c>
      <c r="D38" s="112">
        <f>IF('ACT Apr 2019'!O15="",$C$29*$C$30*'ACT Apr 2019'!N15/100,IF($C$29*$C$30&gt;='ACT Apr 2019'!P15,('ACT Apr 2019'!P15*'ACT Apr 2019'!N15/100),($C$29*$C$30*'ACT Apr 2019'!N15/100)))</f>
        <v>540</v>
      </c>
      <c r="E38" s="112">
        <f>IF(AND('ACT Apr 2019'!P15&gt;0,'ACT Apr 2019'!R15&gt;0),IF($C$29*$C$30&lt;'ACT Apr 2019'!P15,0,IF($C$29*$C$30&lt;=('ACT Apr 2019'!R15+'ACT Apr 2019'!P15),(($C$29*$C$30-'ACT Apr 2019'!P15)*'ACT Apr 2019'!Q15/100),(('ACT Apr 2019'!R15)*'ACT Apr 2019'!Q15/100))),0)</f>
        <v>0</v>
      </c>
      <c r="F38" s="112">
        <f>IF(AND('ACT Apr 2019'!R15&gt;0,'ACT Apr 2019'!T15&gt;0),IF(($C$29*$C$30&lt;'ACT Apr 2019'!T15),(0),($C$29*$C$30-'ACT Apr 2019'!T15)*'ACT Apr 2019'!U15/100),IF(AND('ACT Apr 2019'!R15&gt;0,'ACT Apr 2019'!T15=""),IF(($C$29*$C$30&lt;'ACT Apr 2019'!R15+'ACT Apr 2019'!P15),(0),(($C$29*$C$30-('ACT Apr 2019'!R15+'ACT Apr 2019'!P15))*'ACT Apr 2019'!S15/100)),IF(AND('ACT Apr 2019'!P15&gt;0,'ACT Apr 2019'!R15=""&gt;0),IF(($C$29*$C$30&lt;'ACT Apr 2019'!P15),(0),($C$29*$C$30-'ACT Apr 2019'!P15)*'ACT Apr 2019'!Q15/100),0)))</f>
        <v>0</v>
      </c>
      <c r="G38" s="112">
        <f>($C$29*$C$31)*'ACT Apr 2019'!AI15/100</f>
        <v>470</v>
      </c>
      <c r="H38" s="112">
        <f>($C$29*$C$32)*'ACT Apr 2019'!W15/100</f>
        <v>270</v>
      </c>
      <c r="I38" s="115">
        <f t="shared" si="19"/>
        <v>1389.2</v>
      </c>
      <c r="J38" s="188">
        <f t="shared" si="20"/>
        <v>5120</v>
      </c>
      <c r="K38" s="188">
        <f t="shared" si="21"/>
        <v>5556.8</v>
      </c>
      <c r="L38" s="85">
        <f t="shared" si="22"/>
        <v>6112.4800000000005</v>
      </c>
      <c r="M38" s="116">
        <v>0</v>
      </c>
      <c r="N38" s="116">
        <f>'ACT Apr 2019'!BC15</f>
        <v>0</v>
      </c>
      <c r="O38" s="116">
        <f>'ACT Apr 2019'!BD15</f>
        <v>7</v>
      </c>
      <c r="P38" s="116">
        <f>'ACT Apr 2019'!BE15</f>
        <v>0</v>
      </c>
      <c r="Q38" s="198" t="str">
        <f t="shared" si="23"/>
        <v>Pay-on-time off bill</v>
      </c>
      <c r="R38" s="198" t="s">
        <v>338</v>
      </c>
      <c r="S38" s="170">
        <f t="shared" si="24"/>
        <v>5556.8</v>
      </c>
      <c r="T38" s="170">
        <f t="shared" si="25"/>
        <v>5167.8240000000005</v>
      </c>
      <c r="U38" s="85">
        <f t="shared" si="26"/>
        <v>6112.4800000000005</v>
      </c>
      <c r="V38" s="85">
        <f t="shared" si="27"/>
        <v>5684.6064000000015</v>
      </c>
      <c r="W38" s="117">
        <f>'ACT Apr 2019'!BL15</f>
        <v>24</v>
      </c>
      <c r="X38" s="118" t="str">
        <f>'ACT Apr 2019'!BM15</f>
        <v>n</v>
      </c>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row>
    <row r="39" spans="1:53" ht="15" thickBot="1" x14ac:dyDescent="0.2">
      <c r="A39" s="121" t="str">
        <f>'ACT Apr 2019'!K16</f>
        <v>Power Club</v>
      </c>
      <c r="B39" s="122" t="str">
        <f>'ACT Apr 2019'!L16</f>
        <v>Powerbank Business</v>
      </c>
      <c r="C39" s="123">
        <f>IF('ACT Apr 2019'!BP16=0,91*'ACT Apr 2019'!M16/100,(91*'ACT Apr 2019'!M16/100)+'ACT Apr 2019'!BP16/4)</f>
        <v>104.678</v>
      </c>
      <c r="D39" s="123">
        <f>IF('ACT Apr 2019'!O16="",$C$29*$C$30*'ACT Apr 2019'!N16/100,IF($C$29*$C$30&gt;='ACT Apr 2019'!P16,('ACT Apr 2019'!P16*'ACT Apr 2019'!N16/100),($C$29*$C$30*'ACT Apr 2019'!N16/100)))</f>
        <v>472.5</v>
      </c>
      <c r="E39" s="123">
        <f>IF(AND('ACT Apr 2019'!P16&gt;0,'ACT Apr 2019'!R16&gt;0),IF($C$29*$C$30&lt;'ACT Apr 2019'!P16,0,IF($C$29*$C$30&lt;=('ACT Apr 2019'!R16+'ACT Apr 2019'!P16),(($C$29*$C$30-'ACT Apr 2019'!P16)*'ACT Apr 2019'!Q16/100),(('ACT Apr 2019'!R16)*'ACT Apr 2019'!Q16/100))),0)</f>
        <v>0</v>
      </c>
      <c r="F39" s="123">
        <f>IF(AND('ACT Apr 2019'!R16&gt;0,'ACT Apr 2019'!T16&gt;0),IF(($C$29*$C$30&lt;'ACT Apr 2019'!T16),(0),($C$29*$C$30-'ACT Apr 2019'!T16)*'ACT Apr 2019'!U16/100),IF(AND('ACT Apr 2019'!R16&gt;0,'ACT Apr 2019'!T16=""),IF(($C$29*$C$30&lt;'ACT Apr 2019'!R16+'ACT Apr 2019'!P16),(0),(($C$29*$C$30-('ACT Apr 2019'!R16+'ACT Apr 2019'!P16))*'ACT Apr 2019'!S16/100)),IF(AND('ACT Apr 2019'!P16&gt;0,'ACT Apr 2019'!R16=""&gt;0),IF(($C$29*$C$30&lt;'ACT Apr 2019'!P16),(0),($C$29*$C$30-'ACT Apr 2019'!P16)*'ACT Apr 2019'!Q16/100),0)))</f>
        <v>0</v>
      </c>
      <c r="G39" s="123">
        <f>($C$29*$C$31)*'ACT Apr 2019'!AI16/100</f>
        <v>389.4</v>
      </c>
      <c r="H39" s="123">
        <f>($C$29*$C$32)*'ACT Apr 2019'!W16/100</f>
        <v>208.95</v>
      </c>
      <c r="I39" s="125">
        <f t="shared" ref="I39" si="28">SUM(C39:H39)</f>
        <v>1175.528</v>
      </c>
      <c r="J39" s="189">
        <f t="shared" si="20"/>
        <v>4283.3999999999996</v>
      </c>
      <c r="K39" s="189">
        <f t="shared" ref="K39" si="29">I39*4</f>
        <v>4702.1120000000001</v>
      </c>
      <c r="L39" s="119">
        <f t="shared" si="22"/>
        <v>5172.3232000000007</v>
      </c>
      <c r="M39" s="126">
        <v>0</v>
      </c>
      <c r="N39" s="126">
        <f>'ACT Apr 2019'!BC16</f>
        <v>0</v>
      </c>
      <c r="O39" s="126">
        <f>'ACT Apr 2019'!BD16</f>
        <v>0</v>
      </c>
      <c r="P39" s="126">
        <f>'ACT Apr 2019'!BE16</f>
        <v>0</v>
      </c>
      <c r="Q39" s="199" t="str">
        <f t="shared" si="23"/>
        <v>No discount</v>
      </c>
      <c r="R39" s="199" t="s">
        <v>338</v>
      </c>
      <c r="S39" s="171">
        <f t="shared" si="24"/>
        <v>4702.1120000000001</v>
      </c>
      <c r="T39" s="172">
        <f t="shared" si="25"/>
        <v>4702.1120000000001</v>
      </c>
      <c r="U39" s="119">
        <f t="shared" si="26"/>
        <v>5172.3232000000007</v>
      </c>
      <c r="V39" s="119">
        <f t="shared" si="27"/>
        <v>5172.3232000000007</v>
      </c>
      <c r="W39" s="127">
        <f>'ACT Apr 2019'!BL16</f>
        <v>0</v>
      </c>
      <c r="X39" s="128">
        <f>'ACT Apr 2019'!BM16</f>
        <v>0</v>
      </c>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row>
    <row r="40" spans="1:53" x14ac:dyDescent="0.15">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row>
    <row r="41" spans="1:53" x14ac:dyDescent="0.15">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row>
    <row r="42" spans="1:53" x14ac:dyDescent="0.15">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row>
    <row r="43" spans="1:53" x14ac:dyDescent="0.15">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row>
    <row r="44" spans="1:53" x14ac:dyDescent="0.15">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row>
    <row r="45" spans="1:53" x14ac:dyDescent="0.15">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row>
    <row r="46" spans="1:53" x14ac:dyDescent="0.15">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row>
    <row r="47" spans="1:53" x14ac:dyDescent="0.15">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row>
    <row r="48" spans="1:53" x14ac:dyDescent="0.15">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row>
    <row r="49" spans="25:53" x14ac:dyDescent="0.15">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row>
    <row r="50" spans="25:53" x14ac:dyDescent="0.15">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row>
    <row r="51" spans="25:53" x14ac:dyDescent="0.15">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row>
    <row r="52" spans="25:53" x14ac:dyDescent="0.15">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row>
    <row r="53" spans="25:53" x14ac:dyDescent="0.15">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row>
    <row r="54" spans="25:53" x14ac:dyDescent="0.15">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row>
    <row r="55" spans="25:53" x14ac:dyDescent="0.15">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row>
    <row r="56" spans="25:53" x14ac:dyDescent="0.15">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row>
    <row r="57" spans="25:53" x14ac:dyDescent="0.15">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row>
    <row r="58" spans="25:53" x14ac:dyDescent="0.15">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row>
    <row r="59" spans="25:53" x14ac:dyDescent="0.15">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row>
    <row r="60" spans="25:53" x14ac:dyDescent="0.15">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row>
    <row r="61" spans="25:53" x14ac:dyDescent="0.15">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row>
    <row r="62" spans="25:53" x14ac:dyDescent="0.15">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row>
    <row r="63" spans="25:53" x14ac:dyDescent="0.15">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row>
    <row r="64" spans="25:53" x14ac:dyDescent="0.15">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row>
    <row r="65" spans="25:53" x14ac:dyDescent="0.15">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row>
    <row r="66" spans="25:53" x14ac:dyDescent="0.15">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row>
    <row r="67" spans="25:53" x14ac:dyDescent="0.15">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row>
    <row r="68" spans="25:53" x14ac:dyDescent="0.15">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row>
    <row r="69" spans="25:53" x14ac:dyDescent="0.15">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row>
    <row r="70" spans="25:53" x14ac:dyDescent="0.15">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row>
    <row r="71" spans="25:53" x14ac:dyDescent="0.15">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row>
    <row r="72" spans="25:53" x14ac:dyDescent="0.15">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row>
    <row r="73" spans="25:53" x14ac:dyDescent="0.15">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row>
    <row r="74" spans="25:53" x14ac:dyDescent="0.15">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row>
    <row r="75" spans="25:53" x14ac:dyDescent="0.15">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row>
    <row r="76" spans="25:53" x14ac:dyDescent="0.15">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row>
    <row r="77" spans="25:53" x14ac:dyDescent="0.15">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row>
    <row r="78" spans="25:53" x14ac:dyDescent="0.15">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row>
    <row r="79" spans="25:53" x14ac:dyDescent="0.15">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row>
    <row r="80" spans="25:53" x14ac:dyDescent="0.15">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row>
    <row r="81" spans="25:53" x14ac:dyDescent="0.15">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row>
    <row r="82" spans="25:53" x14ac:dyDescent="0.15">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row>
  </sheetData>
  <sheetProtection algorithmName="SHA-512" hashValue="ApungauUNDQ9m167czqYLd6QAmY717X/JfRH0TjQ+O9cGfUbB4/3CbLA1D0kCsBMXcjIcmvpJDR1Cn/XuB+9MA==" saltValue="ULT2PUpWFNfBHx18SUCpzg==" spinCount="100000" sheet="1" objects="1" scenarios="1"/>
  <pageMargins left="0.75" right="0.75" top="1" bottom="1" header="0.5" footer="0.5"/>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E1CEA-3C84-834D-8EDD-D7F50DC66D0F}">
  <sheetPr codeName="Sheet5">
    <tabColor theme="0" tint="-0.499984740745262"/>
  </sheetPr>
  <dimension ref="A1:AW82"/>
  <sheetViews>
    <sheetView workbookViewId="0">
      <selection activeCell="C9" sqref="C9"/>
    </sheetView>
  </sheetViews>
  <sheetFormatPr baseColWidth="10" defaultRowHeight="13" x14ac:dyDescent="0.15"/>
  <cols>
    <col min="1" max="1" width="20.33203125" style="106" customWidth="1"/>
    <col min="2" max="2" width="22.6640625" style="106" bestFit="1" customWidth="1"/>
    <col min="3" max="14" width="12.1640625" style="106" customWidth="1"/>
    <col min="15" max="16" width="12.1640625" style="106" hidden="1" customWidth="1"/>
    <col min="17" max="20" width="12.1640625" style="106" customWidth="1"/>
    <col min="21" max="49" width="7.5" style="106" customWidth="1"/>
    <col min="50" max="16384" width="10.83203125" style="106"/>
  </cols>
  <sheetData>
    <row r="1" spans="1:49" ht="14" x14ac:dyDescent="0.15">
      <c r="A1" s="105" t="s">
        <v>178</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row>
    <row r="2" spans="1:49" ht="14" x14ac:dyDescent="0.15">
      <c r="A2" s="107" t="s">
        <v>196</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row>
    <row r="3" spans="1:49" ht="15" thickBot="1" x14ac:dyDescent="0.2">
      <c r="A3" s="105"/>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row>
    <row r="4" spans="1:49" ht="14" x14ac:dyDescent="0.15">
      <c r="A4" s="74" t="s">
        <v>104</v>
      </c>
      <c r="B4" s="75"/>
      <c r="C4" s="75"/>
      <c r="D4" s="75"/>
      <c r="E4" s="75"/>
      <c r="F4" s="75"/>
      <c r="G4" s="75"/>
      <c r="H4" s="75"/>
      <c r="I4" s="75"/>
      <c r="J4" s="75"/>
      <c r="K4" s="75"/>
      <c r="L4" s="75"/>
      <c r="M4" s="75"/>
      <c r="N4" s="75"/>
      <c r="O4" s="75"/>
      <c r="P4" s="75"/>
      <c r="Q4" s="75"/>
      <c r="R4" s="75"/>
      <c r="S4" s="75"/>
      <c r="T4" s="76"/>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row>
    <row r="5" spans="1:49" ht="14" x14ac:dyDescent="0.15">
      <c r="A5" s="77" t="s">
        <v>105</v>
      </c>
      <c r="B5" s="32"/>
      <c r="C5" s="86">
        <v>5000</v>
      </c>
      <c r="D5" s="32"/>
      <c r="E5" s="32"/>
      <c r="F5" s="32"/>
      <c r="G5" s="32"/>
      <c r="H5" s="32"/>
      <c r="I5" s="32"/>
      <c r="J5" s="32"/>
      <c r="K5" s="32"/>
      <c r="L5" s="32"/>
      <c r="M5" s="32"/>
      <c r="N5" s="32"/>
      <c r="O5" s="32"/>
      <c r="P5" s="32"/>
      <c r="Q5" s="32"/>
      <c r="R5" s="32"/>
      <c r="S5" s="32"/>
      <c r="T5" s="78"/>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row>
    <row r="6" spans="1:49" ht="14" x14ac:dyDescent="0.15">
      <c r="A6" s="77"/>
      <c r="B6" s="32"/>
      <c r="C6" s="32"/>
      <c r="D6" s="32"/>
      <c r="E6" s="32"/>
      <c r="F6" s="32"/>
      <c r="G6" s="32"/>
      <c r="H6" s="32"/>
      <c r="I6" s="32"/>
      <c r="J6" s="32"/>
      <c r="K6" s="32"/>
      <c r="L6" s="32"/>
      <c r="M6" s="32"/>
      <c r="N6" s="32"/>
      <c r="O6" s="32"/>
      <c r="P6" s="32"/>
      <c r="Q6" s="32"/>
      <c r="R6" s="32"/>
      <c r="S6" s="32"/>
      <c r="T6" s="78"/>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row>
    <row r="7" spans="1:49" ht="75" x14ac:dyDescent="0.15">
      <c r="A7" s="146"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5" t="s">
        <v>129</v>
      </c>
      <c r="P7" s="145" t="s">
        <v>130</v>
      </c>
      <c r="Q7" s="141" t="s">
        <v>176</v>
      </c>
      <c r="R7" s="141" t="s">
        <v>177</v>
      </c>
      <c r="S7" s="140" t="s">
        <v>131</v>
      </c>
      <c r="T7" s="142" t="s">
        <v>132</v>
      </c>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row>
    <row r="8" spans="1:49" ht="14" x14ac:dyDescent="0.15">
      <c r="A8" s="110" t="str">
        <f>'ACT Oct 2018'!K2</f>
        <v>ActewAGL</v>
      </c>
      <c r="B8" s="111" t="str">
        <f>'ACT Oct 2018'!L2</f>
        <v>Regulated</v>
      </c>
      <c r="C8" s="112">
        <f>91*'ACT Oct 2018'!M2/100</f>
        <v>121.485</v>
      </c>
      <c r="D8" s="112">
        <f>IF($C$5&gt;='ACT Oct 2018'!P2,('ACT Oct 2018'!P2*'ACT Oct 2018'!N2/100),('ACT Bills October 2018'!$C$5*'ACT Oct 2018'!N2/100))</f>
        <v>1389</v>
      </c>
      <c r="E8" s="112">
        <v>0</v>
      </c>
      <c r="F8" s="113">
        <v>0</v>
      </c>
      <c r="G8" s="114">
        <v>0</v>
      </c>
      <c r="H8" s="129">
        <f>IF(($C$5&lt;'ACT Oct 2018'!P2),(0),('ACT Bills October 2018'!$C$5-'ACT Oct 2018'!P2)*'ACT Oct 2018'!Q2/100)</f>
        <v>0</v>
      </c>
      <c r="I8" s="115">
        <f>SUM(C8:H8)</f>
        <v>1510.4849999999999</v>
      </c>
      <c r="J8" s="85">
        <f>I8*4</f>
        <v>6041.94</v>
      </c>
      <c r="K8" s="116">
        <v>0</v>
      </c>
      <c r="L8" s="116">
        <f>'ACT Oct 2018'!BA2</f>
        <v>0</v>
      </c>
      <c r="M8" s="116">
        <f>'ACT Oct 2018'!BB2</f>
        <v>0</v>
      </c>
      <c r="N8" s="116">
        <f>'ACT Oct 2018'!BC2</f>
        <v>0</v>
      </c>
      <c r="O8" s="85">
        <f>J8</f>
        <v>6041.94</v>
      </c>
      <c r="P8" s="85">
        <f>O8</f>
        <v>6041.94</v>
      </c>
      <c r="Q8" s="85">
        <f>O8*1.1</f>
        <v>6646.134</v>
      </c>
      <c r="R8" s="85">
        <f>P8*1.1</f>
        <v>6646.134</v>
      </c>
      <c r="S8" s="117">
        <f>'ACT Oct 2018'!BJ2</f>
        <v>0</v>
      </c>
      <c r="T8" s="118" t="str">
        <f>'ACT Oct 2018'!BK2</f>
        <v>n</v>
      </c>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row>
    <row r="9" spans="1:49" ht="14" x14ac:dyDescent="0.15">
      <c r="A9" s="110" t="str">
        <f>'ACT Oct 2018'!K3</f>
        <v>ActewAGL</v>
      </c>
      <c r="B9" s="111" t="str">
        <f>'ACT Oct 2018'!L3</f>
        <v>Business plan</v>
      </c>
      <c r="C9" s="112">
        <f>91*'ACT Oct 2018'!M3/100</f>
        <v>121.485</v>
      </c>
      <c r="D9" s="112">
        <f>IF($C$5&gt;='ACT Oct 2018'!P3,('ACT Oct 2018'!P3*'ACT Oct 2018'!N3/100),('ACT Bills October 2018'!$C$5*'ACT Oct 2018'!N3/100))</f>
        <v>1389</v>
      </c>
      <c r="E9" s="112">
        <v>0</v>
      </c>
      <c r="F9" s="113">
        <v>0</v>
      </c>
      <c r="G9" s="114">
        <v>0</v>
      </c>
      <c r="H9" s="129">
        <f>IF(($C$5&lt;'ACT Oct 2018'!P3),(0),('ACT Bills October 2018'!$C$5-'ACT Oct 2018'!P3)*'ACT Oct 2018'!Q3/100)</f>
        <v>0</v>
      </c>
      <c r="I9" s="115">
        <f>SUM(C9:H9)</f>
        <v>1510.4849999999999</v>
      </c>
      <c r="J9" s="85">
        <f>I9*4</f>
        <v>6041.94</v>
      </c>
      <c r="K9" s="116">
        <v>0</v>
      </c>
      <c r="L9" s="116">
        <f>'ACT Oct 2018'!BA3</f>
        <v>12</v>
      </c>
      <c r="M9" s="116">
        <f>'ACT Oct 2018'!BB3</f>
        <v>0</v>
      </c>
      <c r="N9" s="116">
        <f>'ACT Oct 2018'!BC3</f>
        <v>0</v>
      </c>
      <c r="O9" s="85">
        <f>J9-((I9-C9)*L9/100)*4</f>
        <v>5375.2199999999993</v>
      </c>
      <c r="P9" s="85">
        <f>O9</f>
        <v>5375.2199999999993</v>
      </c>
      <c r="Q9" s="85">
        <f t="shared" ref="Q9:R12" si="0">O9*1.1</f>
        <v>5912.7420000000002</v>
      </c>
      <c r="R9" s="85">
        <f t="shared" si="0"/>
        <v>5912.7420000000002</v>
      </c>
      <c r="S9" s="117">
        <f>'ACT Oct 2018'!BJ3</f>
        <v>12</v>
      </c>
      <c r="T9" s="118" t="str">
        <f>'ACT Oct 2018'!BK3</f>
        <v>y</v>
      </c>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row>
    <row r="10" spans="1:49" ht="14" x14ac:dyDescent="0.15">
      <c r="A10" s="110" t="str">
        <f>'ACT Oct 2018'!K4</f>
        <v>EnergyAustralia</v>
      </c>
      <c r="B10" s="111" t="str">
        <f>'ACT Oct 2018'!L4</f>
        <v>Everyday Saver Business</v>
      </c>
      <c r="C10" s="112">
        <f>91*'ACT Oct 2018'!M4/100</f>
        <v>102.01100000000001</v>
      </c>
      <c r="D10" s="112">
        <f>IF($C$5&gt;='ACT Oct 2018'!P4,('ACT Oct 2018'!P4*'ACT Oct 2018'!N4/100),('ACT Bills October 2018'!$C$5*'ACT Oct 2018'!N4/100))</f>
        <v>1312</v>
      </c>
      <c r="E10" s="112">
        <v>0</v>
      </c>
      <c r="F10" s="113">
        <v>0</v>
      </c>
      <c r="G10" s="114">
        <v>0</v>
      </c>
      <c r="H10" s="129">
        <f>IF(($C$5&lt;'ACT Oct 2018'!P4),(0),('ACT Bills October 2018'!$C$5-'ACT Oct 2018'!P4)*'ACT Oct 2018'!Q4/100)</f>
        <v>0</v>
      </c>
      <c r="I10" s="115">
        <f t="shared" ref="I10:I12" si="1">SUM(C10:H10)</f>
        <v>1414.011</v>
      </c>
      <c r="J10" s="85">
        <f t="shared" ref="J10:J12" si="2">I10*4</f>
        <v>5656.0439999999999</v>
      </c>
      <c r="K10" s="116">
        <v>0</v>
      </c>
      <c r="L10" s="116">
        <f>'ACT Oct 2018'!BA4</f>
        <v>14</v>
      </c>
      <c r="M10" s="116">
        <f>'ACT Oct 2018'!BB4</f>
        <v>0</v>
      </c>
      <c r="N10" s="116">
        <f>'ACT Oct 2018'!BC4</f>
        <v>0</v>
      </c>
      <c r="O10" s="85">
        <f>J10-((I10-C10)*L10/100)*4</f>
        <v>4921.3239999999996</v>
      </c>
      <c r="P10" s="85">
        <f>O10-(O10*M10/100)</f>
        <v>4921.3239999999996</v>
      </c>
      <c r="Q10" s="85">
        <f t="shared" si="0"/>
        <v>5413.4564</v>
      </c>
      <c r="R10" s="85">
        <f t="shared" si="0"/>
        <v>5413.4564</v>
      </c>
      <c r="S10" s="117">
        <f>'ACT Oct 2018'!BJ4</f>
        <v>0</v>
      </c>
      <c r="T10" s="118">
        <f>'ACT Oct 2018'!BK4</f>
        <v>0</v>
      </c>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row>
    <row r="11" spans="1:49" ht="14" x14ac:dyDescent="0.15">
      <c r="A11" s="110" t="str">
        <f>'ACT Oct 2018'!K5</f>
        <v>Origin Energy</v>
      </c>
      <c r="B11" s="111" t="str">
        <f>'ACT Oct 2018'!L5</f>
        <v>Business Saver</v>
      </c>
      <c r="C11" s="112">
        <f>91*'ACT Oct 2018'!M5/100</f>
        <v>110.6833</v>
      </c>
      <c r="D11" s="112">
        <f>IF($C$5&gt;='ACT Oct 2018'!P5,('ACT Oct 2018'!P5*'ACT Oct 2018'!N5/100),('ACT Bills October 2018'!$C$5*'ACT Oct 2018'!N5/100))</f>
        <v>1328.5</v>
      </c>
      <c r="E11" s="112">
        <v>0</v>
      </c>
      <c r="F11" s="113">
        <v>0</v>
      </c>
      <c r="G11" s="114">
        <v>0</v>
      </c>
      <c r="H11" s="112">
        <f>IF(($C$5&lt;'ACT Oct 2018'!P5),(0),('ACT Bills October 2018'!$C$5-'ACT Oct 2018'!P5)*'ACT Oct 2018'!Q5/100)</f>
        <v>0</v>
      </c>
      <c r="I11" s="115">
        <f t="shared" si="1"/>
        <v>1439.1832999999999</v>
      </c>
      <c r="J11" s="85">
        <f t="shared" si="2"/>
        <v>5756.7331999999997</v>
      </c>
      <c r="K11" s="116">
        <v>0</v>
      </c>
      <c r="L11" s="116">
        <f>'ACT Oct 2018'!BA5</f>
        <v>10</v>
      </c>
      <c r="M11" s="116">
        <f>'ACT Oct 2018'!BB5</f>
        <v>0</v>
      </c>
      <c r="N11" s="116">
        <f>'ACT Oct 2018'!BC5</f>
        <v>0</v>
      </c>
      <c r="O11" s="85">
        <f>J11-((I11-C11)*L11/100)*4</f>
        <v>5225.3332</v>
      </c>
      <c r="P11" s="85">
        <f>O11-(O11*M11/100)</f>
        <v>5225.3332</v>
      </c>
      <c r="Q11" s="85">
        <f t="shared" si="0"/>
        <v>5747.8665200000005</v>
      </c>
      <c r="R11" s="85">
        <f t="shared" si="0"/>
        <v>5747.8665200000005</v>
      </c>
      <c r="S11" s="117">
        <f>'ACT Oct 2018'!BJ5</f>
        <v>12</v>
      </c>
      <c r="T11" s="118" t="str">
        <f>'ACT Oct 2018'!BK5</f>
        <v>y</v>
      </c>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row>
    <row r="12" spans="1:49" ht="15" thickBot="1" x14ac:dyDescent="0.2">
      <c r="A12" s="121" t="str">
        <f>'ACT Oct 2018'!K6</f>
        <v>Next Business Energy</v>
      </c>
      <c r="B12" s="122" t="str">
        <f>'ACT Oct 2018'!L6</f>
        <v>Pay on time</v>
      </c>
      <c r="C12" s="123">
        <f>91*'ACT Oct 2018'!M6/100</f>
        <v>109.2</v>
      </c>
      <c r="D12" s="123">
        <f>C5*'ACT Oct 2018'!N6/100</f>
        <v>1400</v>
      </c>
      <c r="E12" s="123">
        <v>0</v>
      </c>
      <c r="F12" s="130">
        <v>0</v>
      </c>
      <c r="G12" s="131">
        <v>0</v>
      </c>
      <c r="H12" s="123">
        <f>IF(($C$5&lt;'ACT Oct 2018'!P6),(0),('ACT Bills October 2018'!$C$5-'ACT Oct 2018'!P6)*'ACT Oct 2018'!Q6/100)</f>
        <v>0</v>
      </c>
      <c r="I12" s="125">
        <f t="shared" si="1"/>
        <v>1509.2</v>
      </c>
      <c r="J12" s="119">
        <f t="shared" si="2"/>
        <v>6036.8</v>
      </c>
      <c r="K12" s="126">
        <v>0</v>
      </c>
      <c r="L12" s="126">
        <f>'ACT Oct 2018'!BA6</f>
        <v>0</v>
      </c>
      <c r="M12" s="126">
        <f>'ACT Oct 2018'!BB6</f>
        <v>7</v>
      </c>
      <c r="N12" s="126">
        <f>'ACT Oct 2018'!BC6</f>
        <v>0</v>
      </c>
      <c r="O12" s="119">
        <f>J12</f>
        <v>6036.8</v>
      </c>
      <c r="P12" s="119">
        <f>O12-(O12*M12/100)</f>
        <v>5614.2240000000002</v>
      </c>
      <c r="Q12" s="119">
        <f t="shared" si="0"/>
        <v>6640.4800000000005</v>
      </c>
      <c r="R12" s="119">
        <f t="shared" si="0"/>
        <v>6175.6464000000005</v>
      </c>
      <c r="S12" s="127">
        <f>'ACT Oct 2018'!BJ6</f>
        <v>24</v>
      </c>
      <c r="T12" s="128" t="str">
        <f>'ACT Oct 2018'!BK6</f>
        <v>n</v>
      </c>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row>
    <row r="13" spans="1:49" ht="14" x14ac:dyDescent="0.15">
      <c r="I13" s="108"/>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row>
    <row r="14" spans="1:49" ht="15" thickBot="1" x14ac:dyDescent="0.2">
      <c r="I14" s="108"/>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row>
    <row r="15" spans="1:49" ht="14" x14ac:dyDescent="0.15">
      <c r="A15" s="74" t="s">
        <v>197</v>
      </c>
      <c r="B15" s="75"/>
      <c r="C15" s="75"/>
      <c r="D15" s="81"/>
      <c r="E15" s="81"/>
      <c r="F15" s="81"/>
      <c r="G15" s="81"/>
      <c r="H15" s="81"/>
      <c r="I15" s="82"/>
      <c r="J15" s="75"/>
      <c r="K15" s="75"/>
      <c r="L15" s="75"/>
      <c r="M15" s="75"/>
      <c r="N15" s="75"/>
      <c r="O15" s="75"/>
      <c r="P15" s="75"/>
      <c r="Q15" s="75"/>
      <c r="R15" s="75"/>
      <c r="S15" s="75"/>
      <c r="T15" s="76"/>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row>
    <row r="16" spans="1:49" ht="14" x14ac:dyDescent="0.15">
      <c r="A16" s="77" t="s">
        <v>105</v>
      </c>
      <c r="B16" s="32"/>
      <c r="C16" s="86">
        <v>5000</v>
      </c>
      <c r="D16" s="83"/>
      <c r="E16" s="83"/>
      <c r="F16" s="83"/>
      <c r="G16" s="83"/>
      <c r="H16" s="83"/>
      <c r="I16" s="84"/>
      <c r="J16" s="32"/>
      <c r="K16" s="32"/>
      <c r="L16" s="32"/>
      <c r="M16" s="32"/>
      <c r="N16" s="32"/>
      <c r="O16" s="32"/>
      <c r="P16" s="32"/>
      <c r="Q16" s="32"/>
      <c r="R16" s="32"/>
      <c r="S16" s="32"/>
      <c r="T16" s="78"/>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row>
    <row r="17" spans="1:49" ht="14" x14ac:dyDescent="0.15">
      <c r="A17" s="77" t="s">
        <v>198</v>
      </c>
      <c r="B17" s="32"/>
      <c r="C17" s="87">
        <v>0.7</v>
      </c>
      <c r="D17" s="83"/>
      <c r="E17" s="83"/>
      <c r="F17" s="83"/>
      <c r="G17" s="83"/>
      <c r="H17" s="83"/>
      <c r="I17" s="84"/>
      <c r="J17" s="32"/>
      <c r="K17" s="32"/>
      <c r="L17" s="32"/>
      <c r="M17" s="32"/>
      <c r="N17" s="32"/>
      <c r="O17" s="32"/>
      <c r="P17" s="32"/>
      <c r="Q17" s="32"/>
      <c r="R17" s="32"/>
      <c r="S17" s="32"/>
      <c r="T17" s="78"/>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row>
    <row r="18" spans="1:49" ht="14" x14ac:dyDescent="0.15">
      <c r="A18" s="77" t="s">
        <v>199</v>
      </c>
      <c r="B18" s="32"/>
      <c r="C18" s="87">
        <v>0.3</v>
      </c>
      <c r="D18" s="83"/>
      <c r="E18" s="83"/>
      <c r="F18" s="83"/>
      <c r="G18" s="83"/>
      <c r="H18" s="83"/>
      <c r="I18" s="84"/>
      <c r="J18" s="32"/>
      <c r="K18" s="32"/>
      <c r="L18" s="32"/>
      <c r="M18" s="32"/>
      <c r="N18" s="32"/>
      <c r="O18" s="32"/>
      <c r="P18" s="32"/>
      <c r="Q18" s="32"/>
      <c r="R18" s="32"/>
      <c r="S18" s="32"/>
      <c r="T18" s="78"/>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row>
    <row r="19" spans="1:49" ht="14" x14ac:dyDescent="0.15">
      <c r="A19" s="77"/>
      <c r="B19" s="32"/>
      <c r="C19" s="83"/>
      <c r="D19" s="83"/>
      <c r="E19" s="83"/>
      <c r="F19" s="83"/>
      <c r="G19" s="83"/>
      <c r="H19" s="83"/>
      <c r="I19" s="84"/>
      <c r="J19" s="32"/>
      <c r="K19" s="32"/>
      <c r="L19" s="32"/>
      <c r="M19" s="32"/>
      <c r="N19" s="32"/>
      <c r="O19" s="32"/>
      <c r="P19" s="32"/>
      <c r="Q19" s="32"/>
      <c r="R19" s="32"/>
      <c r="S19" s="32"/>
      <c r="T19" s="78"/>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row>
    <row r="20" spans="1:49" ht="75" x14ac:dyDescent="0.15">
      <c r="A20" s="146" t="s">
        <v>14</v>
      </c>
      <c r="B20" s="135" t="s">
        <v>188</v>
      </c>
      <c r="C20" s="136" t="s">
        <v>164</v>
      </c>
      <c r="D20" s="136" t="s">
        <v>5</v>
      </c>
      <c r="E20" s="136" t="s">
        <v>6</v>
      </c>
      <c r="F20" s="136" t="s">
        <v>7</v>
      </c>
      <c r="G20" s="138" t="s">
        <v>110</v>
      </c>
      <c r="H20" s="136" t="s">
        <v>197</v>
      </c>
      <c r="I20" s="147" t="s">
        <v>111</v>
      </c>
      <c r="J20" s="139" t="s">
        <v>112</v>
      </c>
      <c r="K20" s="140" t="s">
        <v>113</v>
      </c>
      <c r="L20" s="140" t="s">
        <v>167</v>
      </c>
      <c r="M20" s="140" t="s">
        <v>168</v>
      </c>
      <c r="N20" s="140" t="s">
        <v>169</v>
      </c>
      <c r="O20" s="143" t="s">
        <v>129</v>
      </c>
      <c r="P20" s="141" t="s">
        <v>130</v>
      </c>
      <c r="Q20" s="141" t="s">
        <v>176</v>
      </c>
      <c r="R20" s="141" t="s">
        <v>177</v>
      </c>
      <c r="S20" s="144" t="s">
        <v>131</v>
      </c>
      <c r="T20" s="142" t="s">
        <v>132</v>
      </c>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row>
    <row r="21" spans="1:49" ht="14" x14ac:dyDescent="0.15">
      <c r="A21" s="110" t="str">
        <f>'ACT Oct 2018'!K7</f>
        <v>ActewAGL</v>
      </c>
      <c r="B21" s="111" t="str">
        <f>'ACT Oct 2018'!L7</f>
        <v>Regulated</v>
      </c>
      <c r="C21" s="112">
        <f>91*'ACT Oct 2018'!M7/100</f>
        <v>121.485</v>
      </c>
      <c r="D21" s="112">
        <f>IF(($C$16*$C$17)&gt;='ACT Oct 2018'!P7,('ACT Oct 2018'!P7*'ACT Oct 2018'!N7/100),(('ACT Bills October 2018'!$C$16*'ACT Bills October 2018'!$C$17)*'ACT Oct 2018'!N7/100))</f>
        <v>972.3</v>
      </c>
      <c r="E21" s="112">
        <v>0</v>
      </c>
      <c r="F21" s="113">
        <v>0</v>
      </c>
      <c r="G21" s="114">
        <f>IF($C$16*$C$17&lt;'ACT Oct 2018'!P7,(0),((('ACT Bills October 2018'!$C$16*'ACT Bills October 2018'!$C$17)-('ACT Oct 2018'!P7))*'ACT Oct 2018'!Q7/100))</f>
        <v>0</v>
      </c>
      <c r="H21" s="112">
        <f>($C$16*$C$18)*'ACT Oct 2018'!AF7/100</f>
        <v>211.95</v>
      </c>
      <c r="I21" s="115">
        <f>SUM(C21:H21)</f>
        <v>1305.7349999999999</v>
      </c>
      <c r="J21" s="85">
        <f>I21*4</f>
        <v>5222.9399999999996</v>
      </c>
      <c r="K21" s="116">
        <v>0</v>
      </c>
      <c r="L21" s="116">
        <f>'ACT Oct 2018'!BA7</f>
        <v>0</v>
      </c>
      <c r="M21" s="116">
        <f>'ACT Oct 2018'!BB7</f>
        <v>0</v>
      </c>
      <c r="N21" s="116">
        <f>'ACT Oct 2018'!BC7</f>
        <v>0</v>
      </c>
      <c r="O21" s="85">
        <f>J21</f>
        <v>5222.9399999999996</v>
      </c>
      <c r="P21" s="85">
        <f>O21</f>
        <v>5222.9399999999996</v>
      </c>
      <c r="Q21" s="85">
        <f>O21*1.1</f>
        <v>5745.2340000000004</v>
      </c>
      <c r="R21" s="85">
        <f>P21*1.1</f>
        <v>5745.2340000000004</v>
      </c>
      <c r="S21" s="117">
        <f>'ACT Oct 2018'!BJ7</f>
        <v>0</v>
      </c>
      <c r="T21" s="118" t="str">
        <f>'ACT Oct 2018'!BK7</f>
        <v>n</v>
      </c>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row>
    <row r="22" spans="1:49" ht="14" x14ac:dyDescent="0.15">
      <c r="A22" s="110" t="str">
        <f>'ACT Oct 2018'!K8</f>
        <v>ActewAGL</v>
      </c>
      <c r="B22" s="111" t="str">
        <f>'ACT Oct 2018'!L8</f>
        <v>Business plan</v>
      </c>
      <c r="C22" s="112">
        <f>91*'ACT Oct 2018'!M8/100</f>
        <v>121.485</v>
      </c>
      <c r="D22" s="112">
        <f>IF(($C$16*$C$17)&gt;='ACT Oct 2018'!P8,('ACT Oct 2018'!P8*'ACT Oct 2018'!N8/100),(('ACT Bills October 2018'!$C$16*'ACT Bills October 2018'!$C$17)*'ACT Oct 2018'!N8/100))</f>
        <v>972.3</v>
      </c>
      <c r="E22" s="112">
        <v>0</v>
      </c>
      <c r="F22" s="113">
        <v>0</v>
      </c>
      <c r="G22" s="114">
        <f>IF($C$16*$C$17&lt;'ACT Oct 2018'!P8,(0),((('ACT Bills October 2018'!$C$16*'ACT Bills October 2018'!$C$17)-('ACT Oct 2018'!P8))*'ACT Oct 2018'!Q8/100))</f>
        <v>0</v>
      </c>
      <c r="H22" s="112">
        <f>($C$16*$C$18)*'ACT Oct 2018'!AF8/100</f>
        <v>211.95</v>
      </c>
      <c r="I22" s="115">
        <f>SUM(C22:H22)</f>
        <v>1305.7349999999999</v>
      </c>
      <c r="J22" s="85">
        <f>I22*4</f>
        <v>5222.9399999999996</v>
      </c>
      <c r="K22" s="116">
        <v>0</v>
      </c>
      <c r="L22" s="116">
        <f>'ACT Oct 2018'!BA8</f>
        <v>12</v>
      </c>
      <c r="M22" s="116">
        <f>'ACT Oct 2018'!BB8</f>
        <v>0</v>
      </c>
      <c r="N22" s="116">
        <f>'ACT Oct 2018'!BC8</f>
        <v>0</v>
      </c>
      <c r="O22" s="85">
        <f>J22-((I22-C22)*L22/100)*4</f>
        <v>4654.5</v>
      </c>
      <c r="P22" s="85">
        <f>O22</f>
        <v>4654.5</v>
      </c>
      <c r="Q22" s="85">
        <f t="shared" ref="Q22:R25" si="3">O22*1.1</f>
        <v>5119.9500000000007</v>
      </c>
      <c r="R22" s="85">
        <f t="shared" si="3"/>
        <v>5119.9500000000007</v>
      </c>
      <c r="S22" s="117">
        <f>'ACT Oct 2018'!BJ8</f>
        <v>12</v>
      </c>
      <c r="T22" s="118" t="str">
        <f>'ACT Oct 2018'!BK8</f>
        <v>y</v>
      </c>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row>
    <row r="23" spans="1:49" ht="14" x14ac:dyDescent="0.15">
      <c r="A23" s="110" t="str">
        <f>'ACT Oct 2018'!K9</f>
        <v>EnergyAustralia</v>
      </c>
      <c r="B23" s="111" t="str">
        <f>'ACT Oct 2018'!L9</f>
        <v>Everyday Saver Business</v>
      </c>
      <c r="C23" s="112">
        <f>91*'ACT Oct 2018'!M9/100</f>
        <v>102.01100000000001</v>
      </c>
      <c r="D23" s="112">
        <f>IF(($C$16*$C$17)&gt;='ACT Oct 2018'!P9,('ACT Oct 2018'!P9*'ACT Oct 2018'!N9/100),(('ACT Bills October 2018'!$C$16*'ACT Bills October 2018'!$C$17)*'ACT Oct 2018'!N9/100))</f>
        <v>918.4</v>
      </c>
      <c r="E23" s="112">
        <v>0</v>
      </c>
      <c r="F23" s="113">
        <v>0</v>
      </c>
      <c r="G23" s="114">
        <f>IF($C$16*$C$17&lt;'ACT Oct 2018'!P9,(0),((('ACT Bills October 2018'!$C$16*'ACT Bills October 2018'!$C$17)-('ACT Oct 2018'!P9))*'ACT Oct 2018'!Q9/100))</f>
        <v>0</v>
      </c>
      <c r="H23" s="112">
        <f>($C$16*$C$18)*'ACT Oct 2018'!AF9/100</f>
        <v>175.2</v>
      </c>
      <c r="I23" s="115">
        <f>SUM(C23:H23)</f>
        <v>1195.6109999999999</v>
      </c>
      <c r="J23" s="85">
        <f t="shared" ref="J23:J24" si="4">I23*4</f>
        <v>4782.4439999999995</v>
      </c>
      <c r="K23" s="116">
        <v>0</v>
      </c>
      <c r="L23" s="116">
        <f>'ACT Oct 2018'!BA9</f>
        <v>14</v>
      </c>
      <c r="M23" s="116">
        <f>'ACT Oct 2018'!BB9</f>
        <v>0</v>
      </c>
      <c r="N23" s="116">
        <f>'ACT Oct 2018'!BC9</f>
        <v>0</v>
      </c>
      <c r="O23" s="85">
        <f>J23-((I23-C23)*L23/100)*4</f>
        <v>4170.0279999999993</v>
      </c>
      <c r="P23" s="85">
        <f>O23-(O23*M23/100)</f>
        <v>4170.0279999999993</v>
      </c>
      <c r="Q23" s="85">
        <f t="shared" si="3"/>
        <v>4587.0307999999995</v>
      </c>
      <c r="R23" s="85">
        <f t="shared" si="3"/>
        <v>4587.0307999999995</v>
      </c>
      <c r="S23" s="117">
        <f>'ACT Oct 2018'!BJ9</f>
        <v>0</v>
      </c>
      <c r="T23" s="118">
        <f>'ACT Oct 2018'!BK9</f>
        <v>0</v>
      </c>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row>
    <row r="24" spans="1:49" ht="14" x14ac:dyDescent="0.15">
      <c r="A24" s="110" t="str">
        <f>'ACT Oct 2018'!K10</f>
        <v>Origin Energy</v>
      </c>
      <c r="B24" s="111" t="str">
        <f>'ACT Oct 2018'!L10</f>
        <v>Business Saver</v>
      </c>
      <c r="C24" s="112">
        <f>91*'ACT Oct 2018'!M10/100</f>
        <v>110.6833</v>
      </c>
      <c r="D24" s="112">
        <f>IF(($C$16*$C$17)&gt;='ACT Oct 2018'!P10,('ACT Oct 2018'!P10*'ACT Oct 2018'!N10/100),(('ACT Bills October 2018'!$C$16*'ACT Bills October 2018'!$C$17)*'ACT Oct 2018'!N10/100))</f>
        <v>929.95</v>
      </c>
      <c r="E24" s="112">
        <v>0</v>
      </c>
      <c r="F24" s="113">
        <v>0</v>
      </c>
      <c r="G24" s="114">
        <f>IF($C$16*$C$17&lt;'ACT Oct 2018'!P10,(0),((('ACT Bills October 2018'!$C$16*'ACT Bills October 2018'!$C$17)-('ACT Oct 2018'!P10))*'ACT Oct 2018'!Q10/100))</f>
        <v>0</v>
      </c>
      <c r="H24" s="112">
        <f>($C$16*$C$18)*'ACT Oct 2018'!AF10/100</f>
        <v>190.05</v>
      </c>
      <c r="I24" s="115">
        <f>SUM(C24:H24)</f>
        <v>1230.6832999999999</v>
      </c>
      <c r="J24" s="85">
        <f t="shared" si="4"/>
        <v>4922.7331999999997</v>
      </c>
      <c r="K24" s="116">
        <v>0</v>
      </c>
      <c r="L24" s="116">
        <f>'ACT Oct 2018'!BA10</f>
        <v>10</v>
      </c>
      <c r="M24" s="116">
        <f>'ACT Oct 2018'!BB10</f>
        <v>0</v>
      </c>
      <c r="N24" s="116">
        <f>'ACT Oct 2018'!BC10</f>
        <v>0</v>
      </c>
      <c r="O24" s="85">
        <f>J24-((I24-C24)*L24/100)*4</f>
        <v>4474.7331999999997</v>
      </c>
      <c r="P24" s="85">
        <f>O24-(O24*M24/100)</f>
        <v>4474.7331999999997</v>
      </c>
      <c r="Q24" s="85">
        <f t="shared" si="3"/>
        <v>4922.2065199999997</v>
      </c>
      <c r="R24" s="85">
        <f t="shared" si="3"/>
        <v>4922.2065199999997</v>
      </c>
      <c r="S24" s="117">
        <f>'ACT Oct 2018'!BJ10</f>
        <v>12</v>
      </c>
      <c r="T24" s="118" t="str">
        <f>'ACT Oct 2018'!BK10</f>
        <v>y</v>
      </c>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row>
    <row r="25" spans="1:49" ht="15" thickBot="1" x14ac:dyDescent="0.2">
      <c r="A25" s="121" t="str">
        <f>'ACT Oct 2018'!K11</f>
        <v>Next Business Energy</v>
      </c>
      <c r="B25" s="122" t="str">
        <f>'ACT Oct 2018'!L11</f>
        <v>Pay on time</v>
      </c>
      <c r="C25" s="123">
        <f>91*'ACT Oct 2018'!M11/100</f>
        <v>109.2</v>
      </c>
      <c r="D25" s="123">
        <f>($C$16*$C$17)*'ACT Oct 2018'!N11/100</f>
        <v>980</v>
      </c>
      <c r="E25" s="123">
        <v>0</v>
      </c>
      <c r="F25" s="130">
        <v>0</v>
      </c>
      <c r="G25" s="131">
        <f>IF($C$16*$C$17&lt;'ACT Oct 2018'!P11,(0),((('ACT Bills October 2018'!$C$16*'ACT Bills October 2018'!$C$17)-('ACT Oct 2018'!P11))*'ACT Oct 2018'!Q11/100))</f>
        <v>0</v>
      </c>
      <c r="H25" s="123">
        <f>($C$16*$C$18)*'ACT Oct 2018'!AF11/100</f>
        <v>247.5</v>
      </c>
      <c r="I25" s="125">
        <f>SUM(C25:H25)</f>
        <v>1336.7</v>
      </c>
      <c r="J25" s="119">
        <f t="shared" ref="J25" si="5">I25*4</f>
        <v>5346.8</v>
      </c>
      <c r="K25" s="126">
        <v>0</v>
      </c>
      <c r="L25" s="126">
        <f>'ACT Oct 2018'!BA11</f>
        <v>0</v>
      </c>
      <c r="M25" s="126">
        <f>'ACT Oct 2018'!BB11</f>
        <v>7</v>
      </c>
      <c r="N25" s="126">
        <f>'ACT Oct 2018'!BC11</f>
        <v>0</v>
      </c>
      <c r="O25" s="119">
        <f>J25</f>
        <v>5346.8</v>
      </c>
      <c r="P25" s="119">
        <f>O25-(O25*M25/100)</f>
        <v>4972.5240000000003</v>
      </c>
      <c r="Q25" s="119">
        <f t="shared" si="3"/>
        <v>5881.4800000000005</v>
      </c>
      <c r="R25" s="119">
        <f t="shared" si="3"/>
        <v>5469.7764000000006</v>
      </c>
      <c r="S25" s="127">
        <f>'ACT Oct 2018'!BJ11</f>
        <v>24</v>
      </c>
      <c r="T25" s="128" t="str">
        <f>'ACT Oct 2018'!BK11</f>
        <v>n</v>
      </c>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row>
    <row r="26" spans="1:49" ht="14" x14ac:dyDescent="0.15">
      <c r="A26" s="105"/>
      <c r="B26" s="105"/>
      <c r="C26" s="105"/>
      <c r="D26" s="105"/>
      <c r="E26" s="105"/>
      <c r="F26" s="105"/>
      <c r="G26" s="105"/>
      <c r="H26" s="105"/>
      <c r="I26" s="105"/>
      <c r="J26" s="105"/>
      <c r="K26" s="105"/>
      <c r="L26" s="105"/>
      <c r="M26" s="105"/>
      <c r="N26" s="105"/>
      <c r="O26" s="105"/>
      <c r="P26" s="105"/>
      <c r="Q26" s="105"/>
      <c r="R26" s="105"/>
      <c r="S26" s="105"/>
      <c r="T26" s="105"/>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row>
    <row r="27" spans="1:49" ht="15" thickBot="1" x14ac:dyDescent="0.2">
      <c r="A27" s="105"/>
      <c r="B27" s="105"/>
      <c r="C27" s="105"/>
      <c r="D27" s="105"/>
      <c r="E27" s="105"/>
      <c r="F27" s="105"/>
      <c r="G27" s="105"/>
      <c r="H27" s="105"/>
      <c r="I27" s="105"/>
      <c r="J27" s="105"/>
      <c r="K27" s="105"/>
      <c r="L27" s="105"/>
      <c r="M27" s="105"/>
      <c r="N27" s="105"/>
      <c r="O27" s="105"/>
      <c r="P27" s="105"/>
      <c r="Q27" s="105"/>
      <c r="R27" s="105"/>
      <c r="S27" s="105"/>
      <c r="T27" s="105"/>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row>
    <row r="28" spans="1:49" ht="14" x14ac:dyDescent="0.15">
      <c r="A28" s="74" t="s">
        <v>91</v>
      </c>
      <c r="B28" s="75"/>
      <c r="C28" s="75"/>
      <c r="D28" s="75"/>
      <c r="E28" s="75"/>
      <c r="F28" s="75"/>
      <c r="G28" s="75"/>
      <c r="H28" s="75"/>
      <c r="I28" s="75"/>
      <c r="J28" s="75"/>
      <c r="K28" s="75"/>
      <c r="L28" s="75"/>
      <c r="M28" s="75"/>
      <c r="N28" s="75"/>
      <c r="O28" s="75"/>
      <c r="P28" s="75"/>
      <c r="Q28" s="75"/>
      <c r="R28" s="75"/>
      <c r="S28" s="75"/>
      <c r="T28" s="76"/>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row>
    <row r="29" spans="1:49" ht="14" x14ac:dyDescent="0.15">
      <c r="A29" s="77" t="s">
        <v>51</v>
      </c>
      <c r="B29" s="32"/>
      <c r="C29" s="86">
        <v>5000</v>
      </c>
      <c r="D29" s="32"/>
      <c r="E29" s="32"/>
      <c r="F29" s="32"/>
      <c r="G29" s="32"/>
      <c r="H29" s="32"/>
      <c r="I29" s="32"/>
      <c r="J29" s="32"/>
      <c r="K29" s="32"/>
      <c r="L29" s="32"/>
      <c r="M29" s="32"/>
      <c r="N29" s="32"/>
      <c r="O29" s="32"/>
      <c r="P29" s="32"/>
      <c r="Q29" s="32"/>
      <c r="R29" s="32"/>
      <c r="S29" s="32"/>
      <c r="T29" s="78"/>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row>
    <row r="30" spans="1:49" ht="14" x14ac:dyDescent="0.15">
      <c r="A30" s="77" t="s">
        <v>52</v>
      </c>
      <c r="B30" s="32"/>
      <c r="C30" s="87">
        <v>0.3</v>
      </c>
      <c r="D30" s="32"/>
      <c r="E30" s="32"/>
      <c r="F30" s="32"/>
      <c r="G30" s="32"/>
      <c r="H30" s="32"/>
      <c r="I30" s="32"/>
      <c r="J30" s="32"/>
      <c r="K30" s="32"/>
      <c r="L30" s="32"/>
      <c r="M30" s="32"/>
      <c r="N30" s="32"/>
      <c r="O30" s="32"/>
      <c r="P30" s="32"/>
      <c r="Q30" s="32"/>
      <c r="R30" s="32"/>
      <c r="S30" s="32"/>
      <c r="T30" s="78"/>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row>
    <row r="31" spans="1:49" ht="14" x14ac:dyDescent="0.15">
      <c r="A31" s="77" t="s">
        <v>53</v>
      </c>
      <c r="B31" s="32"/>
      <c r="C31" s="87">
        <v>0.4</v>
      </c>
      <c r="D31" s="32"/>
      <c r="E31" s="32"/>
      <c r="F31" s="32"/>
      <c r="G31" s="32"/>
      <c r="H31" s="32"/>
      <c r="I31" s="32"/>
      <c r="J31" s="32"/>
      <c r="K31" s="32"/>
      <c r="L31" s="32"/>
      <c r="M31" s="32"/>
      <c r="N31" s="32"/>
      <c r="O31" s="32"/>
      <c r="P31" s="32"/>
      <c r="Q31" s="32"/>
      <c r="R31" s="32"/>
      <c r="S31" s="32"/>
      <c r="T31" s="78"/>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row>
    <row r="32" spans="1:49" ht="14" x14ac:dyDescent="0.15">
      <c r="A32" s="77" t="s">
        <v>54</v>
      </c>
      <c r="B32" s="32"/>
      <c r="C32" s="87">
        <v>0.3</v>
      </c>
      <c r="D32" s="32"/>
      <c r="E32" s="32"/>
      <c r="F32" s="32"/>
      <c r="G32" s="32"/>
      <c r="H32" s="32"/>
      <c r="I32" s="32"/>
      <c r="J32" s="32"/>
      <c r="K32" s="32"/>
      <c r="L32" s="32"/>
      <c r="M32" s="32"/>
      <c r="N32" s="32"/>
      <c r="O32" s="32"/>
      <c r="P32" s="32"/>
      <c r="Q32" s="32"/>
      <c r="R32" s="32"/>
      <c r="S32" s="32"/>
      <c r="T32" s="78"/>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row>
    <row r="33" spans="1:49" ht="14" x14ac:dyDescent="0.15">
      <c r="A33" s="77"/>
      <c r="B33" s="32"/>
      <c r="C33" s="32"/>
      <c r="D33" s="32"/>
      <c r="E33" s="32"/>
      <c r="F33" s="32"/>
      <c r="G33" s="32"/>
      <c r="H33" s="32"/>
      <c r="I33" s="32"/>
      <c r="J33" s="32"/>
      <c r="K33" s="32"/>
      <c r="L33" s="32"/>
      <c r="M33" s="32"/>
      <c r="N33" s="32"/>
      <c r="O33" s="32"/>
      <c r="P33" s="32"/>
      <c r="Q33" s="32"/>
      <c r="R33" s="32"/>
      <c r="S33" s="32"/>
      <c r="T33" s="78"/>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row>
    <row r="34" spans="1:49" ht="75" x14ac:dyDescent="0.15">
      <c r="A34" s="146" t="s">
        <v>55</v>
      </c>
      <c r="B34" s="135" t="s">
        <v>56</v>
      </c>
      <c r="C34" s="136" t="s">
        <v>57</v>
      </c>
      <c r="D34" s="136" t="s">
        <v>58</v>
      </c>
      <c r="E34" s="136" t="s">
        <v>6</v>
      </c>
      <c r="F34" s="136" t="s">
        <v>170</v>
      </c>
      <c r="G34" s="136" t="s">
        <v>171</v>
      </c>
      <c r="H34" s="136" t="s">
        <v>172</v>
      </c>
      <c r="I34" s="136" t="s">
        <v>111</v>
      </c>
      <c r="J34" s="139" t="s">
        <v>101</v>
      </c>
      <c r="K34" s="140" t="s">
        <v>102</v>
      </c>
      <c r="L34" s="140" t="s">
        <v>183</v>
      </c>
      <c r="M34" s="140" t="s">
        <v>116</v>
      </c>
      <c r="N34" s="140" t="s">
        <v>84</v>
      </c>
      <c r="O34" s="141" t="s">
        <v>85</v>
      </c>
      <c r="P34" s="141" t="s">
        <v>86</v>
      </c>
      <c r="Q34" s="141" t="s">
        <v>176</v>
      </c>
      <c r="R34" s="141" t="s">
        <v>177</v>
      </c>
      <c r="S34" s="140" t="s">
        <v>87</v>
      </c>
      <c r="T34" s="142" t="s">
        <v>88</v>
      </c>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row>
    <row r="35" spans="1:49" ht="14" x14ac:dyDescent="0.15">
      <c r="A35" s="110" t="str">
        <f>'ACT Oct 2018'!K12</f>
        <v>ActewAGL</v>
      </c>
      <c r="B35" s="111" t="str">
        <f>'ACT Oct 2018'!L12</f>
        <v>Regulated</v>
      </c>
      <c r="C35" s="112">
        <f>91*'ACT Oct 2018'!M12/100</f>
        <v>121.485</v>
      </c>
      <c r="D35" s="120">
        <f>($C$29*$C$30)*'ACT Oct 2018'!N12/100</f>
        <v>510.6</v>
      </c>
      <c r="E35" s="112">
        <v>0</v>
      </c>
      <c r="F35" s="112">
        <v>0</v>
      </c>
      <c r="G35" s="112">
        <f>($C$29*$C$31)*'ACT Oct 2018'!AI12/100</f>
        <v>481</v>
      </c>
      <c r="H35" s="112">
        <f>($C$29*$C$32)*'ACT Oct 2018'!W12/100</f>
        <v>274.5</v>
      </c>
      <c r="I35" s="115">
        <f t="shared" ref="I35:I39" si="6">SUM(C35:H35)</f>
        <v>1387.585</v>
      </c>
      <c r="J35" s="85">
        <f>I35*4</f>
        <v>5550.34</v>
      </c>
      <c r="K35" s="116">
        <v>0</v>
      </c>
      <c r="L35" s="116">
        <f>'ACT Oct 2018'!BA12</f>
        <v>0</v>
      </c>
      <c r="M35" s="116">
        <f>'ACT Oct 2018'!BB12</f>
        <v>0</v>
      </c>
      <c r="N35" s="116">
        <f>'ACT Oct 2018'!BC12</f>
        <v>0</v>
      </c>
      <c r="O35" s="85">
        <f>J35</f>
        <v>5550.34</v>
      </c>
      <c r="P35" s="85">
        <f>O35</f>
        <v>5550.34</v>
      </c>
      <c r="Q35" s="85">
        <f>O35*1.1</f>
        <v>6105.3740000000007</v>
      </c>
      <c r="R35" s="85">
        <f>P35*1.1</f>
        <v>6105.3740000000007</v>
      </c>
      <c r="S35" s="117">
        <f>'ACT Oct 2018'!BJ12</f>
        <v>0</v>
      </c>
      <c r="T35" s="118" t="str">
        <f>'ACT Oct 2018'!BK12</f>
        <v>n</v>
      </c>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row>
    <row r="36" spans="1:49" ht="14" x14ac:dyDescent="0.15">
      <c r="A36" s="110" t="str">
        <f>'ACT Oct 2018'!K13</f>
        <v>ActewAGL</v>
      </c>
      <c r="B36" s="111" t="str">
        <f>'ACT Oct 2018'!L13</f>
        <v>Business plan</v>
      </c>
      <c r="C36" s="112">
        <f>91*'ACT Oct 2018'!M13/100</f>
        <v>121.485</v>
      </c>
      <c r="D36" s="120">
        <f>($C$29*$C$30)*'ACT Oct 2018'!N13/100</f>
        <v>510.6</v>
      </c>
      <c r="E36" s="112">
        <v>0</v>
      </c>
      <c r="F36" s="112">
        <v>0</v>
      </c>
      <c r="G36" s="112">
        <f>($C$29*$C$31)*'ACT Oct 2018'!AI13/100</f>
        <v>481</v>
      </c>
      <c r="H36" s="112">
        <f>($C$29*$C$32)*'ACT Oct 2018'!W13/100</f>
        <v>274.5</v>
      </c>
      <c r="I36" s="115">
        <f t="shared" si="6"/>
        <v>1387.585</v>
      </c>
      <c r="J36" s="85">
        <f>I36*4</f>
        <v>5550.34</v>
      </c>
      <c r="K36" s="116">
        <v>0</v>
      </c>
      <c r="L36" s="116">
        <f>'ACT Oct 2018'!BA13</f>
        <v>12</v>
      </c>
      <c r="M36" s="116">
        <f>'ACT Oct 2018'!BB13</f>
        <v>0</v>
      </c>
      <c r="N36" s="116">
        <f>'ACT Oct 2018'!BC13</f>
        <v>0</v>
      </c>
      <c r="O36" s="85">
        <f>J36-((I36-C36)*L36/100)*4</f>
        <v>4942.6120000000001</v>
      </c>
      <c r="P36" s="85">
        <f>O36</f>
        <v>4942.6120000000001</v>
      </c>
      <c r="Q36" s="85">
        <f t="shared" ref="Q36:R39" si="7">O36*1.1</f>
        <v>5436.8732000000009</v>
      </c>
      <c r="R36" s="85">
        <f t="shared" si="7"/>
        <v>5436.8732000000009</v>
      </c>
      <c r="S36" s="117">
        <f>'ACT Oct 2018'!BJ13</f>
        <v>12</v>
      </c>
      <c r="T36" s="118" t="str">
        <f>'ACT Oct 2018'!BK13</f>
        <v>y</v>
      </c>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row>
    <row r="37" spans="1:49" ht="14" x14ac:dyDescent="0.15">
      <c r="A37" s="110" t="str">
        <f>'ACT Oct 2018'!K14</f>
        <v>EnergyAustralia</v>
      </c>
      <c r="B37" s="111" t="str">
        <f>'ACT Oct 2018'!L14</f>
        <v>Everyday Saver Business</v>
      </c>
      <c r="C37" s="112">
        <f>91*'ACT Oct 2018'!M14/100</f>
        <v>101.01</v>
      </c>
      <c r="D37" s="120">
        <f>($C$29*$C$30)*'ACT Oct 2018'!N14/100</f>
        <v>566.25</v>
      </c>
      <c r="E37" s="112">
        <v>0</v>
      </c>
      <c r="F37" s="112">
        <v>0</v>
      </c>
      <c r="G37" s="112">
        <f>($C$29*$C$31)*'ACT Oct 2018'!AI14/100</f>
        <v>526</v>
      </c>
      <c r="H37" s="112">
        <f>($C$29*$C$32)*'ACT Oct 2018'!W14/100</f>
        <v>345</v>
      </c>
      <c r="I37" s="115">
        <f t="shared" si="6"/>
        <v>1538.26</v>
      </c>
      <c r="J37" s="85">
        <f t="shared" ref="J37:J39" si="8">I37*4</f>
        <v>6153.04</v>
      </c>
      <c r="K37" s="116">
        <v>0</v>
      </c>
      <c r="L37" s="116">
        <f>'ACT Oct 2018'!BA14</f>
        <v>14</v>
      </c>
      <c r="M37" s="116">
        <f>'ACT Oct 2018'!BB14</f>
        <v>0</v>
      </c>
      <c r="N37" s="116">
        <f>'ACT Oct 2018'!BC14</f>
        <v>0</v>
      </c>
      <c r="O37" s="85">
        <f>J37-((I37-C37)*L37/100)*4</f>
        <v>5348.18</v>
      </c>
      <c r="P37" s="85">
        <f>O37-(O37*M37/100)</f>
        <v>5348.18</v>
      </c>
      <c r="Q37" s="85">
        <f t="shared" si="7"/>
        <v>5882.9980000000005</v>
      </c>
      <c r="R37" s="85">
        <f t="shared" si="7"/>
        <v>5882.9980000000005</v>
      </c>
      <c r="S37" s="117">
        <f>'ACT Oct 2018'!BJ14</f>
        <v>0</v>
      </c>
      <c r="T37" s="118">
        <f>'ACT Oct 2018'!BK14</f>
        <v>0</v>
      </c>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row>
    <row r="38" spans="1:49" ht="14" x14ac:dyDescent="0.15">
      <c r="A38" s="110" t="str">
        <f>'ACT Oct 2018'!K15</f>
        <v>Origin Energy</v>
      </c>
      <c r="B38" s="111" t="str">
        <f>'ACT Oct 2018'!L15</f>
        <v>Business Saver</v>
      </c>
      <c r="C38" s="112">
        <f>91*'ACT Oct 2018'!M15/100</f>
        <v>110.6833</v>
      </c>
      <c r="D38" s="120">
        <f>($C$29*$C$30)*'ACT Oct 2018'!N15/100</f>
        <v>484.2</v>
      </c>
      <c r="E38" s="112">
        <v>0</v>
      </c>
      <c r="F38" s="112">
        <v>0</v>
      </c>
      <c r="G38" s="112">
        <f>($C$29*$C$31)*'ACT Oct 2018'!AI15/100</f>
        <v>464.6</v>
      </c>
      <c r="H38" s="112">
        <f>($C$29*$C$32)*'ACT Oct 2018'!W15/100</f>
        <v>261.75</v>
      </c>
      <c r="I38" s="115">
        <f t="shared" si="6"/>
        <v>1321.2332999999999</v>
      </c>
      <c r="J38" s="85">
        <f t="shared" si="8"/>
        <v>5284.9331999999995</v>
      </c>
      <c r="K38" s="116">
        <v>0</v>
      </c>
      <c r="L38" s="116">
        <f>'ACT Oct 2018'!BA15</f>
        <v>10</v>
      </c>
      <c r="M38" s="116">
        <f>'ACT Oct 2018'!BB15</f>
        <v>0</v>
      </c>
      <c r="N38" s="116">
        <f>'ACT Oct 2018'!BC15</f>
        <v>0</v>
      </c>
      <c r="O38" s="85">
        <f>J38-((I38-C38)*L38/100)*4</f>
        <v>4800.7131999999992</v>
      </c>
      <c r="P38" s="85">
        <f>O38-(O38*M38/100)</f>
        <v>4800.7131999999992</v>
      </c>
      <c r="Q38" s="85">
        <f t="shared" si="7"/>
        <v>5280.7845199999992</v>
      </c>
      <c r="R38" s="85">
        <f t="shared" si="7"/>
        <v>5280.7845199999992</v>
      </c>
      <c r="S38" s="117">
        <f>'ACT Oct 2018'!BJ15</f>
        <v>12</v>
      </c>
      <c r="T38" s="118" t="str">
        <f>'ACT Oct 2018'!BK15</f>
        <v>y</v>
      </c>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row>
    <row r="39" spans="1:49" ht="15" thickBot="1" x14ac:dyDescent="0.2">
      <c r="A39" s="121" t="str">
        <f>'ACT Oct 2018'!K16</f>
        <v>Next Business Energy</v>
      </c>
      <c r="B39" s="122" t="str">
        <f>'ACT Oct 2018'!L16</f>
        <v>Pay on time</v>
      </c>
      <c r="C39" s="123">
        <f>91*'ACT Oct 2018'!M16/100</f>
        <v>109.2</v>
      </c>
      <c r="D39" s="124">
        <f>($C$29*$C$30)*'ACT Oct 2018'!N16/100</f>
        <v>540</v>
      </c>
      <c r="E39" s="123">
        <v>0</v>
      </c>
      <c r="F39" s="123">
        <v>0</v>
      </c>
      <c r="G39" s="123">
        <f>($C$29*$C$31)*'ACT Oct 2018'!AI16/100</f>
        <v>470</v>
      </c>
      <c r="H39" s="123">
        <f>($C$29*$C$32)*'ACT Oct 2018'!W16/100</f>
        <v>270</v>
      </c>
      <c r="I39" s="125">
        <f t="shared" si="6"/>
        <v>1389.2</v>
      </c>
      <c r="J39" s="119">
        <f t="shared" si="8"/>
        <v>5556.8</v>
      </c>
      <c r="K39" s="126">
        <v>0</v>
      </c>
      <c r="L39" s="126">
        <f>'ACT Oct 2018'!BA16</f>
        <v>0</v>
      </c>
      <c r="M39" s="126">
        <f>'ACT Oct 2018'!BB16</f>
        <v>7</v>
      </c>
      <c r="N39" s="126">
        <f>'ACT Oct 2018'!BC16</f>
        <v>0</v>
      </c>
      <c r="O39" s="85">
        <f>J39</f>
        <v>5556.8</v>
      </c>
      <c r="P39" s="119">
        <f>O39-(O39*M39/100)</f>
        <v>5167.8240000000005</v>
      </c>
      <c r="Q39" s="119">
        <f t="shared" si="7"/>
        <v>6112.4800000000005</v>
      </c>
      <c r="R39" s="119">
        <f t="shared" si="7"/>
        <v>5684.6064000000015</v>
      </c>
      <c r="S39" s="127">
        <f>'ACT Oct 2018'!BJ16</f>
        <v>24</v>
      </c>
      <c r="T39" s="128" t="str">
        <f>'ACT Oct 2018'!BK16</f>
        <v>n</v>
      </c>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row>
    <row r="40" spans="1:49" ht="14" x14ac:dyDescent="0.15">
      <c r="A40" s="105"/>
      <c r="B40" s="105"/>
      <c r="C40" s="105"/>
      <c r="D40" s="105"/>
      <c r="E40" s="105"/>
      <c r="F40" s="105"/>
      <c r="G40" s="105"/>
      <c r="H40" s="105"/>
      <c r="I40" s="105"/>
      <c r="J40" s="105"/>
      <c r="K40" s="105"/>
      <c r="L40" s="105"/>
      <c r="M40" s="105"/>
      <c r="N40" s="105"/>
      <c r="O40" s="105"/>
      <c r="P40" s="105"/>
      <c r="Q40" s="105"/>
      <c r="R40" s="105"/>
      <c r="S40" s="105"/>
      <c r="T40" s="105"/>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row>
    <row r="41" spans="1:49" ht="14" x14ac:dyDescent="0.15">
      <c r="A41" s="105"/>
      <c r="B41" s="105"/>
      <c r="C41" s="105"/>
      <c r="D41" s="105"/>
      <c r="E41" s="105"/>
      <c r="F41" s="105"/>
      <c r="G41" s="105"/>
      <c r="H41" s="105"/>
      <c r="I41" s="105"/>
      <c r="J41" s="105"/>
      <c r="K41" s="105"/>
      <c r="L41" s="105"/>
      <c r="M41" s="105"/>
      <c r="N41" s="105"/>
      <c r="O41" s="105"/>
      <c r="P41" s="105"/>
      <c r="Q41" s="105"/>
      <c r="R41" s="105"/>
      <c r="S41" s="105"/>
      <c r="T41" s="105"/>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row>
    <row r="42" spans="1:49" ht="14" x14ac:dyDescent="0.15">
      <c r="A42" s="105"/>
      <c r="B42" s="105"/>
      <c r="C42" s="105"/>
      <c r="D42" s="105"/>
      <c r="E42" s="105"/>
      <c r="F42" s="105"/>
      <c r="G42" s="105"/>
      <c r="H42" s="105"/>
      <c r="I42" s="105"/>
      <c r="J42" s="105"/>
      <c r="K42" s="105"/>
      <c r="L42" s="105"/>
      <c r="M42" s="105"/>
      <c r="N42" s="105"/>
      <c r="O42" s="105"/>
      <c r="P42" s="105"/>
      <c r="Q42" s="105"/>
      <c r="R42" s="105"/>
      <c r="S42" s="105"/>
      <c r="T42" s="105"/>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row>
    <row r="43" spans="1:49" ht="14" x14ac:dyDescent="0.15">
      <c r="A43" s="105"/>
      <c r="B43" s="105"/>
      <c r="C43" s="105"/>
      <c r="D43" s="105"/>
      <c r="E43" s="105"/>
      <c r="F43" s="105"/>
      <c r="G43" s="105"/>
      <c r="H43" s="105"/>
      <c r="I43" s="105"/>
      <c r="J43" s="105"/>
      <c r="K43" s="105"/>
      <c r="L43" s="105"/>
      <c r="M43" s="105"/>
      <c r="N43" s="105"/>
      <c r="O43" s="105"/>
      <c r="P43" s="105"/>
      <c r="Q43" s="105"/>
      <c r="R43" s="105"/>
      <c r="S43" s="105"/>
      <c r="T43" s="105"/>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row>
    <row r="44" spans="1:49" ht="14" x14ac:dyDescent="0.15">
      <c r="A44" s="105"/>
      <c r="B44" s="105"/>
      <c r="C44" s="105"/>
      <c r="D44" s="105"/>
      <c r="E44" s="105"/>
      <c r="F44" s="105"/>
      <c r="G44" s="105"/>
      <c r="H44" s="105"/>
      <c r="I44" s="105"/>
      <c r="J44" s="105"/>
      <c r="K44" s="105"/>
      <c r="L44" s="105"/>
      <c r="M44" s="105"/>
      <c r="N44" s="105"/>
      <c r="O44" s="105"/>
      <c r="P44" s="105"/>
      <c r="Q44" s="105"/>
      <c r="R44" s="105"/>
      <c r="S44" s="105"/>
      <c r="T44" s="105"/>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row>
    <row r="45" spans="1:49" ht="14" x14ac:dyDescent="0.15">
      <c r="A45" s="105"/>
      <c r="B45" s="105"/>
      <c r="C45" s="105"/>
      <c r="D45" s="105"/>
      <c r="E45" s="105"/>
      <c r="F45" s="105"/>
      <c r="G45" s="105"/>
      <c r="H45" s="105"/>
      <c r="I45" s="105"/>
      <c r="J45" s="105"/>
      <c r="K45" s="105"/>
      <c r="L45" s="105"/>
      <c r="M45" s="105"/>
      <c r="N45" s="105"/>
      <c r="O45" s="105"/>
      <c r="P45" s="105"/>
      <c r="Q45" s="105"/>
      <c r="R45" s="105"/>
      <c r="S45" s="105"/>
      <c r="T45" s="105"/>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row>
    <row r="46" spans="1:49" ht="14" x14ac:dyDescent="0.15">
      <c r="A46" s="105"/>
      <c r="B46" s="105"/>
      <c r="C46" s="105"/>
      <c r="D46" s="105"/>
      <c r="E46" s="105"/>
      <c r="F46" s="105"/>
      <c r="G46" s="105"/>
      <c r="H46" s="105"/>
      <c r="I46" s="105"/>
      <c r="J46" s="105"/>
      <c r="K46" s="105"/>
      <c r="L46" s="105"/>
      <c r="M46" s="105"/>
      <c r="N46" s="105"/>
      <c r="O46" s="105"/>
      <c r="P46" s="105"/>
      <c r="Q46" s="105"/>
      <c r="R46" s="105"/>
      <c r="S46" s="105"/>
      <c r="T46" s="105"/>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row>
    <row r="47" spans="1:49" ht="14" x14ac:dyDescent="0.15">
      <c r="A47" s="105"/>
      <c r="B47" s="105"/>
      <c r="C47" s="105"/>
      <c r="D47" s="105"/>
      <c r="E47" s="105"/>
      <c r="F47" s="105"/>
      <c r="G47" s="105"/>
      <c r="H47" s="105"/>
      <c r="I47" s="105"/>
      <c r="J47" s="105"/>
      <c r="K47" s="105"/>
      <c r="L47" s="105"/>
      <c r="M47" s="105"/>
      <c r="N47" s="105"/>
      <c r="O47" s="105"/>
      <c r="P47" s="105"/>
      <c r="Q47" s="105"/>
      <c r="R47" s="105"/>
      <c r="S47" s="105"/>
      <c r="T47" s="105"/>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row>
    <row r="48" spans="1:49" ht="14" x14ac:dyDescent="0.15">
      <c r="A48" s="105"/>
      <c r="B48" s="105"/>
      <c r="C48" s="105"/>
      <c r="D48" s="105"/>
      <c r="E48" s="105"/>
      <c r="F48" s="105"/>
      <c r="G48" s="105"/>
      <c r="H48" s="105"/>
      <c r="I48" s="105"/>
      <c r="J48" s="105"/>
      <c r="K48" s="105"/>
      <c r="L48" s="105"/>
      <c r="M48" s="105"/>
      <c r="N48" s="105"/>
      <c r="O48" s="105"/>
      <c r="P48" s="105"/>
      <c r="Q48" s="105"/>
      <c r="R48" s="105"/>
      <c r="S48" s="105"/>
      <c r="T48" s="105"/>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row>
    <row r="49" spans="1:49" ht="14" x14ac:dyDescent="0.15">
      <c r="A49" s="105"/>
      <c r="B49" s="105"/>
      <c r="C49" s="105"/>
      <c r="D49" s="105"/>
      <c r="E49" s="105"/>
      <c r="F49" s="105"/>
      <c r="G49" s="105"/>
      <c r="H49" s="105"/>
      <c r="I49" s="105"/>
      <c r="J49" s="105"/>
      <c r="K49" s="105"/>
      <c r="L49" s="105"/>
      <c r="M49" s="105"/>
      <c r="N49" s="105"/>
      <c r="O49" s="105"/>
      <c r="P49" s="105"/>
      <c r="Q49" s="105"/>
      <c r="R49" s="105"/>
      <c r="S49" s="105"/>
      <c r="T49" s="105"/>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row>
    <row r="50" spans="1:49" ht="14" x14ac:dyDescent="0.15">
      <c r="A50" s="105"/>
      <c r="B50" s="105"/>
      <c r="C50" s="105"/>
      <c r="D50" s="105"/>
      <c r="E50" s="105"/>
      <c r="F50" s="105"/>
      <c r="G50" s="105"/>
      <c r="H50" s="105"/>
      <c r="I50" s="105"/>
      <c r="J50" s="105"/>
      <c r="K50" s="105"/>
      <c r="L50" s="105"/>
      <c r="M50" s="105"/>
      <c r="N50" s="105"/>
      <c r="O50" s="105"/>
      <c r="P50" s="105"/>
      <c r="Q50" s="105"/>
      <c r="R50" s="105"/>
      <c r="S50" s="105"/>
      <c r="T50" s="105"/>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row>
    <row r="51" spans="1:49" ht="14" x14ac:dyDescent="0.15">
      <c r="A51" s="105"/>
      <c r="B51" s="105"/>
      <c r="C51" s="105"/>
      <c r="D51" s="105"/>
      <c r="E51" s="105"/>
      <c r="F51" s="105"/>
      <c r="G51" s="105"/>
      <c r="H51" s="105"/>
      <c r="I51" s="105"/>
      <c r="J51" s="105"/>
      <c r="K51" s="105"/>
      <c r="L51" s="105"/>
      <c r="M51" s="105"/>
      <c r="N51" s="105"/>
      <c r="O51" s="105"/>
      <c r="P51" s="105"/>
      <c r="Q51" s="105"/>
      <c r="R51" s="105"/>
      <c r="S51" s="105"/>
      <c r="T51" s="105"/>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row>
    <row r="52" spans="1:49" ht="14" x14ac:dyDescent="0.15">
      <c r="A52" s="105"/>
      <c r="B52" s="105"/>
      <c r="C52" s="105"/>
      <c r="D52" s="105"/>
      <c r="E52" s="105"/>
      <c r="F52" s="105"/>
      <c r="G52" s="105"/>
      <c r="H52" s="105"/>
      <c r="I52" s="105"/>
      <c r="J52" s="105"/>
      <c r="K52" s="105"/>
      <c r="L52" s="105"/>
      <c r="M52" s="105"/>
      <c r="N52" s="105"/>
      <c r="O52" s="105"/>
      <c r="P52" s="105"/>
      <c r="Q52" s="105"/>
      <c r="R52" s="105"/>
      <c r="S52" s="105"/>
      <c r="T52" s="105"/>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row>
    <row r="53" spans="1:49" ht="14" x14ac:dyDescent="0.15">
      <c r="A53" s="105"/>
      <c r="B53" s="105"/>
      <c r="C53" s="105"/>
      <c r="D53" s="105"/>
      <c r="E53" s="105"/>
      <c r="F53" s="105"/>
      <c r="G53" s="105"/>
      <c r="H53" s="105"/>
      <c r="I53" s="105"/>
      <c r="J53" s="105"/>
      <c r="K53" s="105"/>
      <c r="L53" s="105"/>
      <c r="M53" s="105"/>
      <c r="N53" s="105"/>
      <c r="O53" s="105"/>
      <c r="P53" s="105"/>
      <c r="Q53" s="105"/>
      <c r="R53" s="105"/>
      <c r="S53" s="105"/>
      <c r="T53" s="105"/>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row>
    <row r="54" spans="1:49" ht="14" x14ac:dyDescent="0.15">
      <c r="A54" s="105"/>
      <c r="B54" s="105"/>
      <c r="C54" s="105"/>
      <c r="D54" s="105"/>
      <c r="E54" s="105"/>
      <c r="F54" s="105"/>
      <c r="G54" s="105"/>
      <c r="H54" s="105"/>
      <c r="I54" s="105"/>
      <c r="J54" s="105"/>
      <c r="K54" s="105"/>
      <c r="L54" s="105"/>
      <c r="M54" s="105"/>
      <c r="N54" s="105"/>
      <c r="O54" s="105"/>
      <c r="P54" s="105"/>
      <c r="Q54" s="105"/>
      <c r="R54" s="105"/>
      <c r="S54" s="105"/>
      <c r="T54" s="105"/>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row>
    <row r="55" spans="1:49" ht="14" x14ac:dyDescent="0.15">
      <c r="A55" s="105"/>
      <c r="B55" s="105"/>
      <c r="C55" s="105"/>
      <c r="D55" s="105"/>
      <c r="E55" s="105"/>
      <c r="F55" s="105"/>
      <c r="G55" s="105"/>
      <c r="H55" s="105"/>
      <c r="I55" s="105"/>
      <c r="J55" s="105"/>
      <c r="K55" s="105"/>
      <c r="L55" s="105"/>
      <c r="M55" s="105"/>
      <c r="N55" s="105"/>
      <c r="O55" s="105"/>
      <c r="P55" s="105"/>
      <c r="Q55" s="105"/>
      <c r="R55" s="105"/>
      <c r="S55" s="105"/>
      <c r="T55" s="105"/>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row>
    <row r="56" spans="1:49" ht="14" x14ac:dyDescent="0.15">
      <c r="A56" s="105"/>
      <c r="B56" s="105"/>
      <c r="C56" s="105"/>
      <c r="D56" s="105"/>
      <c r="E56" s="105"/>
      <c r="F56" s="105"/>
      <c r="G56" s="105"/>
      <c r="H56" s="105"/>
      <c r="I56" s="105"/>
      <c r="J56" s="105"/>
      <c r="K56" s="105"/>
      <c r="L56" s="105"/>
      <c r="M56" s="105"/>
      <c r="N56" s="105"/>
      <c r="O56" s="105"/>
      <c r="P56" s="105"/>
      <c r="Q56" s="105"/>
      <c r="R56" s="105"/>
      <c r="S56" s="105"/>
      <c r="T56" s="105"/>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row>
    <row r="57" spans="1:49" ht="14" x14ac:dyDescent="0.15">
      <c r="A57" s="105"/>
      <c r="B57" s="105"/>
      <c r="C57" s="105"/>
      <c r="D57" s="105"/>
      <c r="E57" s="105"/>
      <c r="F57" s="105"/>
      <c r="G57" s="105"/>
      <c r="H57" s="105"/>
      <c r="I57" s="105"/>
      <c r="J57" s="105"/>
      <c r="K57" s="105"/>
      <c r="L57" s="105"/>
      <c r="M57" s="105"/>
      <c r="N57" s="105"/>
      <c r="O57" s="105"/>
      <c r="P57" s="105"/>
      <c r="Q57" s="105"/>
      <c r="R57" s="105"/>
      <c r="S57" s="105"/>
      <c r="T57" s="105"/>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row>
    <row r="58" spans="1:49" ht="14" x14ac:dyDescent="0.15">
      <c r="A58" s="105"/>
      <c r="B58" s="105"/>
      <c r="C58" s="105"/>
      <c r="D58" s="105"/>
      <c r="E58" s="105"/>
      <c r="F58" s="105"/>
      <c r="G58" s="105"/>
      <c r="H58" s="105"/>
      <c r="I58" s="105"/>
      <c r="J58" s="105"/>
      <c r="K58" s="105"/>
      <c r="L58" s="105"/>
      <c r="M58" s="105"/>
      <c r="N58" s="105"/>
      <c r="O58" s="105"/>
      <c r="P58" s="105"/>
      <c r="Q58" s="105"/>
      <c r="R58" s="105"/>
      <c r="S58" s="105"/>
      <c r="T58" s="105"/>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row>
    <row r="59" spans="1:49" ht="14" x14ac:dyDescent="0.15">
      <c r="A59" s="105"/>
      <c r="B59" s="105"/>
      <c r="C59" s="105"/>
      <c r="D59" s="105"/>
      <c r="E59" s="105"/>
      <c r="F59" s="105"/>
      <c r="G59" s="105"/>
      <c r="H59" s="105"/>
      <c r="I59" s="105"/>
      <c r="J59" s="105"/>
      <c r="K59" s="105"/>
      <c r="L59" s="105"/>
      <c r="M59" s="105"/>
      <c r="N59" s="105"/>
      <c r="O59" s="105"/>
      <c r="P59" s="105"/>
      <c r="Q59" s="105"/>
      <c r="R59" s="105"/>
      <c r="S59" s="105"/>
      <c r="T59" s="105"/>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row>
    <row r="60" spans="1:49" ht="14" x14ac:dyDescent="0.15">
      <c r="A60" s="105"/>
      <c r="B60" s="105"/>
      <c r="C60" s="105"/>
      <c r="D60" s="105"/>
      <c r="E60" s="105"/>
      <c r="F60" s="105"/>
      <c r="G60" s="105"/>
      <c r="H60" s="105"/>
      <c r="I60" s="105"/>
      <c r="J60" s="105"/>
      <c r="K60" s="105"/>
      <c r="L60" s="105"/>
      <c r="M60" s="105"/>
      <c r="N60" s="105"/>
      <c r="O60" s="105"/>
      <c r="P60" s="105"/>
      <c r="Q60" s="105"/>
      <c r="R60" s="105"/>
      <c r="S60" s="105"/>
      <c r="T60" s="105"/>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row>
    <row r="61" spans="1:49" ht="14" x14ac:dyDescent="0.15">
      <c r="A61" s="105"/>
      <c r="B61" s="105"/>
      <c r="C61" s="105"/>
      <c r="D61" s="105"/>
      <c r="E61" s="105"/>
      <c r="F61" s="105"/>
      <c r="G61" s="105"/>
      <c r="H61" s="105"/>
      <c r="I61" s="105"/>
      <c r="J61" s="105"/>
      <c r="K61" s="105"/>
      <c r="L61" s="105"/>
      <c r="M61" s="105"/>
      <c r="N61" s="105"/>
      <c r="O61" s="105"/>
      <c r="P61" s="105"/>
      <c r="Q61" s="105"/>
      <c r="R61" s="105"/>
      <c r="S61" s="105"/>
      <c r="T61" s="105"/>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row>
    <row r="62" spans="1:49" ht="14" x14ac:dyDescent="0.15">
      <c r="A62" s="105"/>
      <c r="B62" s="105"/>
      <c r="C62" s="105"/>
      <c r="D62" s="105"/>
      <c r="E62" s="105"/>
      <c r="F62" s="105"/>
      <c r="G62" s="105"/>
      <c r="H62" s="105"/>
      <c r="I62" s="105"/>
      <c r="J62" s="105"/>
      <c r="K62" s="105"/>
      <c r="L62" s="105"/>
      <c r="M62" s="105"/>
      <c r="N62" s="105"/>
      <c r="O62" s="105"/>
      <c r="P62" s="105"/>
      <c r="Q62" s="105"/>
      <c r="R62" s="105"/>
      <c r="S62" s="105"/>
      <c r="T62" s="105"/>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row>
    <row r="63" spans="1:49" ht="14" x14ac:dyDescent="0.15">
      <c r="A63" s="105"/>
      <c r="B63" s="105"/>
      <c r="C63" s="105"/>
      <c r="D63" s="105"/>
      <c r="E63" s="105"/>
      <c r="F63" s="105"/>
      <c r="G63" s="105"/>
      <c r="H63" s="105"/>
      <c r="I63" s="105"/>
      <c r="J63" s="105"/>
      <c r="K63" s="105"/>
      <c r="L63" s="105"/>
      <c r="M63" s="105"/>
      <c r="N63" s="105"/>
      <c r="O63" s="105"/>
      <c r="P63" s="105"/>
      <c r="Q63" s="105"/>
      <c r="R63" s="105"/>
      <c r="S63" s="105"/>
      <c r="T63" s="105"/>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row>
    <row r="64" spans="1:49" ht="14" x14ac:dyDescent="0.15">
      <c r="A64" s="105"/>
      <c r="B64" s="105"/>
      <c r="C64" s="105"/>
      <c r="D64" s="105"/>
      <c r="E64" s="105"/>
      <c r="F64" s="105"/>
      <c r="G64" s="105"/>
      <c r="H64" s="105"/>
      <c r="I64" s="105"/>
      <c r="J64" s="105"/>
      <c r="K64" s="105"/>
      <c r="L64" s="105"/>
      <c r="M64" s="105"/>
      <c r="N64" s="105"/>
      <c r="O64" s="105"/>
      <c r="P64" s="105"/>
      <c r="Q64" s="105"/>
      <c r="R64" s="105"/>
      <c r="S64" s="105"/>
      <c r="T64" s="105"/>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row>
    <row r="65" spans="1:49" ht="14" x14ac:dyDescent="0.15">
      <c r="A65" s="105"/>
      <c r="B65" s="105"/>
      <c r="C65" s="105"/>
      <c r="D65" s="105"/>
      <c r="E65" s="105"/>
      <c r="F65" s="105"/>
      <c r="G65" s="105"/>
      <c r="H65" s="105"/>
      <c r="I65" s="105"/>
      <c r="J65" s="105"/>
      <c r="K65" s="105"/>
      <c r="L65" s="105"/>
      <c r="M65" s="105"/>
      <c r="N65" s="105"/>
      <c r="O65" s="105"/>
      <c r="P65" s="105"/>
      <c r="Q65" s="105"/>
      <c r="R65" s="105"/>
      <c r="S65" s="105"/>
      <c r="T65" s="105"/>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row>
    <row r="66" spans="1:49" ht="14" x14ac:dyDescent="0.15">
      <c r="A66" s="105"/>
      <c r="B66" s="105"/>
      <c r="C66" s="105"/>
      <c r="D66" s="105"/>
      <c r="E66" s="105"/>
      <c r="F66" s="105"/>
      <c r="G66" s="105"/>
      <c r="H66" s="105"/>
      <c r="I66" s="105"/>
      <c r="J66" s="105"/>
      <c r="K66" s="105"/>
      <c r="L66" s="105"/>
      <c r="M66" s="105"/>
      <c r="N66" s="105"/>
      <c r="O66" s="105"/>
      <c r="P66" s="105"/>
      <c r="Q66" s="105"/>
      <c r="R66" s="105"/>
      <c r="S66" s="105"/>
      <c r="T66" s="105"/>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row>
    <row r="67" spans="1:49" ht="14" x14ac:dyDescent="0.15">
      <c r="A67" s="105"/>
      <c r="B67" s="105"/>
      <c r="C67" s="105"/>
      <c r="D67" s="105"/>
      <c r="E67" s="105"/>
      <c r="F67" s="105"/>
      <c r="G67" s="105"/>
      <c r="H67" s="105"/>
      <c r="I67" s="105"/>
      <c r="J67" s="105"/>
      <c r="K67" s="105"/>
      <c r="L67" s="105"/>
      <c r="M67" s="105"/>
      <c r="N67" s="105"/>
      <c r="O67" s="105"/>
      <c r="P67" s="105"/>
      <c r="Q67" s="105"/>
      <c r="R67" s="105"/>
      <c r="S67" s="105"/>
      <c r="T67" s="105"/>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row>
    <row r="68" spans="1:49" ht="14" x14ac:dyDescent="0.15">
      <c r="A68" s="105"/>
      <c r="B68" s="105"/>
      <c r="C68" s="105"/>
      <c r="D68" s="105"/>
      <c r="E68" s="105"/>
      <c r="F68" s="105"/>
      <c r="G68" s="105"/>
      <c r="H68" s="105"/>
      <c r="I68" s="105"/>
      <c r="J68" s="105"/>
      <c r="K68" s="105"/>
      <c r="L68" s="105"/>
      <c r="M68" s="105"/>
      <c r="N68" s="105"/>
      <c r="O68" s="105"/>
      <c r="P68" s="105"/>
      <c r="Q68" s="105"/>
      <c r="R68" s="105"/>
      <c r="S68" s="105"/>
      <c r="T68" s="105"/>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row>
    <row r="69" spans="1:49" ht="14" x14ac:dyDescent="0.15">
      <c r="A69" s="105"/>
      <c r="B69" s="105"/>
      <c r="C69" s="105"/>
      <c r="D69" s="105"/>
      <c r="E69" s="105"/>
      <c r="F69" s="105"/>
      <c r="G69" s="105"/>
      <c r="H69" s="105"/>
      <c r="I69" s="105"/>
      <c r="J69" s="105"/>
      <c r="K69" s="105"/>
      <c r="L69" s="105"/>
      <c r="M69" s="105"/>
      <c r="N69" s="105"/>
      <c r="O69" s="105"/>
      <c r="P69" s="105"/>
      <c r="Q69" s="105"/>
      <c r="R69" s="105"/>
      <c r="S69" s="105"/>
      <c r="T69" s="105"/>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row>
    <row r="70" spans="1:49" ht="14" x14ac:dyDescent="0.15">
      <c r="A70" s="105"/>
      <c r="B70" s="105"/>
      <c r="C70" s="105"/>
      <c r="D70" s="105"/>
      <c r="E70" s="105"/>
      <c r="F70" s="105"/>
      <c r="G70" s="105"/>
      <c r="H70" s="105"/>
      <c r="I70" s="105"/>
      <c r="J70" s="105"/>
      <c r="K70" s="105"/>
      <c r="L70" s="105"/>
      <c r="M70" s="105"/>
      <c r="N70" s="105"/>
      <c r="O70" s="105"/>
      <c r="P70" s="105"/>
      <c r="Q70" s="105"/>
      <c r="R70" s="105"/>
      <c r="S70" s="105"/>
      <c r="T70" s="105"/>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row>
    <row r="71" spans="1:49" ht="14" x14ac:dyDescent="0.15">
      <c r="A71" s="105"/>
      <c r="B71" s="105"/>
      <c r="C71" s="105"/>
      <c r="D71" s="105"/>
      <c r="E71" s="105"/>
      <c r="F71" s="105"/>
      <c r="G71" s="105"/>
      <c r="H71" s="105"/>
      <c r="I71" s="105"/>
      <c r="J71" s="105"/>
      <c r="K71" s="105"/>
      <c r="L71" s="105"/>
      <c r="M71" s="105"/>
      <c r="N71" s="105"/>
      <c r="O71" s="105"/>
      <c r="P71" s="105"/>
      <c r="Q71" s="105"/>
      <c r="R71" s="105"/>
      <c r="S71" s="105"/>
      <c r="T71" s="105"/>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row>
    <row r="72" spans="1:49" ht="14" x14ac:dyDescent="0.15">
      <c r="A72" s="105"/>
      <c r="B72" s="105"/>
      <c r="C72" s="105"/>
      <c r="D72" s="105"/>
      <c r="E72" s="105"/>
      <c r="F72" s="105"/>
      <c r="G72" s="105"/>
      <c r="H72" s="105"/>
      <c r="I72" s="105"/>
      <c r="J72" s="105"/>
      <c r="K72" s="105"/>
      <c r="L72" s="105"/>
      <c r="M72" s="105"/>
      <c r="N72" s="105"/>
      <c r="O72" s="105"/>
      <c r="P72" s="105"/>
      <c r="Q72" s="105"/>
      <c r="R72" s="105"/>
      <c r="S72" s="105"/>
      <c r="T72" s="105"/>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row>
    <row r="73" spans="1:49" ht="14" x14ac:dyDescent="0.15">
      <c r="A73" s="105"/>
      <c r="B73" s="105"/>
      <c r="C73" s="105"/>
      <c r="D73" s="105"/>
      <c r="E73" s="105"/>
      <c r="F73" s="105"/>
      <c r="G73" s="105"/>
      <c r="H73" s="105"/>
      <c r="I73" s="105"/>
      <c r="J73" s="105"/>
      <c r="K73" s="105"/>
      <c r="L73" s="105"/>
      <c r="M73" s="105"/>
      <c r="N73" s="105"/>
      <c r="O73" s="105"/>
      <c r="P73" s="105"/>
      <c r="Q73" s="105"/>
      <c r="R73" s="105"/>
      <c r="S73" s="105"/>
      <c r="T73" s="105"/>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row>
    <row r="74" spans="1:49" ht="14" x14ac:dyDescent="0.15">
      <c r="A74" s="105"/>
      <c r="B74" s="105"/>
      <c r="C74" s="105"/>
      <c r="D74" s="105"/>
      <c r="E74" s="105"/>
      <c r="F74" s="105"/>
      <c r="G74" s="105"/>
      <c r="H74" s="105"/>
      <c r="I74" s="105"/>
      <c r="J74" s="105"/>
      <c r="K74" s="105"/>
      <c r="L74" s="105"/>
      <c r="M74" s="105"/>
      <c r="N74" s="105"/>
      <c r="O74" s="105"/>
      <c r="P74" s="105"/>
      <c r="Q74" s="105"/>
      <c r="R74" s="105"/>
      <c r="S74" s="105"/>
      <c r="T74" s="105"/>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row>
    <row r="75" spans="1:49" ht="14" x14ac:dyDescent="0.15">
      <c r="A75" s="105"/>
      <c r="B75" s="105"/>
      <c r="C75" s="105"/>
      <c r="D75" s="105"/>
      <c r="E75" s="105"/>
      <c r="F75" s="105"/>
      <c r="G75" s="105"/>
      <c r="H75" s="105"/>
      <c r="I75" s="105"/>
      <c r="J75" s="105"/>
      <c r="K75" s="105"/>
      <c r="L75" s="105"/>
      <c r="M75" s="105"/>
      <c r="N75" s="105"/>
      <c r="O75" s="105"/>
      <c r="P75" s="105"/>
      <c r="Q75" s="105"/>
      <c r="R75" s="105"/>
      <c r="S75" s="105"/>
      <c r="T75" s="105"/>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row>
    <row r="76" spans="1:49" ht="14" x14ac:dyDescent="0.15">
      <c r="A76" s="105"/>
      <c r="B76" s="105"/>
      <c r="C76" s="105"/>
      <c r="D76" s="105"/>
      <c r="E76" s="105"/>
      <c r="F76" s="105"/>
      <c r="G76" s="105"/>
      <c r="H76" s="105"/>
      <c r="I76" s="105"/>
      <c r="J76" s="105"/>
      <c r="K76" s="105"/>
      <c r="L76" s="105"/>
      <c r="M76" s="105"/>
      <c r="N76" s="105"/>
      <c r="O76" s="105"/>
      <c r="P76" s="105"/>
      <c r="Q76" s="105"/>
      <c r="R76" s="105"/>
      <c r="S76" s="105"/>
      <c r="T76" s="105"/>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row>
    <row r="77" spans="1:49" ht="14" x14ac:dyDescent="0.15">
      <c r="A77" s="105"/>
      <c r="B77" s="105"/>
      <c r="C77" s="105"/>
      <c r="D77" s="105"/>
      <c r="E77" s="105"/>
      <c r="F77" s="105"/>
      <c r="G77" s="105"/>
      <c r="H77" s="105"/>
      <c r="I77" s="105"/>
      <c r="J77" s="105"/>
      <c r="K77" s="105"/>
      <c r="L77" s="105"/>
      <c r="M77" s="105"/>
      <c r="N77" s="105"/>
      <c r="O77" s="105"/>
      <c r="P77" s="105"/>
      <c r="Q77" s="105"/>
      <c r="R77" s="105"/>
      <c r="S77" s="105"/>
      <c r="T77" s="105"/>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row>
    <row r="78" spans="1:49" ht="14" x14ac:dyDescent="0.15">
      <c r="A78" s="105"/>
      <c r="B78" s="105"/>
      <c r="C78" s="105"/>
      <c r="D78" s="105"/>
      <c r="E78" s="105"/>
      <c r="F78" s="105"/>
      <c r="G78" s="105"/>
      <c r="H78" s="105"/>
      <c r="I78" s="105"/>
      <c r="J78" s="105"/>
      <c r="K78" s="105"/>
      <c r="L78" s="105"/>
      <c r="M78" s="105"/>
      <c r="N78" s="105"/>
      <c r="O78" s="105"/>
      <c r="P78" s="105"/>
      <c r="Q78" s="105"/>
      <c r="R78" s="105"/>
      <c r="S78" s="105"/>
      <c r="T78" s="105"/>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row>
    <row r="79" spans="1:49" ht="14" x14ac:dyDescent="0.15">
      <c r="A79" s="105"/>
      <c r="B79" s="105"/>
      <c r="C79" s="105"/>
      <c r="D79" s="105"/>
      <c r="E79" s="105"/>
      <c r="F79" s="105"/>
      <c r="G79" s="105"/>
      <c r="H79" s="105"/>
      <c r="I79" s="105"/>
      <c r="J79" s="105"/>
      <c r="K79" s="105"/>
      <c r="L79" s="105"/>
      <c r="M79" s="105"/>
      <c r="N79" s="105"/>
      <c r="O79" s="105"/>
      <c r="P79" s="105"/>
      <c r="Q79" s="105"/>
      <c r="R79" s="105"/>
      <c r="S79" s="105"/>
      <c r="T79" s="105"/>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row>
    <row r="80" spans="1:49" ht="14" x14ac:dyDescent="0.15">
      <c r="A80" s="105"/>
      <c r="B80" s="105"/>
      <c r="C80" s="105"/>
      <c r="D80" s="105"/>
      <c r="E80" s="105"/>
      <c r="F80" s="105"/>
      <c r="G80" s="105"/>
      <c r="H80" s="105"/>
      <c r="I80" s="105"/>
      <c r="J80" s="105"/>
      <c r="K80" s="105"/>
      <c r="L80" s="105"/>
      <c r="M80" s="105"/>
      <c r="N80" s="105"/>
      <c r="O80" s="105"/>
      <c r="P80" s="105"/>
      <c r="Q80" s="105"/>
      <c r="R80" s="105"/>
      <c r="S80" s="105"/>
      <c r="T80" s="105"/>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row>
    <row r="81" spans="1:49" ht="14" x14ac:dyDescent="0.15">
      <c r="A81" s="105"/>
      <c r="B81" s="105"/>
      <c r="C81" s="105"/>
      <c r="D81" s="105"/>
      <c r="E81" s="105"/>
      <c r="F81" s="105"/>
      <c r="G81" s="105"/>
      <c r="H81" s="105"/>
      <c r="I81" s="105"/>
      <c r="J81" s="105"/>
      <c r="K81" s="105"/>
      <c r="L81" s="105"/>
      <c r="M81" s="105"/>
      <c r="N81" s="105"/>
      <c r="O81" s="105"/>
      <c r="P81" s="105"/>
      <c r="Q81" s="105"/>
      <c r="R81" s="105"/>
      <c r="S81" s="105"/>
      <c r="T81" s="105"/>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row>
    <row r="82" spans="1:49" ht="14" x14ac:dyDescent="0.15">
      <c r="A82" s="105"/>
      <c r="B82" s="105"/>
      <c r="C82" s="105"/>
      <c r="D82" s="105"/>
      <c r="E82" s="105"/>
      <c r="F82" s="105"/>
      <c r="G82" s="105"/>
      <c r="H82" s="105"/>
      <c r="I82" s="105"/>
      <c r="J82" s="105"/>
      <c r="K82" s="105"/>
      <c r="L82" s="105"/>
      <c r="M82" s="105"/>
      <c r="N82" s="105"/>
      <c r="O82" s="105"/>
      <c r="P82" s="105"/>
      <c r="Q82" s="105"/>
      <c r="R82" s="105"/>
      <c r="S82" s="105"/>
      <c r="T82" s="105"/>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row>
  </sheetData>
  <sheetProtection algorithmName="SHA-512" hashValue="5G2OZrHPid+b84rT6nk3x7NweJ7f4NLfBYKnuxmdBet06qk9aDNp13ekYdtAUHZo30X+OzfO6IvNJRBM8HGdpw==" saltValue="HykS5k6XJlr4Ny13ZEws+w==" spinCount="100000" sheet="1" objects="1" scenarios="1"/>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68E2-C113-D24F-8CED-A53B4F3E6957}">
  <sheetPr codeName="Sheet6">
    <tabColor theme="9"/>
  </sheetPr>
  <dimension ref="A1:CJ361"/>
  <sheetViews>
    <sheetView workbookViewId="0">
      <selection activeCell="D11" sqref="D11"/>
    </sheetView>
  </sheetViews>
  <sheetFormatPr baseColWidth="10" defaultRowHeight="13" x14ac:dyDescent="0.15"/>
  <cols>
    <col min="1" max="1" width="20.33203125" style="72" customWidth="1"/>
    <col min="2" max="2" width="22.6640625" style="72" bestFit="1" customWidth="1"/>
    <col min="3" max="14" width="12.1640625" style="72" customWidth="1"/>
    <col min="15" max="16" width="12.1640625" style="72" hidden="1" customWidth="1"/>
    <col min="17" max="20" width="12.1640625" style="72" customWidth="1"/>
    <col min="21" max="49" width="7.5" style="93" customWidth="1"/>
    <col min="50" max="88" width="10.83203125" style="93"/>
    <col min="89" max="16384" width="10.83203125" style="72"/>
  </cols>
  <sheetData>
    <row r="1" spans="1:49" s="93" customFormat="1" ht="14" x14ac:dyDescent="0.15">
      <c r="A1" s="92" t="s">
        <v>178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row>
    <row r="2" spans="1:49" s="93" customFormat="1" ht="14" x14ac:dyDescent="0.15">
      <c r="A2" s="94" t="s">
        <v>196</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 thickBot="1" x14ac:dyDescent="0.2">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ht="14" x14ac:dyDescent="0.15">
      <c r="A4" s="74" t="s">
        <v>104</v>
      </c>
      <c r="B4" s="75"/>
      <c r="C4" s="75"/>
      <c r="D4" s="75"/>
      <c r="E4" s="75"/>
      <c r="F4" s="75"/>
      <c r="G4" s="75"/>
      <c r="H4" s="75"/>
      <c r="I4" s="75"/>
      <c r="J4" s="75"/>
      <c r="K4" s="75"/>
      <c r="L4" s="75"/>
      <c r="M4" s="75"/>
      <c r="N4" s="75"/>
      <c r="O4" s="75"/>
      <c r="P4" s="75"/>
      <c r="Q4" s="75"/>
      <c r="R4" s="75"/>
      <c r="S4" s="75"/>
      <c r="T4" s="76"/>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row>
    <row r="5" spans="1:49" ht="14" x14ac:dyDescent="0.15">
      <c r="A5" s="77" t="s">
        <v>105</v>
      </c>
      <c r="B5" s="32"/>
      <c r="C5" s="86">
        <v>5000</v>
      </c>
      <c r="D5" s="32"/>
      <c r="E5" s="32"/>
      <c r="F5" s="32"/>
      <c r="G5" s="32"/>
      <c r="H5" s="32"/>
      <c r="I5" s="32"/>
      <c r="J5" s="32"/>
      <c r="K5" s="32"/>
      <c r="L5" s="32"/>
      <c r="M5" s="32"/>
      <c r="N5" s="32"/>
      <c r="O5" s="32"/>
      <c r="P5" s="32"/>
      <c r="Q5" s="32"/>
      <c r="R5" s="32"/>
      <c r="S5" s="32"/>
      <c r="T5" s="78"/>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row>
    <row r="6" spans="1:49" ht="14" x14ac:dyDescent="0.15">
      <c r="A6" s="77"/>
      <c r="B6" s="32"/>
      <c r="C6" s="32"/>
      <c r="D6" s="32"/>
      <c r="E6" s="32"/>
      <c r="F6" s="32"/>
      <c r="G6" s="32"/>
      <c r="H6" s="32"/>
      <c r="I6" s="32"/>
      <c r="J6" s="32"/>
      <c r="K6" s="32"/>
      <c r="L6" s="32"/>
      <c r="M6" s="32"/>
      <c r="N6" s="32"/>
      <c r="O6" s="32"/>
      <c r="P6" s="32"/>
      <c r="Q6" s="32"/>
      <c r="R6" s="32"/>
      <c r="S6" s="32"/>
      <c r="T6" s="78"/>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row>
    <row r="7" spans="1:49" ht="75" x14ac:dyDescent="0.15">
      <c r="A7" s="146"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5" t="s">
        <v>129</v>
      </c>
      <c r="P7" s="145" t="s">
        <v>130</v>
      </c>
      <c r="Q7" s="141" t="s">
        <v>176</v>
      </c>
      <c r="R7" s="141" t="s">
        <v>177</v>
      </c>
      <c r="S7" s="140" t="s">
        <v>131</v>
      </c>
      <c r="T7" s="142" t="s">
        <v>132</v>
      </c>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row>
    <row r="8" spans="1:49" ht="14" x14ac:dyDescent="0.15">
      <c r="A8" s="110" t="str">
        <f>'ACT Apr 2018'!K2</f>
        <v>ActewAGL</v>
      </c>
      <c r="B8" s="111" t="str">
        <f>'ACT Apr 2018'!L2</f>
        <v>Regulated</v>
      </c>
      <c r="C8" s="112">
        <f>91*'ACT Apr 2018'!M2/100</f>
        <v>111.02</v>
      </c>
      <c r="D8" s="112">
        <f>IF($C$5&gt;='ACT Apr 2018'!P2,('ACT Apr 2018'!P2*'ACT Apr 2018'!N2/100),('ACT Bills April 2018'!$C$5*'ACT Apr 2018'!N2/100))</f>
        <v>1228</v>
      </c>
      <c r="E8" s="112">
        <v>0</v>
      </c>
      <c r="F8" s="113">
        <v>0</v>
      </c>
      <c r="G8" s="114">
        <v>0</v>
      </c>
      <c r="H8" s="129">
        <f>IF(($C$5&lt;'ACT Apr 2018'!P2),(0),('ACT Bills April 2018'!$C$5-'ACT Apr 2018'!P2)*'ACT Apr 2018'!Q2/100)</f>
        <v>0</v>
      </c>
      <c r="I8" s="115">
        <f>SUM(C8:H8)</f>
        <v>1339.02</v>
      </c>
      <c r="J8" s="85">
        <f>I8*4</f>
        <v>5356.08</v>
      </c>
      <c r="K8" s="116">
        <v>0</v>
      </c>
      <c r="L8" s="116">
        <f>'ACT Apr 2018'!BA2</f>
        <v>0</v>
      </c>
      <c r="M8" s="116">
        <f>'ACT Apr 2018'!BB2</f>
        <v>0</v>
      </c>
      <c r="N8" s="116">
        <f>'ACT Apr 2018'!BC2</f>
        <v>0</v>
      </c>
      <c r="O8" s="85">
        <f>J8</f>
        <v>5356.08</v>
      </c>
      <c r="P8" s="85">
        <f>O8</f>
        <v>5356.08</v>
      </c>
      <c r="Q8" s="85">
        <f>O8*1.1</f>
        <v>5891.6880000000001</v>
      </c>
      <c r="R8" s="85">
        <f>P8*1.1</f>
        <v>5891.6880000000001</v>
      </c>
      <c r="S8" s="117">
        <f>'ACT Apr 2018'!BJ2</f>
        <v>0</v>
      </c>
      <c r="T8" s="118" t="str">
        <f>'ACT Apr 2018'!BK2</f>
        <v>n</v>
      </c>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row>
    <row r="9" spans="1:49" ht="14" x14ac:dyDescent="0.15">
      <c r="A9" s="110" t="str">
        <f>'ACT Apr 2018'!K3</f>
        <v>ActewAGL</v>
      </c>
      <c r="B9" s="111" t="str">
        <f>'ACT Apr 2018'!L3</f>
        <v>Business plan</v>
      </c>
      <c r="C9" s="112">
        <f>91*'ACT Apr 2018'!M3/100</f>
        <v>111.02</v>
      </c>
      <c r="D9" s="112">
        <f>IF($C$5&gt;='ACT Apr 2018'!P3,('ACT Apr 2018'!P3*'ACT Apr 2018'!N3/100),('ACT Bills April 2018'!$C$5*'ACT Apr 2018'!N3/100))</f>
        <v>1228</v>
      </c>
      <c r="E9" s="112">
        <v>0</v>
      </c>
      <c r="F9" s="113">
        <v>0</v>
      </c>
      <c r="G9" s="114">
        <v>0</v>
      </c>
      <c r="H9" s="129">
        <f>IF(($C$5&lt;'ACT Apr 2018'!P3),(0),('ACT Bills April 2018'!$C$5-'ACT Apr 2018'!P3)*'ACT Apr 2018'!Q3/100)</f>
        <v>0</v>
      </c>
      <c r="I9" s="115">
        <f>SUM(C9:H9)</f>
        <v>1339.02</v>
      </c>
      <c r="J9" s="85">
        <f>I9*4</f>
        <v>5356.08</v>
      </c>
      <c r="K9" s="116">
        <v>0</v>
      </c>
      <c r="L9" s="116">
        <f>'ACT Apr 2018'!BA3</f>
        <v>12</v>
      </c>
      <c r="M9" s="116">
        <f>'ACT Apr 2018'!BB3</f>
        <v>0</v>
      </c>
      <c r="N9" s="116">
        <f>'ACT Apr 2018'!BC3</f>
        <v>0</v>
      </c>
      <c r="O9" s="85">
        <f>J9-((I9-C9)*L9/100)*4</f>
        <v>4766.6399999999994</v>
      </c>
      <c r="P9" s="85">
        <f>O9</f>
        <v>4766.6399999999994</v>
      </c>
      <c r="Q9" s="85">
        <f t="shared" ref="Q9:R13" si="0">O9*1.1</f>
        <v>5243.3040000000001</v>
      </c>
      <c r="R9" s="85">
        <f t="shared" si="0"/>
        <v>5243.3040000000001</v>
      </c>
      <c r="S9" s="117">
        <f>'ACT Apr 2018'!BJ3</f>
        <v>12</v>
      </c>
      <c r="T9" s="118" t="str">
        <f>'ACT Apr 2018'!BK3</f>
        <v>y</v>
      </c>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row>
    <row r="10" spans="1:49" ht="14" x14ac:dyDescent="0.15">
      <c r="A10" s="110" t="str">
        <f>'ACT Apr 2018'!K4</f>
        <v>EnergyAustralia</v>
      </c>
      <c r="B10" s="111" t="str">
        <f>'ACT Apr 2018'!L4</f>
        <v>Everyday Saver Business</v>
      </c>
      <c r="C10" s="112">
        <f>91*'ACT Apr 2018'!M4/100</f>
        <v>102.01100000000001</v>
      </c>
      <c r="D10" s="112">
        <f>IF($C$5&gt;='ACT Apr 2018'!P4,('ACT Apr 2018'!P4*'ACT Apr 2018'!N4/100),('ACT Bills April 2018'!$C$5*'ACT Apr 2018'!N4/100))</f>
        <v>1312</v>
      </c>
      <c r="E10" s="112">
        <v>0</v>
      </c>
      <c r="F10" s="113">
        <v>0</v>
      </c>
      <c r="G10" s="114">
        <v>0</v>
      </c>
      <c r="H10" s="129">
        <f>IF(($C$5&lt;'ACT Apr 2018'!P4),(0),('ACT Bills April 2018'!$C$5-'ACT Apr 2018'!P4)*'ACT Apr 2018'!Q4/100)</f>
        <v>0</v>
      </c>
      <c r="I10" s="115">
        <f t="shared" ref="I10:I13" si="1">SUM(C10:H10)</f>
        <v>1414.011</v>
      </c>
      <c r="J10" s="85">
        <f t="shared" ref="J10:J13" si="2">I10*4</f>
        <v>5656.0439999999999</v>
      </c>
      <c r="K10" s="116">
        <v>0</v>
      </c>
      <c r="L10" s="116">
        <f>'ACT Apr 2018'!BA4</f>
        <v>14</v>
      </c>
      <c r="M10" s="116">
        <f>'ACT Apr 2018'!BB4</f>
        <v>0</v>
      </c>
      <c r="N10" s="116">
        <f>'ACT Apr 2018'!BC4</f>
        <v>0</v>
      </c>
      <c r="O10" s="85">
        <f>J10-((I10-C10)*L10/100)*4</f>
        <v>4921.3239999999996</v>
      </c>
      <c r="P10" s="85">
        <f>O10-(O10*M10/100)</f>
        <v>4921.3239999999996</v>
      </c>
      <c r="Q10" s="85">
        <f t="shared" si="0"/>
        <v>5413.4564</v>
      </c>
      <c r="R10" s="85">
        <f t="shared" si="0"/>
        <v>5413.4564</v>
      </c>
      <c r="S10" s="117">
        <f>'ACT Apr 2018'!BJ4</f>
        <v>24</v>
      </c>
      <c r="T10" s="118" t="str">
        <f>'ACT Apr 2018'!BK4</f>
        <v>y</v>
      </c>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row>
    <row r="11" spans="1:49" ht="14" x14ac:dyDescent="0.15">
      <c r="A11" s="110" t="str">
        <f>'ACT Apr 2018'!K5</f>
        <v>ERM Power</v>
      </c>
      <c r="B11" s="111" t="str">
        <f>'ACT Apr 2018'!L5</f>
        <v>Adjustable</v>
      </c>
      <c r="C11" s="112">
        <f>91*'ACT Apr 2018'!M5/100</f>
        <v>130.13</v>
      </c>
      <c r="D11" s="112">
        <f>$C$5*'ACT Apr 2018'!N5/100</f>
        <v>1343.5</v>
      </c>
      <c r="E11" s="112">
        <v>0</v>
      </c>
      <c r="F11" s="113">
        <v>0</v>
      </c>
      <c r="G11" s="114">
        <v>0</v>
      </c>
      <c r="H11" s="129">
        <v>0</v>
      </c>
      <c r="I11" s="115">
        <f t="shared" si="1"/>
        <v>1473.63</v>
      </c>
      <c r="J11" s="85">
        <f t="shared" si="2"/>
        <v>5894.52</v>
      </c>
      <c r="K11" s="116">
        <v>0</v>
      </c>
      <c r="L11" s="116">
        <f>'ACT Apr 2018'!BA5</f>
        <v>0</v>
      </c>
      <c r="M11" s="116">
        <f>'ACT Apr 2018'!BB5</f>
        <v>0</v>
      </c>
      <c r="N11" s="116">
        <f>'ACT Apr 2018'!BC5</f>
        <v>0</v>
      </c>
      <c r="O11" s="85">
        <f>J11</f>
        <v>5894.52</v>
      </c>
      <c r="P11" s="85">
        <f>O11-(O11*M11/100)</f>
        <v>5894.52</v>
      </c>
      <c r="Q11" s="85">
        <f t="shared" si="0"/>
        <v>6483.9720000000007</v>
      </c>
      <c r="R11" s="85">
        <f t="shared" si="0"/>
        <v>6483.9720000000007</v>
      </c>
      <c r="S11" s="117">
        <f>'ACT Apr 2018'!BJ5</f>
        <v>0</v>
      </c>
      <c r="T11" s="118" t="str">
        <f>'ACT Apr 2018'!BK5</f>
        <v>n</v>
      </c>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row>
    <row r="12" spans="1:49" ht="14" x14ac:dyDescent="0.15">
      <c r="A12" s="110" t="str">
        <f>'ACT Apr 2018'!K6</f>
        <v>Origin Energy</v>
      </c>
      <c r="B12" s="111" t="str">
        <f>'ACT Apr 2018'!L6</f>
        <v>Business Saver</v>
      </c>
      <c r="C12" s="112">
        <f>91*'ACT Apr 2018'!M6/100</f>
        <v>110.6833</v>
      </c>
      <c r="D12" s="112">
        <f>IF($C$5&gt;='ACT Apr 2018'!P6,('ACT Apr 2018'!P6*'ACT Apr 2018'!N6/100),('ACT Bills April 2018'!$C$5*'ACT Apr 2018'!N6/100))</f>
        <v>1328.5</v>
      </c>
      <c r="E12" s="112">
        <v>0</v>
      </c>
      <c r="F12" s="113">
        <v>0</v>
      </c>
      <c r="G12" s="114">
        <v>0</v>
      </c>
      <c r="H12" s="112">
        <f>IF(($C$5&lt;'ACT Apr 2018'!P6),(0),('ACT Bills April 2018'!$C$5-'ACT Apr 2018'!P6)*'ACT Apr 2018'!Q6/100)</f>
        <v>0</v>
      </c>
      <c r="I12" s="115">
        <f t="shared" si="1"/>
        <v>1439.1832999999999</v>
      </c>
      <c r="J12" s="85">
        <f t="shared" si="2"/>
        <v>5756.7331999999997</v>
      </c>
      <c r="K12" s="116">
        <v>0</v>
      </c>
      <c r="L12" s="116">
        <f>'ACT Apr 2018'!BA6</f>
        <v>10</v>
      </c>
      <c r="M12" s="116">
        <f>'ACT Apr 2018'!BB6</f>
        <v>0</v>
      </c>
      <c r="N12" s="116">
        <f>'ACT Apr 2018'!BC6</f>
        <v>0</v>
      </c>
      <c r="O12" s="85">
        <f>J12-((I12-C12)*L12/100)*4</f>
        <v>5225.3332</v>
      </c>
      <c r="P12" s="85">
        <f>O12-(O12*M12/100)</f>
        <v>5225.3332</v>
      </c>
      <c r="Q12" s="85">
        <f t="shared" si="0"/>
        <v>5747.8665200000005</v>
      </c>
      <c r="R12" s="85">
        <f t="shared" si="0"/>
        <v>5747.8665200000005</v>
      </c>
      <c r="S12" s="117">
        <f>'ACT Apr 2018'!BJ6</f>
        <v>12</v>
      </c>
      <c r="T12" s="118" t="str">
        <f>'ACT Apr 2018'!BK6</f>
        <v>y</v>
      </c>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row>
    <row r="13" spans="1:49" ht="15" thickBot="1" x14ac:dyDescent="0.2">
      <c r="A13" s="121" t="str">
        <f>'ACT Apr 2018'!K7</f>
        <v>Next Business Energy</v>
      </c>
      <c r="B13" s="122" t="str">
        <f>'ACT Apr 2018'!L7</f>
        <v>Market offer</v>
      </c>
      <c r="C13" s="123">
        <f>91*'ACT Apr 2018'!M7/100</f>
        <v>127.4</v>
      </c>
      <c r="D13" s="123">
        <f>IF($C$5&gt;='ACT Apr 2018'!P7,('ACT Apr 2018'!P7*'ACT Apr 2018'!N7/100),('ACT Bills April 2018'!$C$5*'ACT Apr 2018'!N7/100))</f>
        <v>1600</v>
      </c>
      <c r="E13" s="123">
        <v>0</v>
      </c>
      <c r="F13" s="130">
        <v>0</v>
      </c>
      <c r="G13" s="131">
        <v>0</v>
      </c>
      <c r="H13" s="123">
        <f>IF(($C$5&lt;'ACT Apr 2018'!P7),(0),('ACT Bills April 2018'!$C$5-'ACT Apr 2018'!P7)*'ACT Apr 2018'!Q7/100)</f>
        <v>0</v>
      </c>
      <c r="I13" s="125">
        <f t="shared" si="1"/>
        <v>1727.4</v>
      </c>
      <c r="J13" s="119">
        <f t="shared" si="2"/>
        <v>6909.6</v>
      </c>
      <c r="K13" s="126">
        <v>0</v>
      </c>
      <c r="L13" s="126">
        <f>'ACT Apr 2018'!BA7</f>
        <v>0</v>
      </c>
      <c r="M13" s="126">
        <f>'ACT Apr 2018'!BB7</f>
        <v>12</v>
      </c>
      <c r="N13" s="126">
        <f>'ACT Apr 2018'!BC7</f>
        <v>0</v>
      </c>
      <c r="O13" s="119">
        <f>J13</f>
        <v>6909.6</v>
      </c>
      <c r="P13" s="119">
        <f>O13-(O13*M13/100)</f>
        <v>6080.4480000000003</v>
      </c>
      <c r="Q13" s="119">
        <f t="shared" si="0"/>
        <v>7600.5600000000013</v>
      </c>
      <c r="R13" s="119">
        <f t="shared" si="0"/>
        <v>6688.4928000000009</v>
      </c>
      <c r="S13" s="127">
        <f>'ACT Apr 2018'!BJ7</f>
        <v>24</v>
      </c>
      <c r="T13" s="128" t="str">
        <f>'ACT Apr 2018'!BK7</f>
        <v>y</v>
      </c>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row>
    <row r="14" spans="1:49" s="93" customFormat="1" ht="14" x14ac:dyDescent="0.15">
      <c r="I14" s="99"/>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row>
    <row r="15" spans="1:49" s="93" customFormat="1" ht="15" thickBot="1" x14ac:dyDescent="0.2">
      <c r="I15" s="99"/>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row>
    <row r="16" spans="1:49" ht="14" x14ac:dyDescent="0.15">
      <c r="A16" s="74" t="s">
        <v>197</v>
      </c>
      <c r="B16" s="75"/>
      <c r="C16" s="75"/>
      <c r="D16" s="81"/>
      <c r="E16" s="81"/>
      <c r="F16" s="81"/>
      <c r="G16" s="81"/>
      <c r="H16" s="81"/>
      <c r="I16" s="82"/>
      <c r="J16" s="75"/>
      <c r="K16" s="75"/>
      <c r="L16" s="75"/>
      <c r="M16" s="75"/>
      <c r="N16" s="75"/>
      <c r="O16" s="75"/>
      <c r="P16" s="75"/>
      <c r="Q16" s="75"/>
      <c r="R16" s="75"/>
      <c r="S16" s="75"/>
      <c r="T16" s="76"/>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row>
    <row r="17" spans="1:49" ht="14" x14ac:dyDescent="0.15">
      <c r="A17" s="77" t="s">
        <v>105</v>
      </c>
      <c r="B17" s="32"/>
      <c r="C17" s="86">
        <v>5000</v>
      </c>
      <c r="D17" s="83"/>
      <c r="E17" s="83"/>
      <c r="F17" s="83"/>
      <c r="G17" s="83"/>
      <c r="H17" s="83"/>
      <c r="I17" s="84"/>
      <c r="J17" s="32"/>
      <c r="K17" s="32"/>
      <c r="L17" s="32"/>
      <c r="M17" s="32"/>
      <c r="N17" s="32"/>
      <c r="O17" s="32"/>
      <c r="P17" s="32"/>
      <c r="Q17" s="32"/>
      <c r="R17" s="32"/>
      <c r="S17" s="32"/>
      <c r="T17" s="7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row>
    <row r="18" spans="1:49" ht="14" x14ac:dyDescent="0.15">
      <c r="A18" s="77" t="s">
        <v>198</v>
      </c>
      <c r="B18" s="32"/>
      <c r="C18" s="87">
        <v>0.7</v>
      </c>
      <c r="D18" s="83"/>
      <c r="E18" s="83"/>
      <c r="F18" s="83"/>
      <c r="G18" s="83"/>
      <c r="H18" s="83"/>
      <c r="I18" s="84"/>
      <c r="J18" s="32"/>
      <c r="K18" s="32"/>
      <c r="L18" s="32"/>
      <c r="M18" s="32"/>
      <c r="N18" s="32"/>
      <c r="O18" s="32"/>
      <c r="P18" s="32"/>
      <c r="Q18" s="32"/>
      <c r="R18" s="32"/>
      <c r="S18" s="32"/>
      <c r="T18" s="7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row>
    <row r="19" spans="1:49" ht="14" x14ac:dyDescent="0.15">
      <c r="A19" s="77" t="s">
        <v>199</v>
      </c>
      <c r="B19" s="32"/>
      <c r="C19" s="87">
        <v>0.3</v>
      </c>
      <c r="D19" s="83"/>
      <c r="E19" s="83"/>
      <c r="F19" s="83"/>
      <c r="G19" s="83"/>
      <c r="H19" s="83"/>
      <c r="I19" s="84"/>
      <c r="J19" s="32"/>
      <c r="K19" s="32"/>
      <c r="L19" s="32"/>
      <c r="M19" s="32"/>
      <c r="N19" s="32"/>
      <c r="O19" s="32"/>
      <c r="P19" s="32"/>
      <c r="Q19" s="32"/>
      <c r="R19" s="32"/>
      <c r="S19" s="32"/>
      <c r="T19" s="7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row>
    <row r="20" spans="1:49" ht="14" x14ac:dyDescent="0.15">
      <c r="A20" s="77"/>
      <c r="B20" s="32"/>
      <c r="C20" s="83"/>
      <c r="D20" s="83"/>
      <c r="E20" s="83"/>
      <c r="F20" s="83"/>
      <c r="G20" s="83"/>
      <c r="H20" s="83"/>
      <c r="I20" s="84"/>
      <c r="J20" s="32"/>
      <c r="K20" s="32"/>
      <c r="L20" s="32"/>
      <c r="M20" s="32"/>
      <c r="N20" s="32"/>
      <c r="O20" s="32"/>
      <c r="P20" s="32"/>
      <c r="Q20" s="32"/>
      <c r="R20" s="32"/>
      <c r="S20" s="32"/>
      <c r="T20" s="7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row>
    <row r="21" spans="1:49" ht="75" x14ac:dyDescent="0.15">
      <c r="A21" s="146" t="s">
        <v>14</v>
      </c>
      <c r="B21" s="135" t="s">
        <v>188</v>
      </c>
      <c r="C21" s="136" t="s">
        <v>164</v>
      </c>
      <c r="D21" s="136" t="s">
        <v>5</v>
      </c>
      <c r="E21" s="136" t="s">
        <v>6</v>
      </c>
      <c r="F21" s="136" t="s">
        <v>7</v>
      </c>
      <c r="G21" s="138" t="s">
        <v>110</v>
      </c>
      <c r="H21" s="136" t="s">
        <v>197</v>
      </c>
      <c r="I21" s="147" t="s">
        <v>111</v>
      </c>
      <c r="J21" s="139" t="s">
        <v>112</v>
      </c>
      <c r="K21" s="140" t="s">
        <v>113</v>
      </c>
      <c r="L21" s="140" t="s">
        <v>167</v>
      </c>
      <c r="M21" s="140" t="s">
        <v>168</v>
      </c>
      <c r="N21" s="140" t="s">
        <v>169</v>
      </c>
      <c r="O21" s="143" t="s">
        <v>129</v>
      </c>
      <c r="P21" s="141" t="s">
        <v>130</v>
      </c>
      <c r="Q21" s="141" t="s">
        <v>176</v>
      </c>
      <c r="R21" s="141" t="s">
        <v>177</v>
      </c>
      <c r="S21" s="144" t="s">
        <v>131</v>
      </c>
      <c r="T21" s="142" t="s">
        <v>132</v>
      </c>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row>
    <row r="22" spans="1:49" ht="14" x14ac:dyDescent="0.15">
      <c r="A22" s="110" t="str">
        <f>'ACT Apr 2018'!K8</f>
        <v>ActewAGL</v>
      </c>
      <c r="B22" s="111" t="str">
        <f>'ACT Apr 2018'!L8</f>
        <v>Regulated</v>
      </c>
      <c r="C22" s="112">
        <f>91*'ACT Apr 2018'!M8/100</f>
        <v>111.02</v>
      </c>
      <c r="D22" s="112">
        <f>IF(($C$17*$C$18)&gt;='ACT Apr 2018'!P8,('ACT Apr 2018'!P8*'ACT Apr 2018'!N8/100),(('ACT Bills April 2018'!$C$17*'ACT Bills April 2018'!$C$18)*'ACT Apr 2018'!N8/100))</f>
        <v>859.6</v>
      </c>
      <c r="E22" s="112">
        <v>0</v>
      </c>
      <c r="F22" s="113">
        <v>0</v>
      </c>
      <c r="G22" s="114">
        <f>IF($C$17*$C$18&lt;'ACT Apr 2018'!P8,(0),((('ACT Bills April 2018'!$C$17*'ACT Bills April 2018'!$C$18)-('ACT Apr 2018'!P8))*'ACT Apr 2018'!Q8/100))</f>
        <v>0</v>
      </c>
      <c r="H22" s="112">
        <f>($C$17*$C$19)*'ACT Apr 2018'!AF8/100</f>
        <v>178.5</v>
      </c>
      <c r="I22" s="115">
        <f>SUM(C22:H22)</f>
        <v>1149.1199999999999</v>
      </c>
      <c r="J22" s="85">
        <f>I22*4</f>
        <v>4596.4799999999996</v>
      </c>
      <c r="K22" s="116">
        <v>0</v>
      </c>
      <c r="L22" s="116">
        <f>'ACT Apr 2018'!BA8</f>
        <v>0</v>
      </c>
      <c r="M22" s="116">
        <f>'ACT Apr 2018'!BB8</f>
        <v>0</v>
      </c>
      <c r="N22" s="116">
        <f>'ACT Apr 2018'!BC8</f>
        <v>0</v>
      </c>
      <c r="O22" s="85">
        <f>J22</f>
        <v>4596.4799999999996</v>
      </c>
      <c r="P22" s="85">
        <f>O22</f>
        <v>4596.4799999999996</v>
      </c>
      <c r="Q22" s="85">
        <f>O22*1.1</f>
        <v>5056.1279999999997</v>
      </c>
      <c r="R22" s="85">
        <f>P22*1.1</f>
        <v>5056.1279999999997</v>
      </c>
      <c r="S22" s="117">
        <f>'ACT Apr 2018'!BJ8</f>
        <v>0</v>
      </c>
      <c r="T22" s="118" t="str">
        <f>'ACT Apr 2018'!BK8</f>
        <v>n</v>
      </c>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row>
    <row r="23" spans="1:49" ht="14" x14ac:dyDescent="0.15">
      <c r="A23" s="110" t="str">
        <f>'ACT Apr 2018'!K9</f>
        <v>ActewAGL</v>
      </c>
      <c r="B23" s="111" t="str">
        <f>'ACT Apr 2018'!L9</f>
        <v>Business plan</v>
      </c>
      <c r="C23" s="112">
        <f>91*'ACT Apr 2018'!M9/100</f>
        <v>111.02</v>
      </c>
      <c r="D23" s="112">
        <f>IF(($C$17*$C$18)&gt;='ACT Apr 2018'!P9,('ACT Apr 2018'!P9*'ACT Apr 2018'!N9/100),(('ACT Bills April 2018'!$C$17*'ACT Bills April 2018'!$C$18)*'ACT Apr 2018'!N9/100))</f>
        <v>859.6</v>
      </c>
      <c r="E23" s="112">
        <v>0</v>
      </c>
      <c r="F23" s="113">
        <v>0</v>
      </c>
      <c r="G23" s="114">
        <f>IF($C$17*$C$18&lt;'ACT Apr 2018'!P9,(0),((('ACT Bills April 2018'!$C$17*'ACT Bills April 2018'!$C$18)-('ACT Apr 2018'!P9))*'ACT Apr 2018'!Q9/100))</f>
        <v>0</v>
      </c>
      <c r="H23" s="112">
        <f>($C$17*$C$19)*'ACT Apr 2018'!AF9/100</f>
        <v>178.5</v>
      </c>
      <c r="I23" s="115">
        <f>SUM(C23:H23)</f>
        <v>1149.1199999999999</v>
      </c>
      <c r="J23" s="85">
        <f>I23*4</f>
        <v>4596.4799999999996</v>
      </c>
      <c r="K23" s="116">
        <v>0</v>
      </c>
      <c r="L23" s="116">
        <f>'ACT Apr 2018'!BA9</f>
        <v>12</v>
      </c>
      <c r="M23" s="116">
        <f>'ACT Apr 2018'!BB9</f>
        <v>0</v>
      </c>
      <c r="N23" s="116">
        <f>'ACT Apr 2018'!BC9</f>
        <v>0</v>
      </c>
      <c r="O23" s="85">
        <f>J23-((I23-C23)*L23/100)*4</f>
        <v>4098.192</v>
      </c>
      <c r="P23" s="85">
        <f>O23</f>
        <v>4098.192</v>
      </c>
      <c r="Q23" s="85">
        <f t="shared" ref="Q23:R26" si="3">O23*1.1</f>
        <v>4508.0112000000008</v>
      </c>
      <c r="R23" s="85">
        <f t="shared" si="3"/>
        <v>4508.0112000000008</v>
      </c>
      <c r="S23" s="117">
        <f>'ACT Apr 2018'!BJ9</f>
        <v>12</v>
      </c>
      <c r="T23" s="118" t="str">
        <f>'ACT Apr 2018'!BK9</f>
        <v>y</v>
      </c>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row>
    <row r="24" spans="1:49" ht="14" x14ac:dyDescent="0.15">
      <c r="A24" s="110" t="str">
        <f>'ACT Apr 2018'!K10</f>
        <v>EnergyAustralia</v>
      </c>
      <c r="B24" s="111" t="str">
        <f>'ACT Apr 2018'!L10</f>
        <v>Everyday Saver Business</v>
      </c>
      <c r="C24" s="112">
        <f>91*'ACT Apr 2018'!M10/100</f>
        <v>102.01100000000001</v>
      </c>
      <c r="D24" s="112">
        <f>IF(($C$17*$C$18)&gt;='ACT Apr 2018'!P10,('ACT Apr 2018'!P10*'ACT Apr 2018'!N10/100),(('ACT Bills April 2018'!$C$17*'ACT Bills April 2018'!$C$18)*'ACT Apr 2018'!N10/100))</f>
        <v>918.4</v>
      </c>
      <c r="E24" s="112">
        <v>0</v>
      </c>
      <c r="F24" s="113">
        <v>0</v>
      </c>
      <c r="G24" s="114">
        <f>IF($C$17*$C$18&lt;'ACT Apr 2018'!P10,(0),((('ACT Bills April 2018'!$C$17*'ACT Bills April 2018'!$C$18)-('ACT Apr 2018'!P10))*'ACT Apr 2018'!Q10/100))</f>
        <v>0</v>
      </c>
      <c r="H24" s="112">
        <f>($C$17*$C$19)*'ACT Apr 2018'!AF10/100</f>
        <v>175.2</v>
      </c>
      <c r="I24" s="115">
        <f>SUM(C24:H24)</f>
        <v>1195.6109999999999</v>
      </c>
      <c r="J24" s="85">
        <f t="shared" ref="J24:J26" si="4">I24*4</f>
        <v>4782.4439999999995</v>
      </c>
      <c r="K24" s="116">
        <v>0</v>
      </c>
      <c r="L24" s="116">
        <f>'ACT Apr 2018'!BA10</f>
        <v>14</v>
      </c>
      <c r="M24" s="116">
        <f>'ACT Apr 2018'!BB10</f>
        <v>0</v>
      </c>
      <c r="N24" s="116">
        <f>'ACT Apr 2018'!BC10</f>
        <v>0</v>
      </c>
      <c r="O24" s="85">
        <f>J24-((I24-C24)*L24/100)*4</f>
        <v>4170.0279999999993</v>
      </c>
      <c r="P24" s="85">
        <f>O24-(O24*M24/100)</f>
        <v>4170.0279999999993</v>
      </c>
      <c r="Q24" s="85">
        <f t="shared" si="3"/>
        <v>4587.0307999999995</v>
      </c>
      <c r="R24" s="85">
        <f t="shared" si="3"/>
        <v>4587.0307999999995</v>
      </c>
      <c r="S24" s="117">
        <f>'ACT Apr 2018'!BJ10</f>
        <v>24</v>
      </c>
      <c r="T24" s="118" t="str">
        <f>'ACT Apr 2018'!BK10</f>
        <v>y</v>
      </c>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row>
    <row r="25" spans="1:49" ht="14" x14ac:dyDescent="0.15">
      <c r="A25" s="110" t="str">
        <f>'ACT Apr 2018'!K11</f>
        <v>ERM Power</v>
      </c>
      <c r="B25" s="111" t="str">
        <f>'ACT Apr 2018'!L11</f>
        <v>Adjustable</v>
      </c>
      <c r="C25" s="112">
        <f>91*'ACT Apr 2018'!M11/100</f>
        <v>130.13</v>
      </c>
      <c r="D25" s="112">
        <f>($C$17*$C$18)*'ACT Apr 2018'!N11/100</f>
        <v>940.45</v>
      </c>
      <c r="E25" s="112">
        <v>0</v>
      </c>
      <c r="F25" s="113">
        <v>0</v>
      </c>
      <c r="G25" s="114">
        <v>0</v>
      </c>
      <c r="H25" s="112">
        <f>($C$17*$C$19)*'ACT Apr 2018'!AF11/100</f>
        <v>225.15</v>
      </c>
      <c r="I25" s="115">
        <f>SUM(C25:H25)</f>
        <v>1295.73</v>
      </c>
      <c r="J25" s="85">
        <f t="shared" si="4"/>
        <v>5182.92</v>
      </c>
      <c r="K25" s="116">
        <v>0</v>
      </c>
      <c r="L25" s="116">
        <f>'ACT Apr 2018'!BA11</f>
        <v>0</v>
      </c>
      <c r="M25" s="116">
        <f>'ACT Apr 2018'!BB11</f>
        <v>0</v>
      </c>
      <c r="N25" s="116">
        <f>'ACT Apr 2018'!BC11</f>
        <v>0</v>
      </c>
      <c r="O25" s="85">
        <f>J25</f>
        <v>5182.92</v>
      </c>
      <c r="P25" s="85">
        <f>O25-(O25*M25/100)</f>
        <v>5182.92</v>
      </c>
      <c r="Q25" s="85">
        <f t="shared" si="3"/>
        <v>5701.2120000000004</v>
      </c>
      <c r="R25" s="85">
        <f t="shared" si="3"/>
        <v>5701.2120000000004</v>
      </c>
      <c r="S25" s="117">
        <f>'ACT Apr 2018'!BJ11</f>
        <v>0</v>
      </c>
      <c r="T25" s="118" t="str">
        <f>'ACT Apr 2018'!BK11</f>
        <v>n</v>
      </c>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row>
    <row r="26" spans="1:49" ht="15" thickBot="1" x14ac:dyDescent="0.2">
      <c r="A26" s="121" t="str">
        <f>'ACT Apr 2018'!K12</f>
        <v>Origin Energy</v>
      </c>
      <c r="B26" s="122" t="str">
        <f>'ACT Apr 2018'!L12</f>
        <v>Business Saver</v>
      </c>
      <c r="C26" s="123">
        <f>91*'ACT Apr 2018'!M12/100</f>
        <v>110.6833</v>
      </c>
      <c r="D26" s="123">
        <f>IF(($C$17*$C$18)&gt;='ACT Apr 2018'!P12,('ACT Apr 2018'!P12*'ACT Apr 2018'!N12/100),(('ACT Bills April 2018'!$C$17*'ACT Bills April 2018'!$C$18)*'ACT Apr 2018'!N12/100))</f>
        <v>929.95</v>
      </c>
      <c r="E26" s="123">
        <v>0</v>
      </c>
      <c r="F26" s="130">
        <v>0</v>
      </c>
      <c r="G26" s="131">
        <f>IF($C$17*$C$18&lt;'ACT Apr 2018'!P12,(0),((('ACT Bills April 2018'!$C$17*'ACT Bills April 2018'!$C$18)-('ACT Apr 2018'!P12))*'ACT Apr 2018'!Q12/100))</f>
        <v>0</v>
      </c>
      <c r="H26" s="123">
        <f>($C$17*$C$19)*'ACT Apr 2018'!AF12/100</f>
        <v>190.05</v>
      </c>
      <c r="I26" s="125">
        <f>SUM(C26:H26)</f>
        <v>1230.6832999999999</v>
      </c>
      <c r="J26" s="119">
        <f t="shared" si="4"/>
        <v>4922.7331999999997</v>
      </c>
      <c r="K26" s="126">
        <v>0</v>
      </c>
      <c r="L26" s="126">
        <f>'ACT Apr 2018'!BA12</f>
        <v>10</v>
      </c>
      <c r="M26" s="126">
        <f>'ACT Apr 2018'!BB12</f>
        <v>0</v>
      </c>
      <c r="N26" s="126">
        <f>'ACT Apr 2018'!BC12</f>
        <v>0</v>
      </c>
      <c r="O26" s="119">
        <f>J26-((I26-C26)*L26/100)*4</f>
        <v>4474.7331999999997</v>
      </c>
      <c r="P26" s="119">
        <f>O26-(O26*M26/100)</f>
        <v>4474.7331999999997</v>
      </c>
      <c r="Q26" s="119">
        <f t="shared" si="3"/>
        <v>4922.2065199999997</v>
      </c>
      <c r="R26" s="119">
        <f t="shared" si="3"/>
        <v>4922.2065199999997</v>
      </c>
      <c r="S26" s="127">
        <f>'ACT Apr 2018'!BJ12</f>
        <v>12</v>
      </c>
      <c r="T26" s="128" t="str">
        <f>'ACT Apr 2018'!BK12</f>
        <v>y</v>
      </c>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row>
    <row r="27" spans="1:49" s="93" customFormat="1" ht="14" x14ac:dyDescent="0.15">
      <c r="A27" s="92"/>
      <c r="B27" s="92"/>
      <c r="C27" s="92"/>
      <c r="D27" s="92"/>
      <c r="E27" s="92"/>
      <c r="F27" s="92"/>
      <c r="G27" s="92"/>
      <c r="H27" s="92"/>
      <c r="I27" s="92"/>
      <c r="J27" s="92"/>
      <c r="K27" s="92"/>
      <c r="L27" s="92"/>
      <c r="M27" s="92"/>
      <c r="N27" s="92"/>
      <c r="O27" s="92"/>
      <c r="P27" s="92"/>
      <c r="Q27" s="92"/>
      <c r="R27" s="92"/>
      <c r="S27" s="92"/>
      <c r="T27" s="92"/>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row>
    <row r="28" spans="1:49" s="93" customFormat="1" ht="15" thickBot="1" x14ac:dyDescent="0.2">
      <c r="A28" s="92"/>
      <c r="B28" s="92"/>
      <c r="C28" s="92"/>
      <c r="D28" s="92"/>
      <c r="E28" s="92"/>
      <c r="F28" s="92"/>
      <c r="G28" s="92"/>
      <c r="H28" s="92"/>
      <c r="I28" s="92"/>
      <c r="J28" s="92"/>
      <c r="K28" s="92"/>
      <c r="L28" s="92"/>
      <c r="M28" s="92"/>
      <c r="N28" s="92"/>
      <c r="O28" s="92"/>
      <c r="P28" s="92"/>
      <c r="Q28" s="92"/>
      <c r="R28" s="92"/>
      <c r="S28" s="92"/>
      <c r="T28" s="92"/>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row>
    <row r="29" spans="1:49" ht="14" x14ac:dyDescent="0.15">
      <c r="A29" s="74" t="s">
        <v>91</v>
      </c>
      <c r="B29" s="75"/>
      <c r="C29" s="75"/>
      <c r="D29" s="75"/>
      <c r="E29" s="75"/>
      <c r="F29" s="75"/>
      <c r="G29" s="75"/>
      <c r="H29" s="75"/>
      <c r="I29" s="75"/>
      <c r="J29" s="75"/>
      <c r="K29" s="75"/>
      <c r="L29" s="75"/>
      <c r="M29" s="75"/>
      <c r="N29" s="75"/>
      <c r="O29" s="75"/>
      <c r="P29" s="75"/>
      <c r="Q29" s="75"/>
      <c r="R29" s="75"/>
      <c r="S29" s="75"/>
      <c r="T29" s="76"/>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row>
    <row r="30" spans="1:49" ht="14" x14ac:dyDescent="0.15">
      <c r="A30" s="77" t="s">
        <v>51</v>
      </c>
      <c r="B30" s="32"/>
      <c r="C30" s="86">
        <v>5000</v>
      </c>
      <c r="D30" s="32"/>
      <c r="E30" s="32"/>
      <c r="F30" s="32"/>
      <c r="G30" s="32"/>
      <c r="H30" s="32"/>
      <c r="I30" s="32"/>
      <c r="J30" s="32"/>
      <c r="K30" s="32"/>
      <c r="L30" s="32"/>
      <c r="M30" s="32"/>
      <c r="N30" s="32"/>
      <c r="O30" s="32"/>
      <c r="P30" s="32"/>
      <c r="Q30" s="32"/>
      <c r="R30" s="32"/>
      <c r="S30" s="32"/>
      <c r="T30" s="7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row>
    <row r="31" spans="1:49" ht="14" x14ac:dyDescent="0.15">
      <c r="A31" s="77" t="s">
        <v>52</v>
      </c>
      <c r="B31" s="32"/>
      <c r="C31" s="87">
        <v>0.3</v>
      </c>
      <c r="D31" s="32"/>
      <c r="E31" s="32"/>
      <c r="F31" s="32"/>
      <c r="G31" s="32"/>
      <c r="H31" s="32"/>
      <c r="I31" s="32"/>
      <c r="J31" s="32"/>
      <c r="K31" s="32"/>
      <c r="L31" s="32"/>
      <c r="M31" s="32"/>
      <c r="N31" s="32"/>
      <c r="O31" s="32"/>
      <c r="P31" s="32"/>
      <c r="Q31" s="32"/>
      <c r="R31" s="32"/>
      <c r="S31" s="32"/>
      <c r="T31" s="7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row>
    <row r="32" spans="1:49" ht="14" x14ac:dyDescent="0.15">
      <c r="A32" s="77" t="s">
        <v>53</v>
      </c>
      <c r="B32" s="32"/>
      <c r="C32" s="87">
        <v>0.4</v>
      </c>
      <c r="D32" s="32"/>
      <c r="E32" s="32"/>
      <c r="F32" s="32"/>
      <c r="G32" s="32"/>
      <c r="H32" s="32"/>
      <c r="I32" s="32"/>
      <c r="J32" s="32"/>
      <c r="K32" s="32"/>
      <c r="L32" s="32"/>
      <c r="M32" s="32"/>
      <c r="N32" s="32"/>
      <c r="O32" s="32"/>
      <c r="P32" s="32"/>
      <c r="Q32" s="32"/>
      <c r="R32" s="32"/>
      <c r="S32" s="32"/>
      <c r="T32" s="7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row>
    <row r="33" spans="1:88" ht="14" x14ac:dyDescent="0.15">
      <c r="A33" s="77" t="s">
        <v>54</v>
      </c>
      <c r="B33" s="32"/>
      <c r="C33" s="87">
        <v>0.3</v>
      </c>
      <c r="D33" s="32"/>
      <c r="E33" s="32"/>
      <c r="F33" s="32"/>
      <c r="G33" s="32"/>
      <c r="H33" s="32"/>
      <c r="I33" s="32"/>
      <c r="J33" s="32"/>
      <c r="K33" s="32"/>
      <c r="L33" s="32"/>
      <c r="M33" s="32"/>
      <c r="N33" s="32"/>
      <c r="O33" s="32"/>
      <c r="P33" s="32"/>
      <c r="Q33" s="32"/>
      <c r="R33" s="32"/>
      <c r="S33" s="32"/>
      <c r="T33" s="7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row>
    <row r="34" spans="1:88" ht="14" x14ac:dyDescent="0.15">
      <c r="A34" s="77"/>
      <c r="B34" s="32"/>
      <c r="C34" s="32"/>
      <c r="D34" s="32"/>
      <c r="E34" s="32"/>
      <c r="F34" s="32"/>
      <c r="G34" s="32"/>
      <c r="H34" s="32"/>
      <c r="I34" s="32"/>
      <c r="J34" s="32"/>
      <c r="K34" s="32"/>
      <c r="L34" s="32"/>
      <c r="M34" s="32"/>
      <c r="N34" s="32"/>
      <c r="O34" s="32"/>
      <c r="P34" s="32"/>
      <c r="Q34" s="32"/>
      <c r="R34" s="32"/>
      <c r="S34" s="32"/>
      <c r="T34" s="7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row>
    <row r="35" spans="1:88" ht="75" x14ac:dyDescent="0.15">
      <c r="A35" s="146" t="s">
        <v>55</v>
      </c>
      <c r="B35" s="135" t="s">
        <v>56</v>
      </c>
      <c r="C35" s="136" t="s">
        <v>57</v>
      </c>
      <c r="D35" s="136" t="s">
        <v>58</v>
      </c>
      <c r="E35" s="136" t="s">
        <v>6</v>
      </c>
      <c r="F35" s="136" t="s">
        <v>170</v>
      </c>
      <c r="G35" s="136" t="s">
        <v>171</v>
      </c>
      <c r="H35" s="136" t="s">
        <v>172</v>
      </c>
      <c r="I35" s="136" t="s">
        <v>111</v>
      </c>
      <c r="J35" s="139" t="s">
        <v>101</v>
      </c>
      <c r="K35" s="140" t="s">
        <v>102</v>
      </c>
      <c r="L35" s="140" t="s">
        <v>183</v>
      </c>
      <c r="M35" s="140" t="s">
        <v>116</v>
      </c>
      <c r="N35" s="140" t="s">
        <v>84</v>
      </c>
      <c r="O35" s="141" t="s">
        <v>85</v>
      </c>
      <c r="P35" s="141" t="s">
        <v>86</v>
      </c>
      <c r="Q35" s="141" t="s">
        <v>176</v>
      </c>
      <c r="R35" s="141" t="s">
        <v>177</v>
      </c>
      <c r="S35" s="140" t="s">
        <v>87</v>
      </c>
      <c r="T35" s="142" t="s">
        <v>88</v>
      </c>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row>
    <row r="36" spans="1:88" ht="14" x14ac:dyDescent="0.15">
      <c r="A36" s="110" t="str">
        <f>'ACT Apr 2018'!K13</f>
        <v>ActewAGL</v>
      </c>
      <c r="B36" s="111" t="str">
        <f>'ACT Apr 2018'!L13</f>
        <v>Regulated</v>
      </c>
      <c r="C36" s="112">
        <f>91*'ACT Apr 2018'!M13/100</f>
        <v>111.02</v>
      </c>
      <c r="D36" s="120">
        <f>($C$30*$C$31)*'ACT Apr 2018'!N13/100</f>
        <v>447.15</v>
      </c>
      <c r="E36" s="112">
        <v>0</v>
      </c>
      <c r="F36" s="112">
        <v>0</v>
      </c>
      <c r="G36" s="112">
        <f>($C$30*$C$32)*'ACT Apr 2018'!AI13/100</f>
        <v>428.6</v>
      </c>
      <c r="H36" s="112">
        <f>($C$30*$C$33)*'ACT Apr 2018'!W13/100</f>
        <v>241.95</v>
      </c>
      <c r="I36" s="115">
        <f t="shared" ref="I36:I41" si="5">SUM(C36:H36)</f>
        <v>1228.72</v>
      </c>
      <c r="J36" s="85">
        <f>I36*4</f>
        <v>4914.88</v>
      </c>
      <c r="K36" s="116">
        <v>0</v>
      </c>
      <c r="L36" s="116">
        <f>'ACT Apr 2018'!BA13</f>
        <v>0</v>
      </c>
      <c r="M36" s="116">
        <f>'ACT Apr 2018'!BB13</f>
        <v>0</v>
      </c>
      <c r="N36" s="116">
        <f>'ACT Apr 2018'!BC13</f>
        <v>0</v>
      </c>
      <c r="O36" s="85">
        <f>J36</f>
        <v>4914.88</v>
      </c>
      <c r="P36" s="85">
        <f>O36</f>
        <v>4914.88</v>
      </c>
      <c r="Q36" s="85">
        <f>O36*1.1</f>
        <v>5406.3680000000004</v>
      </c>
      <c r="R36" s="85">
        <f>P36*1.1</f>
        <v>5406.3680000000004</v>
      </c>
      <c r="S36" s="117">
        <f>'ACT Apr 2018'!BJ13</f>
        <v>0</v>
      </c>
      <c r="T36" s="118" t="str">
        <f>'ACT Apr 2018'!BK13</f>
        <v>n</v>
      </c>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row>
    <row r="37" spans="1:88" ht="14" x14ac:dyDescent="0.15">
      <c r="A37" s="110" t="str">
        <f>'ACT Apr 2018'!K14</f>
        <v>ActewAGL</v>
      </c>
      <c r="B37" s="111" t="str">
        <f>'ACT Apr 2018'!L14</f>
        <v>Business plan</v>
      </c>
      <c r="C37" s="112">
        <f>91*'ACT Apr 2018'!M14/100</f>
        <v>111.02</v>
      </c>
      <c r="D37" s="120">
        <f>($C$30*$C$31)*'ACT Apr 2018'!N14/100</f>
        <v>447.15</v>
      </c>
      <c r="E37" s="112">
        <v>0</v>
      </c>
      <c r="F37" s="112">
        <v>0</v>
      </c>
      <c r="G37" s="112">
        <f>($C$30*$C$32)*'ACT Apr 2018'!AI14/100</f>
        <v>428.6</v>
      </c>
      <c r="H37" s="112">
        <f>($C$30*$C$33)*'ACT Apr 2018'!W14/100</f>
        <v>241.95</v>
      </c>
      <c r="I37" s="115">
        <f t="shared" si="5"/>
        <v>1228.72</v>
      </c>
      <c r="J37" s="85">
        <f>I37*4</f>
        <v>4914.88</v>
      </c>
      <c r="K37" s="116">
        <v>0</v>
      </c>
      <c r="L37" s="116">
        <f>'ACT Apr 2018'!BA14</f>
        <v>12</v>
      </c>
      <c r="M37" s="116">
        <f>'ACT Apr 2018'!BB14</f>
        <v>0</v>
      </c>
      <c r="N37" s="116">
        <f>'ACT Apr 2018'!BC14</f>
        <v>0</v>
      </c>
      <c r="O37" s="85">
        <f>J37-((I37-C37)*L37/100)*4</f>
        <v>4378.384</v>
      </c>
      <c r="P37" s="85">
        <f>O37</f>
        <v>4378.384</v>
      </c>
      <c r="Q37" s="85">
        <f t="shared" ref="Q37:R41" si="6">O37*1.1</f>
        <v>4816.2224000000006</v>
      </c>
      <c r="R37" s="85">
        <f t="shared" si="6"/>
        <v>4816.2224000000006</v>
      </c>
      <c r="S37" s="117">
        <f>'ACT Apr 2018'!BJ14</f>
        <v>12</v>
      </c>
      <c r="T37" s="118" t="str">
        <f>'ACT Apr 2018'!BK14</f>
        <v>y</v>
      </c>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row>
    <row r="38" spans="1:88" ht="14" x14ac:dyDescent="0.15">
      <c r="A38" s="110" t="str">
        <f>'ACT Apr 2018'!K15</f>
        <v>EnergyAustralia</v>
      </c>
      <c r="B38" s="111" t="str">
        <f>'ACT Apr 2018'!L15</f>
        <v>Everyday Saver Business</v>
      </c>
      <c r="C38" s="112">
        <f>91*'ACT Apr 2018'!M15/100</f>
        <v>101.01</v>
      </c>
      <c r="D38" s="120">
        <f>($C$30*$C$31)*'ACT Apr 2018'!N15/100</f>
        <v>566.25</v>
      </c>
      <c r="E38" s="112">
        <v>0</v>
      </c>
      <c r="F38" s="112">
        <v>0</v>
      </c>
      <c r="G38" s="112">
        <f>($C$30*$C$32)*'ACT Apr 2018'!AI15/100</f>
        <v>526</v>
      </c>
      <c r="H38" s="112">
        <f>($C$30*$C$33)*'ACT Apr 2018'!W15/100</f>
        <v>345</v>
      </c>
      <c r="I38" s="115">
        <f t="shared" si="5"/>
        <v>1538.26</v>
      </c>
      <c r="J38" s="85">
        <f t="shared" ref="J38:J41" si="7">I38*4</f>
        <v>6153.04</v>
      </c>
      <c r="K38" s="116">
        <v>0</v>
      </c>
      <c r="L38" s="116">
        <f>'ACT Apr 2018'!BA15</f>
        <v>14</v>
      </c>
      <c r="M38" s="116">
        <f>'ACT Apr 2018'!BB15</f>
        <v>0</v>
      </c>
      <c r="N38" s="116">
        <f>'ACT Apr 2018'!BC15</f>
        <v>0</v>
      </c>
      <c r="O38" s="85">
        <f>J38-((I38-C38)*L38/100)*4</f>
        <v>5348.18</v>
      </c>
      <c r="P38" s="85">
        <f>O38-(O38*M38/100)</f>
        <v>5348.18</v>
      </c>
      <c r="Q38" s="85">
        <f t="shared" si="6"/>
        <v>5882.9980000000005</v>
      </c>
      <c r="R38" s="85">
        <f t="shared" si="6"/>
        <v>5882.9980000000005</v>
      </c>
      <c r="S38" s="117">
        <f>'ACT Apr 2018'!BJ15</f>
        <v>24</v>
      </c>
      <c r="T38" s="118" t="str">
        <f>'ACT Apr 2018'!BK15</f>
        <v>y</v>
      </c>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row>
    <row r="39" spans="1:88" ht="14" x14ac:dyDescent="0.15">
      <c r="A39" s="110" t="str">
        <f>'ACT Apr 2018'!K16</f>
        <v>ERM Power</v>
      </c>
      <c r="B39" s="111" t="str">
        <f>'ACT Apr 2018'!L16</f>
        <v>Adjustable</v>
      </c>
      <c r="C39" s="112">
        <f>91*'ACT Apr 2018'!M16/100</f>
        <v>130.13</v>
      </c>
      <c r="D39" s="120">
        <f>($C$30*$C$31)*'ACT Apr 2018'!N16/100</f>
        <v>503.85000000000008</v>
      </c>
      <c r="E39" s="112">
        <v>0</v>
      </c>
      <c r="F39" s="112">
        <v>0</v>
      </c>
      <c r="G39" s="112">
        <f>($C$30*$C$32)*'ACT Apr 2018'!AI16/100</f>
        <v>513.79999999999995</v>
      </c>
      <c r="H39" s="112">
        <f>($C$30*$C$33)*'ACT Apr 2018'!W16/100</f>
        <v>262.05</v>
      </c>
      <c r="I39" s="115">
        <f t="shared" si="5"/>
        <v>1409.83</v>
      </c>
      <c r="J39" s="85">
        <f t="shared" si="7"/>
        <v>5639.32</v>
      </c>
      <c r="K39" s="116">
        <v>0</v>
      </c>
      <c r="L39" s="116">
        <f>'ACT Apr 2018'!BA16</f>
        <v>0</v>
      </c>
      <c r="M39" s="116">
        <f>'ACT Apr 2018'!BB16</f>
        <v>0</v>
      </c>
      <c r="N39" s="116">
        <f>'ACT Apr 2018'!BC16</f>
        <v>0</v>
      </c>
      <c r="O39" s="85">
        <f>J39</f>
        <v>5639.32</v>
      </c>
      <c r="P39" s="85">
        <f>O39-(O39*M39/100)</f>
        <v>5639.32</v>
      </c>
      <c r="Q39" s="85">
        <f t="shared" si="6"/>
        <v>6203.2520000000004</v>
      </c>
      <c r="R39" s="85">
        <f t="shared" si="6"/>
        <v>6203.2520000000004</v>
      </c>
      <c r="S39" s="117">
        <f>'ACT Apr 2018'!BJ16</f>
        <v>0</v>
      </c>
      <c r="T39" s="118" t="str">
        <f>'ACT Apr 2018'!BK16</f>
        <v>n</v>
      </c>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row>
    <row r="40" spans="1:88" ht="14" x14ac:dyDescent="0.15">
      <c r="A40" s="110" t="str">
        <f>'ACT Apr 2018'!K17</f>
        <v>Origin Energy</v>
      </c>
      <c r="B40" s="111" t="str">
        <f>'ACT Apr 2018'!L17</f>
        <v>Business Saver</v>
      </c>
      <c r="C40" s="112">
        <f>91*'ACT Apr 2018'!M17/100</f>
        <v>110.6833</v>
      </c>
      <c r="D40" s="120">
        <f>($C$30*$C$31)*'ACT Apr 2018'!N17/100</f>
        <v>484.2</v>
      </c>
      <c r="E40" s="112">
        <v>0</v>
      </c>
      <c r="F40" s="112">
        <v>0</v>
      </c>
      <c r="G40" s="112">
        <f>($C$30*$C$32)*'ACT Apr 2018'!AI17/100</f>
        <v>464.6</v>
      </c>
      <c r="H40" s="112">
        <f>($C$30*$C$33)*'ACT Apr 2018'!W17/100</f>
        <v>261.75</v>
      </c>
      <c r="I40" s="115">
        <f t="shared" si="5"/>
        <v>1321.2332999999999</v>
      </c>
      <c r="J40" s="85">
        <f t="shared" si="7"/>
        <v>5284.9331999999995</v>
      </c>
      <c r="K40" s="116">
        <v>0</v>
      </c>
      <c r="L40" s="116">
        <f>'ACT Apr 2018'!BA17</f>
        <v>10</v>
      </c>
      <c r="M40" s="116">
        <f>'ACT Apr 2018'!BB17</f>
        <v>0</v>
      </c>
      <c r="N40" s="116">
        <f>'ACT Apr 2018'!BC17</f>
        <v>0</v>
      </c>
      <c r="O40" s="85">
        <f>J40-((I40-C40)*L40/100)*4</f>
        <v>4800.7131999999992</v>
      </c>
      <c r="P40" s="85">
        <f>O40-(O40*M40/100)</f>
        <v>4800.7131999999992</v>
      </c>
      <c r="Q40" s="85">
        <f t="shared" si="6"/>
        <v>5280.7845199999992</v>
      </c>
      <c r="R40" s="85">
        <f t="shared" si="6"/>
        <v>5280.7845199999992</v>
      </c>
      <c r="S40" s="117">
        <f>'ACT Apr 2018'!BJ17</f>
        <v>12</v>
      </c>
      <c r="T40" s="118" t="str">
        <f>'ACT Apr 2018'!BK17</f>
        <v>y</v>
      </c>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row>
    <row r="41" spans="1:88" s="89" customFormat="1" ht="15" thickBot="1" x14ac:dyDescent="0.2">
      <c r="A41" s="121" t="str">
        <f>'ACT Apr 2018'!K18</f>
        <v>Next Business Energy</v>
      </c>
      <c r="B41" s="122" t="str">
        <f>'ACT Apr 2018'!L18</f>
        <v>Market offer</v>
      </c>
      <c r="C41" s="123">
        <f>91*'ACT Apr 2018'!M18/100</f>
        <v>127.4</v>
      </c>
      <c r="D41" s="124">
        <f>($C$30*$C$31)*'ACT Apr 2018'!N18/100</f>
        <v>570</v>
      </c>
      <c r="E41" s="123">
        <v>0</v>
      </c>
      <c r="F41" s="123">
        <v>0</v>
      </c>
      <c r="G41" s="123">
        <f>($C$30*$C$32)*'ACT Apr 2018'!AI18/100</f>
        <v>600</v>
      </c>
      <c r="H41" s="123">
        <f>($C$30*$C$33)*'ACT Apr 2018'!W18/100</f>
        <v>360</v>
      </c>
      <c r="I41" s="125">
        <f t="shared" si="5"/>
        <v>1657.4</v>
      </c>
      <c r="J41" s="119">
        <f t="shared" si="7"/>
        <v>6629.6</v>
      </c>
      <c r="K41" s="126">
        <v>0</v>
      </c>
      <c r="L41" s="126">
        <f>'ACT Apr 2018'!BA18</f>
        <v>0</v>
      </c>
      <c r="M41" s="126">
        <f>'ACT Apr 2018'!BB18</f>
        <v>12</v>
      </c>
      <c r="N41" s="126">
        <f>'ACT Apr 2018'!BC18</f>
        <v>0</v>
      </c>
      <c r="O41" s="85">
        <f>J41</f>
        <v>6629.6</v>
      </c>
      <c r="P41" s="119">
        <f>O41-(O41*M41/100)</f>
        <v>5834.0480000000007</v>
      </c>
      <c r="Q41" s="119">
        <f t="shared" si="6"/>
        <v>7292.5600000000013</v>
      </c>
      <c r="R41" s="119">
        <f t="shared" si="6"/>
        <v>6417.4528000000009</v>
      </c>
      <c r="S41" s="127">
        <f>'ACT Apr 2018'!BJ18</f>
        <v>24</v>
      </c>
      <c r="T41" s="128" t="str">
        <f>'ACT Apr 2018'!BK18</f>
        <v>y</v>
      </c>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row>
    <row r="42" spans="1:88" s="93" customFormat="1" ht="14" x14ac:dyDescent="0.15">
      <c r="A42" s="92"/>
      <c r="B42" s="92"/>
      <c r="C42" s="92"/>
      <c r="D42" s="92"/>
      <c r="E42" s="92"/>
      <c r="F42" s="92"/>
      <c r="G42" s="92"/>
      <c r="H42" s="92"/>
      <c r="I42" s="92"/>
      <c r="J42" s="92"/>
      <c r="K42" s="92"/>
      <c r="L42" s="92"/>
      <c r="M42" s="92"/>
      <c r="N42" s="92"/>
      <c r="O42" s="92"/>
      <c r="P42" s="92"/>
      <c r="Q42" s="92"/>
      <c r="R42" s="92"/>
      <c r="S42" s="92"/>
      <c r="T42" s="92"/>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row>
    <row r="43" spans="1:88" s="93" customFormat="1" ht="14" x14ac:dyDescent="0.15">
      <c r="A43" s="92"/>
      <c r="B43" s="92"/>
      <c r="C43" s="92"/>
      <c r="D43" s="92"/>
      <c r="E43" s="92"/>
      <c r="F43" s="92"/>
      <c r="G43" s="92"/>
      <c r="H43" s="92"/>
      <c r="I43" s="92"/>
      <c r="J43" s="92"/>
      <c r="K43" s="92"/>
      <c r="L43" s="92"/>
      <c r="M43" s="92"/>
      <c r="N43" s="92"/>
      <c r="O43" s="92"/>
      <c r="P43" s="92"/>
      <c r="Q43" s="92"/>
      <c r="R43" s="92"/>
      <c r="S43" s="92"/>
      <c r="T43" s="92"/>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row>
    <row r="44" spans="1:88" s="93" customFormat="1" ht="14" x14ac:dyDescent="0.15">
      <c r="A44" s="92"/>
      <c r="B44" s="92"/>
      <c r="C44" s="92"/>
      <c r="D44" s="92"/>
      <c r="E44" s="92"/>
      <c r="F44" s="92"/>
      <c r="G44" s="92"/>
      <c r="H44" s="92"/>
      <c r="I44" s="92"/>
      <c r="J44" s="92"/>
      <c r="K44" s="92"/>
      <c r="L44" s="92"/>
      <c r="M44" s="92"/>
      <c r="N44" s="92"/>
      <c r="O44" s="92"/>
      <c r="P44" s="92"/>
      <c r="Q44" s="92"/>
      <c r="R44" s="92"/>
      <c r="S44" s="92"/>
      <c r="T44" s="92"/>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row>
    <row r="45" spans="1:88" s="93" customFormat="1" ht="14" x14ac:dyDescent="0.15">
      <c r="A45" s="92"/>
      <c r="B45" s="92"/>
      <c r="C45" s="92"/>
      <c r="D45" s="92"/>
      <c r="E45" s="92"/>
      <c r="F45" s="92"/>
      <c r="G45" s="92"/>
      <c r="H45" s="92"/>
      <c r="I45" s="92"/>
      <c r="J45" s="92"/>
      <c r="K45" s="92"/>
      <c r="L45" s="92"/>
      <c r="M45" s="92"/>
      <c r="N45" s="92"/>
      <c r="O45" s="92"/>
      <c r="P45" s="92"/>
      <c r="Q45" s="92"/>
      <c r="R45" s="92"/>
      <c r="S45" s="92"/>
      <c r="T45" s="92"/>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row>
    <row r="46" spans="1:88" s="93" customFormat="1" ht="14" x14ac:dyDescent="0.15">
      <c r="A46" s="92"/>
      <c r="B46" s="92"/>
      <c r="C46" s="92"/>
      <c r="D46" s="92"/>
      <c r="E46" s="92"/>
      <c r="F46" s="92"/>
      <c r="G46" s="92"/>
      <c r="H46" s="92"/>
      <c r="I46" s="92"/>
      <c r="J46" s="92"/>
      <c r="K46" s="92"/>
      <c r="L46" s="92"/>
      <c r="M46" s="92"/>
      <c r="N46" s="92"/>
      <c r="O46" s="92"/>
      <c r="P46" s="92"/>
      <c r="Q46" s="92"/>
      <c r="R46" s="92"/>
      <c r="S46" s="92"/>
      <c r="T46" s="92"/>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row>
    <row r="47" spans="1:88" s="93" customFormat="1" ht="14" x14ac:dyDescent="0.15">
      <c r="A47" s="92"/>
      <c r="B47" s="92"/>
      <c r="C47" s="92"/>
      <c r="D47" s="92"/>
      <c r="E47" s="92"/>
      <c r="F47" s="92"/>
      <c r="G47" s="92"/>
      <c r="H47" s="92"/>
      <c r="I47" s="92"/>
      <c r="J47" s="92"/>
      <c r="K47" s="92"/>
      <c r="L47" s="92"/>
      <c r="M47" s="92"/>
      <c r="N47" s="92"/>
      <c r="O47" s="92"/>
      <c r="P47" s="92"/>
      <c r="Q47" s="92"/>
      <c r="R47" s="92"/>
      <c r="S47" s="92"/>
      <c r="T47" s="92"/>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row>
    <row r="48" spans="1:88" s="93" customFormat="1" ht="14" x14ac:dyDescent="0.15">
      <c r="A48" s="92"/>
      <c r="B48" s="92"/>
      <c r="C48" s="92"/>
      <c r="D48" s="92"/>
      <c r="E48" s="92"/>
      <c r="F48" s="92"/>
      <c r="G48" s="92"/>
      <c r="H48" s="92"/>
      <c r="I48" s="92"/>
      <c r="J48" s="92"/>
      <c r="K48" s="92"/>
      <c r="L48" s="92"/>
      <c r="M48" s="92"/>
      <c r="N48" s="92"/>
      <c r="O48" s="92"/>
      <c r="P48" s="92"/>
      <c r="Q48" s="92"/>
      <c r="R48" s="92"/>
      <c r="S48" s="92"/>
      <c r="T48" s="92"/>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row>
    <row r="49" spans="1:49" s="93" customFormat="1" ht="14" x14ac:dyDescent="0.15">
      <c r="A49" s="92"/>
      <c r="B49" s="92"/>
      <c r="C49" s="92"/>
      <c r="D49" s="92"/>
      <c r="E49" s="92"/>
      <c r="F49" s="92"/>
      <c r="G49" s="92"/>
      <c r="H49" s="92"/>
      <c r="I49" s="92"/>
      <c r="J49" s="92"/>
      <c r="K49" s="92"/>
      <c r="L49" s="92"/>
      <c r="M49" s="92"/>
      <c r="N49" s="92"/>
      <c r="O49" s="92"/>
      <c r="P49" s="92"/>
      <c r="Q49" s="92"/>
      <c r="R49" s="92"/>
      <c r="S49" s="92"/>
      <c r="T49" s="92"/>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row>
    <row r="50" spans="1:49" s="93" customFormat="1" ht="14" x14ac:dyDescent="0.15">
      <c r="A50" s="92"/>
      <c r="B50" s="92"/>
      <c r="C50" s="92"/>
      <c r="D50" s="92"/>
      <c r="E50" s="92"/>
      <c r="F50" s="92"/>
      <c r="G50" s="92"/>
      <c r="H50" s="92"/>
      <c r="I50" s="92"/>
      <c r="J50" s="92"/>
      <c r="K50" s="92"/>
      <c r="L50" s="92"/>
      <c r="M50" s="92"/>
      <c r="N50" s="92"/>
      <c r="O50" s="92"/>
      <c r="P50" s="92"/>
      <c r="Q50" s="92"/>
      <c r="R50" s="92"/>
      <c r="S50" s="92"/>
      <c r="T50" s="92"/>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row>
    <row r="51" spans="1:49" s="93" customFormat="1" ht="14" x14ac:dyDescent="0.15">
      <c r="A51" s="92"/>
      <c r="B51" s="92"/>
      <c r="C51" s="92"/>
      <c r="D51" s="92"/>
      <c r="E51" s="92"/>
      <c r="F51" s="92"/>
      <c r="G51" s="92"/>
      <c r="H51" s="92"/>
      <c r="I51" s="92"/>
      <c r="J51" s="92"/>
      <c r="K51" s="92"/>
      <c r="L51" s="92"/>
      <c r="M51" s="92"/>
      <c r="N51" s="92"/>
      <c r="O51" s="92"/>
      <c r="P51" s="92"/>
      <c r="Q51" s="92"/>
      <c r="R51" s="92"/>
      <c r="S51" s="92"/>
      <c r="T51" s="92"/>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row>
    <row r="52" spans="1:49" s="93" customFormat="1" ht="14" x14ac:dyDescent="0.15">
      <c r="A52" s="92"/>
      <c r="B52" s="92"/>
      <c r="C52" s="92"/>
      <c r="D52" s="92"/>
      <c r="E52" s="92"/>
      <c r="F52" s="92"/>
      <c r="G52" s="92"/>
      <c r="H52" s="92"/>
      <c r="I52" s="92"/>
      <c r="J52" s="92"/>
      <c r="K52" s="92"/>
      <c r="L52" s="92"/>
      <c r="M52" s="92"/>
      <c r="N52" s="92"/>
      <c r="O52" s="92"/>
      <c r="P52" s="92"/>
      <c r="Q52" s="92"/>
      <c r="R52" s="92"/>
      <c r="S52" s="92"/>
      <c r="T52" s="92"/>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row>
    <row r="53" spans="1:49" s="93" customFormat="1" ht="14" x14ac:dyDescent="0.15">
      <c r="A53" s="92"/>
      <c r="B53" s="92"/>
      <c r="C53" s="92"/>
      <c r="D53" s="92"/>
      <c r="E53" s="92"/>
      <c r="F53" s="92"/>
      <c r="G53" s="92"/>
      <c r="H53" s="92"/>
      <c r="I53" s="92"/>
      <c r="J53" s="92"/>
      <c r="K53" s="92"/>
      <c r="L53" s="92"/>
      <c r="M53" s="92"/>
      <c r="N53" s="92"/>
      <c r="O53" s="92"/>
      <c r="P53" s="92"/>
      <c r="Q53" s="92"/>
      <c r="R53" s="92"/>
      <c r="S53" s="92"/>
      <c r="T53" s="92"/>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row>
    <row r="54" spans="1:49" s="93" customFormat="1" ht="14" x14ac:dyDescent="0.15">
      <c r="A54" s="92"/>
      <c r="B54" s="92"/>
      <c r="C54" s="92"/>
      <c r="D54" s="92"/>
      <c r="E54" s="92"/>
      <c r="F54" s="92"/>
      <c r="G54" s="92"/>
      <c r="H54" s="92"/>
      <c r="I54" s="92"/>
      <c r="J54" s="92"/>
      <c r="K54" s="92"/>
      <c r="L54" s="92"/>
      <c r="M54" s="92"/>
      <c r="N54" s="92"/>
      <c r="O54" s="92"/>
      <c r="P54" s="92"/>
      <c r="Q54" s="92"/>
      <c r="R54" s="92"/>
      <c r="S54" s="92"/>
      <c r="T54" s="92"/>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row>
    <row r="55" spans="1:49" s="93" customFormat="1" ht="14" x14ac:dyDescent="0.15">
      <c r="A55" s="92"/>
      <c r="B55" s="92"/>
      <c r="C55" s="92"/>
      <c r="D55" s="92"/>
      <c r="E55" s="92"/>
      <c r="F55" s="92"/>
      <c r="G55" s="92"/>
      <c r="H55" s="92"/>
      <c r="I55" s="92"/>
      <c r="J55" s="92"/>
      <c r="K55" s="92"/>
      <c r="L55" s="92"/>
      <c r="M55" s="92"/>
      <c r="N55" s="92"/>
      <c r="O55" s="92"/>
      <c r="P55" s="92"/>
      <c r="Q55" s="92"/>
      <c r="R55" s="92"/>
      <c r="S55" s="92"/>
      <c r="T55" s="92"/>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row>
    <row r="56" spans="1:49" s="93" customFormat="1" ht="14" x14ac:dyDescent="0.15">
      <c r="A56" s="92"/>
      <c r="B56" s="92"/>
      <c r="C56" s="92"/>
      <c r="D56" s="92"/>
      <c r="E56" s="92"/>
      <c r="F56" s="92"/>
      <c r="G56" s="92"/>
      <c r="H56" s="92"/>
      <c r="I56" s="92"/>
      <c r="J56" s="92"/>
      <c r="K56" s="92"/>
      <c r="L56" s="92"/>
      <c r="M56" s="92"/>
      <c r="N56" s="92"/>
      <c r="O56" s="92"/>
      <c r="P56" s="92"/>
      <c r="Q56" s="92"/>
      <c r="R56" s="92"/>
      <c r="S56" s="92"/>
      <c r="T56" s="92"/>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row>
    <row r="57" spans="1:49" s="93" customFormat="1" ht="14" x14ac:dyDescent="0.15">
      <c r="A57" s="92"/>
      <c r="B57" s="92"/>
      <c r="C57" s="92"/>
      <c r="D57" s="92"/>
      <c r="E57" s="92"/>
      <c r="F57" s="92"/>
      <c r="G57" s="92"/>
      <c r="H57" s="92"/>
      <c r="I57" s="92"/>
      <c r="J57" s="92"/>
      <c r="K57" s="92"/>
      <c r="L57" s="92"/>
      <c r="M57" s="92"/>
      <c r="N57" s="92"/>
      <c r="O57" s="92"/>
      <c r="P57" s="92"/>
      <c r="Q57" s="92"/>
      <c r="R57" s="92"/>
      <c r="S57" s="92"/>
      <c r="T57" s="92"/>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row>
    <row r="58" spans="1:49" s="93" customFormat="1" ht="14" x14ac:dyDescent="0.15">
      <c r="A58" s="92"/>
      <c r="B58" s="92"/>
      <c r="C58" s="92"/>
      <c r="D58" s="92"/>
      <c r="E58" s="92"/>
      <c r="F58" s="92"/>
      <c r="G58" s="92"/>
      <c r="H58" s="92"/>
      <c r="I58" s="92"/>
      <c r="J58" s="92"/>
      <c r="K58" s="92"/>
      <c r="L58" s="92"/>
      <c r="M58" s="92"/>
      <c r="N58" s="92"/>
      <c r="O58" s="92"/>
      <c r="P58" s="92"/>
      <c r="Q58" s="92"/>
      <c r="R58" s="92"/>
      <c r="S58" s="92"/>
      <c r="T58" s="92"/>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row>
    <row r="59" spans="1:49" s="93" customFormat="1" ht="14" x14ac:dyDescent="0.15">
      <c r="A59" s="92"/>
      <c r="B59" s="92"/>
      <c r="C59" s="92"/>
      <c r="D59" s="92"/>
      <c r="E59" s="92"/>
      <c r="F59" s="92"/>
      <c r="G59" s="92"/>
      <c r="H59" s="92"/>
      <c r="I59" s="92"/>
      <c r="J59" s="92"/>
      <c r="K59" s="92"/>
      <c r="L59" s="92"/>
      <c r="M59" s="92"/>
      <c r="N59" s="92"/>
      <c r="O59" s="92"/>
      <c r="P59" s="92"/>
      <c r="Q59" s="92"/>
      <c r="R59" s="92"/>
      <c r="S59" s="92"/>
      <c r="T59" s="92"/>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row>
    <row r="60" spans="1:49" s="93" customFormat="1" ht="14" x14ac:dyDescent="0.15">
      <c r="A60" s="92"/>
      <c r="B60" s="92"/>
      <c r="C60" s="92"/>
      <c r="D60" s="92"/>
      <c r="E60" s="92"/>
      <c r="F60" s="92"/>
      <c r="G60" s="92"/>
      <c r="H60" s="92"/>
      <c r="I60" s="92"/>
      <c r="J60" s="92"/>
      <c r="K60" s="92"/>
      <c r="L60" s="92"/>
      <c r="M60" s="92"/>
      <c r="N60" s="92"/>
      <c r="O60" s="92"/>
      <c r="P60" s="92"/>
      <c r="Q60" s="92"/>
      <c r="R60" s="92"/>
      <c r="S60" s="92"/>
      <c r="T60" s="92"/>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row>
    <row r="61" spans="1:49" s="93" customFormat="1" ht="14" x14ac:dyDescent="0.15">
      <c r="A61" s="92"/>
      <c r="B61" s="92"/>
      <c r="C61" s="92"/>
      <c r="D61" s="92"/>
      <c r="E61" s="92"/>
      <c r="F61" s="92"/>
      <c r="G61" s="92"/>
      <c r="H61" s="92"/>
      <c r="I61" s="92"/>
      <c r="J61" s="92"/>
      <c r="K61" s="92"/>
      <c r="L61" s="92"/>
      <c r="M61" s="92"/>
      <c r="N61" s="92"/>
      <c r="O61" s="92"/>
      <c r="P61" s="92"/>
      <c r="Q61" s="92"/>
      <c r="R61" s="92"/>
      <c r="S61" s="92"/>
      <c r="T61" s="92"/>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row>
    <row r="62" spans="1:49" s="93" customFormat="1" ht="14" x14ac:dyDescent="0.15">
      <c r="A62" s="92"/>
      <c r="B62" s="92"/>
      <c r="C62" s="92"/>
      <c r="D62" s="92"/>
      <c r="E62" s="92"/>
      <c r="F62" s="92"/>
      <c r="G62" s="92"/>
      <c r="H62" s="92"/>
      <c r="I62" s="92"/>
      <c r="J62" s="92"/>
      <c r="K62" s="92"/>
      <c r="L62" s="92"/>
      <c r="M62" s="92"/>
      <c r="N62" s="92"/>
      <c r="O62" s="92"/>
      <c r="P62" s="92"/>
      <c r="Q62" s="92"/>
      <c r="R62" s="92"/>
      <c r="S62" s="92"/>
      <c r="T62" s="92"/>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row>
    <row r="63" spans="1:49" s="93" customFormat="1" ht="14" x14ac:dyDescent="0.15">
      <c r="A63" s="92"/>
      <c r="B63" s="92"/>
      <c r="C63" s="92"/>
      <c r="D63" s="92"/>
      <c r="E63" s="92"/>
      <c r="F63" s="92"/>
      <c r="G63" s="92"/>
      <c r="H63" s="92"/>
      <c r="I63" s="92"/>
      <c r="J63" s="92"/>
      <c r="K63" s="92"/>
      <c r="L63" s="92"/>
      <c r="M63" s="92"/>
      <c r="N63" s="92"/>
      <c r="O63" s="92"/>
      <c r="P63" s="92"/>
      <c r="Q63" s="92"/>
      <c r="R63" s="92"/>
      <c r="S63" s="92"/>
      <c r="T63" s="92"/>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row>
    <row r="64" spans="1:49" s="93" customFormat="1" ht="14" x14ac:dyDescent="0.15">
      <c r="A64" s="92"/>
      <c r="B64" s="92"/>
      <c r="C64" s="92"/>
      <c r="D64" s="92"/>
      <c r="E64" s="92"/>
      <c r="F64" s="92"/>
      <c r="G64" s="92"/>
      <c r="H64" s="92"/>
      <c r="I64" s="92"/>
      <c r="J64" s="92"/>
      <c r="K64" s="92"/>
      <c r="L64" s="92"/>
      <c r="M64" s="92"/>
      <c r="N64" s="92"/>
      <c r="O64" s="92"/>
      <c r="P64" s="92"/>
      <c r="Q64" s="92"/>
      <c r="R64" s="92"/>
      <c r="S64" s="92"/>
      <c r="T64" s="92"/>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row>
    <row r="65" spans="1:49" s="93" customFormat="1" ht="14" x14ac:dyDescent="0.15">
      <c r="A65" s="92"/>
      <c r="B65" s="92"/>
      <c r="C65" s="92"/>
      <c r="D65" s="92"/>
      <c r="E65" s="92"/>
      <c r="F65" s="92"/>
      <c r="G65" s="92"/>
      <c r="H65" s="92"/>
      <c r="I65" s="92"/>
      <c r="J65" s="92"/>
      <c r="K65" s="92"/>
      <c r="L65" s="92"/>
      <c r="M65" s="92"/>
      <c r="N65" s="92"/>
      <c r="O65" s="92"/>
      <c r="P65" s="92"/>
      <c r="Q65" s="92"/>
      <c r="R65" s="92"/>
      <c r="S65" s="92"/>
      <c r="T65" s="92"/>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row>
    <row r="66" spans="1:49" s="93" customFormat="1" ht="14" x14ac:dyDescent="0.15">
      <c r="A66" s="92"/>
      <c r="B66" s="92"/>
      <c r="C66" s="92"/>
      <c r="D66" s="92"/>
      <c r="E66" s="92"/>
      <c r="F66" s="92"/>
      <c r="G66" s="92"/>
      <c r="H66" s="92"/>
      <c r="I66" s="92"/>
      <c r="J66" s="92"/>
      <c r="K66" s="92"/>
      <c r="L66" s="92"/>
      <c r="M66" s="92"/>
      <c r="N66" s="92"/>
      <c r="O66" s="92"/>
      <c r="P66" s="92"/>
      <c r="Q66" s="92"/>
      <c r="R66" s="92"/>
      <c r="S66" s="92"/>
      <c r="T66" s="92"/>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row>
    <row r="67" spans="1:49" s="93" customFormat="1" ht="14" x14ac:dyDescent="0.15">
      <c r="A67" s="92"/>
      <c r="B67" s="92"/>
      <c r="C67" s="92"/>
      <c r="D67" s="92"/>
      <c r="E67" s="92"/>
      <c r="F67" s="92"/>
      <c r="G67" s="92"/>
      <c r="H67" s="92"/>
      <c r="I67" s="92"/>
      <c r="J67" s="92"/>
      <c r="K67" s="92"/>
      <c r="L67" s="92"/>
      <c r="M67" s="92"/>
      <c r="N67" s="92"/>
      <c r="O67" s="92"/>
      <c r="P67" s="92"/>
      <c r="Q67" s="92"/>
      <c r="R67" s="92"/>
      <c r="S67" s="92"/>
      <c r="T67" s="92"/>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row>
    <row r="68" spans="1:49" s="93" customFormat="1" ht="14" x14ac:dyDescent="0.15">
      <c r="A68" s="92"/>
      <c r="B68" s="92"/>
      <c r="C68" s="92"/>
      <c r="D68" s="92"/>
      <c r="E68" s="92"/>
      <c r="F68" s="92"/>
      <c r="G68" s="92"/>
      <c r="H68" s="92"/>
      <c r="I68" s="92"/>
      <c r="J68" s="92"/>
      <c r="K68" s="92"/>
      <c r="L68" s="92"/>
      <c r="M68" s="92"/>
      <c r="N68" s="92"/>
      <c r="O68" s="92"/>
      <c r="P68" s="92"/>
      <c r="Q68" s="92"/>
      <c r="R68" s="92"/>
      <c r="S68" s="92"/>
      <c r="T68" s="92"/>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row>
    <row r="69" spans="1:49" s="93" customFormat="1" ht="14" x14ac:dyDescent="0.15">
      <c r="A69" s="92"/>
      <c r="B69" s="92"/>
      <c r="C69" s="92"/>
      <c r="D69" s="92"/>
      <c r="E69" s="92"/>
      <c r="F69" s="92"/>
      <c r="G69" s="92"/>
      <c r="H69" s="92"/>
      <c r="I69" s="92"/>
      <c r="J69" s="92"/>
      <c r="K69" s="92"/>
      <c r="L69" s="92"/>
      <c r="M69" s="92"/>
      <c r="N69" s="92"/>
      <c r="O69" s="92"/>
      <c r="P69" s="92"/>
      <c r="Q69" s="92"/>
      <c r="R69" s="92"/>
      <c r="S69" s="92"/>
      <c r="T69" s="92"/>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row>
    <row r="70" spans="1:49" s="93" customFormat="1" ht="14" x14ac:dyDescent="0.15">
      <c r="A70" s="92"/>
      <c r="B70" s="92"/>
      <c r="C70" s="92"/>
      <c r="D70" s="92"/>
      <c r="E70" s="92"/>
      <c r="F70" s="92"/>
      <c r="G70" s="92"/>
      <c r="H70" s="92"/>
      <c r="I70" s="92"/>
      <c r="J70" s="92"/>
      <c r="K70" s="92"/>
      <c r="L70" s="92"/>
      <c r="M70" s="92"/>
      <c r="N70" s="92"/>
      <c r="O70" s="92"/>
      <c r="P70" s="92"/>
      <c r="Q70" s="92"/>
      <c r="R70" s="92"/>
      <c r="S70" s="92"/>
      <c r="T70" s="92"/>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row>
    <row r="71" spans="1:49" s="93" customFormat="1" ht="14" x14ac:dyDescent="0.15">
      <c r="A71" s="92"/>
      <c r="B71" s="92"/>
      <c r="C71" s="92"/>
      <c r="D71" s="92"/>
      <c r="E71" s="92"/>
      <c r="F71" s="92"/>
      <c r="G71" s="92"/>
      <c r="H71" s="92"/>
      <c r="I71" s="92"/>
      <c r="J71" s="92"/>
      <c r="K71" s="92"/>
      <c r="L71" s="92"/>
      <c r="M71" s="92"/>
      <c r="N71" s="92"/>
      <c r="O71" s="92"/>
      <c r="P71" s="92"/>
      <c r="Q71" s="92"/>
      <c r="R71" s="92"/>
      <c r="S71" s="92"/>
      <c r="T71" s="92"/>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row>
    <row r="72" spans="1:49" s="93" customFormat="1" ht="14" x14ac:dyDescent="0.15">
      <c r="A72" s="92"/>
      <c r="B72" s="92"/>
      <c r="C72" s="92"/>
      <c r="D72" s="92"/>
      <c r="E72" s="92"/>
      <c r="F72" s="92"/>
      <c r="G72" s="92"/>
      <c r="H72" s="92"/>
      <c r="I72" s="92"/>
      <c r="J72" s="92"/>
      <c r="K72" s="92"/>
      <c r="L72" s="92"/>
      <c r="M72" s="92"/>
      <c r="N72" s="92"/>
      <c r="O72" s="92"/>
      <c r="P72" s="92"/>
      <c r="Q72" s="92"/>
      <c r="R72" s="92"/>
      <c r="S72" s="92"/>
      <c r="T72" s="92"/>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row>
    <row r="73" spans="1:49" s="93" customFormat="1" ht="14" x14ac:dyDescent="0.15">
      <c r="A73" s="92"/>
      <c r="B73" s="92"/>
      <c r="C73" s="92"/>
      <c r="D73" s="92"/>
      <c r="E73" s="92"/>
      <c r="F73" s="92"/>
      <c r="G73" s="92"/>
      <c r="H73" s="92"/>
      <c r="I73" s="92"/>
      <c r="J73" s="92"/>
      <c r="K73" s="92"/>
      <c r="L73" s="92"/>
      <c r="M73" s="92"/>
      <c r="N73" s="92"/>
      <c r="O73" s="92"/>
      <c r="P73" s="92"/>
      <c r="Q73" s="92"/>
      <c r="R73" s="92"/>
      <c r="S73" s="92"/>
      <c r="T73" s="92"/>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row>
    <row r="74" spans="1:49" s="93" customFormat="1" ht="14" x14ac:dyDescent="0.15">
      <c r="A74" s="92"/>
      <c r="B74" s="92"/>
      <c r="C74" s="92"/>
      <c r="D74" s="92"/>
      <c r="E74" s="92"/>
      <c r="F74" s="92"/>
      <c r="G74" s="92"/>
      <c r="H74" s="92"/>
      <c r="I74" s="92"/>
      <c r="J74" s="92"/>
      <c r="K74" s="92"/>
      <c r="L74" s="92"/>
      <c r="M74" s="92"/>
      <c r="N74" s="92"/>
      <c r="O74" s="92"/>
      <c r="P74" s="92"/>
      <c r="Q74" s="92"/>
      <c r="R74" s="92"/>
      <c r="S74" s="92"/>
      <c r="T74" s="92"/>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row>
    <row r="75" spans="1:49" s="93" customFormat="1" ht="14" x14ac:dyDescent="0.15">
      <c r="A75" s="92"/>
      <c r="B75" s="92"/>
      <c r="C75" s="92"/>
      <c r="D75" s="92"/>
      <c r="E75" s="92"/>
      <c r="F75" s="92"/>
      <c r="G75" s="92"/>
      <c r="H75" s="92"/>
      <c r="I75" s="92"/>
      <c r="J75" s="92"/>
      <c r="K75" s="92"/>
      <c r="L75" s="92"/>
      <c r="M75" s="92"/>
      <c r="N75" s="92"/>
      <c r="O75" s="92"/>
      <c r="P75" s="92"/>
      <c r="Q75" s="92"/>
      <c r="R75" s="92"/>
      <c r="S75" s="92"/>
      <c r="T75" s="92"/>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row>
    <row r="76" spans="1:49" s="93" customFormat="1" ht="14" x14ac:dyDescent="0.15">
      <c r="A76" s="92"/>
      <c r="B76" s="92"/>
      <c r="C76" s="92"/>
      <c r="D76" s="92"/>
      <c r="E76" s="92"/>
      <c r="F76" s="92"/>
      <c r="G76" s="92"/>
      <c r="H76" s="92"/>
      <c r="I76" s="92"/>
      <c r="J76" s="92"/>
      <c r="K76" s="92"/>
      <c r="L76" s="92"/>
      <c r="M76" s="92"/>
      <c r="N76" s="92"/>
      <c r="O76" s="92"/>
      <c r="P76" s="92"/>
      <c r="Q76" s="92"/>
      <c r="R76" s="92"/>
      <c r="S76" s="92"/>
      <c r="T76" s="92"/>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row>
    <row r="77" spans="1:49" s="93" customFormat="1" ht="14" x14ac:dyDescent="0.15">
      <c r="A77" s="92"/>
      <c r="B77" s="92"/>
      <c r="C77" s="92"/>
      <c r="D77" s="92"/>
      <c r="E77" s="92"/>
      <c r="F77" s="92"/>
      <c r="G77" s="92"/>
      <c r="H77" s="92"/>
      <c r="I77" s="92"/>
      <c r="J77" s="92"/>
      <c r="K77" s="92"/>
      <c r="L77" s="92"/>
      <c r="M77" s="92"/>
      <c r="N77" s="92"/>
      <c r="O77" s="92"/>
      <c r="P77" s="92"/>
      <c r="Q77" s="92"/>
      <c r="R77" s="92"/>
      <c r="S77" s="92"/>
      <c r="T77" s="92"/>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row>
    <row r="78" spans="1:49" s="93" customFormat="1" ht="14" x14ac:dyDescent="0.15">
      <c r="A78" s="92"/>
      <c r="B78" s="92"/>
      <c r="C78" s="92"/>
      <c r="D78" s="92"/>
      <c r="E78" s="92"/>
      <c r="F78" s="92"/>
      <c r="G78" s="92"/>
      <c r="H78" s="92"/>
      <c r="I78" s="92"/>
      <c r="J78" s="92"/>
      <c r="K78" s="92"/>
      <c r="L78" s="92"/>
      <c r="M78" s="92"/>
      <c r="N78" s="92"/>
      <c r="O78" s="92"/>
      <c r="P78" s="92"/>
      <c r="Q78" s="92"/>
      <c r="R78" s="92"/>
      <c r="S78" s="92"/>
      <c r="T78" s="92"/>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row>
    <row r="79" spans="1:49" s="93" customFormat="1" ht="14" x14ac:dyDescent="0.15">
      <c r="A79" s="92"/>
      <c r="B79" s="92"/>
      <c r="C79" s="92"/>
      <c r="D79" s="92"/>
      <c r="E79" s="92"/>
      <c r="F79" s="92"/>
      <c r="G79" s="92"/>
      <c r="H79" s="92"/>
      <c r="I79" s="92"/>
      <c r="J79" s="92"/>
      <c r="K79" s="92"/>
      <c r="L79" s="92"/>
      <c r="M79" s="92"/>
      <c r="N79" s="92"/>
      <c r="O79" s="92"/>
      <c r="P79" s="92"/>
      <c r="Q79" s="92"/>
      <c r="R79" s="92"/>
      <c r="S79" s="92"/>
      <c r="T79" s="92"/>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row>
    <row r="80" spans="1:49" s="93" customFormat="1" ht="14" x14ac:dyDescent="0.15">
      <c r="A80" s="92"/>
      <c r="B80" s="92"/>
      <c r="C80" s="92"/>
      <c r="D80" s="92"/>
      <c r="E80" s="92"/>
      <c r="F80" s="92"/>
      <c r="G80" s="92"/>
      <c r="H80" s="92"/>
      <c r="I80" s="92"/>
      <c r="J80" s="92"/>
      <c r="K80" s="92"/>
      <c r="L80" s="92"/>
      <c r="M80" s="92"/>
      <c r="N80" s="92"/>
      <c r="O80" s="92"/>
      <c r="P80" s="92"/>
      <c r="Q80" s="92"/>
      <c r="R80" s="92"/>
      <c r="S80" s="92"/>
      <c r="T80" s="92"/>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row>
    <row r="81" spans="1:49" s="93" customFormat="1" ht="14" x14ac:dyDescent="0.15">
      <c r="A81" s="92"/>
      <c r="B81" s="92"/>
      <c r="C81" s="92"/>
      <c r="D81" s="92"/>
      <c r="E81" s="92"/>
      <c r="F81" s="92"/>
      <c r="G81" s="92"/>
      <c r="H81" s="92"/>
      <c r="I81" s="92"/>
      <c r="J81" s="92"/>
      <c r="K81" s="92"/>
      <c r="L81" s="92"/>
      <c r="M81" s="92"/>
      <c r="N81" s="92"/>
      <c r="O81" s="92"/>
      <c r="P81" s="92"/>
      <c r="Q81" s="92"/>
      <c r="R81" s="92"/>
      <c r="S81" s="92"/>
      <c r="T81" s="92"/>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row>
    <row r="82" spans="1:49" s="93" customFormat="1" ht="14" x14ac:dyDescent="0.15">
      <c r="A82" s="92"/>
      <c r="B82" s="92"/>
      <c r="C82" s="92"/>
      <c r="D82" s="92"/>
      <c r="E82" s="92"/>
      <c r="F82" s="92"/>
      <c r="G82" s="92"/>
      <c r="H82" s="92"/>
      <c r="I82" s="92"/>
      <c r="J82" s="92"/>
      <c r="K82" s="92"/>
      <c r="L82" s="92"/>
      <c r="M82" s="92"/>
      <c r="N82" s="92"/>
      <c r="O82" s="92"/>
      <c r="P82" s="92"/>
      <c r="Q82" s="92"/>
      <c r="R82" s="92"/>
      <c r="S82" s="92"/>
      <c r="T82" s="92"/>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row>
    <row r="83" spans="1:49" s="93" customFormat="1" ht="14" x14ac:dyDescent="0.15">
      <c r="A83" s="92"/>
      <c r="B83" s="92"/>
      <c r="C83" s="92"/>
      <c r="D83" s="92"/>
      <c r="E83" s="92"/>
      <c r="F83" s="92"/>
      <c r="G83" s="92"/>
      <c r="H83" s="92"/>
      <c r="I83" s="92"/>
      <c r="J83" s="92"/>
      <c r="K83" s="92"/>
      <c r="L83" s="92"/>
      <c r="M83" s="92"/>
      <c r="N83" s="92"/>
      <c r="O83" s="92"/>
      <c r="P83" s="92"/>
      <c r="Q83" s="92"/>
      <c r="R83" s="92"/>
      <c r="S83" s="92"/>
      <c r="T83" s="92"/>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row>
    <row r="84" spans="1:49" s="93" customFormat="1" ht="14" x14ac:dyDescent="0.15">
      <c r="A84" s="92"/>
      <c r="B84" s="92"/>
      <c r="C84" s="92"/>
      <c r="D84" s="92"/>
      <c r="E84" s="92"/>
      <c r="F84" s="92"/>
      <c r="G84" s="92"/>
      <c r="H84" s="92"/>
      <c r="I84" s="92"/>
      <c r="J84" s="92"/>
      <c r="K84" s="92"/>
      <c r="L84" s="92"/>
      <c r="M84" s="92"/>
      <c r="N84" s="92"/>
      <c r="O84" s="92"/>
      <c r="P84" s="92"/>
      <c r="Q84" s="92"/>
      <c r="R84" s="92"/>
      <c r="S84" s="92"/>
      <c r="T84" s="92"/>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row>
    <row r="85" spans="1:49" s="93" customFormat="1" x14ac:dyDescent="0.15"/>
    <row r="86" spans="1:49" s="93" customFormat="1" x14ac:dyDescent="0.15"/>
    <row r="87" spans="1:49" s="93" customFormat="1" x14ac:dyDescent="0.15"/>
    <row r="88" spans="1:49" s="93" customFormat="1" x14ac:dyDescent="0.15"/>
    <row r="89" spans="1:49" s="93" customFormat="1" x14ac:dyDescent="0.15"/>
    <row r="90" spans="1:49" s="93" customFormat="1" x14ac:dyDescent="0.15"/>
    <row r="91" spans="1:49" s="93" customFormat="1" x14ac:dyDescent="0.15"/>
    <row r="92" spans="1:49" s="93" customFormat="1" x14ac:dyDescent="0.15"/>
    <row r="93" spans="1:49" s="93" customFormat="1" x14ac:dyDescent="0.15"/>
    <row r="94" spans="1:49" s="93" customFormat="1" x14ac:dyDescent="0.15"/>
    <row r="95" spans="1:49" s="93" customFormat="1" x14ac:dyDescent="0.15"/>
    <row r="96" spans="1:49" s="93" customFormat="1" x14ac:dyDescent="0.15"/>
    <row r="97" s="93" customFormat="1" x14ac:dyDescent="0.15"/>
    <row r="98" s="93" customFormat="1" x14ac:dyDescent="0.15"/>
    <row r="99" s="93" customFormat="1" x14ac:dyDescent="0.15"/>
    <row r="100" s="93" customFormat="1" x14ac:dyDescent="0.15"/>
    <row r="101" s="93" customFormat="1" x14ac:dyDescent="0.15"/>
    <row r="102" s="93" customFormat="1" x14ac:dyDescent="0.15"/>
    <row r="103" s="93" customFormat="1" x14ac:dyDescent="0.15"/>
    <row r="104" s="93" customFormat="1" x14ac:dyDescent="0.15"/>
    <row r="105" s="93" customFormat="1" x14ac:dyDescent="0.15"/>
    <row r="106" s="93" customFormat="1" x14ac:dyDescent="0.15"/>
    <row r="107" s="93" customFormat="1" x14ac:dyDescent="0.15"/>
    <row r="108" s="93" customFormat="1" x14ac:dyDescent="0.15"/>
    <row r="109" s="93" customFormat="1" x14ac:dyDescent="0.15"/>
    <row r="110" s="93" customFormat="1" x14ac:dyDescent="0.15"/>
    <row r="111" s="93" customFormat="1" x14ac:dyDescent="0.15"/>
    <row r="112" s="93" customFormat="1" x14ac:dyDescent="0.15"/>
    <row r="113" s="93" customFormat="1" x14ac:dyDescent="0.15"/>
    <row r="114" s="93" customFormat="1" x14ac:dyDescent="0.15"/>
    <row r="115" s="93" customFormat="1" x14ac:dyDescent="0.15"/>
    <row r="116" s="93" customFormat="1" x14ac:dyDescent="0.15"/>
    <row r="117" s="93" customFormat="1" x14ac:dyDescent="0.15"/>
    <row r="118" s="93" customFormat="1" x14ac:dyDescent="0.15"/>
    <row r="119" s="93" customFormat="1" x14ac:dyDescent="0.15"/>
    <row r="120" s="93" customFormat="1" x14ac:dyDescent="0.15"/>
    <row r="121" s="93" customFormat="1" x14ac:dyDescent="0.15"/>
    <row r="122" s="93" customFormat="1" x14ac:dyDescent="0.15"/>
    <row r="123" s="93" customFormat="1" x14ac:dyDescent="0.15"/>
    <row r="124" s="93" customFormat="1" x14ac:dyDescent="0.15"/>
    <row r="125" s="93" customFormat="1" x14ac:dyDescent="0.15"/>
    <row r="126" s="93" customFormat="1" x14ac:dyDescent="0.15"/>
    <row r="127" s="93" customFormat="1" x14ac:dyDescent="0.15"/>
    <row r="128" s="93" customFormat="1" x14ac:dyDescent="0.15"/>
    <row r="129" s="93" customFormat="1" x14ac:dyDescent="0.15"/>
    <row r="130" s="93" customFormat="1" x14ac:dyDescent="0.15"/>
    <row r="131" s="93" customFormat="1" x14ac:dyDescent="0.15"/>
    <row r="132" s="93" customFormat="1" x14ac:dyDescent="0.15"/>
    <row r="133" s="93" customFormat="1" x14ac:dyDescent="0.15"/>
    <row r="134" s="93" customFormat="1" x14ac:dyDescent="0.15"/>
    <row r="135" s="93" customFormat="1" x14ac:dyDescent="0.15"/>
    <row r="136" s="93" customFormat="1" x14ac:dyDescent="0.15"/>
    <row r="137" s="93" customFormat="1" x14ac:dyDescent="0.15"/>
    <row r="138" s="93" customFormat="1" x14ac:dyDescent="0.15"/>
    <row r="139" s="93" customFormat="1" x14ac:dyDescent="0.15"/>
    <row r="140" s="93" customFormat="1" x14ac:dyDescent="0.15"/>
    <row r="141" s="93" customFormat="1" x14ac:dyDescent="0.15"/>
    <row r="142" s="93" customFormat="1" x14ac:dyDescent="0.15"/>
    <row r="143" s="93" customFormat="1" x14ac:dyDescent="0.15"/>
    <row r="144" s="93" customFormat="1" x14ac:dyDescent="0.15"/>
    <row r="145" s="93" customFormat="1" x14ac:dyDescent="0.15"/>
    <row r="146" s="93" customFormat="1" x14ac:dyDescent="0.15"/>
    <row r="147" s="93" customFormat="1" x14ac:dyDescent="0.15"/>
    <row r="148" s="93" customFormat="1" x14ac:dyDescent="0.15"/>
    <row r="149" s="93" customFormat="1" x14ac:dyDescent="0.15"/>
    <row r="150" s="93" customFormat="1" x14ac:dyDescent="0.15"/>
    <row r="151" s="93" customFormat="1" x14ac:dyDescent="0.15"/>
    <row r="152" s="93" customFormat="1" x14ac:dyDescent="0.15"/>
    <row r="153" s="93" customFormat="1" x14ac:dyDescent="0.15"/>
    <row r="154" s="93" customFormat="1" x14ac:dyDescent="0.15"/>
    <row r="155" s="93" customFormat="1" x14ac:dyDescent="0.15"/>
    <row r="156" s="93" customFormat="1" x14ac:dyDescent="0.15"/>
    <row r="157" s="93" customFormat="1" x14ac:dyDescent="0.15"/>
    <row r="158" s="93" customFormat="1" x14ac:dyDescent="0.15"/>
    <row r="159" s="93" customFormat="1" x14ac:dyDescent="0.15"/>
    <row r="160" s="93" customFormat="1" x14ac:dyDescent="0.15"/>
    <row r="161" s="93" customFormat="1" x14ac:dyDescent="0.15"/>
    <row r="162" s="93" customFormat="1" x14ac:dyDescent="0.15"/>
    <row r="163" s="93" customFormat="1" x14ac:dyDescent="0.15"/>
    <row r="164" s="93" customFormat="1" x14ac:dyDescent="0.15"/>
    <row r="165" s="93" customFormat="1" x14ac:dyDescent="0.15"/>
    <row r="166" s="93" customFormat="1" x14ac:dyDescent="0.15"/>
    <row r="167" s="93" customFormat="1" x14ac:dyDescent="0.15"/>
    <row r="168" s="93" customFormat="1" x14ac:dyDescent="0.15"/>
    <row r="169" s="93" customFormat="1" x14ac:dyDescent="0.15"/>
    <row r="170" s="93" customFormat="1" x14ac:dyDescent="0.15"/>
    <row r="171" s="93" customFormat="1" x14ac:dyDescent="0.15"/>
    <row r="172" s="93" customFormat="1" x14ac:dyDescent="0.15"/>
    <row r="173" s="93" customFormat="1" x14ac:dyDescent="0.15"/>
    <row r="174" s="93" customFormat="1" x14ac:dyDescent="0.15"/>
    <row r="175" s="93" customFormat="1" x14ac:dyDescent="0.15"/>
    <row r="176" s="93" customFormat="1" x14ac:dyDescent="0.15"/>
    <row r="177" s="93" customFormat="1" x14ac:dyDescent="0.15"/>
    <row r="178" s="93" customFormat="1" x14ac:dyDescent="0.15"/>
    <row r="179" s="93" customFormat="1" x14ac:dyDescent="0.15"/>
    <row r="180" s="93" customFormat="1" x14ac:dyDescent="0.15"/>
    <row r="181" s="93" customFormat="1" x14ac:dyDescent="0.15"/>
    <row r="182" s="93" customFormat="1" x14ac:dyDescent="0.15"/>
    <row r="183" s="93" customFormat="1" x14ac:dyDescent="0.15"/>
    <row r="184" s="93" customFormat="1" x14ac:dyDescent="0.15"/>
    <row r="185" s="93" customFormat="1" x14ac:dyDescent="0.15"/>
    <row r="186" s="93" customFormat="1" x14ac:dyDescent="0.15"/>
    <row r="187" s="93" customFormat="1" x14ac:dyDescent="0.15"/>
    <row r="188" s="93" customFormat="1" x14ac:dyDescent="0.15"/>
    <row r="189" s="93" customFormat="1" x14ac:dyDescent="0.15"/>
    <row r="190" s="93" customFormat="1" x14ac:dyDescent="0.15"/>
    <row r="191" s="93" customFormat="1" x14ac:dyDescent="0.15"/>
    <row r="192" s="93" customFormat="1" x14ac:dyDescent="0.15"/>
    <row r="193" s="93" customFormat="1" x14ac:dyDescent="0.15"/>
    <row r="194" s="93" customFormat="1" x14ac:dyDescent="0.15"/>
    <row r="195" s="93" customFormat="1" x14ac:dyDescent="0.15"/>
    <row r="196" s="93" customFormat="1" x14ac:dyDescent="0.15"/>
    <row r="197" s="93" customFormat="1" x14ac:dyDescent="0.15"/>
    <row r="198" s="93" customFormat="1" x14ac:dyDescent="0.15"/>
    <row r="199" s="93" customFormat="1" x14ac:dyDescent="0.15"/>
    <row r="200" s="93" customFormat="1" x14ac:dyDescent="0.15"/>
    <row r="201" s="93" customFormat="1" x14ac:dyDescent="0.15"/>
    <row r="202" s="93" customFormat="1" x14ac:dyDescent="0.15"/>
    <row r="203" s="93" customFormat="1" x14ac:dyDescent="0.15"/>
    <row r="204" s="93" customFormat="1" x14ac:dyDescent="0.15"/>
    <row r="205" s="93" customFormat="1" x14ac:dyDescent="0.15"/>
    <row r="206" s="93" customFormat="1" x14ac:dyDescent="0.15"/>
    <row r="207" s="93" customFormat="1" x14ac:dyDescent="0.15"/>
    <row r="208" s="93" customFormat="1" x14ac:dyDescent="0.15"/>
    <row r="209" s="93" customFormat="1" x14ac:dyDescent="0.15"/>
    <row r="210" s="93" customFormat="1" x14ac:dyDescent="0.15"/>
    <row r="211" s="93" customFormat="1" x14ac:dyDescent="0.15"/>
    <row r="212" s="93" customFormat="1" x14ac:dyDescent="0.15"/>
    <row r="213" s="93" customFormat="1" x14ac:dyDescent="0.15"/>
    <row r="214" s="93" customFormat="1" x14ac:dyDescent="0.15"/>
    <row r="215" s="93" customFormat="1" x14ac:dyDescent="0.15"/>
    <row r="216" s="93" customFormat="1" x14ac:dyDescent="0.15"/>
    <row r="217" s="93" customFormat="1" x14ac:dyDescent="0.15"/>
    <row r="218" s="93" customFormat="1" x14ac:dyDescent="0.15"/>
    <row r="219" s="93" customFormat="1" x14ac:dyDescent="0.15"/>
    <row r="220" s="93" customFormat="1" x14ac:dyDescent="0.15"/>
    <row r="221" s="93" customFormat="1" x14ac:dyDescent="0.15"/>
    <row r="222" s="93" customFormat="1" x14ac:dyDescent="0.15"/>
    <row r="223" s="93" customFormat="1" x14ac:dyDescent="0.15"/>
    <row r="224" s="93" customFormat="1" x14ac:dyDescent="0.15"/>
    <row r="225" s="93" customFormat="1" x14ac:dyDescent="0.15"/>
    <row r="226" s="93" customFormat="1" x14ac:dyDescent="0.15"/>
    <row r="227" s="93" customFormat="1" x14ac:dyDescent="0.15"/>
    <row r="228" s="93" customFormat="1" x14ac:dyDescent="0.15"/>
    <row r="229" s="93" customFormat="1" x14ac:dyDescent="0.15"/>
    <row r="230" s="93" customFormat="1" x14ac:dyDescent="0.15"/>
    <row r="231" s="93" customFormat="1" x14ac:dyDescent="0.15"/>
    <row r="232" s="93" customFormat="1" x14ac:dyDescent="0.15"/>
    <row r="233" s="93" customFormat="1" x14ac:dyDescent="0.15"/>
    <row r="234" s="93" customFormat="1" x14ac:dyDescent="0.15"/>
    <row r="235" s="93" customFormat="1" x14ac:dyDescent="0.15"/>
    <row r="236" s="93" customFormat="1" x14ac:dyDescent="0.15"/>
    <row r="237" s="93" customFormat="1" x14ac:dyDescent="0.15"/>
    <row r="238" s="93" customFormat="1" x14ac:dyDescent="0.15"/>
    <row r="239" s="93" customFormat="1" x14ac:dyDescent="0.15"/>
    <row r="240" s="93" customFormat="1" x14ac:dyDescent="0.15"/>
    <row r="241" s="93" customFormat="1" x14ac:dyDescent="0.15"/>
    <row r="242" s="93" customFormat="1" x14ac:dyDescent="0.15"/>
    <row r="243" s="93" customFormat="1" x14ac:dyDescent="0.15"/>
    <row r="244" s="93" customFormat="1" x14ac:dyDescent="0.15"/>
    <row r="245" s="93" customFormat="1" x14ac:dyDescent="0.15"/>
    <row r="246" s="93" customFormat="1" x14ac:dyDescent="0.15"/>
    <row r="247" s="93" customFormat="1" x14ac:dyDescent="0.15"/>
    <row r="248" s="93" customFormat="1" x14ac:dyDescent="0.15"/>
    <row r="249" s="93" customFormat="1" x14ac:dyDescent="0.15"/>
    <row r="250" s="93" customFormat="1" x14ac:dyDescent="0.15"/>
    <row r="251" s="93" customFormat="1" x14ac:dyDescent="0.15"/>
    <row r="252" s="93" customFormat="1" x14ac:dyDescent="0.15"/>
    <row r="253" s="93" customFormat="1" x14ac:dyDescent="0.15"/>
    <row r="254" s="93" customFormat="1" x14ac:dyDescent="0.15"/>
    <row r="255" s="93" customFormat="1" x14ac:dyDescent="0.15"/>
    <row r="256" s="93" customFormat="1" x14ac:dyDescent="0.15"/>
    <row r="257" s="93" customFormat="1" x14ac:dyDescent="0.15"/>
    <row r="258" s="93" customFormat="1" x14ac:dyDescent="0.15"/>
    <row r="259" s="93" customFormat="1" x14ac:dyDescent="0.15"/>
    <row r="260" s="93" customFormat="1" x14ac:dyDescent="0.15"/>
    <row r="261" s="93" customFormat="1" x14ac:dyDescent="0.15"/>
    <row r="262" s="93" customFormat="1" x14ac:dyDescent="0.15"/>
    <row r="263" s="93" customFormat="1" x14ac:dyDescent="0.15"/>
    <row r="264" s="93" customFormat="1" x14ac:dyDescent="0.15"/>
    <row r="265" s="93" customFormat="1" x14ac:dyDescent="0.15"/>
    <row r="266" s="93" customFormat="1" x14ac:dyDescent="0.15"/>
    <row r="267" s="93" customFormat="1" x14ac:dyDescent="0.15"/>
    <row r="268" s="93" customFormat="1" x14ac:dyDescent="0.15"/>
    <row r="269" s="93" customFormat="1" x14ac:dyDescent="0.15"/>
    <row r="270" s="93" customFormat="1" x14ac:dyDescent="0.15"/>
    <row r="271" s="93" customFormat="1" x14ac:dyDescent="0.15"/>
    <row r="272" s="93" customFormat="1" x14ac:dyDescent="0.15"/>
    <row r="273" s="93" customFormat="1" x14ac:dyDescent="0.15"/>
    <row r="274" s="93" customFormat="1" x14ac:dyDescent="0.15"/>
    <row r="275" s="93" customFormat="1" x14ac:dyDescent="0.15"/>
    <row r="276" s="93" customFormat="1" x14ac:dyDescent="0.15"/>
    <row r="277" s="93" customFormat="1" x14ac:dyDescent="0.15"/>
    <row r="278" s="93" customFormat="1" x14ac:dyDescent="0.15"/>
    <row r="279" s="93" customFormat="1" x14ac:dyDescent="0.15"/>
    <row r="280" s="93" customFormat="1" x14ac:dyDescent="0.15"/>
    <row r="281" s="93" customFormat="1" x14ac:dyDescent="0.15"/>
    <row r="282" s="93" customFormat="1" x14ac:dyDescent="0.15"/>
    <row r="283" s="93" customFormat="1" x14ac:dyDescent="0.15"/>
    <row r="284" s="93" customFormat="1" x14ac:dyDescent="0.15"/>
    <row r="285" s="93" customFormat="1" x14ac:dyDescent="0.15"/>
    <row r="286" s="93" customFormat="1" x14ac:dyDescent="0.15"/>
    <row r="287" s="93" customFormat="1" x14ac:dyDescent="0.15"/>
    <row r="288" s="93" customFormat="1" x14ac:dyDescent="0.15"/>
    <row r="289" s="93" customFormat="1" x14ac:dyDescent="0.15"/>
    <row r="290" s="93" customFormat="1" x14ac:dyDescent="0.15"/>
    <row r="291" s="93" customFormat="1" x14ac:dyDescent="0.15"/>
    <row r="292" s="93" customFormat="1" x14ac:dyDescent="0.15"/>
    <row r="293" s="93" customFormat="1" x14ac:dyDescent="0.15"/>
    <row r="294" s="93" customFormat="1" x14ac:dyDescent="0.15"/>
    <row r="295" s="93" customFormat="1" x14ac:dyDescent="0.15"/>
    <row r="296" s="93" customFormat="1" x14ac:dyDescent="0.15"/>
    <row r="297" s="93" customFormat="1" x14ac:dyDescent="0.15"/>
    <row r="298" s="93" customFormat="1" x14ac:dyDescent="0.15"/>
    <row r="299" s="93" customFormat="1" x14ac:dyDescent="0.15"/>
    <row r="300" s="93" customFormat="1" x14ac:dyDescent="0.15"/>
    <row r="301" s="93" customFormat="1" x14ac:dyDescent="0.15"/>
    <row r="302" s="93" customFormat="1" x14ac:dyDescent="0.15"/>
    <row r="303" s="93" customFormat="1" x14ac:dyDescent="0.15"/>
    <row r="304" s="93" customFormat="1" x14ac:dyDescent="0.15"/>
    <row r="305" s="93" customFormat="1" x14ac:dyDescent="0.15"/>
    <row r="306" s="93" customFormat="1" x14ac:dyDescent="0.15"/>
    <row r="307" s="93" customFormat="1" x14ac:dyDescent="0.15"/>
    <row r="308" s="93" customFormat="1" x14ac:dyDescent="0.15"/>
    <row r="309" s="93" customFormat="1" x14ac:dyDescent="0.15"/>
    <row r="310" s="93" customFormat="1" x14ac:dyDescent="0.15"/>
    <row r="311" s="93" customFormat="1" x14ac:dyDescent="0.15"/>
    <row r="312" s="93" customFormat="1" x14ac:dyDescent="0.15"/>
    <row r="313" s="93" customFormat="1" x14ac:dyDescent="0.15"/>
    <row r="314" s="93" customFormat="1" x14ac:dyDescent="0.15"/>
    <row r="315" s="93" customFormat="1" x14ac:dyDescent="0.15"/>
    <row r="316" s="93" customFormat="1" x14ac:dyDescent="0.15"/>
    <row r="317" s="93" customFormat="1" x14ac:dyDescent="0.15"/>
    <row r="318" s="93" customFormat="1" x14ac:dyDescent="0.15"/>
    <row r="319" s="93" customFormat="1" x14ac:dyDescent="0.15"/>
    <row r="320" s="93" customFormat="1" x14ac:dyDescent="0.15"/>
    <row r="321" s="93" customFormat="1" x14ac:dyDescent="0.15"/>
    <row r="322" s="93" customFormat="1" x14ac:dyDescent="0.15"/>
    <row r="323" s="93" customFormat="1" x14ac:dyDescent="0.15"/>
    <row r="324" s="93" customFormat="1" x14ac:dyDescent="0.15"/>
    <row r="325" s="93" customFormat="1" x14ac:dyDescent="0.15"/>
    <row r="326" s="93" customFormat="1" x14ac:dyDescent="0.15"/>
    <row r="327" s="93" customFormat="1" x14ac:dyDescent="0.15"/>
    <row r="328" s="93" customFormat="1" x14ac:dyDescent="0.15"/>
    <row r="329" s="93" customFormat="1" x14ac:dyDescent="0.15"/>
    <row r="330" s="93" customFormat="1" x14ac:dyDescent="0.15"/>
    <row r="331" s="93" customFormat="1" x14ac:dyDescent="0.15"/>
    <row r="332" s="93" customFormat="1" x14ac:dyDescent="0.15"/>
    <row r="333" s="93" customFormat="1" x14ac:dyDescent="0.15"/>
    <row r="334" s="93" customFormat="1" x14ac:dyDescent="0.15"/>
    <row r="335" s="93" customFormat="1" x14ac:dyDescent="0.15"/>
    <row r="336" s="93" customFormat="1" x14ac:dyDescent="0.15"/>
    <row r="337" s="93" customFormat="1" x14ac:dyDescent="0.15"/>
    <row r="338" s="93" customFormat="1" x14ac:dyDescent="0.15"/>
    <row r="339" s="93" customFormat="1" x14ac:dyDescent="0.15"/>
    <row r="340" s="93" customFormat="1" x14ac:dyDescent="0.15"/>
    <row r="341" s="93" customFormat="1" x14ac:dyDescent="0.15"/>
    <row r="342" s="93" customFormat="1" x14ac:dyDescent="0.15"/>
    <row r="343" s="93" customFormat="1" x14ac:dyDescent="0.15"/>
    <row r="344" s="93" customFormat="1" x14ac:dyDescent="0.15"/>
    <row r="345" s="93" customFormat="1" x14ac:dyDescent="0.15"/>
    <row r="346" s="93" customFormat="1" x14ac:dyDescent="0.15"/>
    <row r="347" s="93" customFormat="1" x14ac:dyDescent="0.15"/>
    <row r="348" s="93" customFormat="1" x14ac:dyDescent="0.15"/>
    <row r="349" s="93" customFormat="1" x14ac:dyDescent="0.15"/>
    <row r="350" s="93" customFormat="1" x14ac:dyDescent="0.15"/>
    <row r="351" s="93" customFormat="1" x14ac:dyDescent="0.15"/>
    <row r="352" s="93" customFormat="1" x14ac:dyDescent="0.15"/>
    <row r="353" s="93" customFormat="1" x14ac:dyDescent="0.15"/>
    <row r="354" s="93" customFormat="1" x14ac:dyDescent="0.15"/>
    <row r="355" s="93" customFormat="1" x14ac:dyDescent="0.15"/>
    <row r="356" s="93" customFormat="1" x14ac:dyDescent="0.15"/>
    <row r="357" s="93" customFormat="1" x14ac:dyDescent="0.15"/>
    <row r="358" s="93" customFormat="1" x14ac:dyDescent="0.15"/>
    <row r="359" s="93" customFormat="1" x14ac:dyDescent="0.15"/>
    <row r="360" s="93" customFormat="1" x14ac:dyDescent="0.15"/>
    <row r="361" s="93" customFormat="1" x14ac:dyDescent="0.15"/>
  </sheetData>
  <sheetProtection algorithmName="SHA-512" hashValue="IAPv37E7TKt72g0cOU1rM7hHQO8UmU75cFJSwF986+bFZsZg3DVUfIuKc88ygrybw5EzQYnzZty8mHSWU3qBDg==" saltValue="+iNeG8B7vBJkp2RDYIVlRg==" spinCount="100000" sheet="1" objects="1" scenarios="1"/>
  <pageMargins left="0.75" right="0.75" top="1" bottom="1" header="0.5" footer="0.5"/>
  <ignoredErrors>
    <ignoredError sqref="O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6"/>
  </sheetPr>
  <dimension ref="A1:AW230"/>
  <sheetViews>
    <sheetView workbookViewId="0">
      <selection activeCell="D21" sqref="D21"/>
    </sheetView>
  </sheetViews>
  <sheetFormatPr baseColWidth="10" defaultRowHeight="13" x14ac:dyDescent="0.15"/>
  <cols>
    <col min="1" max="2" width="20.33203125" style="72" customWidth="1"/>
    <col min="3" max="14" width="12.1640625" style="72" customWidth="1"/>
    <col min="15" max="16" width="12.1640625" style="72" hidden="1" customWidth="1"/>
    <col min="17" max="20" width="12.1640625" style="72" customWidth="1"/>
    <col min="21" max="49" width="7.5" style="89" customWidth="1"/>
    <col min="50" max="16384" width="10.83203125" style="72"/>
  </cols>
  <sheetData>
    <row r="1" spans="1:49" s="89" customFormat="1" ht="14" x14ac:dyDescent="0.15">
      <c r="A1" s="88" t="s">
        <v>178</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row>
    <row r="2" spans="1:49" s="89" customFormat="1" ht="14" x14ac:dyDescent="0.15">
      <c r="A2" s="90" t="s">
        <v>196</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row>
    <row r="3" spans="1:49" s="89" customFormat="1" ht="15" thickBot="1" x14ac:dyDescent="0.2">
      <c r="A3" s="88"/>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row>
    <row r="4" spans="1:49" ht="14" x14ac:dyDescent="0.15">
      <c r="A4" s="74" t="s">
        <v>104</v>
      </c>
      <c r="B4" s="75"/>
      <c r="C4" s="75"/>
      <c r="D4" s="75"/>
      <c r="E4" s="75"/>
      <c r="F4" s="75"/>
      <c r="G4" s="75"/>
      <c r="H4" s="75"/>
      <c r="I4" s="75"/>
      <c r="J4" s="75"/>
      <c r="K4" s="75"/>
      <c r="L4" s="75"/>
      <c r="M4" s="75"/>
      <c r="N4" s="75"/>
      <c r="O4" s="75"/>
      <c r="P4" s="75"/>
      <c r="Q4" s="75"/>
      <c r="R4" s="75"/>
      <c r="S4" s="75"/>
      <c r="T4" s="76"/>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row>
    <row r="5" spans="1:49" ht="14" x14ac:dyDescent="0.15">
      <c r="A5" s="77" t="s">
        <v>105</v>
      </c>
      <c r="B5" s="32"/>
      <c r="C5" s="86">
        <v>5000</v>
      </c>
      <c r="D5" s="32"/>
      <c r="E5" s="32"/>
      <c r="F5" s="32"/>
      <c r="G5" s="32"/>
      <c r="H5" s="32"/>
      <c r="I5" s="32"/>
      <c r="J5" s="32"/>
      <c r="K5" s="32"/>
      <c r="L5" s="32"/>
      <c r="M5" s="32"/>
      <c r="N5" s="32"/>
      <c r="O5" s="32"/>
      <c r="P5" s="32"/>
      <c r="Q5" s="32"/>
      <c r="R5" s="32"/>
      <c r="S5" s="32"/>
      <c r="T5" s="7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row>
    <row r="6" spans="1:49" ht="14" x14ac:dyDescent="0.15">
      <c r="A6" s="77"/>
      <c r="B6" s="32"/>
      <c r="C6" s="32"/>
      <c r="D6" s="32"/>
      <c r="E6" s="32"/>
      <c r="F6" s="32"/>
      <c r="G6" s="32"/>
      <c r="H6" s="32"/>
      <c r="I6" s="32"/>
      <c r="J6" s="32"/>
      <c r="K6" s="32"/>
      <c r="L6" s="32"/>
      <c r="M6" s="32"/>
      <c r="N6" s="32"/>
      <c r="O6" s="32"/>
      <c r="P6" s="32"/>
      <c r="Q6" s="32"/>
      <c r="R6" s="32"/>
      <c r="S6" s="32"/>
      <c r="T6" s="7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row>
    <row r="7" spans="1:49" ht="75" x14ac:dyDescent="0.15">
      <c r="A7" s="134"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5" t="s">
        <v>129</v>
      </c>
      <c r="P7" s="145" t="s">
        <v>130</v>
      </c>
      <c r="Q7" s="141" t="s">
        <v>176</v>
      </c>
      <c r="R7" s="141" t="s">
        <v>177</v>
      </c>
      <c r="S7" s="140" t="s">
        <v>131</v>
      </c>
      <c r="T7" s="142" t="s">
        <v>132</v>
      </c>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row>
    <row r="8" spans="1:49" ht="14" x14ac:dyDescent="0.15">
      <c r="A8" s="132" t="str">
        <f>'ACT Oct 2017'!K2</f>
        <v>ActewAGL</v>
      </c>
      <c r="B8" s="111" t="str">
        <f>'ACT Oct 2017'!L2</f>
        <v>Regulated</v>
      </c>
      <c r="C8" s="112">
        <f>91*'ACT Oct 2017'!M2/100</f>
        <v>111.02</v>
      </c>
      <c r="D8" s="112">
        <f>IF($C$5&gt;='ACT Oct 2017'!P2,('ACT Oct 2017'!P2*'ACT Oct 2017'!N2/100),('ACT Bills October 2017'!$C$5*'ACT Oct 2017'!N2/100))</f>
        <v>1228</v>
      </c>
      <c r="E8" s="112">
        <v>0</v>
      </c>
      <c r="F8" s="113">
        <v>0</v>
      </c>
      <c r="G8" s="114">
        <v>0</v>
      </c>
      <c r="H8" s="129">
        <f>IF(($C$5&lt;'ACT Oct 2017'!P2),(0),('ACT Bills October 2017'!$C$5-'ACT Oct 2017'!P2)*'ACT Oct 2017'!Q2/100)</f>
        <v>0</v>
      </c>
      <c r="I8" s="115">
        <f>SUM(C8:H8)</f>
        <v>1339.02</v>
      </c>
      <c r="J8" s="85">
        <f>I8*4</f>
        <v>5356.08</v>
      </c>
      <c r="K8" s="116">
        <v>0</v>
      </c>
      <c r="L8" s="116">
        <f>'ACT Oct 2017'!BA2</f>
        <v>0</v>
      </c>
      <c r="M8" s="116">
        <f>'ACT Oct 2017'!BB2</f>
        <v>0</v>
      </c>
      <c r="N8" s="116">
        <f>'ACT Oct 2017'!BC2</f>
        <v>0</v>
      </c>
      <c r="O8" s="85">
        <f>J8</f>
        <v>5356.08</v>
      </c>
      <c r="P8" s="85">
        <f>O8</f>
        <v>5356.08</v>
      </c>
      <c r="Q8" s="85">
        <f>O8*1.1</f>
        <v>5891.6880000000001</v>
      </c>
      <c r="R8" s="85">
        <f>P8*1.1</f>
        <v>5891.6880000000001</v>
      </c>
      <c r="S8" s="117">
        <f>'ACT Oct 2017'!BJ2</f>
        <v>0</v>
      </c>
      <c r="T8" s="118" t="str">
        <f>'ACT Oct 2017'!BK2</f>
        <v>n</v>
      </c>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row>
    <row r="9" spans="1:49" ht="14" x14ac:dyDescent="0.15">
      <c r="A9" s="132" t="str">
        <f>'ACT Oct 2017'!K3</f>
        <v>ActewAGL</v>
      </c>
      <c r="B9" s="111" t="str">
        <f>'ACT Oct 2017'!L3</f>
        <v>Business plan</v>
      </c>
      <c r="C9" s="112">
        <f>91*'ACT Oct 2017'!M3/100</f>
        <v>111.02</v>
      </c>
      <c r="D9" s="112">
        <f>IF($C$5&gt;='ACT Oct 2017'!P3,('ACT Oct 2017'!P3*'ACT Oct 2017'!N3/100),('ACT Bills October 2017'!$C$5*'ACT Oct 2017'!N3/100))</f>
        <v>1228</v>
      </c>
      <c r="E9" s="112">
        <v>0</v>
      </c>
      <c r="F9" s="113">
        <v>0</v>
      </c>
      <c r="G9" s="114">
        <v>0</v>
      </c>
      <c r="H9" s="129">
        <f>IF(($C$5&lt;'ACT Oct 2017'!P3),(0),('ACT Bills October 2017'!$C$5-'ACT Oct 2017'!P3)*'ACT Oct 2017'!Q3/100)</f>
        <v>0</v>
      </c>
      <c r="I9" s="115">
        <f>SUM(C9:H9)</f>
        <v>1339.02</v>
      </c>
      <c r="J9" s="85">
        <f>I9*4</f>
        <v>5356.08</v>
      </c>
      <c r="K9" s="116">
        <v>0</v>
      </c>
      <c r="L9" s="116">
        <f>'ACT Oct 2017'!BA3</f>
        <v>12</v>
      </c>
      <c r="M9" s="116">
        <f>'ACT Oct 2017'!BB3</f>
        <v>0</v>
      </c>
      <c r="N9" s="116">
        <f>'ACT Oct 2017'!BC3</f>
        <v>0</v>
      </c>
      <c r="O9" s="85">
        <f>J9-((I9-C9)*L9/100)*4</f>
        <v>4766.6399999999994</v>
      </c>
      <c r="P9" s="85">
        <f>O9</f>
        <v>4766.6399999999994</v>
      </c>
      <c r="Q9" s="85">
        <f t="shared" ref="Q9:R12" si="0">O9*1.1</f>
        <v>5243.3040000000001</v>
      </c>
      <c r="R9" s="85">
        <f t="shared" si="0"/>
        <v>5243.3040000000001</v>
      </c>
      <c r="S9" s="117">
        <f>'ACT Oct 2017'!BJ3</f>
        <v>0</v>
      </c>
      <c r="T9" s="118" t="str">
        <f>'ACT Oct 2017'!BK3</f>
        <v>n</v>
      </c>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14" x14ac:dyDescent="0.15">
      <c r="A10" s="132" t="str">
        <f>'ACT Oct 2017'!K4</f>
        <v>EnergyAustralia</v>
      </c>
      <c r="B10" s="111" t="str">
        <f>'ACT Oct 2017'!L4</f>
        <v>Everyday Saver Business</v>
      </c>
      <c r="C10" s="112">
        <f>91*'ACT Oct 2017'!M4/100</f>
        <v>102.01100000000001</v>
      </c>
      <c r="D10" s="112">
        <f>IF($C$5&gt;='ACT Oct 2017'!P4,('ACT Oct 2017'!P4*'ACT Oct 2017'!N4/100),('ACT Bills October 2017'!$C$5*'ACT Oct 2017'!N4/100))</f>
        <v>1312</v>
      </c>
      <c r="E10" s="112">
        <v>0</v>
      </c>
      <c r="F10" s="113">
        <v>0</v>
      </c>
      <c r="G10" s="114">
        <v>0</v>
      </c>
      <c r="H10" s="129">
        <f>IF(($C$5&lt;'ACT Oct 2017'!P4),(0),('ACT Bills October 2017'!$C$5-'ACT Oct 2017'!P4)*'ACT Oct 2017'!Q4/100)</f>
        <v>0</v>
      </c>
      <c r="I10" s="115">
        <f t="shared" ref="I10:I12" si="1">SUM(C10:H10)</f>
        <v>1414.011</v>
      </c>
      <c r="J10" s="85">
        <f t="shared" ref="J10:J12" si="2">I10*4</f>
        <v>5656.0439999999999</v>
      </c>
      <c r="K10" s="116">
        <v>0</v>
      </c>
      <c r="L10" s="116">
        <f>'ACT Oct 2017'!BA4</f>
        <v>14</v>
      </c>
      <c r="M10" s="116">
        <f>'ACT Oct 2017'!BB4</f>
        <v>0</v>
      </c>
      <c r="N10" s="116">
        <f>'ACT Oct 2017'!BC4</f>
        <v>0</v>
      </c>
      <c r="O10" s="85">
        <f>J10-((I10-C10)*L10/100)*4</f>
        <v>4921.3239999999996</v>
      </c>
      <c r="P10" s="85">
        <f>O10-(O10*M10/100)</f>
        <v>4921.3239999999996</v>
      </c>
      <c r="Q10" s="85">
        <f t="shared" si="0"/>
        <v>5413.4564</v>
      </c>
      <c r="R10" s="85">
        <f t="shared" si="0"/>
        <v>5413.4564</v>
      </c>
      <c r="S10" s="117">
        <f>'ACT Oct 2017'!BJ4</f>
        <v>24</v>
      </c>
      <c r="T10" s="118" t="str">
        <f>'ACT Oct 2017'!BK4</f>
        <v>y</v>
      </c>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4" x14ac:dyDescent="0.15">
      <c r="A11" s="132" t="str">
        <f>'ACT Oct 2017'!K5</f>
        <v>ERM Power</v>
      </c>
      <c r="B11" s="111" t="str">
        <f>'ACT Oct 2017'!L5</f>
        <v>Adjustable</v>
      </c>
      <c r="C11" s="112">
        <f>91*'ACT Oct 2017'!M5/100</f>
        <v>130.13</v>
      </c>
      <c r="D11" s="112">
        <f>$C$5*'ACT Oct 2017'!N5/100</f>
        <v>1343.5</v>
      </c>
      <c r="E11" s="112">
        <v>0</v>
      </c>
      <c r="F11" s="113">
        <v>0</v>
      </c>
      <c r="G11" s="114">
        <v>0</v>
      </c>
      <c r="H11" s="129">
        <v>0</v>
      </c>
      <c r="I11" s="115">
        <f t="shared" si="1"/>
        <v>1473.63</v>
      </c>
      <c r="J11" s="85">
        <f t="shared" si="2"/>
        <v>5894.52</v>
      </c>
      <c r="K11" s="116">
        <v>0</v>
      </c>
      <c r="L11" s="116">
        <f>'ACT Oct 2017'!BA5</f>
        <v>0</v>
      </c>
      <c r="M11" s="116">
        <f>'ACT Oct 2017'!BB5</f>
        <v>0</v>
      </c>
      <c r="N11" s="116">
        <f>'ACT Oct 2017'!BC5</f>
        <v>0</v>
      </c>
      <c r="O11" s="85">
        <f>J11</f>
        <v>5894.52</v>
      </c>
      <c r="P11" s="85">
        <f>O11-(O11*M11/100)</f>
        <v>5894.52</v>
      </c>
      <c r="Q11" s="85">
        <f t="shared" si="0"/>
        <v>6483.9720000000007</v>
      </c>
      <c r="R11" s="85">
        <f t="shared" si="0"/>
        <v>6483.9720000000007</v>
      </c>
      <c r="S11" s="117">
        <f>'ACT Oct 2017'!BJ5</f>
        <v>0</v>
      </c>
      <c r="T11" s="118" t="str">
        <f>'ACT Oct 2017'!BK5</f>
        <v>n</v>
      </c>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4" x14ac:dyDescent="0.15">
      <c r="A12" s="132" t="str">
        <f>'ACT Oct 2017'!K6</f>
        <v>Origin Energy</v>
      </c>
      <c r="B12" s="111" t="str">
        <f>'ACT Oct 2017'!L6</f>
        <v>Business Saver</v>
      </c>
      <c r="C12" s="112">
        <f>91*'ACT Oct 2017'!M6/100</f>
        <v>110.6833</v>
      </c>
      <c r="D12" s="112">
        <f>IF($C$5&gt;='ACT Oct 2017'!P6,('ACT Oct 2017'!P6*'ACT Oct 2017'!N6/100),('ACT Bills October 2017'!$C$5*'ACT Oct 2017'!N6/100))</f>
        <v>1328.5</v>
      </c>
      <c r="E12" s="112">
        <v>0</v>
      </c>
      <c r="F12" s="113">
        <v>0</v>
      </c>
      <c r="G12" s="114">
        <v>0</v>
      </c>
      <c r="H12" s="112">
        <f>IF(($C$5&lt;'ACT Oct 2017'!P6),(0),('ACT Bills October 2017'!$C$5-'ACT Oct 2017'!P6)*'ACT Oct 2017'!Q6/100)</f>
        <v>0</v>
      </c>
      <c r="I12" s="115">
        <f t="shared" si="1"/>
        <v>1439.1832999999999</v>
      </c>
      <c r="J12" s="85">
        <f t="shared" si="2"/>
        <v>5756.7331999999997</v>
      </c>
      <c r="K12" s="116">
        <v>0</v>
      </c>
      <c r="L12" s="116">
        <f>'ACT Oct 2017'!BA6</f>
        <v>10</v>
      </c>
      <c r="M12" s="116">
        <f>'ACT Oct 2017'!BB6</f>
        <v>0</v>
      </c>
      <c r="N12" s="116">
        <f>'ACT Oct 2017'!BC6</f>
        <v>0</v>
      </c>
      <c r="O12" s="85">
        <f>J12-((I12-C12)*L12/100)*4</f>
        <v>5225.3332</v>
      </c>
      <c r="P12" s="85">
        <f>O12-(O12*M12/100)</f>
        <v>5225.3332</v>
      </c>
      <c r="Q12" s="85">
        <f t="shared" si="0"/>
        <v>5747.8665200000005</v>
      </c>
      <c r="R12" s="85">
        <f t="shared" si="0"/>
        <v>5747.8665200000005</v>
      </c>
      <c r="S12" s="117">
        <f>'ACT Oct 2017'!BJ6</f>
        <v>12</v>
      </c>
      <c r="T12" s="118" t="str">
        <f>'ACT Oct 2017'!BK6</f>
        <v>y</v>
      </c>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5" thickBot="1" x14ac:dyDescent="0.2">
      <c r="A13" s="133" t="str">
        <f>'ACT Oct 2017'!K7</f>
        <v>Next Business Energy</v>
      </c>
      <c r="B13" s="122" t="str">
        <f>'ACT Oct 2017'!L7</f>
        <v>Market offer</v>
      </c>
      <c r="C13" s="123">
        <f>91*'ACT Oct 2017'!M7/100</f>
        <v>127.4</v>
      </c>
      <c r="D13" s="123">
        <f>IF($C$5&gt;='ACT Oct 2017'!P7,('ACT Oct 2017'!P7*'ACT Oct 2017'!N7/100),('ACT Bills October 2017'!$C$5*'ACT Oct 2017'!N7/100))</f>
        <v>1600</v>
      </c>
      <c r="E13" s="123">
        <v>0</v>
      </c>
      <c r="F13" s="130">
        <v>0</v>
      </c>
      <c r="G13" s="131">
        <v>0</v>
      </c>
      <c r="H13" s="123">
        <f>IF(($C$5&lt;'ACT Oct 2017'!P7),(0),('ACT Bills October 2017'!$C$5-'ACT Oct 2017'!P7)*'ACT Oct 2017'!Q7/100)</f>
        <v>0</v>
      </c>
      <c r="I13" s="125">
        <f t="shared" ref="I13" si="3">SUM(C13:H13)</f>
        <v>1727.4</v>
      </c>
      <c r="J13" s="119">
        <f t="shared" ref="J13" si="4">I13*4</f>
        <v>6909.6</v>
      </c>
      <c r="K13" s="126">
        <v>0</v>
      </c>
      <c r="L13" s="126">
        <f>'ACT Oct 2017'!BA7</f>
        <v>0</v>
      </c>
      <c r="M13" s="126">
        <f>'ACT Oct 2017'!BB7</f>
        <v>12</v>
      </c>
      <c r="N13" s="126">
        <f>'ACT Oct 2017'!BC7</f>
        <v>0</v>
      </c>
      <c r="O13" s="85">
        <f>J13</f>
        <v>6909.6</v>
      </c>
      <c r="P13" s="119">
        <f>O13-(O13*M13/100)</f>
        <v>6080.4480000000003</v>
      </c>
      <c r="Q13" s="119">
        <f t="shared" ref="Q13" si="5">O13*1.1</f>
        <v>7600.5600000000013</v>
      </c>
      <c r="R13" s="119">
        <f t="shared" ref="R13" si="6">P13*1.1</f>
        <v>6688.4928000000009</v>
      </c>
      <c r="S13" s="127">
        <f>'ACT Oct 2017'!BJ7</f>
        <v>24</v>
      </c>
      <c r="T13" s="128" t="str">
        <f>'ACT Oct 2017'!BK7</f>
        <v>y</v>
      </c>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s="89" customFormat="1" ht="14" x14ac:dyDescent="0.15">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s="89" customFormat="1" ht="15" thickBot="1" x14ac:dyDescent="0.2">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4" x14ac:dyDescent="0.15">
      <c r="A16" s="74" t="s">
        <v>197</v>
      </c>
      <c r="B16" s="75"/>
      <c r="C16" s="75"/>
      <c r="D16" s="81"/>
      <c r="E16" s="81"/>
      <c r="F16" s="81"/>
      <c r="G16" s="81"/>
      <c r="H16" s="81"/>
      <c r="I16" s="82"/>
      <c r="J16" s="75"/>
      <c r="K16" s="75"/>
      <c r="L16" s="75"/>
      <c r="M16" s="75"/>
      <c r="N16" s="75"/>
      <c r="O16" s="75"/>
      <c r="P16" s="75"/>
      <c r="Q16" s="75"/>
      <c r="R16" s="75"/>
      <c r="S16" s="75"/>
      <c r="T16" s="76"/>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14" x14ac:dyDescent="0.15">
      <c r="A17" s="77" t="s">
        <v>105</v>
      </c>
      <c r="B17" s="32"/>
      <c r="C17" s="86">
        <v>5000</v>
      </c>
      <c r="D17" s="83"/>
      <c r="E17" s="83"/>
      <c r="F17" s="83"/>
      <c r="G17" s="83"/>
      <c r="H17" s="83"/>
      <c r="I17" s="84"/>
      <c r="J17" s="32"/>
      <c r="K17" s="32"/>
      <c r="L17" s="32"/>
      <c r="M17" s="32"/>
      <c r="N17" s="32"/>
      <c r="O17" s="32"/>
      <c r="P17" s="32"/>
      <c r="Q17" s="32"/>
      <c r="R17" s="32"/>
      <c r="S17" s="32"/>
      <c r="T17" s="78"/>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14" x14ac:dyDescent="0.15">
      <c r="A18" s="77" t="s">
        <v>198</v>
      </c>
      <c r="B18" s="32"/>
      <c r="C18" s="87">
        <v>0.7</v>
      </c>
      <c r="D18" s="83"/>
      <c r="E18" s="83"/>
      <c r="F18" s="83"/>
      <c r="G18" s="83"/>
      <c r="H18" s="83"/>
      <c r="I18" s="84"/>
      <c r="J18" s="32"/>
      <c r="K18" s="32"/>
      <c r="L18" s="32"/>
      <c r="M18" s="32"/>
      <c r="N18" s="32"/>
      <c r="O18" s="32"/>
      <c r="P18" s="32"/>
      <c r="Q18" s="32"/>
      <c r="R18" s="32"/>
      <c r="S18" s="32"/>
      <c r="T18" s="78"/>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14" x14ac:dyDescent="0.15">
      <c r="A19" s="77" t="s">
        <v>199</v>
      </c>
      <c r="B19" s="32"/>
      <c r="C19" s="87">
        <v>0.3</v>
      </c>
      <c r="D19" s="83"/>
      <c r="E19" s="83"/>
      <c r="F19" s="83"/>
      <c r="G19" s="83"/>
      <c r="H19" s="83"/>
      <c r="I19" s="84"/>
      <c r="J19" s="32"/>
      <c r="K19" s="32"/>
      <c r="L19" s="32"/>
      <c r="M19" s="32"/>
      <c r="N19" s="32"/>
      <c r="O19" s="32"/>
      <c r="P19" s="32"/>
      <c r="Q19" s="32"/>
      <c r="R19" s="32"/>
      <c r="S19" s="32"/>
      <c r="T19" s="78"/>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4" x14ac:dyDescent="0.15">
      <c r="A20" s="77"/>
      <c r="B20" s="32"/>
      <c r="C20" s="83"/>
      <c r="D20" s="83"/>
      <c r="E20" s="83"/>
      <c r="F20" s="83"/>
      <c r="G20" s="83"/>
      <c r="H20" s="83"/>
      <c r="I20" s="84"/>
      <c r="J20" s="32"/>
      <c r="K20" s="32"/>
      <c r="L20" s="32"/>
      <c r="M20" s="32"/>
      <c r="N20" s="32"/>
      <c r="O20" s="32"/>
      <c r="P20" s="32"/>
      <c r="Q20" s="32"/>
      <c r="R20" s="32"/>
      <c r="S20" s="32"/>
      <c r="T20" s="78"/>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75" x14ac:dyDescent="0.15">
      <c r="A21" s="134" t="s">
        <v>14</v>
      </c>
      <c r="B21" s="135" t="s">
        <v>188</v>
      </c>
      <c r="C21" s="136" t="s">
        <v>164</v>
      </c>
      <c r="D21" s="136" t="s">
        <v>5</v>
      </c>
      <c r="E21" s="136" t="s">
        <v>6</v>
      </c>
      <c r="F21" s="137" t="s">
        <v>7</v>
      </c>
      <c r="G21" s="138" t="s">
        <v>110</v>
      </c>
      <c r="H21" s="136" t="s">
        <v>197</v>
      </c>
      <c r="I21" s="136" t="s">
        <v>111</v>
      </c>
      <c r="J21" s="139" t="s">
        <v>112</v>
      </c>
      <c r="K21" s="140" t="s">
        <v>113</v>
      </c>
      <c r="L21" s="140" t="s">
        <v>167</v>
      </c>
      <c r="M21" s="140" t="s">
        <v>168</v>
      </c>
      <c r="N21" s="140" t="s">
        <v>169</v>
      </c>
      <c r="O21" s="143" t="s">
        <v>129</v>
      </c>
      <c r="P21" s="141" t="s">
        <v>130</v>
      </c>
      <c r="Q21" s="141" t="s">
        <v>176</v>
      </c>
      <c r="R21" s="141" t="s">
        <v>177</v>
      </c>
      <c r="S21" s="144" t="s">
        <v>131</v>
      </c>
      <c r="T21" s="142" t="s">
        <v>132</v>
      </c>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4" x14ac:dyDescent="0.15">
      <c r="A22" s="132" t="str">
        <f>'ACT Oct 2017'!K8</f>
        <v>ActewAGL</v>
      </c>
      <c r="B22" s="111" t="str">
        <f>'ACT Oct 2017'!L8</f>
        <v>Regulated</v>
      </c>
      <c r="C22" s="112">
        <f>91*'ACT Oct 2017'!M8/100</f>
        <v>111.02</v>
      </c>
      <c r="D22" s="112">
        <f>IF(($C$17*$C$18)&gt;='ACT Oct 2017'!P8,('ACT Oct 2017'!P8*'ACT Oct 2017'!N8/100),(('ACT Bills October 2017'!$C$17*'ACT Bills October 2017'!$C$18)*'ACT Oct 2017'!N8/100))</f>
        <v>859.6</v>
      </c>
      <c r="E22" s="112">
        <v>0</v>
      </c>
      <c r="F22" s="113">
        <v>0</v>
      </c>
      <c r="G22" s="114">
        <f>IF($C$17*$C$18&lt;'ACT Oct 2017'!P8,(0),((('ACT Bills October 2017'!$C$17*'ACT Bills October 2017'!$C$18)-('ACT Oct 2017'!P8))*'ACT Oct 2017'!Q8/100))</f>
        <v>0</v>
      </c>
      <c r="H22" s="112">
        <f>($C$17*$C$19)*'ACT Oct 2017'!AF8/100</f>
        <v>178.5</v>
      </c>
      <c r="I22" s="115">
        <f>SUM(C22:H22)</f>
        <v>1149.1199999999999</v>
      </c>
      <c r="J22" s="85">
        <f>I22*4</f>
        <v>4596.4799999999996</v>
      </c>
      <c r="K22" s="116">
        <v>0</v>
      </c>
      <c r="L22" s="116">
        <f>'ACT Oct 2017'!BA8</f>
        <v>0</v>
      </c>
      <c r="M22" s="116">
        <f>'ACT Oct 2017'!BB8</f>
        <v>0</v>
      </c>
      <c r="N22" s="116">
        <f>'ACT Oct 2017'!BC8</f>
        <v>0</v>
      </c>
      <c r="O22" s="85">
        <f>J22</f>
        <v>4596.4799999999996</v>
      </c>
      <c r="P22" s="85">
        <f>O22</f>
        <v>4596.4799999999996</v>
      </c>
      <c r="Q22" s="85">
        <f>O22*1.1</f>
        <v>5056.1279999999997</v>
      </c>
      <c r="R22" s="85">
        <f>P22*1.1</f>
        <v>5056.1279999999997</v>
      </c>
      <c r="S22" s="117">
        <f>'ACT Oct 2017'!BJ8</f>
        <v>0</v>
      </c>
      <c r="T22" s="118" t="str">
        <f>'ACT Oct 2017'!BK8</f>
        <v>n</v>
      </c>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4" x14ac:dyDescent="0.15">
      <c r="A23" s="132" t="str">
        <f>'ACT Oct 2017'!K9</f>
        <v>ActewAGL</v>
      </c>
      <c r="B23" s="111" t="str">
        <f>'ACT Oct 2017'!L9</f>
        <v>Business plan</v>
      </c>
      <c r="C23" s="112">
        <f>91*'ACT Oct 2017'!M9/100</f>
        <v>111.02</v>
      </c>
      <c r="D23" s="112">
        <f>IF(($C$17*$C$18)&gt;='ACT Oct 2017'!P9,('ACT Oct 2017'!P9*'ACT Oct 2017'!N9/100),(('ACT Bills October 2017'!$C$17*'ACT Bills October 2017'!$C$18)*'ACT Oct 2017'!N9/100))</f>
        <v>859.6</v>
      </c>
      <c r="E23" s="112">
        <v>0</v>
      </c>
      <c r="F23" s="113">
        <v>0</v>
      </c>
      <c r="G23" s="114">
        <f>IF($C$17*$C$18&lt;'ACT Oct 2017'!P9,(0),((('ACT Bills October 2017'!$C$17*'ACT Bills October 2017'!$C$18)-('ACT Oct 2017'!P9))*'ACT Oct 2017'!Q9/100))</f>
        <v>0</v>
      </c>
      <c r="H23" s="112">
        <f>($C$17*$C$19)*'ACT Oct 2017'!AF9/100</f>
        <v>178.5</v>
      </c>
      <c r="I23" s="115">
        <f>SUM(C23:H23)</f>
        <v>1149.1199999999999</v>
      </c>
      <c r="J23" s="85">
        <f>I23*4</f>
        <v>4596.4799999999996</v>
      </c>
      <c r="K23" s="116">
        <v>0</v>
      </c>
      <c r="L23" s="116">
        <f>'ACT Oct 2017'!BA9</f>
        <v>12</v>
      </c>
      <c r="M23" s="116">
        <f>'ACT Oct 2017'!BB9</f>
        <v>0</v>
      </c>
      <c r="N23" s="116">
        <f>'ACT Oct 2017'!BC9</f>
        <v>0</v>
      </c>
      <c r="O23" s="85">
        <f>J23-((I23-C23)*L23/100)*4</f>
        <v>4098.192</v>
      </c>
      <c r="P23" s="85">
        <f>O23</f>
        <v>4098.192</v>
      </c>
      <c r="Q23" s="85">
        <f t="shared" ref="Q23:R26" si="7">O23*1.1</f>
        <v>4508.0112000000008</v>
      </c>
      <c r="R23" s="85">
        <f t="shared" si="7"/>
        <v>4508.0112000000008</v>
      </c>
      <c r="S23" s="117">
        <f>'ACT Oct 2017'!BJ9</f>
        <v>0</v>
      </c>
      <c r="T23" s="118" t="str">
        <f>'ACT Oct 2017'!BK9</f>
        <v>n</v>
      </c>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4" x14ac:dyDescent="0.15">
      <c r="A24" s="132" t="str">
        <f>'ACT Oct 2017'!K10</f>
        <v>EnergyAustralia</v>
      </c>
      <c r="B24" s="111" t="str">
        <f>'ACT Oct 2017'!L10</f>
        <v>Everyday Saver Business</v>
      </c>
      <c r="C24" s="112">
        <f>91*'ACT Oct 2017'!M10/100</f>
        <v>102.01100000000001</v>
      </c>
      <c r="D24" s="112">
        <f>IF(($C$17*$C$18)&gt;='ACT Oct 2017'!P10,('ACT Oct 2017'!P10*'ACT Oct 2017'!N10/100),(('ACT Bills October 2017'!$C$17*'ACT Bills October 2017'!$C$18)*'ACT Oct 2017'!N10/100))</f>
        <v>918.4</v>
      </c>
      <c r="E24" s="112">
        <v>0</v>
      </c>
      <c r="F24" s="113">
        <v>0</v>
      </c>
      <c r="G24" s="114">
        <f>IF($C$17*$C$18&lt;'ACT Oct 2017'!P10,(0),((('ACT Bills October 2017'!$C$17*'ACT Bills October 2017'!$C$18)-('ACT Oct 2017'!P10))*'ACT Oct 2017'!Q10/100))</f>
        <v>0</v>
      </c>
      <c r="H24" s="112">
        <f>($C$17*$C$19)*'ACT Oct 2017'!AF10/100</f>
        <v>175.2</v>
      </c>
      <c r="I24" s="115">
        <f>SUM(C24:H24)</f>
        <v>1195.6109999999999</v>
      </c>
      <c r="J24" s="85">
        <f t="shared" ref="J24:J26" si="8">I24*4</f>
        <v>4782.4439999999995</v>
      </c>
      <c r="K24" s="116">
        <v>0</v>
      </c>
      <c r="L24" s="116">
        <f>'ACT Oct 2017'!BA10</f>
        <v>14</v>
      </c>
      <c r="M24" s="116">
        <f>'ACT Oct 2017'!BB10</f>
        <v>0</v>
      </c>
      <c r="N24" s="116">
        <f>'ACT Oct 2017'!BC10</f>
        <v>0</v>
      </c>
      <c r="O24" s="85">
        <f>J24-((I24-C24)*L24/100)*4</f>
        <v>4170.0279999999993</v>
      </c>
      <c r="P24" s="85">
        <f>O24-(O24*M24/100)</f>
        <v>4170.0279999999993</v>
      </c>
      <c r="Q24" s="85">
        <f t="shared" si="7"/>
        <v>4587.0307999999995</v>
      </c>
      <c r="R24" s="85">
        <f t="shared" si="7"/>
        <v>4587.0307999999995</v>
      </c>
      <c r="S24" s="117">
        <f>'ACT Oct 2017'!BJ10</f>
        <v>24</v>
      </c>
      <c r="T24" s="118" t="str">
        <f>'ACT Oct 2017'!BK10</f>
        <v>y</v>
      </c>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4" x14ac:dyDescent="0.15">
      <c r="A25" s="132" t="str">
        <f>'ACT Oct 2017'!K11</f>
        <v>ERM Power</v>
      </c>
      <c r="B25" s="111" t="str">
        <f>'ACT Oct 2017'!L11</f>
        <v>Adjustable</v>
      </c>
      <c r="C25" s="112">
        <f>91*'ACT Oct 2017'!M11/100</f>
        <v>130.13</v>
      </c>
      <c r="D25" s="112">
        <f>($C$17*$C$18)*'ACT Oct 2017'!N11/100</f>
        <v>940.45</v>
      </c>
      <c r="E25" s="112">
        <v>0</v>
      </c>
      <c r="F25" s="113">
        <v>0</v>
      </c>
      <c r="G25" s="114">
        <v>0</v>
      </c>
      <c r="H25" s="112">
        <f>($C$17*$C$19)*'ACT Oct 2017'!AF11/100</f>
        <v>225.15</v>
      </c>
      <c r="I25" s="115">
        <f>SUM(C25:H25)</f>
        <v>1295.73</v>
      </c>
      <c r="J25" s="85">
        <f t="shared" si="8"/>
        <v>5182.92</v>
      </c>
      <c r="K25" s="116">
        <v>0</v>
      </c>
      <c r="L25" s="116">
        <f>'ACT Oct 2017'!BA11</f>
        <v>0</v>
      </c>
      <c r="M25" s="116">
        <f>'ACT Oct 2017'!BB11</f>
        <v>0</v>
      </c>
      <c r="N25" s="116">
        <f>'ACT Oct 2017'!BC11</f>
        <v>0</v>
      </c>
      <c r="O25" s="85">
        <f>J25</f>
        <v>5182.92</v>
      </c>
      <c r="P25" s="85">
        <f>O25-(O25*M25/100)</f>
        <v>5182.92</v>
      </c>
      <c r="Q25" s="85">
        <f t="shared" si="7"/>
        <v>5701.2120000000004</v>
      </c>
      <c r="R25" s="85">
        <f t="shared" si="7"/>
        <v>5701.2120000000004</v>
      </c>
      <c r="S25" s="117">
        <f>'ACT Oct 2017'!BJ11</f>
        <v>0</v>
      </c>
      <c r="T25" s="118" t="str">
        <f>'ACT Oct 2017'!BK11</f>
        <v>n</v>
      </c>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5" thickBot="1" x14ac:dyDescent="0.2">
      <c r="A26" s="133" t="str">
        <f>'ACT Oct 2017'!K12</f>
        <v>Origin Energy</v>
      </c>
      <c r="B26" s="122" t="str">
        <f>'ACT Oct 2017'!L12</f>
        <v>Business Saver</v>
      </c>
      <c r="C26" s="123">
        <f>91*'ACT Oct 2017'!M12/100</f>
        <v>110.6833</v>
      </c>
      <c r="D26" s="123">
        <f>IF(($C$17*$C$18)&gt;='ACT Oct 2017'!P12,('ACT Oct 2017'!P12*'ACT Oct 2017'!N12/100),(('ACT Bills October 2017'!$C$17*'ACT Bills October 2017'!$C$18)*'ACT Oct 2017'!N12/100))</f>
        <v>929.95</v>
      </c>
      <c r="E26" s="123">
        <v>0</v>
      </c>
      <c r="F26" s="130">
        <v>0</v>
      </c>
      <c r="G26" s="131">
        <f>IF($C$17*$C$18&lt;'ACT Oct 2017'!P12,(0),((('ACT Bills October 2017'!$C$17*'ACT Bills October 2017'!$C$18)-('ACT Oct 2017'!P12))*'ACT Oct 2017'!Q12/100))</f>
        <v>0</v>
      </c>
      <c r="H26" s="123">
        <f>($C$17*$C$19)*'ACT Oct 2017'!AF12/100</f>
        <v>190.05</v>
      </c>
      <c r="I26" s="125">
        <f>SUM(C26:H26)</f>
        <v>1230.6832999999999</v>
      </c>
      <c r="J26" s="119">
        <f t="shared" si="8"/>
        <v>4922.7331999999997</v>
      </c>
      <c r="K26" s="126">
        <v>0</v>
      </c>
      <c r="L26" s="126">
        <f>'ACT Oct 2017'!BA12</f>
        <v>10</v>
      </c>
      <c r="M26" s="126">
        <f>'ACT Oct 2017'!BB12</f>
        <v>0</v>
      </c>
      <c r="N26" s="126">
        <f>'ACT Oct 2017'!BC12</f>
        <v>0</v>
      </c>
      <c r="O26" s="119">
        <f>J26-((I26-C26)*L26/100)*4</f>
        <v>4474.7331999999997</v>
      </c>
      <c r="P26" s="119">
        <f>O26-(O26*M26/100)</f>
        <v>4474.7331999999997</v>
      </c>
      <c r="Q26" s="119">
        <f t="shared" si="7"/>
        <v>4922.2065199999997</v>
      </c>
      <c r="R26" s="119">
        <f t="shared" si="7"/>
        <v>4922.2065199999997</v>
      </c>
      <c r="S26" s="127">
        <f>'ACT Oct 2017'!BJ12</f>
        <v>12</v>
      </c>
      <c r="T26" s="128" t="str">
        <f>'ACT Oct 2017'!BK12</f>
        <v>y</v>
      </c>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s="89" customFormat="1" ht="14" x14ac:dyDescent="0.15">
      <c r="A27" s="88"/>
      <c r="B27" s="88"/>
      <c r="C27" s="88"/>
      <c r="D27" s="88"/>
      <c r="E27" s="88"/>
      <c r="F27" s="88"/>
      <c r="G27" s="88"/>
      <c r="H27" s="88"/>
      <c r="I27" s="88"/>
      <c r="J27" s="88"/>
      <c r="K27" s="88"/>
      <c r="L27" s="88"/>
      <c r="M27" s="88"/>
      <c r="N27" s="88"/>
      <c r="O27" s="88"/>
      <c r="P27" s="88"/>
      <c r="Q27" s="88"/>
      <c r="R27" s="88"/>
      <c r="S27" s="88"/>
      <c r="T27" s="88"/>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s="89" customFormat="1" ht="15" thickBot="1" x14ac:dyDescent="0.2">
      <c r="A28" s="88"/>
      <c r="B28" s="88"/>
      <c r="C28" s="88"/>
      <c r="D28" s="88"/>
      <c r="E28" s="88"/>
      <c r="F28" s="88"/>
      <c r="G28" s="88"/>
      <c r="H28" s="88"/>
      <c r="I28" s="88"/>
      <c r="J28" s="88"/>
      <c r="K28" s="88"/>
      <c r="L28" s="88"/>
      <c r="M28" s="88"/>
      <c r="N28" s="88"/>
      <c r="O28" s="88"/>
      <c r="P28" s="88"/>
      <c r="Q28" s="88"/>
      <c r="R28" s="88"/>
      <c r="S28" s="88"/>
      <c r="T28" s="88"/>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4" x14ac:dyDescent="0.15">
      <c r="A29" s="74" t="s">
        <v>91</v>
      </c>
      <c r="B29" s="75"/>
      <c r="C29" s="75"/>
      <c r="D29" s="75"/>
      <c r="E29" s="75"/>
      <c r="F29" s="75"/>
      <c r="G29" s="75"/>
      <c r="H29" s="75"/>
      <c r="I29" s="75"/>
      <c r="J29" s="75"/>
      <c r="K29" s="75"/>
      <c r="L29" s="75"/>
      <c r="M29" s="75"/>
      <c r="N29" s="75"/>
      <c r="O29" s="75"/>
      <c r="P29" s="75"/>
      <c r="Q29" s="75"/>
      <c r="R29" s="75"/>
      <c r="S29" s="75"/>
      <c r="T29" s="76"/>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4" x14ac:dyDescent="0.15">
      <c r="A30" s="77" t="s">
        <v>51</v>
      </c>
      <c r="B30" s="32"/>
      <c r="C30" s="86">
        <v>5000</v>
      </c>
      <c r="D30" s="32"/>
      <c r="E30" s="32"/>
      <c r="F30" s="32"/>
      <c r="G30" s="32"/>
      <c r="H30" s="32"/>
      <c r="I30" s="32"/>
      <c r="J30" s="32"/>
      <c r="K30" s="32"/>
      <c r="L30" s="32"/>
      <c r="M30" s="32"/>
      <c r="N30" s="32"/>
      <c r="O30" s="32"/>
      <c r="P30" s="32"/>
      <c r="Q30" s="32"/>
      <c r="R30" s="32"/>
      <c r="S30" s="32"/>
      <c r="T30" s="78"/>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4" x14ac:dyDescent="0.15">
      <c r="A31" s="77" t="s">
        <v>52</v>
      </c>
      <c r="B31" s="32"/>
      <c r="C31" s="87">
        <v>0.3</v>
      </c>
      <c r="D31" s="32"/>
      <c r="E31" s="32"/>
      <c r="F31" s="32"/>
      <c r="G31" s="32"/>
      <c r="H31" s="32"/>
      <c r="I31" s="32"/>
      <c r="J31" s="32"/>
      <c r="K31" s="32"/>
      <c r="L31" s="32"/>
      <c r="M31" s="32"/>
      <c r="N31" s="32"/>
      <c r="O31" s="32"/>
      <c r="P31" s="32"/>
      <c r="Q31" s="32"/>
      <c r="R31" s="32"/>
      <c r="S31" s="32"/>
      <c r="T31" s="78"/>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4" x14ac:dyDescent="0.15">
      <c r="A32" s="77" t="s">
        <v>53</v>
      </c>
      <c r="B32" s="32"/>
      <c r="C32" s="87">
        <v>0.4</v>
      </c>
      <c r="D32" s="32"/>
      <c r="E32" s="32"/>
      <c r="F32" s="32"/>
      <c r="G32" s="32"/>
      <c r="H32" s="32"/>
      <c r="I32" s="32"/>
      <c r="J32" s="32"/>
      <c r="K32" s="32"/>
      <c r="L32" s="32"/>
      <c r="M32" s="32"/>
      <c r="N32" s="32"/>
      <c r="O32" s="32"/>
      <c r="P32" s="32"/>
      <c r="Q32" s="32"/>
      <c r="R32" s="32"/>
      <c r="S32" s="32"/>
      <c r="T32" s="78"/>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4" x14ac:dyDescent="0.15">
      <c r="A33" s="77" t="s">
        <v>54</v>
      </c>
      <c r="B33" s="32"/>
      <c r="C33" s="87">
        <v>0.3</v>
      </c>
      <c r="D33" s="32"/>
      <c r="E33" s="32"/>
      <c r="F33" s="32"/>
      <c r="G33" s="32"/>
      <c r="H33" s="32"/>
      <c r="I33" s="32"/>
      <c r="J33" s="32"/>
      <c r="K33" s="32"/>
      <c r="L33" s="32"/>
      <c r="M33" s="32"/>
      <c r="N33" s="32"/>
      <c r="O33" s="32"/>
      <c r="P33" s="32"/>
      <c r="Q33" s="32"/>
      <c r="R33" s="32"/>
      <c r="S33" s="32"/>
      <c r="T33" s="78"/>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4" x14ac:dyDescent="0.15">
      <c r="A34" s="77"/>
      <c r="B34" s="32"/>
      <c r="C34" s="32"/>
      <c r="D34" s="32"/>
      <c r="E34" s="32"/>
      <c r="F34" s="32"/>
      <c r="G34" s="32"/>
      <c r="H34" s="32"/>
      <c r="I34" s="32"/>
      <c r="J34" s="32"/>
      <c r="K34" s="32"/>
      <c r="L34" s="32"/>
      <c r="M34" s="32"/>
      <c r="N34" s="32"/>
      <c r="O34" s="32"/>
      <c r="P34" s="32"/>
      <c r="Q34" s="32"/>
      <c r="R34" s="32"/>
      <c r="S34" s="32"/>
      <c r="T34" s="78"/>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75" x14ac:dyDescent="0.15">
      <c r="A35" s="134" t="s">
        <v>55</v>
      </c>
      <c r="B35" s="135" t="s">
        <v>56</v>
      </c>
      <c r="C35" s="136" t="s">
        <v>57</v>
      </c>
      <c r="D35" s="136" t="s">
        <v>58</v>
      </c>
      <c r="E35" s="136" t="s">
        <v>6</v>
      </c>
      <c r="F35" s="136" t="s">
        <v>170</v>
      </c>
      <c r="G35" s="136" t="s">
        <v>171</v>
      </c>
      <c r="H35" s="136" t="s">
        <v>172</v>
      </c>
      <c r="I35" s="136" t="s">
        <v>111</v>
      </c>
      <c r="J35" s="139" t="s">
        <v>101</v>
      </c>
      <c r="K35" s="140" t="s">
        <v>102</v>
      </c>
      <c r="L35" s="140" t="s">
        <v>183</v>
      </c>
      <c r="M35" s="140" t="s">
        <v>116</v>
      </c>
      <c r="N35" s="140" t="s">
        <v>84</v>
      </c>
      <c r="O35" s="141" t="s">
        <v>85</v>
      </c>
      <c r="P35" s="141" t="s">
        <v>86</v>
      </c>
      <c r="Q35" s="141" t="s">
        <v>176</v>
      </c>
      <c r="R35" s="141" t="s">
        <v>177</v>
      </c>
      <c r="S35" s="140" t="s">
        <v>87</v>
      </c>
      <c r="T35" s="142" t="s">
        <v>88</v>
      </c>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4" x14ac:dyDescent="0.15">
      <c r="A36" s="132" t="str">
        <f>'ACT Oct 2017'!K13</f>
        <v>ActewAGL</v>
      </c>
      <c r="B36" s="111" t="str">
        <f>'ACT Oct 2017'!L13</f>
        <v>Regulated</v>
      </c>
      <c r="C36" s="112">
        <f>91*'ACT Oct 2017'!M13/100</f>
        <v>111.02</v>
      </c>
      <c r="D36" s="120">
        <f>($C$30*$C$31)*'ACT Oct 2017'!N13/100</f>
        <v>447.15</v>
      </c>
      <c r="E36" s="112">
        <v>0</v>
      </c>
      <c r="F36" s="112">
        <v>0</v>
      </c>
      <c r="G36" s="112">
        <f>($C$30*$C$32)*'ACT Oct 2017'!AI13/100</f>
        <v>428.6</v>
      </c>
      <c r="H36" s="112">
        <f>($C$30*$C$33)*'ACT Oct 2017'!W13/100</f>
        <v>241.95</v>
      </c>
      <c r="I36" s="115">
        <f t="shared" ref="I36:I41" si="9">SUM(C36:H36)</f>
        <v>1228.72</v>
      </c>
      <c r="J36" s="85">
        <f>I36*4</f>
        <v>4914.88</v>
      </c>
      <c r="K36" s="116">
        <v>0</v>
      </c>
      <c r="L36" s="116">
        <f>'ACT Oct 2017'!BA13</f>
        <v>0</v>
      </c>
      <c r="M36" s="116">
        <f>'ACT Oct 2017'!BB13</f>
        <v>0</v>
      </c>
      <c r="N36" s="116">
        <f>'ACT Oct 2017'!BC13</f>
        <v>0</v>
      </c>
      <c r="O36" s="85">
        <f>J36</f>
        <v>4914.88</v>
      </c>
      <c r="P36" s="85">
        <f>O36</f>
        <v>4914.88</v>
      </c>
      <c r="Q36" s="85">
        <f>O36*1.1</f>
        <v>5406.3680000000004</v>
      </c>
      <c r="R36" s="85">
        <f>P36*1.1</f>
        <v>5406.3680000000004</v>
      </c>
      <c r="S36" s="117">
        <f>'ACT Oct 2017'!BJ13</f>
        <v>0</v>
      </c>
      <c r="T36" s="118" t="str">
        <f>'ACT Oct 2017'!BK13</f>
        <v>n</v>
      </c>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4" x14ac:dyDescent="0.15">
      <c r="A37" s="132" t="str">
        <f>'ACT Oct 2017'!K14</f>
        <v>ActewAGL</v>
      </c>
      <c r="B37" s="111" t="str">
        <f>'ACT Oct 2017'!L14</f>
        <v>Business plan</v>
      </c>
      <c r="C37" s="112">
        <f>91*'ACT Oct 2017'!M14/100</f>
        <v>111.02</v>
      </c>
      <c r="D37" s="120">
        <f>($C$30*$C$31)*'ACT Oct 2017'!N14/100</f>
        <v>447.15</v>
      </c>
      <c r="E37" s="112">
        <v>0</v>
      </c>
      <c r="F37" s="112">
        <v>0</v>
      </c>
      <c r="G37" s="112">
        <f>($C$30*$C$32)*'ACT Oct 2017'!AI14/100</f>
        <v>428.6</v>
      </c>
      <c r="H37" s="112">
        <f>($C$30*$C$33)*'ACT Oct 2017'!W14/100</f>
        <v>241.95</v>
      </c>
      <c r="I37" s="115">
        <f t="shared" si="9"/>
        <v>1228.72</v>
      </c>
      <c r="J37" s="85">
        <f>I37*4</f>
        <v>4914.88</v>
      </c>
      <c r="K37" s="116">
        <v>0</v>
      </c>
      <c r="L37" s="116">
        <f>'ACT Oct 2017'!BA14</f>
        <v>12</v>
      </c>
      <c r="M37" s="116">
        <f>'ACT Oct 2017'!BB14</f>
        <v>0</v>
      </c>
      <c r="N37" s="116">
        <f>'ACT Oct 2017'!BC14</f>
        <v>0</v>
      </c>
      <c r="O37" s="85">
        <f>J37-((I37-C37)*L37/100)*4</f>
        <v>4378.384</v>
      </c>
      <c r="P37" s="85">
        <f>O37</f>
        <v>4378.384</v>
      </c>
      <c r="Q37" s="85">
        <f t="shared" ref="Q37:R40" si="10">O37*1.1</f>
        <v>4816.2224000000006</v>
      </c>
      <c r="R37" s="85">
        <f t="shared" si="10"/>
        <v>4816.2224000000006</v>
      </c>
      <c r="S37" s="117">
        <f>'ACT Oct 2017'!BJ14</f>
        <v>0</v>
      </c>
      <c r="T37" s="118" t="str">
        <f>'ACT Oct 2017'!BK14</f>
        <v>n</v>
      </c>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4" x14ac:dyDescent="0.15">
      <c r="A38" s="132" t="str">
        <f>'ACT Oct 2017'!K15</f>
        <v>EnergyAustralia</v>
      </c>
      <c r="B38" s="111" t="str">
        <f>'ACT Oct 2017'!L15</f>
        <v>Everyday Saver Business</v>
      </c>
      <c r="C38" s="112">
        <f>91*'ACT Oct 2017'!M15/100</f>
        <v>101.01</v>
      </c>
      <c r="D38" s="120">
        <f>($C$30*$C$31)*'ACT Oct 2017'!N15/100</f>
        <v>566.25</v>
      </c>
      <c r="E38" s="112">
        <v>0</v>
      </c>
      <c r="F38" s="112">
        <v>0</v>
      </c>
      <c r="G38" s="112">
        <f>($C$30*$C$32)*'ACT Oct 2017'!AI15/100</f>
        <v>526</v>
      </c>
      <c r="H38" s="112">
        <f>($C$30*$C$33)*'ACT Oct 2017'!W15/100</f>
        <v>345</v>
      </c>
      <c r="I38" s="115">
        <f t="shared" si="9"/>
        <v>1538.26</v>
      </c>
      <c r="J38" s="85">
        <f t="shared" ref="J38:J40" si="11">I38*4</f>
        <v>6153.04</v>
      </c>
      <c r="K38" s="116">
        <v>0</v>
      </c>
      <c r="L38" s="116">
        <f>'ACT Oct 2017'!BA15</f>
        <v>14</v>
      </c>
      <c r="M38" s="116">
        <f>'ACT Oct 2017'!BB15</f>
        <v>0</v>
      </c>
      <c r="N38" s="116">
        <f>'ACT Oct 2017'!BC15</f>
        <v>0</v>
      </c>
      <c r="O38" s="85">
        <f>J38-((I38-C38)*L38/100)*4</f>
        <v>5348.18</v>
      </c>
      <c r="P38" s="85">
        <f>O38-(O38*M38/100)</f>
        <v>5348.18</v>
      </c>
      <c r="Q38" s="85">
        <f t="shared" si="10"/>
        <v>5882.9980000000005</v>
      </c>
      <c r="R38" s="85">
        <f t="shared" si="10"/>
        <v>5882.9980000000005</v>
      </c>
      <c r="S38" s="117">
        <f>'ACT Oct 2017'!BJ15</f>
        <v>24</v>
      </c>
      <c r="T38" s="118" t="str">
        <f>'ACT Oct 2017'!BK15</f>
        <v>y</v>
      </c>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4" x14ac:dyDescent="0.15">
      <c r="A39" s="132" t="str">
        <f>'ACT Oct 2017'!K16</f>
        <v>ERM Power</v>
      </c>
      <c r="B39" s="111" t="str">
        <f>'ACT Oct 2017'!L16</f>
        <v>Adjustable</v>
      </c>
      <c r="C39" s="112">
        <f>91*'ACT Oct 2017'!M16/100</f>
        <v>130.13</v>
      </c>
      <c r="D39" s="120">
        <f>($C$30*$C$31)*'ACT Oct 2017'!N16/100</f>
        <v>503.85000000000008</v>
      </c>
      <c r="E39" s="112">
        <v>0</v>
      </c>
      <c r="F39" s="112">
        <v>0</v>
      </c>
      <c r="G39" s="112">
        <f>($C$30*$C$32)*'ACT Oct 2017'!AI16/100</f>
        <v>513.79999999999995</v>
      </c>
      <c r="H39" s="112">
        <f>($C$30*$C$33)*'ACT Oct 2017'!W16/100</f>
        <v>262.05</v>
      </c>
      <c r="I39" s="115">
        <f t="shared" si="9"/>
        <v>1409.83</v>
      </c>
      <c r="J39" s="85">
        <f t="shared" si="11"/>
        <v>5639.32</v>
      </c>
      <c r="K39" s="116">
        <v>0</v>
      </c>
      <c r="L39" s="116">
        <f>'ACT Oct 2017'!BA16</f>
        <v>0</v>
      </c>
      <c r="M39" s="116">
        <f>'ACT Oct 2017'!BB16</f>
        <v>0</v>
      </c>
      <c r="N39" s="116">
        <f>'ACT Oct 2017'!BC16</f>
        <v>0</v>
      </c>
      <c r="O39" s="85">
        <f>J39</f>
        <v>5639.32</v>
      </c>
      <c r="P39" s="85">
        <f>O39-(O39*M39/100)</f>
        <v>5639.32</v>
      </c>
      <c r="Q39" s="85">
        <f t="shared" si="10"/>
        <v>6203.2520000000004</v>
      </c>
      <c r="R39" s="85">
        <f t="shared" si="10"/>
        <v>6203.2520000000004</v>
      </c>
      <c r="S39" s="117">
        <f>'ACT Oct 2017'!BJ16</f>
        <v>0</v>
      </c>
      <c r="T39" s="118" t="str">
        <f>'ACT Oct 2017'!BK16</f>
        <v>n</v>
      </c>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4" x14ac:dyDescent="0.15">
      <c r="A40" s="132" t="str">
        <f>'ACT Oct 2017'!K17</f>
        <v>Origin Energy</v>
      </c>
      <c r="B40" s="111" t="str">
        <f>'ACT Oct 2017'!L17</f>
        <v>Business Saver</v>
      </c>
      <c r="C40" s="112">
        <f>91*'ACT Oct 2017'!M17/100</f>
        <v>110.6833</v>
      </c>
      <c r="D40" s="120">
        <f>($C$30*$C$31)*'ACT Oct 2017'!N17/100</f>
        <v>484.2</v>
      </c>
      <c r="E40" s="112">
        <v>0</v>
      </c>
      <c r="F40" s="112">
        <v>0</v>
      </c>
      <c r="G40" s="112">
        <f>($C$30*$C$32)*'ACT Oct 2017'!AI17/100</f>
        <v>464.6</v>
      </c>
      <c r="H40" s="112">
        <f>($C$30*$C$33)*'ACT Oct 2017'!W17/100</f>
        <v>261.75</v>
      </c>
      <c r="I40" s="115">
        <f t="shared" si="9"/>
        <v>1321.2332999999999</v>
      </c>
      <c r="J40" s="85">
        <f t="shared" si="11"/>
        <v>5284.9331999999995</v>
      </c>
      <c r="K40" s="116">
        <v>0</v>
      </c>
      <c r="L40" s="116">
        <f>'ACT Oct 2017'!BA17</f>
        <v>10</v>
      </c>
      <c r="M40" s="116">
        <f>'ACT Oct 2017'!BB17</f>
        <v>0</v>
      </c>
      <c r="N40" s="116">
        <f>'ACT Oct 2017'!BC17</f>
        <v>0</v>
      </c>
      <c r="O40" s="85">
        <f>J40-((I40-C40)*L40/100)*4</f>
        <v>4800.7131999999992</v>
      </c>
      <c r="P40" s="85">
        <f>O40-(O40*M40/100)</f>
        <v>4800.7131999999992</v>
      </c>
      <c r="Q40" s="85">
        <f t="shared" si="10"/>
        <v>5280.7845199999992</v>
      </c>
      <c r="R40" s="85">
        <f t="shared" si="10"/>
        <v>5280.7845199999992</v>
      </c>
      <c r="S40" s="117">
        <f>'ACT Oct 2017'!BJ17</f>
        <v>12</v>
      </c>
      <c r="T40" s="118" t="str">
        <f>'ACT Oct 2017'!BK17</f>
        <v>y</v>
      </c>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s="89" customFormat="1" ht="15" thickBot="1" x14ac:dyDescent="0.2">
      <c r="A41" s="133" t="str">
        <f>'ACT Oct 2017'!K18</f>
        <v>Next Business Energy</v>
      </c>
      <c r="B41" s="122" t="str">
        <f>'ACT Oct 2017'!L18</f>
        <v>Market offer</v>
      </c>
      <c r="C41" s="123">
        <f>91*'ACT Oct 2017'!M18/100</f>
        <v>127.4</v>
      </c>
      <c r="D41" s="124">
        <f>($C$30*$C$31)*'ACT Oct 2017'!N18/100</f>
        <v>570</v>
      </c>
      <c r="E41" s="123">
        <v>0</v>
      </c>
      <c r="F41" s="123">
        <v>0</v>
      </c>
      <c r="G41" s="123">
        <f>($C$30*$C$32)*'ACT Oct 2017'!AI18/100</f>
        <v>600</v>
      </c>
      <c r="H41" s="123">
        <f>($C$30*$C$33)*'ACT Oct 2017'!W18/100</f>
        <v>360</v>
      </c>
      <c r="I41" s="125">
        <f t="shared" si="9"/>
        <v>1657.4</v>
      </c>
      <c r="J41" s="119">
        <f t="shared" ref="J41" si="12">I41*4</f>
        <v>6629.6</v>
      </c>
      <c r="K41" s="126">
        <v>0</v>
      </c>
      <c r="L41" s="126">
        <f>'ACT Oct 2017'!BA18</f>
        <v>0</v>
      </c>
      <c r="M41" s="126">
        <f>'ACT Oct 2017'!BB18</f>
        <v>12</v>
      </c>
      <c r="N41" s="126">
        <f>'ACT Oct 2017'!BC18</f>
        <v>0</v>
      </c>
      <c r="O41" s="85">
        <f>J41</f>
        <v>6629.6</v>
      </c>
      <c r="P41" s="119">
        <f>O41-(O41*M41/100)</f>
        <v>5834.0480000000007</v>
      </c>
      <c r="Q41" s="119">
        <f t="shared" ref="Q41" si="13">O41*1.1</f>
        <v>7292.5600000000013</v>
      </c>
      <c r="R41" s="119">
        <f t="shared" ref="R41" si="14">P41*1.1</f>
        <v>6417.4528000000009</v>
      </c>
      <c r="S41" s="127">
        <f>'ACT Oct 2017'!BJ18</f>
        <v>24</v>
      </c>
      <c r="T41" s="128" t="str">
        <f>'ACT Oct 2017'!BK18</f>
        <v>y</v>
      </c>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s="89" customFormat="1" ht="14" x14ac:dyDescent="0.15">
      <c r="A42" s="88"/>
      <c r="B42" s="88"/>
      <c r="C42" s="88"/>
      <c r="D42" s="88"/>
      <c r="E42" s="88"/>
      <c r="F42" s="88"/>
      <c r="G42" s="88"/>
      <c r="H42" s="88"/>
      <c r="I42" s="88"/>
      <c r="J42" s="88"/>
      <c r="K42" s="88"/>
      <c r="L42" s="88"/>
      <c r="M42" s="88"/>
      <c r="N42" s="88"/>
      <c r="O42" s="88"/>
      <c r="P42" s="88"/>
      <c r="Q42" s="88"/>
      <c r="R42" s="88"/>
      <c r="S42" s="88"/>
      <c r="T42" s="88"/>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s="89" customFormat="1" ht="14" x14ac:dyDescent="0.15">
      <c r="A43" s="88"/>
      <c r="B43" s="88"/>
      <c r="C43" s="88"/>
      <c r="D43" s="88"/>
      <c r="E43" s="88"/>
      <c r="F43" s="88"/>
      <c r="G43" s="88"/>
      <c r="H43" s="88"/>
      <c r="I43" s="88"/>
      <c r="J43" s="88"/>
      <c r="K43" s="88"/>
      <c r="L43" s="88"/>
      <c r="M43" s="88"/>
      <c r="N43" s="88"/>
      <c r="O43" s="88"/>
      <c r="P43" s="88"/>
      <c r="Q43" s="88"/>
      <c r="R43" s="88"/>
      <c r="S43" s="88"/>
      <c r="T43" s="88"/>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s="89" customFormat="1" ht="14" x14ac:dyDescent="0.15">
      <c r="A44" s="88"/>
      <c r="B44" s="88"/>
      <c r="C44" s="88"/>
      <c r="D44" s="88"/>
      <c r="E44" s="88"/>
      <c r="F44" s="88"/>
      <c r="G44" s="88"/>
      <c r="H44" s="88"/>
      <c r="I44" s="88"/>
      <c r="J44" s="88"/>
      <c r="K44" s="88"/>
      <c r="L44" s="88"/>
      <c r="M44" s="88"/>
      <c r="N44" s="88"/>
      <c r="O44" s="88"/>
      <c r="P44" s="88"/>
      <c r="Q44" s="88"/>
      <c r="R44" s="88"/>
      <c r="S44" s="88"/>
      <c r="T44" s="88"/>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s="89" customFormat="1" ht="14" x14ac:dyDescent="0.15">
      <c r="A45" s="88"/>
      <c r="B45" s="88"/>
      <c r="C45" s="88"/>
      <c r="D45" s="88"/>
      <c r="E45" s="88"/>
      <c r="F45" s="88"/>
      <c r="G45" s="88"/>
      <c r="H45" s="88"/>
      <c r="I45" s="88"/>
      <c r="J45" s="88"/>
      <c r="K45" s="88"/>
      <c r="L45" s="88"/>
      <c r="M45" s="88"/>
      <c r="N45" s="88"/>
      <c r="O45" s="88"/>
      <c r="P45" s="88"/>
      <c r="Q45" s="88"/>
      <c r="R45" s="88"/>
      <c r="S45" s="88"/>
      <c r="T45" s="88"/>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s="89" customFormat="1" ht="14" x14ac:dyDescent="0.15">
      <c r="A46" s="88"/>
      <c r="B46" s="88"/>
      <c r="C46" s="88"/>
      <c r="D46" s="88"/>
      <c r="E46" s="88"/>
      <c r="F46" s="88"/>
      <c r="G46" s="88"/>
      <c r="H46" s="88"/>
      <c r="I46" s="88"/>
      <c r="J46" s="88"/>
      <c r="K46" s="88"/>
      <c r="L46" s="88"/>
      <c r="M46" s="88"/>
      <c r="N46" s="88"/>
      <c r="O46" s="88"/>
      <c r="P46" s="88"/>
      <c r="Q46" s="88"/>
      <c r="R46" s="88"/>
      <c r="S46" s="88"/>
      <c r="T46" s="88"/>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s="89" customFormat="1" ht="14" x14ac:dyDescent="0.15">
      <c r="A47" s="88"/>
      <c r="B47" s="88"/>
      <c r="C47" s="88"/>
      <c r="D47" s="88"/>
      <c r="E47" s="88"/>
      <c r="F47" s="88"/>
      <c r="G47" s="88"/>
      <c r="H47" s="88"/>
      <c r="I47" s="88"/>
      <c r="J47" s="88"/>
      <c r="K47" s="88"/>
      <c r="L47" s="88"/>
      <c r="M47" s="88"/>
      <c r="N47" s="88"/>
      <c r="O47" s="88"/>
      <c r="P47" s="88"/>
      <c r="Q47" s="88"/>
      <c r="R47" s="88"/>
      <c r="S47" s="88"/>
      <c r="T47" s="88"/>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s="89" customFormat="1" ht="14" x14ac:dyDescent="0.15">
      <c r="A48" s="88"/>
      <c r="B48" s="88"/>
      <c r="C48" s="88"/>
      <c r="D48" s="88"/>
      <c r="E48" s="88"/>
      <c r="F48" s="88"/>
      <c r="G48" s="88"/>
      <c r="H48" s="88"/>
      <c r="I48" s="88"/>
      <c r="J48" s="88"/>
      <c r="K48" s="88"/>
      <c r="L48" s="88"/>
      <c r="M48" s="88"/>
      <c r="N48" s="88"/>
      <c r="O48" s="88"/>
      <c r="P48" s="88"/>
      <c r="Q48" s="88"/>
      <c r="R48" s="88"/>
      <c r="S48" s="88"/>
      <c r="T48" s="88"/>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s="89" customFormat="1" ht="14" x14ac:dyDescent="0.15">
      <c r="A49" s="88"/>
      <c r="B49" s="88"/>
      <c r="C49" s="88"/>
      <c r="D49" s="88"/>
      <c r="E49" s="88"/>
      <c r="F49" s="88"/>
      <c r="G49" s="88"/>
      <c r="H49" s="88"/>
      <c r="I49" s="88"/>
      <c r="J49" s="88"/>
      <c r="K49" s="88"/>
      <c r="L49" s="88"/>
      <c r="M49" s="88"/>
      <c r="N49" s="88"/>
      <c r="O49" s="88"/>
      <c r="P49" s="88"/>
      <c r="Q49" s="88"/>
      <c r="R49" s="88"/>
      <c r="S49" s="88"/>
      <c r="T49" s="88"/>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s="89" customFormat="1" ht="14" x14ac:dyDescent="0.15">
      <c r="A50" s="88"/>
      <c r="B50" s="88"/>
      <c r="C50" s="88"/>
      <c r="D50" s="88"/>
      <c r="E50" s="88"/>
      <c r="F50" s="88"/>
      <c r="G50" s="88"/>
      <c r="H50" s="88"/>
      <c r="I50" s="88"/>
      <c r="J50" s="88"/>
      <c r="K50" s="88"/>
      <c r="L50" s="88"/>
      <c r="M50" s="88"/>
      <c r="N50" s="88"/>
      <c r="O50" s="88"/>
      <c r="P50" s="88"/>
      <c r="Q50" s="88"/>
      <c r="R50" s="88"/>
      <c r="S50" s="88"/>
      <c r="T50" s="88"/>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s="89" customFormat="1" ht="14" x14ac:dyDescent="0.15">
      <c r="A51" s="88"/>
      <c r="B51" s="88"/>
      <c r="C51" s="88"/>
      <c r="D51" s="88"/>
      <c r="E51" s="88"/>
      <c r="F51" s="88"/>
      <c r="G51" s="88"/>
      <c r="H51" s="88"/>
      <c r="I51" s="88"/>
      <c r="J51" s="88"/>
      <c r="K51" s="88"/>
      <c r="L51" s="88"/>
      <c r="M51" s="88"/>
      <c r="N51" s="88"/>
      <c r="O51" s="88"/>
      <c r="P51" s="88"/>
      <c r="Q51" s="88"/>
      <c r="R51" s="88"/>
      <c r="S51" s="88"/>
      <c r="T51" s="88"/>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s="89" customFormat="1" ht="14" x14ac:dyDescent="0.15">
      <c r="A52" s="88"/>
      <c r="B52" s="88"/>
      <c r="C52" s="88"/>
      <c r="D52" s="88"/>
      <c r="E52" s="88"/>
      <c r="F52" s="88"/>
      <c r="G52" s="88"/>
      <c r="H52" s="88"/>
      <c r="I52" s="88"/>
      <c r="J52" s="88"/>
      <c r="K52" s="88"/>
      <c r="L52" s="88"/>
      <c r="M52" s="88"/>
      <c r="N52" s="88"/>
      <c r="O52" s="88"/>
      <c r="P52" s="88"/>
      <c r="Q52" s="88"/>
      <c r="R52" s="88"/>
      <c r="S52" s="88"/>
      <c r="T52" s="88"/>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s="89" customFormat="1" ht="14" x14ac:dyDescent="0.15">
      <c r="A53" s="88"/>
      <c r="B53" s="88"/>
      <c r="C53" s="88"/>
      <c r="D53" s="88"/>
      <c r="E53" s="88"/>
      <c r="F53" s="88"/>
      <c r="G53" s="88"/>
      <c r="H53" s="88"/>
      <c r="I53" s="88"/>
      <c r="J53" s="88"/>
      <c r="K53" s="88"/>
      <c r="L53" s="88"/>
      <c r="M53" s="88"/>
      <c r="N53" s="88"/>
      <c r="O53" s="88"/>
      <c r="P53" s="88"/>
      <c r="Q53" s="88"/>
      <c r="R53" s="88"/>
      <c r="S53" s="88"/>
      <c r="T53" s="88"/>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s="89" customFormat="1" ht="14" x14ac:dyDescent="0.15">
      <c r="A54" s="88"/>
      <c r="B54" s="88"/>
      <c r="C54" s="88"/>
      <c r="D54" s="88"/>
      <c r="E54" s="88"/>
      <c r="F54" s="88"/>
      <c r="G54" s="88"/>
      <c r="H54" s="88"/>
      <c r="I54" s="88"/>
      <c r="J54" s="88"/>
      <c r="K54" s="88"/>
      <c r="L54" s="88"/>
      <c r="M54" s="88"/>
      <c r="N54" s="88"/>
      <c r="O54" s="88"/>
      <c r="P54" s="88"/>
      <c r="Q54" s="88"/>
      <c r="R54" s="88"/>
      <c r="S54" s="88"/>
      <c r="T54" s="88"/>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s="89" customFormat="1" ht="14" x14ac:dyDescent="0.15">
      <c r="A55" s="88"/>
      <c r="B55" s="88"/>
      <c r="C55" s="88"/>
      <c r="D55" s="88"/>
      <c r="E55" s="88"/>
      <c r="F55" s="88"/>
      <c r="G55" s="88"/>
      <c r="H55" s="88"/>
      <c r="I55" s="88"/>
      <c r="J55" s="88"/>
      <c r="K55" s="88"/>
      <c r="L55" s="88"/>
      <c r="M55" s="88"/>
      <c r="N55" s="88"/>
      <c r="O55" s="88"/>
      <c r="P55" s="88"/>
      <c r="Q55" s="88"/>
      <c r="R55" s="88"/>
      <c r="S55" s="88"/>
      <c r="T55" s="88"/>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s="89" customFormat="1" ht="14" x14ac:dyDescent="0.15">
      <c r="A56" s="88"/>
      <c r="B56" s="88"/>
      <c r="C56" s="88"/>
      <c r="D56" s="88"/>
      <c r="E56" s="88"/>
      <c r="F56" s="88"/>
      <c r="G56" s="88"/>
      <c r="H56" s="88"/>
      <c r="I56" s="88"/>
      <c r="J56" s="88"/>
      <c r="K56" s="88"/>
      <c r="L56" s="88"/>
      <c r="M56" s="88"/>
      <c r="N56" s="88"/>
      <c r="O56" s="88"/>
      <c r="P56" s="88"/>
      <c r="Q56" s="88"/>
      <c r="R56" s="88"/>
      <c r="S56" s="88"/>
      <c r="T56" s="88"/>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s="89" customFormat="1" ht="14" x14ac:dyDescent="0.15">
      <c r="A57" s="88"/>
      <c r="B57" s="88"/>
      <c r="C57" s="88"/>
      <c r="D57" s="88"/>
      <c r="E57" s="88"/>
      <c r="F57" s="88"/>
      <c r="G57" s="88"/>
      <c r="H57" s="88"/>
      <c r="I57" s="88"/>
      <c r="J57" s="88"/>
      <c r="K57" s="88"/>
      <c r="L57" s="88"/>
      <c r="M57" s="88"/>
      <c r="N57" s="88"/>
      <c r="O57" s="88"/>
      <c r="P57" s="88"/>
      <c r="Q57" s="88"/>
      <c r="R57" s="88"/>
      <c r="S57" s="88"/>
      <c r="T57" s="88"/>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s="89" customFormat="1" ht="14" x14ac:dyDescent="0.15">
      <c r="A58" s="88"/>
      <c r="B58" s="88"/>
      <c r="C58" s="88"/>
      <c r="D58" s="88"/>
      <c r="E58" s="88"/>
      <c r="F58" s="88"/>
      <c r="G58" s="88"/>
      <c r="H58" s="88"/>
      <c r="I58" s="88"/>
      <c r="J58" s="88"/>
      <c r="K58" s="88"/>
      <c r="L58" s="88"/>
      <c r="M58" s="88"/>
      <c r="N58" s="88"/>
      <c r="O58" s="88"/>
      <c r="P58" s="88"/>
      <c r="Q58" s="88"/>
      <c r="R58" s="88"/>
      <c r="S58" s="88"/>
      <c r="T58" s="88"/>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s="89" customFormat="1" ht="14" x14ac:dyDescent="0.15">
      <c r="A59" s="88"/>
      <c r="B59" s="88"/>
      <c r="C59" s="88"/>
      <c r="D59" s="88"/>
      <c r="E59" s="88"/>
      <c r="F59" s="88"/>
      <c r="G59" s="88"/>
      <c r="H59" s="88"/>
      <c r="I59" s="88"/>
      <c r="J59" s="88"/>
      <c r="K59" s="88"/>
      <c r="L59" s="88"/>
      <c r="M59" s="88"/>
      <c r="N59" s="88"/>
      <c r="O59" s="88"/>
      <c r="P59" s="88"/>
      <c r="Q59" s="88"/>
      <c r="R59" s="88"/>
      <c r="S59" s="88"/>
      <c r="T59" s="88"/>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s="89" customFormat="1" ht="14" x14ac:dyDescent="0.15">
      <c r="A60" s="88"/>
      <c r="B60" s="88"/>
      <c r="C60" s="88"/>
      <c r="D60" s="88"/>
      <c r="E60" s="88"/>
      <c r="F60" s="88"/>
      <c r="G60" s="88"/>
      <c r="H60" s="88"/>
      <c r="I60" s="88"/>
      <c r="J60" s="88"/>
      <c r="K60" s="88"/>
      <c r="L60" s="88"/>
      <c r="M60" s="88"/>
      <c r="N60" s="88"/>
      <c r="O60" s="88"/>
      <c r="P60" s="88"/>
      <c r="Q60" s="88"/>
      <c r="R60" s="88"/>
      <c r="S60" s="88"/>
      <c r="T60" s="88"/>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s="89" customFormat="1" ht="14" x14ac:dyDescent="0.15">
      <c r="A61" s="88"/>
      <c r="B61" s="88"/>
      <c r="C61" s="88"/>
      <c r="D61" s="88"/>
      <c r="E61" s="88"/>
      <c r="F61" s="88"/>
      <c r="G61" s="88"/>
      <c r="H61" s="88"/>
      <c r="I61" s="88"/>
      <c r="J61" s="88"/>
      <c r="K61" s="88"/>
      <c r="L61" s="88"/>
      <c r="M61" s="88"/>
      <c r="N61" s="88"/>
      <c r="O61" s="88"/>
      <c r="P61" s="88"/>
      <c r="Q61" s="88"/>
      <c r="R61" s="88"/>
      <c r="S61" s="88"/>
      <c r="T61" s="88"/>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s="89" customFormat="1" ht="14" x14ac:dyDescent="0.15">
      <c r="A62" s="88"/>
      <c r="B62" s="88"/>
      <c r="C62" s="88"/>
      <c r="D62" s="88"/>
      <c r="E62" s="88"/>
      <c r="F62" s="88"/>
      <c r="G62" s="88"/>
      <c r="H62" s="88"/>
      <c r="I62" s="88"/>
      <c r="J62" s="88"/>
      <c r="K62" s="88"/>
      <c r="L62" s="88"/>
      <c r="M62" s="88"/>
      <c r="N62" s="88"/>
      <c r="O62" s="88"/>
      <c r="P62" s="88"/>
      <c r="Q62" s="88"/>
      <c r="R62" s="88"/>
      <c r="S62" s="88"/>
      <c r="T62" s="88"/>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s="89" customFormat="1" ht="14" x14ac:dyDescent="0.15">
      <c r="A63" s="88"/>
      <c r="B63" s="88"/>
      <c r="C63" s="88"/>
      <c r="D63" s="88"/>
      <c r="E63" s="88"/>
      <c r="F63" s="88"/>
      <c r="G63" s="88"/>
      <c r="H63" s="88"/>
      <c r="I63" s="88"/>
      <c r="J63" s="88"/>
      <c r="K63" s="88"/>
      <c r="L63" s="88"/>
      <c r="M63" s="88"/>
      <c r="N63" s="88"/>
      <c r="O63" s="88"/>
      <c r="P63" s="88"/>
      <c r="Q63" s="88"/>
      <c r="R63" s="88"/>
      <c r="S63" s="88"/>
      <c r="T63" s="88"/>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s="89" customFormat="1" ht="14" x14ac:dyDescent="0.15">
      <c r="A64" s="88"/>
      <c r="B64" s="88"/>
      <c r="C64" s="88"/>
      <c r="D64" s="88"/>
      <c r="E64" s="88"/>
      <c r="F64" s="88"/>
      <c r="G64" s="88"/>
      <c r="H64" s="88"/>
      <c r="I64" s="88"/>
      <c r="J64" s="88"/>
      <c r="K64" s="88"/>
      <c r="L64" s="88"/>
      <c r="M64" s="88"/>
      <c r="N64" s="88"/>
      <c r="O64" s="88"/>
      <c r="P64" s="88"/>
      <c r="Q64" s="88"/>
      <c r="R64" s="88"/>
      <c r="S64" s="88"/>
      <c r="T64" s="88"/>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s="89" customFormat="1" ht="14" x14ac:dyDescent="0.15">
      <c r="A65" s="88"/>
      <c r="B65" s="88"/>
      <c r="C65" s="88"/>
      <c r="D65" s="88"/>
      <c r="E65" s="88"/>
      <c r="F65" s="88"/>
      <c r="G65" s="88"/>
      <c r="H65" s="88"/>
      <c r="I65" s="88"/>
      <c r="J65" s="88"/>
      <c r="K65" s="88"/>
      <c r="L65" s="88"/>
      <c r="M65" s="88"/>
      <c r="N65" s="88"/>
      <c r="O65" s="88"/>
      <c r="P65" s="88"/>
      <c r="Q65" s="88"/>
      <c r="R65" s="88"/>
      <c r="S65" s="88"/>
      <c r="T65" s="88"/>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s="89" customFormat="1" ht="14" x14ac:dyDescent="0.15">
      <c r="A66" s="88"/>
      <c r="B66" s="88"/>
      <c r="C66" s="88"/>
      <c r="D66" s="88"/>
      <c r="E66" s="88"/>
      <c r="F66" s="88"/>
      <c r="G66" s="88"/>
      <c r="H66" s="88"/>
      <c r="I66" s="88"/>
      <c r="J66" s="88"/>
      <c r="K66" s="88"/>
      <c r="L66" s="88"/>
      <c r="M66" s="88"/>
      <c r="N66" s="88"/>
      <c r="O66" s="88"/>
      <c r="P66" s="88"/>
      <c r="Q66" s="88"/>
      <c r="R66" s="88"/>
      <c r="S66" s="88"/>
      <c r="T66" s="88"/>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s="89" customFormat="1" ht="14" x14ac:dyDescent="0.15">
      <c r="A67" s="88"/>
      <c r="B67" s="88"/>
      <c r="C67" s="88"/>
      <c r="D67" s="88"/>
      <c r="E67" s="88"/>
      <c r="F67" s="88"/>
      <c r="G67" s="88"/>
      <c r="H67" s="88"/>
      <c r="I67" s="88"/>
      <c r="J67" s="88"/>
      <c r="K67" s="88"/>
      <c r="L67" s="88"/>
      <c r="M67" s="88"/>
      <c r="N67" s="88"/>
      <c r="O67" s="88"/>
      <c r="P67" s="88"/>
      <c r="Q67" s="88"/>
      <c r="R67" s="88"/>
      <c r="S67" s="88"/>
      <c r="T67" s="88"/>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s="89" customFormat="1" ht="14" x14ac:dyDescent="0.15">
      <c r="A68" s="88"/>
      <c r="B68" s="88"/>
      <c r="C68" s="88"/>
      <c r="D68" s="88"/>
      <c r="E68" s="88"/>
      <c r="F68" s="88"/>
      <c r="G68" s="88"/>
      <c r="H68" s="88"/>
      <c r="I68" s="88"/>
      <c r="J68" s="88"/>
      <c r="K68" s="88"/>
      <c r="L68" s="88"/>
      <c r="M68" s="88"/>
      <c r="N68" s="88"/>
      <c r="O68" s="88"/>
      <c r="P68" s="88"/>
      <c r="Q68" s="88"/>
      <c r="R68" s="88"/>
      <c r="S68" s="88"/>
      <c r="T68" s="88"/>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s="89" customFormat="1" ht="14" x14ac:dyDescent="0.15">
      <c r="A69" s="88"/>
      <c r="B69" s="88"/>
      <c r="C69" s="88"/>
      <c r="D69" s="88"/>
      <c r="E69" s="88"/>
      <c r="F69" s="88"/>
      <c r="G69" s="88"/>
      <c r="H69" s="88"/>
      <c r="I69" s="88"/>
      <c r="J69" s="88"/>
      <c r="K69" s="88"/>
      <c r="L69" s="88"/>
      <c r="M69" s="88"/>
      <c r="N69" s="88"/>
      <c r="O69" s="88"/>
      <c r="P69" s="88"/>
      <c r="Q69" s="88"/>
      <c r="R69" s="88"/>
      <c r="S69" s="88"/>
      <c r="T69" s="88"/>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s="89" customFormat="1" ht="14" x14ac:dyDescent="0.15">
      <c r="A70" s="88"/>
      <c r="B70" s="88"/>
      <c r="C70" s="88"/>
      <c r="D70" s="88"/>
      <c r="E70" s="88"/>
      <c r="F70" s="88"/>
      <c r="G70" s="88"/>
      <c r="H70" s="88"/>
      <c r="I70" s="88"/>
      <c r="J70" s="88"/>
      <c r="K70" s="88"/>
      <c r="L70" s="88"/>
      <c r="M70" s="88"/>
      <c r="N70" s="88"/>
      <c r="O70" s="88"/>
      <c r="P70" s="88"/>
      <c r="Q70" s="88"/>
      <c r="R70" s="88"/>
      <c r="S70" s="88"/>
      <c r="T70" s="88"/>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s="89" customFormat="1" ht="14" x14ac:dyDescent="0.15">
      <c r="A71" s="88"/>
      <c r="B71" s="88"/>
      <c r="C71" s="88"/>
      <c r="D71" s="88"/>
      <c r="E71" s="88"/>
      <c r="F71" s="88"/>
      <c r="G71" s="88"/>
      <c r="H71" s="88"/>
      <c r="I71" s="88"/>
      <c r="J71" s="88"/>
      <c r="K71" s="88"/>
      <c r="L71" s="88"/>
      <c r="M71" s="88"/>
      <c r="N71" s="88"/>
      <c r="O71" s="88"/>
      <c r="P71" s="88"/>
      <c r="Q71" s="88"/>
      <c r="R71" s="88"/>
      <c r="S71" s="88"/>
      <c r="T71" s="88"/>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89" customFormat="1" ht="14" x14ac:dyDescent="0.15">
      <c r="A72" s="88"/>
      <c r="B72" s="88"/>
      <c r="C72" s="88"/>
      <c r="D72" s="88"/>
      <c r="E72" s="88"/>
      <c r="F72" s="88"/>
      <c r="G72" s="88"/>
      <c r="H72" s="88"/>
      <c r="I72" s="88"/>
      <c r="J72" s="88"/>
      <c r="K72" s="88"/>
      <c r="L72" s="88"/>
      <c r="M72" s="88"/>
      <c r="N72" s="88"/>
      <c r="O72" s="88"/>
      <c r="P72" s="88"/>
      <c r="Q72" s="88"/>
      <c r="R72" s="88"/>
      <c r="S72" s="88"/>
      <c r="T72" s="88"/>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s="89" customFormat="1" ht="14" x14ac:dyDescent="0.15">
      <c r="A73" s="88"/>
      <c r="B73" s="88"/>
      <c r="C73" s="88"/>
      <c r="D73" s="88"/>
      <c r="E73" s="88"/>
      <c r="F73" s="88"/>
      <c r="G73" s="88"/>
      <c r="H73" s="88"/>
      <c r="I73" s="88"/>
      <c r="J73" s="88"/>
      <c r="K73" s="88"/>
      <c r="L73" s="88"/>
      <c r="M73" s="88"/>
      <c r="N73" s="88"/>
      <c r="O73" s="88"/>
      <c r="P73" s="88"/>
      <c r="Q73" s="88"/>
      <c r="R73" s="88"/>
      <c r="S73" s="88"/>
      <c r="T73" s="88"/>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s="89" customFormat="1" ht="14" x14ac:dyDescent="0.15">
      <c r="A74" s="88"/>
      <c r="B74" s="88"/>
      <c r="C74" s="88"/>
      <c r="D74" s="88"/>
      <c r="E74" s="88"/>
      <c r="F74" s="88"/>
      <c r="G74" s="88"/>
      <c r="H74" s="88"/>
      <c r="I74" s="88"/>
      <c r="J74" s="88"/>
      <c r="K74" s="88"/>
      <c r="L74" s="88"/>
      <c r="M74" s="88"/>
      <c r="N74" s="88"/>
      <c r="O74" s="88"/>
      <c r="P74" s="88"/>
      <c r="Q74" s="88"/>
      <c r="R74" s="88"/>
      <c r="S74" s="88"/>
      <c r="T74" s="88"/>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89" customFormat="1" ht="14" x14ac:dyDescent="0.15">
      <c r="A75" s="88"/>
      <c r="B75" s="88"/>
      <c r="C75" s="88"/>
      <c r="D75" s="88"/>
      <c r="E75" s="88"/>
      <c r="F75" s="88"/>
      <c r="G75" s="88"/>
      <c r="H75" s="88"/>
      <c r="I75" s="88"/>
      <c r="J75" s="88"/>
      <c r="K75" s="88"/>
      <c r="L75" s="88"/>
      <c r="M75" s="88"/>
      <c r="N75" s="88"/>
      <c r="O75" s="88"/>
      <c r="P75" s="88"/>
      <c r="Q75" s="88"/>
      <c r="R75" s="88"/>
      <c r="S75" s="88"/>
      <c r="T75" s="88"/>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s="89" customFormat="1" ht="14" x14ac:dyDescent="0.15">
      <c r="A76" s="88"/>
      <c r="B76" s="88"/>
      <c r="C76" s="88"/>
      <c r="D76" s="88"/>
      <c r="E76" s="88"/>
      <c r="F76" s="88"/>
      <c r="G76" s="88"/>
      <c r="H76" s="88"/>
      <c r="I76" s="88"/>
      <c r="J76" s="88"/>
      <c r="K76" s="88"/>
      <c r="L76" s="88"/>
      <c r="M76" s="88"/>
      <c r="N76" s="88"/>
      <c r="O76" s="88"/>
      <c r="P76" s="88"/>
      <c r="Q76" s="88"/>
      <c r="R76" s="88"/>
      <c r="S76" s="88"/>
      <c r="T76" s="88"/>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s="89" customFormat="1" ht="14" x14ac:dyDescent="0.15">
      <c r="A77" s="88"/>
      <c r="B77" s="88"/>
      <c r="C77" s="88"/>
      <c r="D77" s="88"/>
      <c r="E77" s="88"/>
      <c r="F77" s="88"/>
      <c r="G77" s="88"/>
      <c r="H77" s="88"/>
      <c r="I77" s="88"/>
      <c r="J77" s="88"/>
      <c r="K77" s="88"/>
      <c r="L77" s="88"/>
      <c r="M77" s="88"/>
      <c r="N77" s="88"/>
      <c r="O77" s="88"/>
      <c r="P77" s="88"/>
      <c r="Q77" s="88"/>
      <c r="R77" s="88"/>
      <c r="S77" s="88"/>
      <c r="T77" s="88"/>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s="89" customFormat="1" ht="14" x14ac:dyDescent="0.15">
      <c r="A78" s="88"/>
      <c r="B78" s="88"/>
      <c r="C78" s="88"/>
      <c r="D78" s="88"/>
      <c r="E78" s="88"/>
      <c r="F78" s="88"/>
      <c r="G78" s="88"/>
      <c r="H78" s="88"/>
      <c r="I78" s="88"/>
      <c r="J78" s="88"/>
      <c r="K78" s="88"/>
      <c r="L78" s="88"/>
      <c r="M78" s="88"/>
      <c r="N78" s="88"/>
      <c r="O78" s="88"/>
      <c r="P78" s="88"/>
      <c r="Q78" s="88"/>
      <c r="R78" s="88"/>
      <c r="S78" s="88"/>
      <c r="T78" s="88"/>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s="89" customFormat="1" ht="14" x14ac:dyDescent="0.15">
      <c r="A79" s="88"/>
      <c r="B79" s="88"/>
      <c r="C79" s="88"/>
      <c r="D79" s="88"/>
      <c r="E79" s="88"/>
      <c r="F79" s="88"/>
      <c r="G79" s="88"/>
      <c r="H79" s="88"/>
      <c r="I79" s="88"/>
      <c r="J79" s="88"/>
      <c r="K79" s="88"/>
      <c r="L79" s="88"/>
      <c r="M79" s="88"/>
      <c r="N79" s="88"/>
      <c r="O79" s="88"/>
      <c r="P79" s="88"/>
      <c r="Q79" s="88"/>
      <c r="R79" s="88"/>
      <c r="S79" s="88"/>
      <c r="T79" s="88"/>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s="89" customFormat="1" ht="14" x14ac:dyDescent="0.15">
      <c r="A80" s="88"/>
      <c r="B80" s="88"/>
      <c r="C80" s="88"/>
      <c r="D80" s="88"/>
      <c r="E80" s="88"/>
      <c r="F80" s="88"/>
      <c r="G80" s="88"/>
      <c r="H80" s="88"/>
      <c r="I80" s="88"/>
      <c r="J80" s="88"/>
      <c r="K80" s="88"/>
      <c r="L80" s="88"/>
      <c r="M80" s="88"/>
      <c r="N80" s="88"/>
      <c r="O80" s="88"/>
      <c r="P80" s="88"/>
      <c r="Q80" s="88"/>
      <c r="R80" s="88"/>
      <c r="S80" s="88"/>
      <c r="T80" s="88"/>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s="89" customFormat="1" ht="14" x14ac:dyDescent="0.15">
      <c r="A81" s="88"/>
      <c r="B81" s="88"/>
      <c r="C81" s="88"/>
      <c r="D81" s="88"/>
      <c r="E81" s="88"/>
      <c r="F81" s="88"/>
      <c r="G81" s="88"/>
      <c r="H81" s="88"/>
      <c r="I81" s="88"/>
      <c r="J81" s="88"/>
      <c r="K81" s="88"/>
      <c r="L81" s="88"/>
      <c r="M81" s="88"/>
      <c r="N81" s="88"/>
      <c r="O81" s="88"/>
      <c r="P81" s="88"/>
      <c r="Q81" s="88"/>
      <c r="R81" s="88"/>
      <c r="S81" s="88"/>
      <c r="T81" s="88"/>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s="89" customFormat="1" ht="14" x14ac:dyDescent="0.15">
      <c r="A82" s="88"/>
      <c r="B82" s="88"/>
      <c r="C82" s="88"/>
      <c r="D82" s="88"/>
      <c r="E82" s="88"/>
      <c r="F82" s="88"/>
      <c r="G82" s="88"/>
      <c r="H82" s="88"/>
      <c r="I82" s="88"/>
      <c r="J82" s="88"/>
      <c r="K82" s="88"/>
      <c r="L82" s="88"/>
      <c r="M82" s="88"/>
      <c r="N82" s="88"/>
      <c r="O82" s="88"/>
      <c r="P82" s="88"/>
      <c r="Q82" s="88"/>
      <c r="R82" s="88"/>
      <c r="S82" s="88"/>
      <c r="T82" s="88"/>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s="89" customFormat="1" ht="14" x14ac:dyDescent="0.15">
      <c r="A83" s="88"/>
      <c r="B83" s="88"/>
      <c r="C83" s="88"/>
      <c r="D83" s="88"/>
      <c r="E83" s="88"/>
      <c r="F83" s="88"/>
      <c r="G83" s="88"/>
      <c r="H83" s="88"/>
      <c r="I83" s="88"/>
      <c r="J83" s="88"/>
      <c r="K83" s="88"/>
      <c r="L83" s="88"/>
      <c r="M83" s="88"/>
      <c r="N83" s="88"/>
      <c r="O83" s="88"/>
      <c r="P83" s="88"/>
      <c r="Q83" s="88"/>
      <c r="R83" s="88"/>
      <c r="S83" s="88"/>
      <c r="T83" s="88"/>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s="89" customFormat="1" ht="14" x14ac:dyDescent="0.15">
      <c r="A84" s="88"/>
      <c r="B84" s="88"/>
      <c r="C84" s="88"/>
      <c r="D84" s="88"/>
      <c r="E84" s="88"/>
      <c r="F84" s="88"/>
      <c r="G84" s="88"/>
      <c r="H84" s="88"/>
      <c r="I84" s="88"/>
      <c r="J84" s="88"/>
      <c r="K84" s="88"/>
      <c r="L84" s="88"/>
      <c r="M84" s="88"/>
      <c r="N84" s="88"/>
      <c r="O84" s="88"/>
      <c r="P84" s="88"/>
      <c r="Q84" s="88"/>
      <c r="R84" s="88"/>
      <c r="S84" s="88"/>
      <c r="T84" s="88"/>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s="89" customFormat="1" x14ac:dyDescent="0.15"/>
    <row r="86" spans="1:49" s="89" customFormat="1" x14ac:dyDescent="0.15"/>
    <row r="87" spans="1:49" s="89" customFormat="1" x14ac:dyDescent="0.15"/>
    <row r="88" spans="1:49" s="89" customFormat="1" x14ac:dyDescent="0.15"/>
    <row r="89" spans="1:49" s="89" customFormat="1" x14ac:dyDescent="0.15"/>
    <row r="90" spans="1:49" s="89" customFormat="1" x14ac:dyDescent="0.15"/>
    <row r="91" spans="1:49" s="89" customFormat="1" x14ac:dyDescent="0.15"/>
    <row r="92" spans="1:49" s="89" customFormat="1" x14ac:dyDescent="0.15"/>
    <row r="93" spans="1:49" s="89" customFormat="1" x14ac:dyDescent="0.15"/>
    <row r="94" spans="1:49" s="89" customFormat="1" x14ac:dyDescent="0.15"/>
    <row r="95" spans="1:49" s="89" customFormat="1" x14ac:dyDescent="0.15"/>
    <row r="96" spans="1:49" s="89" customFormat="1" x14ac:dyDescent="0.15"/>
    <row r="97" s="89" customFormat="1" x14ac:dyDescent="0.15"/>
    <row r="98" s="89" customFormat="1" x14ac:dyDescent="0.15"/>
    <row r="99" s="89" customFormat="1" x14ac:dyDescent="0.15"/>
    <row r="100" s="89" customFormat="1" x14ac:dyDescent="0.15"/>
    <row r="101" s="89" customFormat="1" x14ac:dyDescent="0.15"/>
    <row r="102" s="89" customFormat="1" x14ac:dyDescent="0.15"/>
    <row r="103" s="89" customFormat="1" x14ac:dyDescent="0.15"/>
    <row r="104" s="89" customFormat="1" x14ac:dyDescent="0.15"/>
    <row r="105" s="89" customFormat="1" x14ac:dyDescent="0.15"/>
    <row r="106" s="89" customFormat="1" x14ac:dyDescent="0.15"/>
    <row r="107" s="89" customFormat="1" x14ac:dyDescent="0.15"/>
    <row r="108" s="89" customFormat="1" x14ac:dyDescent="0.15"/>
    <row r="109" s="89" customFormat="1" x14ac:dyDescent="0.15"/>
    <row r="110" s="89" customFormat="1" x14ac:dyDescent="0.15"/>
    <row r="111" s="89" customFormat="1" x14ac:dyDescent="0.15"/>
    <row r="112" s="89" customFormat="1" x14ac:dyDescent="0.15"/>
    <row r="113" s="89" customFormat="1" x14ac:dyDescent="0.15"/>
    <row r="114" s="89" customFormat="1" x14ac:dyDescent="0.15"/>
    <row r="115" s="89" customFormat="1" x14ac:dyDescent="0.15"/>
    <row r="116" s="89" customFormat="1" x14ac:dyDescent="0.15"/>
    <row r="117" s="89" customFormat="1" x14ac:dyDescent="0.15"/>
    <row r="118" s="89" customFormat="1" x14ac:dyDescent="0.15"/>
    <row r="119" s="89" customFormat="1" x14ac:dyDescent="0.15"/>
    <row r="120" s="89" customFormat="1" x14ac:dyDescent="0.15"/>
    <row r="121" s="89" customFormat="1" x14ac:dyDescent="0.15"/>
    <row r="122" s="89" customFormat="1" x14ac:dyDescent="0.15"/>
    <row r="123" s="89" customFormat="1" x14ac:dyDescent="0.15"/>
    <row r="124" s="89" customFormat="1" x14ac:dyDescent="0.15"/>
    <row r="125" s="89" customFormat="1" x14ac:dyDescent="0.15"/>
    <row r="126" s="89" customFormat="1" x14ac:dyDescent="0.15"/>
    <row r="127" s="89" customFormat="1" x14ac:dyDescent="0.15"/>
    <row r="128" s="89" customFormat="1" x14ac:dyDescent="0.15"/>
    <row r="129" s="89" customFormat="1" x14ac:dyDescent="0.15"/>
    <row r="130" s="89" customFormat="1" x14ac:dyDescent="0.15"/>
    <row r="131" s="89" customFormat="1" x14ac:dyDescent="0.15"/>
    <row r="132" s="89" customFormat="1" x14ac:dyDescent="0.15"/>
    <row r="133" s="89" customFormat="1" x14ac:dyDescent="0.15"/>
    <row r="134" s="89" customFormat="1" x14ac:dyDescent="0.15"/>
    <row r="135" s="89" customFormat="1" x14ac:dyDescent="0.15"/>
    <row r="136" s="89" customFormat="1" x14ac:dyDescent="0.15"/>
    <row r="137" s="89" customFormat="1" x14ac:dyDescent="0.15"/>
    <row r="138" s="89" customFormat="1" x14ac:dyDescent="0.15"/>
    <row r="139" s="89" customFormat="1" x14ac:dyDescent="0.15"/>
    <row r="140" s="89" customFormat="1" x14ac:dyDescent="0.15"/>
    <row r="141" s="89" customFormat="1" x14ac:dyDescent="0.15"/>
    <row r="142" s="89" customFormat="1" x14ac:dyDescent="0.15"/>
    <row r="143" s="89" customFormat="1" x14ac:dyDescent="0.15"/>
    <row r="144" s="89" customFormat="1" x14ac:dyDescent="0.15"/>
    <row r="145" s="89" customFormat="1" x14ac:dyDescent="0.15"/>
    <row r="146" s="89" customFormat="1" x14ac:dyDescent="0.15"/>
    <row r="147" s="89" customFormat="1" x14ac:dyDescent="0.15"/>
    <row r="148" s="89" customFormat="1" x14ac:dyDescent="0.15"/>
    <row r="149" s="89" customFormat="1" x14ac:dyDescent="0.15"/>
    <row r="150" s="89" customFormat="1" x14ac:dyDescent="0.15"/>
    <row r="151" s="89" customFormat="1" x14ac:dyDescent="0.15"/>
    <row r="152" s="89" customFormat="1" x14ac:dyDescent="0.15"/>
    <row r="153" s="89" customFormat="1" x14ac:dyDescent="0.15"/>
    <row r="154" s="89" customFormat="1" x14ac:dyDescent="0.15"/>
    <row r="155" s="89" customFormat="1" x14ac:dyDescent="0.15"/>
    <row r="156" s="89" customFormat="1" x14ac:dyDescent="0.15"/>
    <row r="157" s="89" customFormat="1" x14ac:dyDescent="0.15"/>
    <row r="158" s="89" customFormat="1" x14ac:dyDescent="0.15"/>
    <row r="159" s="89" customFormat="1" x14ac:dyDescent="0.15"/>
    <row r="160" s="89" customFormat="1" x14ac:dyDescent="0.15"/>
    <row r="161" s="89" customFormat="1" x14ac:dyDescent="0.15"/>
    <row r="162" s="89" customFormat="1" x14ac:dyDescent="0.15"/>
    <row r="163" s="89" customFormat="1" x14ac:dyDescent="0.15"/>
    <row r="164" s="89" customFormat="1" x14ac:dyDescent="0.15"/>
    <row r="165" s="89" customFormat="1" x14ac:dyDescent="0.15"/>
    <row r="166" s="89" customFormat="1" x14ac:dyDescent="0.15"/>
    <row r="167" s="89" customFormat="1" x14ac:dyDescent="0.15"/>
    <row r="168" s="89" customFormat="1" x14ac:dyDescent="0.15"/>
    <row r="169" s="89" customFormat="1" x14ac:dyDescent="0.15"/>
    <row r="170" s="89" customFormat="1" x14ac:dyDescent="0.15"/>
    <row r="171" s="89" customFormat="1" x14ac:dyDescent="0.15"/>
    <row r="172" s="89" customFormat="1" x14ac:dyDescent="0.15"/>
    <row r="173" s="89" customFormat="1" x14ac:dyDescent="0.15"/>
    <row r="174" s="89" customFormat="1" x14ac:dyDescent="0.15"/>
    <row r="175" s="89" customFormat="1" x14ac:dyDescent="0.15"/>
    <row r="176" s="89" customFormat="1" x14ac:dyDescent="0.15"/>
    <row r="177" s="89" customFormat="1" x14ac:dyDescent="0.15"/>
    <row r="178" s="89" customFormat="1" x14ac:dyDescent="0.15"/>
    <row r="179" s="89" customFormat="1" x14ac:dyDescent="0.15"/>
    <row r="180" s="89" customFormat="1" x14ac:dyDescent="0.15"/>
    <row r="181" s="89" customFormat="1" x14ac:dyDescent="0.15"/>
    <row r="182" s="89" customFormat="1" x14ac:dyDescent="0.15"/>
    <row r="183" s="89" customFormat="1" x14ac:dyDescent="0.15"/>
    <row r="184" s="89" customFormat="1" x14ac:dyDescent="0.15"/>
    <row r="185" s="89" customFormat="1" x14ac:dyDescent="0.15"/>
    <row r="186" s="89" customFormat="1" x14ac:dyDescent="0.15"/>
    <row r="187" s="89" customFormat="1" x14ac:dyDescent="0.15"/>
    <row r="188" s="89" customFormat="1" x14ac:dyDescent="0.15"/>
    <row r="189" s="89" customFormat="1" x14ac:dyDescent="0.15"/>
    <row r="190" s="89" customFormat="1" x14ac:dyDescent="0.15"/>
    <row r="191" s="89" customFormat="1" x14ac:dyDescent="0.15"/>
    <row r="192" s="89" customFormat="1" x14ac:dyDescent="0.15"/>
    <row r="193" s="89" customFormat="1" x14ac:dyDescent="0.15"/>
    <row r="194" s="89" customFormat="1" x14ac:dyDescent="0.15"/>
    <row r="195" s="89" customFormat="1" x14ac:dyDescent="0.15"/>
    <row r="196" s="89" customFormat="1" x14ac:dyDescent="0.15"/>
    <row r="197" s="89" customFormat="1" x14ac:dyDescent="0.15"/>
    <row r="198" s="89" customFormat="1" x14ac:dyDescent="0.15"/>
    <row r="199" s="89" customFormat="1" x14ac:dyDescent="0.15"/>
    <row r="200" s="89" customFormat="1" x14ac:dyDescent="0.15"/>
    <row r="201" s="89" customFormat="1" x14ac:dyDescent="0.15"/>
    <row r="202" s="89" customFormat="1" x14ac:dyDescent="0.15"/>
    <row r="203" s="89" customFormat="1" x14ac:dyDescent="0.15"/>
    <row r="204" s="89" customFormat="1" x14ac:dyDescent="0.15"/>
    <row r="205" s="89" customFormat="1" x14ac:dyDescent="0.15"/>
    <row r="206" s="89" customFormat="1" x14ac:dyDescent="0.15"/>
    <row r="207" s="89" customFormat="1" x14ac:dyDescent="0.15"/>
    <row r="208" s="89" customFormat="1" x14ac:dyDescent="0.15"/>
    <row r="209" s="89" customFormat="1" x14ac:dyDescent="0.15"/>
    <row r="210" s="89" customFormat="1" x14ac:dyDescent="0.15"/>
    <row r="211" s="89" customFormat="1" x14ac:dyDescent="0.15"/>
    <row r="212" s="89" customFormat="1" x14ac:dyDescent="0.15"/>
    <row r="213" s="89" customFormat="1" x14ac:dyDescent="0.15"/>
    <row r="214" s="89" customFormat="1" x14ac:dyDescent="0.15"/>
    <row r="215" s="89" customFormat="1" x14ac:dyDescent="0.15"/>
    <row r="216" s="89" customFormat="1" x14ac:dyDescent="0.15"/>
    <row r="217" s="89" customFormat="1" x14ac:dyDescent="0.15"/>
    <row r="218" s="89" customFormat="1" x14ac:dyDescent="0.15"/>
    <row r="219" s="89" customFormat="1" x14ac:dyDescent="0.15"/>
    <row r="220" s="89" customFormat="1" x14ac:dyDescent="0.15"/>
    <row r="221" s="89" customFormat="1" x14ac:dyDescent="0.15"/>
    <row r="222" s="89" customFormat="1" x14ac:dyDescent="0.15"/>
    <row r="223" s="89" customFormat="1" x14ac:dyDescent="0.15"/>
    <row r="224" s="89" customFormat="1" x14ac:dyDescent="0.15"/>
    <row r="225" s="89" customFormat="1" x14ac:dyDescent="0.15"/>
    <row r="226" s="89" customFormat="1" x14ac:dyDescent="0.15"/>
    <row r="227" s="89" customFormat="1" x14ac:dyDescent="0.15"/>
    <row r="228" s="89" customFormat="1" x14ac:dyDescent="0.15"/>
    <row r="229" s="89" customFormat="1" x14ac:dyDescent="0.15"/>
    <row r="230" s="89" customFormat="1" x14ac:dyDescent="0.15"/>
  </sheetData>
  <sheetProtection algorithmName="SHA-512" hashValue="yZBK9S9wM5YZ1pklr8wwhqniuDRLKYmB1YwHZTAGxIZCOJkfk2kJPQ92NJl3lYrGq4KoIaIwwcys261tMWsPbg==" saltValue="Nqc+CBLWLseYJejnJiZUYw==" spinCount="100000" sheet="1" objects="1" scenarios="1"/>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5" tint="0.39997558519241921"/>
  </sheetPr>
  <dimension ref="A1:AW83"/>
  <sheetViews>
    <sheetView workbookViewId="0">
      <selection activeCell="G38" sqref="G38"/>
    </sheetView>
  </sheetViews>
  <sheetFormatPr baseColWidth="10" defaultRowHeight="13" x14ac:dyDescent="0.15"/>
  <cols>
    <col min="1" max="2" width="20.33203125" style="149" customWidth="1"/>
    <col min="3" max="14" width="12.1640625" style="149" customWidth="1"/>
    <col min="15" max="16" width="12.1640625" style="149" hidden="1" customWidth="1"/>
    <col min="17" max="20" width="12.1640625" style="149" customWidth="1"/>
    <col min="21" max="49" width="7.5" style="149" customWidth="1"/>
    <col min="50" max="16384" width="10.83203125" style="149"/>
  </cols>
  <sheetData>
    <row r="1" spans="1:49" ht="14" x14ac:dyDescent="0.15">
      <c r="A1" s="148" t="s">
        <v>178</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row>
    <row r="2" spans="1:49" ht="14" x14ac:dyDescent="0.15">
      <c r="A2" s="150" t="s">
        <v>196</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row>
    <row r="3" spans="1:49" ht="15" thickBot="1" x14ac:dyDescent="0.2">
      <c r="A3" s="148"/>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row>
    <row r="4" spans="1:49" ht="14" x14ac:dyDescent="0.15">
      <c r="A4" s="74" t="s">
        <v>104</v>
      </c>
      <c r="B4" s="75"/>
      <c r="C4" s="75"/>
      <c r="D4" s="75"/>
      <c r="E4" s="75"/>
      <c r="F4" s="75"/>
      <c r="G4" s="75"/>
      <c r="H4" s="75"/>
      <c r="I4" s="75"/>
      <c r="J4" s="75"/>
      <c r="K4" s="75"/>
      <c r="L4" s="75"/>
      <c r="M4" s="75"/>
      <c r="N4" s="75"/>
      <c r="O4" s="75"/>
      <c r="P4" s="75"/>
      <c r="Q4" s="75"/>
      <c r="R4" s="75"/>
      <c r="S4" s="75"/>
      <c r="T4" s="76"/>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row>
    <row r="5" spans="1:49" ht="14" x14ac:dyDescent="0.15">
      <c r="A5" s="77" t="s">
        <v>105</v>
      </c>
      <c r="B5" s="32"/>
      <c r="C5" s="86">
        <v>5000</v>
      </c>
      <c r="D5" s="32"/>
      <c r="E5" s="32"/>
      <c r="F5" s="32"/>
      <c r="G5" s="32"/>
      <c r="H5" s="32"/>
      <c r="I5" s="32"/>
      <c r="J5" s="32"/>
      <c r="K5" s="32"/>
      <c r="L5" s="32"/>
      <c r="M5" s="32"/>
      <c r="N5" s="32"/>
      <c r="O5" s="32"/>
      <c r="P5" s="32"/>
      <c r="Q5" s="32"/>
      <c r="R5" s="32"/>
      <c r="S5" s="32"/>
      <c r="T5" s="7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row>
    <row r="6" spans="1:49" ht="14" x14ac:dyDescent="0.15">
      <c r="A6" s="77"/>
      <c r="B6" s="32"/>
      <c r="C6" s="32"/>
      <c r="D6" s="32"/>
      <c r="E6" s="32"/>
      <c r="F6" s="32"/>
      <c r="G6" s="32"/>
      <c r="H6" s="32"/>
      <c r="I6" s="32"/>
      <c r="J6" s="32"/>
      <c r="K6" s="32"/>
      <c r="L6" s="32"/>
      <c r="M6" s="32"/>
      <c r="N6" s="32"/>
      <c r="O6" s="32"/>
      <c r="P6" s="32"/>
      <c r="Q6" s="32"/>
      <c r="R6" s="32"/>
      <c r="S6" s="32"/>
      <c r="T6" s="7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row>
    <row r="7" spans="1:49" ht="75" x14ac:dyDescent="0.15">
      <c r="A7" s="134"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1" t="s">
        <v>129</v>
      </c>
      <c r="P7" s="141" t="s">
        <v>130</v>
      </c>
      <c r="Q7" s="141" t="s">
        <v>176</v>
      </c>
      <c r="R7" s="141" t="s">
        <v>177</v>
      </c>
      <c r="S7" s="140" t="s">
        <v>131</v>
      </c>
      <c r="T7" s="142" t="s">
        <v>132</v>
      </c>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row>
    <row r="8" spans="1:49" ht="14" x14ac:dyDescent="0.15">
      <c r="A8" s="132" t="str">
        <f>'ACT Apr 2017'!K2</f>
        <v>ActewAGL</v>
      </c>
      <c r="B8" s="111" t="str">
        <f>'ACT Apr 2017'!L2</f>
        <v>Regulated</v>
      </c>
      <c r="C8" s="112">
        <f>91*'ACT Apr 2017'!M2/100</f>
        <v>96.46</v>
      </c>
      <c r="D8" s="112">
        <f>IF($C$5&gt;='ACT Apr 2017'!P2,('ACT Apr 2017'!P2*'ACT Apr 2017'!N2/100),('ACT Bills April 2017'!$C$5*'ACT Apr 2017'!N2/100))</f>
        <v>1072.5</v>
      </c>
      <c r="E8" s="112">
        <v>0</v>
      </c>
      <c r="F8" s="113">
        <v>0</v>
      </c>
      <c r="G8" s="114">
        <v>0</v>
      </c>
      <c r="H8" s="129">
        <f>IF(($C$5&lt;'ACT Apr 2017'!P2),(0),('ACT Bills April 2017'!$C$5-'ACT Apr 2017'!P2)*'ACT Apr 2017'!Q2/100)</f>
        <v>0</v>
      </c>
      <c r="I8" s="115">
        <f>SUM(C8:H8)</f>
        <v>1168.96</v>
      </c>
      <c r="J8" s="85">
        <f>I8*4</f>
        <v>4675.84</v>
      </c>
      <c r="K8" s="116">
        <v>0</v>
      </c>
      <c r="L8" s="116">
        <f>'ACT Apr 2017'!BA2</f>
        <v>0</v>
      </c>
      <c r="M8" s="116">
        <f>'ACT Apr 2017'!BB2</f>
        <v>0</v>
      </c>
      <c r="N8" s="116">
        <f>'ACT Apr 2017'!BC2</f>
        <v>0</v>
      </c>
      <c r="O8" s="85">
        <f>J8</f>
        <v>4675.84</v>
      </c>
      <c r="P8" s="85">
        <f>O8</f>
        <v>4675.84</v>
      </c>
      <c r="Q8" s="85">
        <f>O8*1.1</f>
        <v>5143.4240000000009</v>
      </c>
      <c r="R8" s="85">
        <f>P8*1.1</f>
        <v>5143.4240000000009</v>
      </c>
      <c r="S8" s="117">
        <f>'ACT Apr 2017'!BJ2</f>
        <v>0</v>
      </c>
      <c r="T8" s="118" t="str">
        <f>'ACT Apr 2017'!BK2</f>
        <v>n</v>
      </c>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row>
    <row r="9" spans="1:49" ht="14" x14ac:dyDescent="0.15">
      <c r="A9" s="132" t="str">
        <f>'ACT Apr 2017'!K3</f>
        <v>ActewAGL</v>
      </c>
      <c r="B9" s="111" t="str">
        <f>'ACT Apr 2017'!L3</f>
        <v>Business plan</v>
      </c>
      <c r="C9" s="112">
        <f>91*'ACT Apr 2017'!M3/100</f>
        <v>96.46</v>
      </c>
      <c r="D9" s="112">
        <f>IF($C$5&gt;='ACT Apr 2017'!P3,('ACT Apr 2017'!P3*'ACT Apr 2017'!N3/100),('ACT Bills April 2017'!$C$5*'ACT Apr 2017'!N3/100))</f>
        <v>1072.5</v>
      </c>
      <c r="E9" s="112">
        <v>0</v>
      </c>
      <c r="F9" s="113">
        <v>0</v>
      </c>
      <c r="G9" s="114">
        <v>0</v>
      </c>
      <c r="H9" s="129">
        <f>IF(($C$5&lt;'ACT Apr 2017'!P3),(0),('ACT Bills April 2017'!$C$5-'ACT Apr 2017'!P3)*'ACT Apr 2017'!Q3/100)</f>
        <v>0</v>
      </c>
      <c r="I9" s="115">
        <f>SUM(C9:H9)</f>
        <v>1168.96</v>
      </c>
      <c r="J9" s="85">
        <f>I9*4</f>
        <v>4675.84</v>
      </c>
      <c r="K9" s="116">
        <v>0</v>
      </c>
      <c r="L9" s="116">
        <f>'ACT Apr 2017'!BA3</f>
        <v>0</v>
      </c>
      <c r="M9" s="116">
        <f>'ACT Apr 2017'!BB3</f>
        <v>0</v>
      </c>
      <c r="N9" s="116">
        <f>'ACT Apr 2017'!BC3</f>
        <v>0</v>
      </c>
      <c r="O9" s="85">
        <f>J9</f>
        <v>4675.84</v>
      </c>
      <c r="P9" s="85">
        <f>O9</f>
        <v>4675.84</v>
      </c>
      <c r="Q9" s="85">
        <f t="shared" ref="Q9:R12" si="0">O9*1.1</f>
        <v>5143.4240000000009</v>
      </c>
      <c r="R9" s="85">
        <f t="shared" si="0"/>
        <v>5143.4240000000009</v>
      </c>
      <c r="S9" s="117">
        <f>'ACT Apr 2017'!BJ3</f>
        <v>0</v>
      </c>
      <c r="T9" s="118" t="str">
        <f>'ACT Apr 2017'!BK3</f>
        <v>n</v>
      </c>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row>
    <row r="10" spans="1:49" ht="14" x14ac:dyDescent="0.15">
      <c r="A10" s="132" t="str">
        <f>'ACT Apr 2017'!K4</f>
        <v>EnergyAustralia</v>
      </c>
      <c r="B10" s="111" t="str">
        <f>'ACT Apr 2017'!L4</f>
        <v>Everyday Saver Business</v>
      </c>
      <c r="C10" s="112">
        <f>91*'ACT Apr 2017'!M4/100</f>
        <v>98.28</v>
      </c>
      <c r="D10" s="112">
        <f>IF($C$5&gt;='ACT Apr 2017'!P4,('ACT Apr 2017'!P4*'ACT Apr 2017'!N4/100),('ACT Bills April 2017'!$C$5*'ACT Apr 2017'!N4/100))</f>
        <v>1112.5</v>
      </c>
      <c r="E10" s="112">
        <v>0</v>
      </c>
      <c r="F10" s="113">
        <v>0</v>
      </c>
      <c r="G10" s="114">
        <v>0</v>
      </c>
      <c r="H10" s="129">
        <f>IF(($C$5&lt;'ACT Apr 2017'!P4),(0),('ACT Bills April 2017'!$C$5-'ACT Apr 2017'!P4)*'ACT Apr 2017'!Q4/100)</f>
        <v>0</v>
      </c>
      <c r="I10" s="115">
        <f t="shared" ref="I10:I12" si="1">SUM(C10:H10)</f>
        <v>1210.78</v>
      </c>
      <c r="J10" s="85">
        <f t="shared" ref="J10:J12" si="2">I10*4</f>
        <v>4843.12</v>
      </c>
      <c r="K10" s="116">
        <v>0</v>
      </c>
      <c r="L10" s="116">
        <f>'ACT Apr 2017'!BA4</f>
        <v>13</v>
      </c>
      <c r="M10" s="116">
        <f>'ACT Apr 2017'!BB4</f>
        <v>0</v>
      </c>
      <c r="N10" s="116">
        <f>'ACT Apr 2017'!BC4</f>
        <v>0</v>
      </c>
      <c r="O10" s="85">
        <f>J10-((I10-C10)*L10/100)*4</f>
        <v>4264.62</v>
      </c>
      <c r="P10" s="85">
        <f>O10-(O10*M10/100)</f>
        <v>4264.62</v>
      </c>
      <c r="Q10" s="85">
        <f t="shared" si="0"/>
        <v>4691.0820000000003</v>
      </c>
      <c r="R10" s="85">
        <f t="shared" si="0"/>
        <v>4691.0820000000003</v>
      </c>
      <c r="S10" s="117">
        <f>'ACT Apr 2017'!BJ4</f>
        <v>24</v>
      </c>
      <c r="T10" s="118" t="str">
        <f>'ACT Apr 2017'!BK4</f>
        <v>y</v>
      </c>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row>
    <row r="11" spans="1:49" ht="14" x14ac:dyDescent="0.15">
      <c r="A11" s="132" t="str">
        <f>'ACT Apr 2017'!K5</f>
        <v>ERM Power</v>
      </c>
      <c r="B11" s="111" t="str">
        <f>'ACT Apr 2017'!L5</f>
        <v>Adjustable</v>
      </c>
      <c r="C11" s="112">
        <f>91*'ACT Apr 2017'!M5/100</f>
        <v>98.28</v>
      </c>
      <c r="D11" s="112">
        <f>$C$5*'ACT Apr 2017'!N5/100</f>
        <v>1060</v>
      </c>
      <c r="E11" s="112">
        <v>0</v>
      </c>
      <c r="F11" s="113">
        <v>0</v>
      </c>
      <c r="G11" s="114">
        <v>0</v>
      </c>
      <c r="H11" s="129">
        <v>0</v>
      </c>
      <c r="I11" s="115">
        <f t="shared" si="1"/>
        <v>1158.28</v>
      </c>
      <c r="J11" s="85">
        <f t="shared" si="2"/>
        <v>4633.12</v>
      </c>
      <c r="K11" s="116">
        <v>0</v>
      </c>
      <c r="L11" s="116">
        <f>'ACT Apr 2017'!BA5</f>
        <v>0</v>
      </c>
      <c r="M11" s="116">
        <f>'ACT Apr 2017'!BB5</f>
        <v>0</v>
      </c>
      <c r="N11" s="116">
        <f>'ACT Apr 2017'!BC5</f>
        <v>0</v>
      </c>
      <c r="O11" s="85">
        <f>J11</f>
        <v>4633.12</v>
      </c>
      <c r="P11" s="85">
        <f>O11-(O11*M11/100)</f>
        <v>4633.12</v>
      </c>
      <c r="Q11" s="85">
        <f t="shared" si="0"/>
        <v>5096.4320000000007</v>
      </c>
      <c r="R11" s="85">
        <f t="shared" si="0"/>
        <v>5096.4320000000007</v>
      </c>
      <c r="S11" s="117">
        <f>'ACT Apr 2017'!BJ5</f>
        <v>0</v>
      </c>
      <c r="T11" s="118" t="str">
        <f>'ACT Apr 2017'!BK5</f>
        <v>n</v>
      </c>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row>
    <row r="12" spans="1:49" ht="15" thickBot="1" x14ac:dyDescent="0.2">
      <c r="A12" s="133" t="str">
        <f>'ACT Apr 2017'!K6</f>
        <v>Origin Energy</v>
      </c>
      <c r="B12" s="122" t="str">
        <f>'ACT Apr 2017'!L6</f>
        <v>Business Saver</v>
      </c>
      <c r="C12" s="123">
        <f>91*'ACT Apr 2017'!M6/100</f>
        <v>96.46</v>
      </c>
      <c r="D12" s="123">
        <f>IF($C$5&gt;='ACT Apr 2017'!P6,('ACT Apr 2017'!P6*'ACT Apr 2017'!N6/100),('ACT Bills April 2017'!$C$5*'ACT Apr 2017'!N6/100))</f>
        <v>1057.5</v>
      </c>
      <c r="E12" s="123">
        <v>0</v>
      </c>
      <c r="F12" s="130">
        <v>0</v>
      </c>
      <c r="G12" s="131">
        <v>0</v>
      </c>
      <c r="H12" s="123">
        <f>IF(($C$5&lt;'ACT Apr 2017'!P6),(0),('ACT Bills April 2017'!$C$5-'ACT Apr 2017'!P6)*'ACT Apr 2017'!Q6/100)</f>
        <v>0</v>
      </c>
      <c r="I12" s="125">
        <f t="shared" si="1"/>
        <v>1153.96</v>
      </c>
      <c r="J12" s="119">
        <f t="shared" si="2"/>
        <v>4615.84</v>
      </c>
      <c r="K12" s="126">
        <v>0</v>
      </c>
      <c r="L12" s="126">
        <f>'ACT Apr 2017'!BA6</f>
        <v>12</v>
      </c>
      <c r="M12" s="126">
        <f>'ACT Apr 2017'!BB6</f>
        <v>0</v>
      </c>
      <c r="N12" s="126">
        <f>'ACT Apr 2017'!BC6</f>
        <v>0</v>
      </c>
      <c r="O12" s="119">
        <f>J12-((I12-C12)*L12/100)*4</f>
        <v>4108.24</v>
      </c>
      <c r="P12" s="119">
        <f>O12-(O12*M12/100)</f>
        <v>4108.24</v>
      </c>
      <c r="Q12" s="119">
        <f t="shared" si="0"/>
        <v>4519.0640000000003</v>
      </c>
      <c r="R12" s="119">
        <f t="shared" si="0"/>
        <v>4519.0640000000003</v>
      </c>
      <c r="S12" s="127">
        <f>'ACT Apr 2017'!BJ6</f>
        <v>12</v>
      </c>
      <c r="T12" s="128" t="str">
        <f>'ACT Apr 2017'!BK6</f>
        <v>y</v>
      </c>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row>
    <row r="13" spans="1:49" ht="14" x14ac:dyDescent="0.15">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row>
    <row r="14" spans="1:49" ht="15" thickBot="1" x14ac:dyDescent="0.2">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row>
    <row r="15" spans="1:49" ht="14" x14ac:dyDescent="0.15">
      <c r="A15" s="74" t="s">
        <v>197</v>
      </c>
      <c r="B15" s="75"/>
      <c r="C15" s="75"/>
      <c r="D15" s="81"/>
      <c r="E15" s="81"/>
      <c r="F15" s="81"/>
      <c r="G15" s="81"/>
      <c r="H15" s="81"/>
      <c r="I15" s="82"/>
      <c r="J15" s="75"/>
      <c r="K15" s="75"/>
      <c r="L15" s="75"/>
      <c r="M15" s="75"/>
      <c r="N15" s="75"/>
      <c r="O15" s="75"/>
      <c r="P15" s="75"/>
      <c r="Q15" s="75"/>
      <c r="R15" s="75"/>
      <c r="S15" s="75"/>
      <c r="T15" s="76"/>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row>
    <row r="16" spans="1:49" ht="14" x14ac:dyDescent="0.15">
      <c r="A16" s="77" t="s">
        <v>105</v>
      </c>
      <c r="B16" s="32"/>
      <c r="C16" s="86">
        <v>5000</v>
      </c>
      <c r="D16" s="83"/>
      <c r="E16" s="83"/>
      <c r="F16" s="83"/>
      <c r="G16" s="83"/>
      <c r="H16" s="83"/>
      <c r="I16" s="84"/>
      <c r="J16" s="32"/>
      <c r="K16" s="32"/>
      <c r="L16" s="32"/>
      <c r="M16" s="32"/>
      <c r="N16" s="32"/>
      <c r="O16" s="32"/>
      <c r="P16" s="32"/>
      <c r="Q16" s="32"/>
      <c r="R16" s="32"/>
      <c r="S16" s="32"/>
      <c r="T16" s="78"/>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row>
    <row r="17" spans="1:49" ht="14" x14ac:dyDescent="0.15">
      <c r="A17" s="77" t="s">
        <v>198</v>
      </c>
      <c r="B17" s="32"/>
      <c r="C17" s="87">
        <v>0.7</v>
      </c>
      <c r="D17" s="83"/>
      <c r="E17" s="83"/>
      <c r="F17" s="83"/>
      <c r="G17" s="83"/>
      <c r="H17" s="83"/>
      <c r="I17" s="84"/>
      <c r="J17" s="32"/>
      <c r="K17" s="32"/>
      <c r="L17" s="32"/>
      <c r="M17" s="32"/>
      <c r="N17" s="32"/>
      <c r="O17" s="32"/>
      <c r="P17" s="32"/>
      <c r="Q17" s="32"/>
      <c r="R17" s="32"/>
      <c r="S17" s="32"/>
      <c r="T17" s="78"/>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row>
    <row r="18" spans="1:49" ht="14" x14ac:dyDescent="0.15">
      <c r="A18" s="77" t="s">
        <v>199</v>
      </c>
      <c r="B18" s="32"/>
      <c r="C18" s="87">
        <v>0.3</v>
      </c>
      <c r="D18" s="83"/>
      <c r="E18" s="83"/>
      <c r="F18" s="83"/>
      <c r="G18" s="83"/>
      <c r="H18" s="83"/>
      <c r="I18" s="84"/>
      <c r="J18" s="32"/>
      <c r="K18" s="32"/>
      <c r="L18" s="32"/>
      <c r="M18" s="32"/>
      <c r="N18" s="32"/>
      <c r="O18" s="32"/>
      <c r="P18" s="32"/>
      <c r="Q18" s="32"/>
      <c r="R18" s="32"/>
      <c r="S18" s="32"/>
      <c r="T18" s="78"/>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row>
    <row r="19" spans="1:49" ht="14" x14ac:dyDescent="0.15">
      <c r="A19" s="77"/>
      <c r="B19" s="32"/>
      <c r="C19" s="83"/>
      <c r="D19" s="83"/>
      <c r="E19" s="83"/>
      <c r="F19" s="83"/>
      <c r="G19" s="83"/>
      <c r="H19" s="83"/>
      <c r="I19" s="84"/>
      <c r="J19" s="32"/>
      <c r="K19" s="32"/>
      <c r="L19" s="32"/>
      <c r="M19" s="32"/>
      <c r="N19" s="32"/>
      <c r="O19" s="32"/>
      <c r="P19" s="32"/>
      <c r="Q19" s="32"/>
      <c r="R19" s="32"/>
      <c r="S19" s="32"/>
      <c r="T19" s="78"/>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row>
    <row r="20" spans="1:49" ht="75" x14ac:dyDescent="0.15">
      <c r="A20" s="134" t="s">
        <v>14</v>
      </c>
      <c r="B20" s="135" t="s">
        <v>188</v>
      </c>
      <c r="C20" s="136" t="s">
        <v>164</v>
      </c>
      <c r="D20" s="136" t="s">
        <v>5</v>
      </c>
      <c r="E20" s="136" t="s">
        <v>6</v>
      </c>
      <c r="F20" s="137" t="s">
        <v>7</v>
      </c>
      <c r="G20" s="138" t="s">
        <v>110</v>
      </c>
      <c r="H20" s="136" t="s">
        <v>197</v>
      </c>
      <c r="I20" s="136" t="s">
        <v>111</v>
      </c>
      <c r="J20" s="139" t="s">
        <v>112</v>
      </c>
      <c r="K20" s="140" t="s">
        <v>113</v>
      </c>
      <c r="L20" s="140" t="s">
        <v>167</v>
      </c>
      <c r="M20" s="140" t="s">
        <v>168</v>
      </c>
      <c r="N20" s="140" t="s">
        <v>169</v>
      </c>
      <c r="O20" s="143" t="s">
        <v>129</v>
      </c>
      <c r="P20" s="141" t="s">
        <v>130</v>
      </c>
      <c r="Q20" s="141" t="s">
        <v>176</v>
      </c>
      <c r="R20" s="141" t="s">
        <v>177</v>
      </c>
      <c r="S20" s="144" t="s">
        <v>131</v>
      </c>
      <c r="T20" s="142" t="s">
        <v>132</v>
      </c>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row>
    <row r="21" spans="1:49" ht="14" x14ac:dyDescent="0.15">
      <c r="A21" s="132" t="str">
        <f>'ACT Apr 2017'!K7</f>
        <v>ActewAGL</v>
      </c>
      <c r="B21" s="111" t="str">
        <f>'ACT Apr 2017'!L7</f>
        <v>Regulated</v>
      </c>
      <c r="C21" s="112">
        <f>91*'ACT Apr 2017'!M7/100</f>
        <v>96.46</v>
      </c>
      <c r="D21" s="112">
        <f>IF(($C$16*$C$17)&gt;='ACT Apr 2017'!P7,('ACT Apr 2017'!P7*'ACT Apr 2017'!N7/100),(('ACT Bills April 2017'!$C$16*'ACT Bills April 2017'!$C$17)*'ACT Apr 2017'!N7/100))</f>
        <v>750.75</v>
      </c>
      <c r="E21" s="112">
        <v>0</v>
      </c>
      <c r="F21" s="113">
        <v>0</v>
      </c>
      <c r="G21" s="114">
        <f>IF($C$16*$C$17&lt;'ACT Apr 2017'!P7,(0),((('ACT Bills April 2017'!$C$16*'ACT Bills April 2017'!$C$17)-('ACT Apr 2017'!P7))*'ACT Apr 2017'!Q7/100))</f>
        <v>0</v>
      </c>
      <c r="H21" s="112">
        <f>($C$16*$C$18)*'ACT Apr 2017'!AF7/100</f>
        <v>139.50000000000003</v>
      </c>
      <c r="I21" s="115">
        <f>SUM(C21:H21)</f>
        <v>986.71</v>
      </c>
      <c r="J21" s="85">
        <f>I21*4</f>
        <v>3946.84</v>
      </c>
      <c r="K21" s="116">
        <v>0</v>
      </c>
      <c r="L21" s="116">
        <f>'ACT Apr 2017'!BA7</f>
        <v>0</v>
      </c>
      <c r="M21" s="116">
        <f>'ACT Apr 2017'!BB7</f>
        <v>0</v>
      </c>
      <c r="N21" s="116">
        <f>'ACT Apr 2017'!BC7</f>
        <v>0</v>
      </c>
      <c r="O21" s="85">
        <f>J21</f>
        <v>3946.84</v>
      </c>
      <c r="P21" s="85">
        <f>O21</f>
        <v>3946.84</v>
      </c>
      <c r="Q21" s="85">
        <f>O21*1.1</f>
        <v>4341.5240000000003</v>
      </c>
      <c r="R21" s="85">
        <f>P21*1.1</f>
        <v>4341.5240000000003</v>
      </c>
      <c r="S21" s="117">
        <f>'ACT Apr 2017'!BJ7</f>
        <v>0</v>
      </c>
      <c r="T21" s="118" t="str">
        <f>'ACT Apr 2017'!BK7</f>
        <v>n</v>
      </c>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row>
    <row r="22" spans="1:49" ht="14" x14ac:dyDescent="0.15">
      <c r="A22" s="132" t="str">
        <f>'ACT Apr 2017'!K8</f>
        <v>ActewAGL</v>
      </c>
      <c r="B22" s="111" t="str">
        <f>'ACT Apr 2017'!L8</f>
        <v>Business plan</v>
      </c>
      <c r="C22" s="112">
        <f>91*'ACT Apr 2017'!M8/100</f>
        <v>96.46</v>
      </c>
      <c r="D22" s="112">
        <f>IF(($C$16*$C$17)&gt;='ACT Apr 2017'!P8,('ACT Apr 2017'!P8*'ACT Apr 2017'!N8/100),(('ACT Bills April 2017'!$C$16*'ACT Bills April 2017'!$C$17)*'ACT Apr 2017'!N8/100))</f>
        <v>750.75</v>
      </c>
      <c r="E22" s="112">
        <v>0</v>
      </c>
      <c r="F22" s="113">
        <v>0</v>
      </c>
      <c r="G22" s="114">
        <f>IF($C$16*$C$17&lt;'ACT Apr 2017'!P8,(0),((('ACT Bills April 2017'!$C$16*'ACT Bills April 2017'!$C$17)-('ACT Apr 2017'!P8))*'ACT Apr 2017'!Q8/100))</f>
        <v>0</v>
      </c>
      <c r="H22" s="112">
        <f>($C$16*$C$18)*'ACT Apr 2017'!AF8/100</f>
        <v>139.50000000000003</v>
      </c>
      <c r="I22" s="115">
        <f>SUM(C22:H22)</f>
        <v>986.71</v>
      </c>
      <c r="J22" s="85">
        <f>I22*4</f>
        <v>3946.84</v>
      </c>
      <c r="K22" s="116">
        <v>0</v>
      </c>
      <c r="L22" s="116">
        <f>'ACT Apr 2017'!BA8</f>
        <v>0</v>
      </c>
      <c r="M22" s="116">
        <f>'ACT Apr 2017'!BB8</f>
        <v>0</v>
      </c>
      <c r="N22" s="116">
        <f>'ACT Apr 2017'!BC8</f>
        <v>0</v>
      </c>
      <c r="O22" s="85">
        <f>J22</f>
        <v>3946.84</v>
      </c>
      <c r="P22" s="85">
        <f>O22</f>
        <v>3946.84</v>
      </c>
      <c r="Q22" s="85">
        <f t="shared" ref="Q22:R25" si="3">O22*1.1</f>
        <v>4341.5240000000003</v>
      </c>
      <c r="R22" s="85">
        <f t="shared" si="3"/>
        <v>4341.5240000000003</v>
      </c>
      <c r="S22" s="117">
        <f>'ACT Apr 2017'!BJ8</f>
        <v>0</v>
      </c>
      <c r="T22" s="118" t="str">
        <f>'ACT Apr 2017'!BK8</f>
        <v>n</v>
      </c>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row>
    <row r="23" spans="1:49" ht="14" x14ac:dyDescent="0.15">
      <c r="A23" s="132" t="str">
        <f>'ACT Apr 2017'!K9</f>
        <v>EnergyAustralia</v>
      </c>
      <c r="B23" s="111" t="str">
        <f>'ACT Apr 2017'!L9</f>
        <v>Everyday Saver Business</v>
      </c>
      <c r="C23" s="112">
        <f>91*'ACT Apr 2017'!M9/100</f>
        <v>98.28</v>
      </c>
      <c r="D23" s="112">
        <f>IF(($C$16*$C$17)&gt;='ACT Apr 2017'!P9,('ACT Apr 2017'!P9*'ACT Apr 2017'!N9/100),(('ACT Bills April 2017'!$C$16*'ACT Bills April 2017'!$C$17)*'ACT Apr 2017'!N9/100))</f>
        <v>778.75</v>
      </c>
      <c r="E23" s="112">
        <v>0</v>
      </c>
      <c r="F23" s="113">
        <v>0</v>
      </c>
      <c r="G23" s="114">
        <f>IF($C$16*$C$17&lt;'ACT Apr 2017'!P9,(0),((('ACT Bills April 2017'!$C$16*'ACT Bills April 2017'!$C$17)-('ACT Apr 2017'!P9))*'ACT Apr 2017'!Q9/100))</f>
        <v>0</v>
      </c>
      <c r="H23" s="112">
        <f>($C$16*$C$18)*'ACT Apr 2017'!AF9/100</f>
        <v>132.08999999999997</v>
      </c>
      <c r="I23" s="115">
        <f>SUM(C23:H23)</f>
        <v>1009.1199999999999</v>
      </c>
      <c r="J23" s="85">
        <f t="shared" ref="J23:J25" si="4">I23*4</f>
        <v>4036.4799999999996</v>
      </c>
      <c r="K23" s="116">
        <v>0</v>
      </c>
      <c r="L23" s="116">
        <f>'ACT Apr 2017'!BA9</f>
        <v>13</v>
      </c>
      <c r="M23" s="116">
        <f>'ACT Apr 2017'!BB9</f>
        <v>0</v>
      </c>
      <c r="N23" s="116">
        <f>'ACT Apr 2017'!BC9</f>
        <v>0</v>
      </c>
      <c r="O23" s="85">
        <f>J23-((I23-C23)*L23/100)*4</f>
        <v>3562.8431999999998</v>
      </c>
      <c r="P23" s="85">
        <f>O23-(O23*M23/100)</f>
        <v>3562.8431999999998</v>
      </c>
      <c r="Q23" s="85">
        <f t="shared" si="3"/>
        <v>3919.12752</v>
      </c>
      <c r="R23" s="85">
        <f t="shared" si="3"/>
        <v>3919.12752</v>
      </c>
      <c r="S23" s="117">
        <f>'ACT Apr 2017'!BJ9</f>
        <v>24</v>
      </c>
      <c r="T23" s="118" t="str">
        <f>'ACT Apr 2017'!BK9</f>
        <v>y</v>
      </c>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row>
    <row r="24" spans="1:49" ht="14" x14ac:dyDescent="0.15">
      <c r="A24" s="132" t="str">
        <f>'ACT Apr 2017'!K10</f>
        <v>ERM Power</v>
      </c>
      <c r="B24" s="111" t="str">
        <f>'ACT Apr 2017'!L10</f>
        <v>Adjustable</v>
      </c>
      <c r="C24" s="112">
        <f>91*'ACT Apr 2017'!M10/100</f>
        <v>98.28</v>
      </c>
      <c r="D24" s="112">
        <f>($C$16*$C$17)*'ACT Apr 2017'!N10/100</f>
        <v>742</v>
      </c>
      <c r="E24" s="112">
        <v>0</v>
      </c>
      <c r="F24" s="113">
        <v>0</v>
      </c>
      <c r="G24" s="114">
        <v>0</v>
      </c>
      <c r="H24" s="112">
        <f>($C$16*$C$18)*'ACT Apr 2017'!AF10/100</f>
        <v>166.5</v>
      </c>
      <c r="I24" s="115">
        <f>SUM(C24:H24)</f>
        <v>1006.78</v>
      </c>
      <c r="J24" s="85">
        <f t="shared" si="4"/>
        <v>4027.12</v>
      </c>
      <c r="K24" s="116">
        <v>0</v>
      </c>
      <c r="L24" s="116">
        <f>'ACT Apr 2017'!BA10</f>
        <v>0</v>
      </c>
      <c r="M24" s="116">
        <f>'ACT Apr 2017'!BB10</f>
        <v>0</v>
      </c>
      <c r="N24" s="116">
        <f>'ACT Apr 2017'!BC10</f>
        <v>0</v>
      </c>
      <c r="O24" s="85">
        <f>J24</f>
        <v>4027.12</v>
      </c>
      <c r="P24" s="85">
        <f>O24-(O24*M24/100)</f>
        <v>4027.12</v>
      </c>
      <c r="Q24" s="85">
        <f t="shared" si="3"/>
        <v>4429.8320000000003</v>
      </c>
      <c r="R24" s="85">
        <f t="shared" si="3"/>
        <v>4429.8320000000003</v>
      </c>
      <c r="S24" s="117">
        <f>'ACT Apr 2017'!BJ10</f>
        <v>0</v>
      </c>
      <c r="T24" s="118" t="str">
        <f>'ACT Apr 2017'!BK10</f>
        <v>n</v>
      </c>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row>
    <row r="25" spans="1:49" ht="15" thickBot="1" x14ac:dyDescent="0.2">
      <c r="A25" s="133" t="str">
        <f>'ACT Apr 2017'!K11</f>
        <v>Origin Energy</v>
      </c>
      <c r="B25" s="122" t="str">
        <f>'ACT Apr 2017'!L11</f>
        <v>Business Saver</v>
      </c>
      <c r="C25" s="123">
        <f>91*'ACT Apr 2017'!M11/100</f>
        <v>96.46</v>
      </c>
      <c r="D25" s="123">
        <f>IF(($C$16*$C$17)&gt;='ACT Apr 2017'!P11,('ACT Apr 2017'!P11*'ACT Apr 2017'!N11/100),(('ACT Bills April 2017'!$C$16*'ACT Bills April 2017'!$C$17)*'ACT Apr 2017'!N11/100))</f>
        <v>740.25</v>
      </c>
      <c r="E25" s="123">
        <v>0</v>
      </c>
      <c r="F25" s="130">
        <v>0</v>
      </c>
      <c r="G25" s="131">
        <f>IF($C$16*$C$17&lt;'ACT Apr 2017'!P11,(0),((('ACT Bills April 2017'!$C$16*'ACT Bills April 2017'!$C$17)-('ACT Apr 2017'!P11))*'ACT Apr 2017'!Q11/100))</f>
        <v>0</v>
      </c>
      <c r="H25" s="123">
        <f>($C$16*$C$18)*'ACT Apr 2017'!AF11/100</f>
        <v>139.50000000000003</v>
      </c>
      <c r="I25" s="125">
        <f>SUM(C25:H25)</f>
        <v>976.21</v>
      </c>
      <c r="J25" s="119">
        <f t="shared" si="4"/>
        <v>3904.84</v>
      </c>
      <c r="K25" s="126">
        <v>0</v>
      </c>
      <c r="L25" s="126">
        <f>'ACT Apr 2017'!BA11</f>
        <v>12</v>
      </c>
      <c r="M25" s="126">
        <f>'ACT Apr 2017'!BB11</f>
        <v>0</v>
      </c>
      <c r="N25" s="126">
        <f>'ACT Apr 2017'!BC11</f>
        <v>0</v>
      </c>
      <c r="O25" s="119">
        <f>J25-((I25-C25)*L25/100)*4</f>
        <v>3482.5600000000004</v>
      </c>
      <c r="P25" s="119">
        <f>O25-(O25*M25/100)</f>
        <v>3482.5600000000004</v>
      </c>
      <c r="Q25" s="119">
        <f t="shared" si="3"/>
        <v>3830.8160000000007</v>
      </c>
      <c r="R25" s="119">
        <f t="shared" si="3"/>
        <v>3830.8160000000007</v>
      </c>
      <c r="S25" s="127">
        <f>'ACT Apr 2017'!BJ11</f>
        <v>12</v>
      </c>
      <c r="T25" s="128" t="str">
        <f>'ACT Apr 2017'!BK11</f>
        <v>y</v>
      </c>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row>
    <row r="26" spans="1:49" ht="14" x14ac:dyDescent="0.15">
      <c r="A26" s="148"/>
      <c r="B26" s="148"/>
      <c r="C26" s="148"/>
      <c r="D26" s="148"/>
      <c r="E26" s="148"/>
      <c r="F26" s="148"/>
      <c r="G26" s="148"/>
      <c r="H26" s="148"/>
      <c r="I26" s="148"/>
      <c r="J26" s="148"/>
      <c r="K26" s="148"/>
      <c r="L26" s="148"/>
      <c r="M26" s="148"/>
      <c r="N26" s="148"/>
      <c r="O26" s="148"/>
      <c r="P26" s="148"/>
      <c r="Q26" s="148"/>
      <c r="R26" s="148"/>
      <c r="S26" s="148"/>
      <c r="T26" s="148"/>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row>
    <row r="27" spans="1:49" ht="15" thickBot="1" x14ac:dyDescent="0.2">
      <c r="A27" s="148"/>
      <c r="B27" s="148"/>
      <c r="C27" s="148"/>
      <c r="D27" s="148"/>
      <c r="E27" s="148"/>
      <c r="F27" s="148"/>
      <c r="G27" s="148"/>
      <c r="H27" s="148"/>
      <c r="I27" s="148"/>
      <c r="J27" s="148"/>
      <c r="K27" s="148"/>
      <c r="L27" s="148"/>
      <c r="M27" s="148"/>
      <c r="N27" s="148"/>
      <c r="O27" s="148"/>
      <c r="P27" s="148"/>
      <c r="Q27" s="148"/>
      <c r="R27" s="148"/>
      <c r="S27" s="148"/>
      <c r="T27" s="148"/>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row>
    <row r="28" spans="1:49" ht="14" x14ac:dyDescent="0.15">
      <c r="A28" s="74" t="s">
        <v>200</v>
      </c>
      <c r="B28" s="75"/>
      <c r="C28" s="75"/>
      <c r="D28" s="75"/>
      <c r="E28" s="75"/>
      <c r="F28" s="75"/>
      <c r="G28" s="75"/>
      <c r="H28" s="75"/>
      <c r="I28" s="75"/>
      <c r="J28" s="75"/>
      <c r="K28" s="75"/>
      <c r="L28" s="75"/>
      <c r="M28" s="75"/>
      <c r="N28" s="75"/>
      <c r="O28" s="75"/>
      <c r="P28" s="75"/>
      <c r="Q28" s="75"/>
      <c r="R28" s="75"/>
      <c r="S28" s="75"/>
      <c r="T28" s="76"/>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row>
    <row r="29" spans="1:49" ht="14" x14ac:dyDescent="0.15">
      <c r="A29" s="77" t="s">
        <v>51</v>
      </c>
      <c r="B29" s="32"/>
      <c r="C29" s="86">
        <v>5000</v>
      </c>
      <c r="D29" s="32"/>
      <c r="E29" s="32"/>
      <c r="F29" s="32"/>
      <c r="G29" s="32"/>
      <c r="H29" s="32"/>
      <c r="I29" s="32"/>
      <c r="J29" s="32"/>
      <c r="K29" s="32"/>
      <c r="L29" s="32"/>
      <c r="M29" s="32"/>
      <c r="N29" s="32"/>
      <c r="O29" s="32"/>
      <c r="P29" s="32"/>
      <c r="Q29" s="32"/>
      <c r="R29" s="32"/>
      <c r="S29" s="32"/>
      <c r="T29" s="78"/>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row>
    <row r="30" spans="1:49" ht="14" x14ac:dyDescent="0.15">
      <c r="A30" s="77" t="s">
        <v>52</v>
      </c>
      <c r="B30" s="32"/>
      <c r="C30" s="87">
        <v>0.3</v>
      </c>
      <c r="D30" s="32"/>
      <c r="E30" s="32"/>
      <c r="F30" s="32"/>
      <c r="G30" s="32"/>
      <c r="H30" s="32"/>
      <c r="I30" s="32"/>
      <c r="J30" s="32"/>
      <c r="K30" s="32"/>
      <c r="L30" s="32"/>
      <c r="M30" s="32"/>
      <c r="N30" s="32"/>
      <c r="O30" s="32"/>
      <c r="P30" s="32"/>
      <c r="Q30" s="32"/>
      <c r="R30" s="32"/>
      <c r="S30" s="32"/>
      <c r="T30" s="78"/>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row>
    <row r="31" spans="1:49" ht="14" x14ac:dyDescent="0.15">
      <c r="A31" s="77" t="s">
        <v>53</v>
      </c>
      <c r="B31" s="32"/>
      <c r="C31" s="87">
        <v>0.4</v>
      </c>
      <c r="D31" s="32"/>
      <c r="E31" s="32"/>
      <c r="F31" s="32"/>
      <c r="G31" s="32"/>
      <c r="H31" s="32"/>
      <c r="I31" s="32"/>
      <c r="J31" s="32"/>
      <c r="K31" s="32"/>
      <c r="L31" s="32"/>
      <c r="M31" s="32"/>
      <c r="N31" s="32"/>
      <c r="O31" s="32"/>
      <c r="P31" s="32"/>
      <c r="Q31" s="32"/>
      <c r="R31" s="32"/>
      <c r="S31" s="32"/>
      <c r="T31" s="78"/>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row>
    <row r="32" spans="1:49" ht="14" x14ac:dyDescent="0.15">
      <c r="A32" s="77" t="s">
        <v>54</v>
      </c>
      <c r="B32" s="32"/>
      <c r="C32" s="87">
        <v>0.3</v>
      </c>
      <c r="D32" s="32"/>
      <c r="E32" s="32"/>
      <c r="F32" s="32"/>
      <c r="G32" s="32"/>
      <c r="H32" s="32"/>
      <c r="I32" s="32"/>
      <c r="J32" s="32"/>
      <c r="K32" s="32"/>
      <c r="L32" s="32"/>
      <c r="M32" s="32"/>
      <c r="N32" s="32"/>
      <c r="O32" s="32"/>
      <c r="P32" s="32"/>
      <c r="Q32" s="32"/>
      <c r="R32" s="32"/>
      <c r="S32" s="32"/>
      <c r="T32" s="78"/>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row>
    <row r="33" spans="1:49" ht="14" x14ac:dyDescent="0.15">
      <c r="A33" s="77"/>
      <c r="B33" s="32"/>
      <c r="C33" s="32"/>
      <c r="D33" s="32"/>
      <c r="E33" s="32"/>
      <c r="F33" s="32"/>
      <c r="G33" s="32"/>
      <c r="H33" s="32"/>
      <c r="I33" s="32"/>
      <c r="J33" s="32"/>
      <c r="K33" s="32"/>
      <c r="L33" s="32"/>
      <c r="M33" s="32"/>
      <c r="N33" s="32"/>
      <c r="O33" s="32"/>
      <c r="P33" s="32"/>
      <c r="Q33" s="32"/>
      <c r="R33" s="32"/>
      <c r="S33" s="32"/>
      <c r="T33" s="78"/>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row>
    <row r="34" spans="1:49" ht="75" x14ac:dyDescent="0.15">
      <c r="A34" s="134" t="s">
        <v>55</v>
      </c>
      <c r="B34" s="135" t="s">
        <v>56</v>
      </c>
      <c r="C34" s="136" t="s">
        <v>57</v>
      </c>
      <c r="D34" s="136" t="s">
        <v>58</v>
      </c>
      <c r="E34" s="136" t="s">
        <v>6</v>
      </c>
      <c r="F34" s="136" t="s">
        <v>170</v>
      </c>
      <c r="G34" s="136" t="s">
        <v>171</v>
      </c>
      <c r="H34" s="136" t="s">
        <v>172</v>
      </c>
      <c r="I34" s="136" t="s">
        <v>111</v>
      </c>
      <c r="J34" s="139" t="s">
        <v>101</v>
      </c>
      <c r="K34" s="140" t="s">
        <v>102</v>
      </c>
      <c r="L34" s="140" t="s">
        <v>183</v>
      </c>
      <c r="M34" s="140" t="s">
        <v>180</v>
      </c>
      <c r="N34" s="140" t="s">
        <v>84</v>
      </c>
      <c r="O34" s="141" t="s">
        <v>85</v>
      </c>
      <c r="P34" s="141" t="s">
        <v>86</v>
      </c>
      <c r="Q34" s="141" t="s">
        <v>176</v>
      </c>
      <c r="R34" s="141" t="s">
        <v>177</v>
      </c>
      <c r="S34" s="140" t="s">
        <v>87</v>
      </c>
      <c r="T34" s="142" t="s">
        <v>88</v>
      </c>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row>
    <row r="35" spans="1:49" ht="14" x14ac:dyDescent="0.15">
      <c r="A35" s="132" t="str">
        <f>'ACT Apr 2017'!K12</f>
        <v>ActewAGL</v>
      </c>
      <c r="B35" s="111" t="str">
        <f>'ACT Apr 2017'!L12</f>
        <v>Regulated</v>
      </c>
      <c r="C35" s="112">
        <f>91*'ACT Apr 2017'!M12/100</f>
        <v>96.46</v>
      </c>
      <c r="D35" s="120">
        <f>($C$29*$C$30)*'ACT Apr 2017'!N12/100</f>
        <v>407.7</v>
      </c>
      <c r="E35" s="112">
        <v>0</v>
      </c>
      <c r="F35" s="112">
        <v>0</v>
      </c>
      <c r="G35" s="112">
        <f>($C$29*$C$31)*'ACT Apr 2017'!AI12/100</f>
        <v>368.8</v>
      </c>
      <c r="H35" s="112">
        <f>($C$29*$C$32)*'ACT Apr 2017'!W12/100</f>
        <v>193.95</v>
      </c>
      <c r="I35" s="115">
        <f>SUM(C35:H35)</f>
        <v>1066.9100000000001</v>
      </c>
      <c r="J35" s="85">
        <f>I35*4</f>
        <v>4267.6400000000003</v>
      </c>
      <c r="K35" s="116">
        <v>0</v>
      </c>
      <c r="L35" s="116">
        <f>'ACT Apr 2017'!BA12</f>
        <v>0</v>
      </c>
      <c r="M35" s="116">
        <f>'ACT Apr 2017'!BB12</f>
        <v>0</v>
      </c>
      <c r="N35" s="116">
        <f>'ACT Apr 2017'!BC12</f>
        <v>0</v>
      </c>
      <c r="O35" s="85">
        <f>J35</f>
        <v>4267.6400000000003</v>
      </c>
      <c r="P35" s="85">
        <f>O35</f>
        <v>4267.6400000000003</v>
      </c>
      <c r="Q35" s="85">
        <f>O35*1.1</f>
        <v>4694.4040000000005</v>
      </c>
      <c r="R35" s="85">
        <f>P35*1.1</f>
        <v>4694.4040000000005</v>
      </c>
      <c r="S35" s="117">
        <f>'ACT Apr 2017'!BJ12</f>
        <v>0</v>
      </c>
      <c r="T35" s="118" t="str">
        <f>'ACT Apr 2017'!BK12</f>
        <v>n</v>
      </c>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row>
    <row r="36" spans="1:49" ht="14" x14ac:dyDescent="0.15">
      <c r="A36" s="132" t="str">
        <f>'ACT Apr 2017'!K13</f>
        <v>ActewAGL</v>
      </c>
      <c r="B36" s="111" t="str">
        <f>'ACT Apr 2017'!L13</f>
        <v>Business plan</v>
      </c>
      <c r="C36" s="112">
        <f>91*'ACT Apr 2017'!M13/100</f>
        <v>96.46</v>
      </c>
      <c r="D36" s="120">
        <f>($C$29*$C$30)*'ACT Apr 2017'!N13/100</f>
        <v>407.7</v>
      </c>
      <c r="E36" s="112">
        <v>0</v>
      </c>
      <c r="F36" s="112">
        <v>0</v>
      </c>
      <c r="G36" s="112">
        <f>($C$29*$C$31)*'ACT Apr 2017'!AI13/100</f>
        <v>368.8</v>
      </c>
      <c r="H36" s="112">
        <f>($C$29*$C$32)*'ACT Apr 2017'!W13/100</f>
        <v>193.95</v>
      </c>
      <c r="I36" s="115">
        <f>SUM(C36:H36)</f>
        <v>1066.9100000000001</v>
      </c>
      <c r="J36" s="85">
        <f>I36*4</f>
        <v>4267.6400000000003</v>
      </c>
      <c r="K36" s="116">
        <v>0</v>
      </c>
      <c r="L36" s="116">
        <f>'ACT Apr 2017'!BA13</f>
        <v>0</v>
      </c>
      <c r="M36" s="116">
        <f>'ACT Apr 2017'!BB13</f>
        <v>0</v>
      </c>
      <c r="N36" s="116">
        <f>'ACT Apr 2017'!BC13</f>
        <v>0</v>
      </c>
      <c r="O36" s="85">
        <f>J36</f>
        <v>4267.6400000000003</v>
      </c>
      <c r="P36" s="85">
        <f>O36</f>
        <v>4267.6400000000003</v>
      </c>
      <c r="Q36" s="85">
        <f t="shared" ref="Q36:R39" si="5">O36*1.1</f>
        <v>4694.4040000000005</v>
      </c>
      <c r="R36" s="85">
        <f t="shared" si="5"/>
        <v>4694.4040000000005</v>
      </c>
      <c r="S36" s="117">
        <f>'ACT Apr 2017'!BJ13</f>
        <v>0</v>
      </c>
      <c r="T36" s="118" t="str">
        <f>'ACT Apr 2017'!BK13</f>
        <v>n</v>
      </c>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row>
    <row r="37" spans="1:49" ht="14" x14ac:dyDescent="0.15">
      <c r="A37" s="132" t="str">
        <f>'ACT Apr 2017'!K14</f>
        <v>EnergyAustralia</v>
      </c>
      <c r="B37" s="111" t="str">
        <f>'ACT Apr 2017'!L14</f>
        <v>Everyday Saver Business</v>
      </c>
      <c r="C37" s="112">
        <f>91*'ACT Apr 2017'!M14/100</f>
        <v>101.01</v>
      </c>
      <c r="D37" s="120">
        <f>($C$29*$C$30)*'ACT Apr 2017'!N14/100</f>
        <v>566.25</v>
      </c>
      <c r="E37" s="112">
        <v>0</v>
      </c>
      <c r="F37" s="112">
        <v>0</v>
      </c>
      <c r="G37" s="112">
        <f>($C$29*$C$31)*'ACT Apr 2017'!AI14/100</f>
        <v>526</v>
      </c>
      <c r="H37" s="112">
        <f>($C$29*$C$32)*'ACT Apr 2017'!W14/100</f>
        <v>345</v>
      </c>
      <c r="I37" s="115">
        <f>SUM(C37:H37)</f>
        <v>1538.26</v>
      </c>
      <c r="J37" s="85">
        <f t="shared" ref="J37:J39" si="6">I37*4</f>
        <v>6153.04</v>
      </c>
      <c r="K37" s="116">
        <v>0</v>
      </c>
      <c r="L37" s="116">
        <f>'ACT Apr 2017'!BA14</f>
        <v>13</v>
      </c>
      <c r="M37" s="116">
        <f>'ACT Apr 2017'!BB14</f>
        <v>0</v>
      </c>
      <c r="N37" s="116">
        <f>'ACT Apr 2017'!BC14</f>
        <v>0</v>
      </c>
      <c r="O37" s="85">
        <f>J37-((I37-C37)*L37/100)*4</f>
        <v>5405.67</v>
      </c>
      <c r="P37" s="85">
        <f>O37-(O37*M37/100)</f>
        <v>5405.67</v>
      </c>
      <c r="Q37" s="85">
        <f t="shared" si="5"/>
        <v>5946.237000000001</v>
      </c>
      <c r="R37" s="85">
        <f t="shared" si="5"/>
        <v>5946.237000000001</v>
      </c>
      <c r="S37" s="117">
        <f>'ACT Apr 2017'!BJ14</f>
        <v>24</v>
      </c>
      <c r="T37" s="118" t="str">
        <f>'ACT Apr 2017'!BK14</f>
        <v>y</v>
      </c>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row>
    <row r="38" spans="1:49" ht="14" x14ac:dyDescent="0.15">
      <c r="A38" s="132" t="str">
        <f>'ACT Apr 2017'!K15</f>
        <v>ERM Power</v>
      </c>
      <c r="B38" s="111" t="str">
        <f>'ACT Apr 2017'!L15</f>
        <v>Adjustable</v>
      </c>
      <c r="C38" s="112">
        <f>91*'ACT Apr 2017'!M15/100</f>
        <v>98.28</v>
      </c>
      <c r="D38" s="120">
        <f>($C$29*$C$30)*'ACT Apr 2017'!N15/100</f>
        <v>416.7</v>
      </c>
      <c r="E38" s="112">
        <v>0</v>
      </c>
      <c r="F38" s="112">
        <v>0</v>
      </c>
      <c r="G38" s="112">
        <f>($C$29*$C$31)*'ACT Apr 2017'!AI15/100</f>
        <v>407.2</v>
      </c>
      <c r="H38" s="112">
        <f>($C$29*$C$32)*'ACT Apr 2017'!W15/100</f>
        <v>181.65</v>
      </c>
      <c r="I38" s="115">
        <f>SUM(C38:H38)</f>
        <v>1103.8300000000002</v>
      </c>
      <c r="J38" s="85">
        <f t="shared" si="6"/>
        <v>4415.3200000000006</v>
      </c>
      <c r="K38" s="116">
        <v>0</v>
      </c>
      <c r="L38" s="116">
        <f>'ACT Apr 2017'!BA15</f>
        <v>0</v>
      </c>
      <c r="M38" s="116">
        <f>'ACT Apr 2017'!BB15</f>
        <v>0</v>
      </c>
      <c r="N38" s="116">
        <f>'ACT Apr 2017'!BC15</f>
        <v>0</v>
      </c>
      <c r="O38" s="85">
        <f>J38</f>
        <v>4415.3200000000006</v>
      </c>
      <c r="P38" s="85">
        <f>O38-(O38*M38/100)</f>
        <v>4415.3200000000006</v>
      </c>
      <c r="Q38" s="85">
        <f t="shared" si="5"/>
        <v>4856.8520000000008</v>
      </c>
      <c r="R38" s="85">
        <f t="shared" si="5"/>
        <v>4856.8520000000008</v>
      </c>
      <c r="S38" s="117">
        <f>'ACT Apr 2017'!BJ15</f>
        <v>0</v>
      </c>
      <c r="T38" s="118" t="str">
        <f>'ACT Apr 2017'!BK15</f>
        <v>n</v>
      </c>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row>
    <row r="39" spans="1:49" ht="15" thickBot="1" x14ac:dyDescent="0.2">
      <c r="A39" s="133" t="str">
        <f>'ACT Apr 2017'!K16</f>
        <v>Origin Energy</v>
      </c>
      <c r="B39" s="122" t="str">
        <f>'ACT Apr 2017'!L16</f>
        <v>Business Saver</v>
      </c>
      <c r="C39" s="123">
        <f>91*'ACT Apr 2017'!M16/100</f>
        <v>96.46</v>
      </c>
      <c r="D39" s="124">
        <f>($C$29*$C$30)*'ACT Apr 2017'!N16/100</f>
        <v>407.7</v>
      </c>
      <c r="E39" s="123">
        <v>0</v>
      </c>
      <c r="F39" s="123">
        <v>0</v>
      </c>
      <c r="G39" s="123">
        <f>($C$29*$C$31)*'ACT Apr 2017'!AI16/100</f>
        <v>368.8</v>
      </c>
      <c r="H39" s="123">
        <f>($C$29*$C$32)*'ACT Apr 2017'!W16/100</f>
        <v>193.95</v>
      </c>
      <c r="I39" s="125">
        <f>SUM(C39:H39)</f>
        <v>1066.9100000000001</v>
      </c>
      <c r="J39" s="119">
        <f t="shared" si="6"/>
        <v>4267.6400000000003</v>
      </c>
      <c r="K39" s="126">
        <v>0</v>
      </c>
      <c r="L39" s="126">
        <f>'ACT Apr 2017'!BA16</f>
        <v>12</v>
      </c>
      <c r="M39" s="126">
        <f>'ACT Apr 2017'!BB16</f>
        <v>0</v>
      </c>
      <c r="N39" s="126">
        <f>'ACT Apr 2017'!BC16</f>
        <v>0</v>
      </c>
      <c r="O39" s="119">
        <f>J39-((I39-C39)*L39/100)*4</f>
        <v>3801.8240000000005</v>
      </c>
      <c r="P39" s="119">
        <f>O39-(O39*M39/100)</f>
        <v>3801.8240000000005</v>
      </c>
      <c r="Q39" s="119">
        <f t="shared" si="5"/>
        <v>4182.0064000000011</v>
      </c>
      <c r="R39" s="119">
        <f t="shared" si="5"/>
        <v>4182.0064000000011</v>
      </c>
      <c r="S39" s="127">
        <f>'ACT Apr 2017'!BJ16</f>
        <v>12</v>
      </c>
      <c r="T39" s="128" t="str">
        <f>'ACT Apr 2017'!BK16</f>
        <v>y</v>
      </c>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row>
    <row r="40" spans="1:49" ht="14" x14ac:dyDescent="0.15">
      <c r="A40" s="148"/>
      <c r="B40" s="148"/>
      <c r="C40" s="148"/>
      <c r="D40" s="148"/>
      <c r="E40" s="148"/>
      <c r="F40" s="148"/>
      <c r="G40" s="148"/>
      <c r="H40" s="148"/>
      <c r="I40" s="148"/>
      <c r="J40" s="148"/>
      <c r="K40" s="148"/>
      <c r="L40" s="148"/>
      <c r="M40" s="148"/>
      <c r="N40" s="148"/>
      <c r="O40" s="148"/>
      <c r="P40" s="148"/>
      <c r="Q40" s="148"/>
      <c r="R40" s="148"/>
      <c r="S40" s="148"/>
      <c r="T40" s="148"/>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row>
    <row r="41" spans="1:49" ht="14" x14ac:dyDescent="0.15">
      <c r="A41" s="148"/>
      <c r="B41" s="148"/>
      <c r="C41" s="148"/>
      <c r="D41" s="148"/>
      <c r="E41" s="148"/>
      <c r="F41" s="148"/>
      <c r="G41" s="148"/>
      <c r="H41" s="148"/>
      <c r="I41" s="148"/>
      <c r="J41" s="148"/>
      <c r="K41" s="148"/>
      <c r="L41" s="148"/>
      <c r="M41" s="148"/>
      <c r="N41" s="148"/>
      <c r="O41" s="148"/>
      <c r="P41" s="148"/>
      <c r="Q41" s="148"/>
      <c r="R41" s="148"/>
      <c r="S41" s="148"/>
      <c r="T41" s="148"/>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row>
    <row r="42" spans="1:49" ht="14" x14ac:dyDescent="0.15">
      <c r="A42" s="148"/>
      <c r="B42" s="148"/>
      <c r="C42" s="148"/>
      <c r="D42" s="148"/>
      <c r="E42" s="148"/>
      <c r="F42" s="148"/>
      <c r="G42" s="148"/>
      <c r="H42" s="148"/>
      <c r="I42" s="148"/>
      <c r="J42" s="148"/>
      <c r="K42" s="148"/>
      <c r="L42" s="148"/>
      <c r="M42" s="148"/>
      <c r="N42" s="148"/>
      <c r="O42" s="148"/>
      <c r="P42" s="148"/>
      <c r="Q42" s="148"/>
      <c r="R42" s="148"/>
      <c r="S42" s="148"/>
      <c r="T42" s="148"/>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row>
    <row r="43" spans="1:49" ht="14" x14ac:dyDescent="0.15">
      <c r="A43" s="148"/>
      <c r="B43" s="148"/>
      <c r="C43" s="148"/>
      <c r="D43" s="148"/>
      <c r="E43" s="148"/>
      <c r="F43" s="148"/>
      <c r="G43" s="148"/>
      <c r="H43" s="148"/>
      <c r="I43" s="148"/>
      <c r="J43" s="148"/>
      <c r="K43" s="148"/>
      <c r="L43" s="148"/>
      <c r="M43" s="148"/>
      <c r="N43" s="148"/>
      <c r="O43" s="148"/>
      <c r="P43" s="148"/>
      <c r="Q43" s="148"/>
      <c r="R43" s="148"/>
      <c r="S43" s="148"/>
      <c r="T43" s="148"/>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row>
    <row r="44" spans="1:49" ht="14" x14ac:dyDescent="0.15">
      <c r="A44" s="148"/>
      <c r="B44" s="148"/>
      <c r="C44" s="148"/>
      <c r="D44" s="148"/>
      <c r="E44" s="148"/>
      <c r="F44" s="148"/>
      <c r="G44" s="148"/>
      <c r="H44" s="148"/>
      <c r="I44" s="148"/>
      <c r="J44" s="148"/>
      <c r="K44" s="148"/>
      <c r="L44" s="148"/>
      <c r="M44" s="148"/>
      <c r="N44" s="148"/>
      <c r="O44" s="148"/>
      <c r="P44" s="148"/>
      <c r="Q44" s="148"/>
      <c r="R44" s="148"/>
      <c r="S44" s="148"/>
      <c r="T44" s="148"/>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row>
    <row r="45" spans="1:49" ht="14" x14ac:dyDescent="0.15">
      <c r="A45" s="148"/>
      <c r="B45" s="148"/>
      <c r="C45" s="148"/>
      <c r="D45" s="148"/>
      <c r="E45" s="148"/>
      <c r="F45" s="148"/>
      <c r="G45" s="148"/>
      <c r="H45" s="148"/>
      <c r="I45" s="148"/>
      <c r="J45" s="148"/>
      <c r="K45" s="148"/>
      <c r="L45" s="148"/>
      <c r="M45" s="148"/>
      <c r="N45" s="148"/>
      <c r="O45" s="148"/>
      <c r="P45" s="148"/>
      <c r="Q45" s="148"/>
      <c r="R45" s="148"/>
      <c r="S45" s="148"/>
      <c r="T45" s="148"/>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row>
    <row r="46" spans="1:49" ht="14" x14ac:dyDescent="0.15">
      <c r="A46" s="148"/>
      <c r="B46" s="148"/>
      <c r="C46" s="148"/>
      <c r="D46" s="148"/>
      <c r="E46" s="148"/>
      <c r="F46" s="148"/>
      <c r="G46" s="148"/>
      <c r="H46" s="148"/>
      <c r="I46" s="148"/>
      <c r="J46" s="148"/>
      <c r="K46" s="148"/>
      <c r="L46" s="148"/>
      <c r="M46" s="148"/>
      <c r="N46" s="148"/>
      <c r="O46" s="148"/>
      <c r="P46" s="148"/>
      <c r="Q46" s="148"/>
      <c r="R46" s="148"/>
      <c r="S46" s="148"/>
      <c r="T46" s="148"/>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row>
    <row r="47" spans="1:49" ht="14" x14ac:dyDescent="0.15">
      <c r="A47" s="148"/>
      <c r="B47" s="148"/>
      <c r="C47" s="148"/>
      <c r="D47" s="148"/>
      <c r="E47" s="148"/>
      <c r="F47" s="148"/>
      <c r="G47" s="148"/>
      <c r="H47" s="148"/>
      <c r="I47" s="148"/>
      <c r="J47" s="148"/>
      <c r="K47" s="148"/>
      <c r="L47" s="148"/>
      <c r="M47" s="148"/>
      <c r="N47" s="148"/>
      <c r="O47" s="148"/>
      <c r="P47" s="148"/>
      <c r="Q47" s="148"/>
      <c r="R47" s="148"/>
      <c r="S47" s="148"/>
      <c r="T47" s="148"/>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row>
    <row r="48" spans="1:49" ht="14" x14ac:dyDescent="0.15">
      <c r="A48" s="148"/>
      <c r="B48" s="148"/>
      <c r="C48" s="148"/>
      <c r="D48" s="148"/>
      <c r="E48" s="148"/>
      <c r="F48" s="148"/>
      <c r="G48" s="148"/>
      <c r="H48" s="148"/>
      <c r="I48" s="148"/>
      <c r="J48" s="148"/>
      <c r="K48" s="148"/>
      <c r="L48" s="148"/>
      <c r="M48" s="148"/>
      <c r="N48" s="148"/>
      <c r="O48" s="148"/>
      <c r="P48" s="148"/>
      <c r="Q48" s="148"/>
      <c r="R48" s="148"/>
      <c r="S48" s="148"/>
      <c r="T48" s="148"/>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row>
    <row r="49" spans="1:49" ht="14" x14ac:dyDescent="0.15">
      <c r="A49" s="148"/>
      <c r="B49" s="148"/>
      <c r="C49" s="148"/>
      <c r="D49" s="148"/>
      <c r="E49" s="148"/>
      <c r="F49" s="148"/>
      <c r="G49" s="148"/>
      <c r="H49" s="148"/>
      <c r="I49" s="148"/>
      <c r="J49" s="148"/>
      <c r="K49" s="148"/>
      <c r="L49" s="148"/>
      <c r="M49" s="148"/>
      <c r="N49" s="148"/>
      <c r="O49" s="148"/>
      <c r="P49" s="148"/>
      <c r="Q49" s="148"/>
      <c r="R49" s="148"/>
      <c r="S49" s="148"/>
      <c r="T49" s="148"/>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row>
    <row r="50" spans="1:49" ht="14" x14ac:dyDescent="0.15">
      <c r="A50" s="148"/>
      <c r="B50" s="148"/>
      <c r="C50" s="148"/>
      <c r="D50" s="148"/>
      <c r="E50" s="148"/>
      <c r="F50" s="148"/>
      <c r="G50" s="148"/>
      <c r="H50" s="148"/>
      <c r="I50" s="148"/>
      <c r="J50" s="148"/>
      <c r="K50" s="148"/>
      <c r="L50" s="148"/>
      <c r="M50" s="148"/>
      <c r="N50" s="148"/>
      <c r="O50" s="148"/>
      <c r="P50" s="148"/>
      <c r="Q50" s="148"/>
      <c r="R50" s="148"/>
      <c r="S50" s="148"/>
      <c r="T50" s="148"/>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row>
    <row r="51" spans="1:49" ht="14" x14ac:dyDescent="0.15">
      <c r="A51" s="148"/>
      <c r="B51" s="148"/>
      <c r="C51" s="148"/>
      <c r="D51" s="148"/>
      <c r="E51" s="148"/>
      <c r="F51" s="148"/>
      <c r="G51" s="148"/>
      <c r="H51" s="148"/>
      <c r="I51" s="148"/>
      <c r="J51" s="148"/>
      <c r="K51" s="148"/>
      <c r="L51" s="148"/>
      <c r="M51" s="148"/>
      <c r="N51" s="148"/>
      <c r="O51" s="148"/>
      <c r="P51" s="148"/>
      <c r="Q51" s="148"/>
      <c r="R51" s="148"/>
      <c r="S51" s="148"/>
      <c r="T51" s="148"/>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row>
    <row r="52" spans="1:49" ht="14" x14ac:dyDescent="0.15">
      <c r="A52" s="148"/>
      <c r="B52" s="148"/>
      <c r="C52" s="148"/>
      <c r="D52" s="148"/>
      <c r="E52" s="148"/>
      <c r="F52" s="148"/>
      <c r="G52" s="148"/>
      <c r="H52" s="148"/>
      <c r="I52" s="148"/>
      <c r="J52" s="148"/>
      <c r="K52" s="148"/>
      <c r="L52" s="148"/>
      <c r="M52" s="148"/>
      <c r="N52" s="148"/>
      <c r="O52" s="148"/>
      <c r="P52" s="148"/>
      <c r="Q52" s="148"/>
      <c r="R52" s="148"/>
      <c r="S52" s="148"/>
      <c r="T52" s="148"/>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row>
    <row r="53" spans="1:49" ht="14" x14ac:dyDescent="0.15">
      <c r="A53" s="148"/>
      <c r="B53" s="148"/>
      <c r="C53" s="148"/>
      <c r="D53" s="148"/>
      <c r="E53" s="148"/>
      <c r="F53" s="148"/>
      <c r="G53" s="148"/>
      <c r="H53" s="148"/>
      <c r="I53" s="148"/>
      <c r="J53" s="148"/>
      <c r="K53" s="148"/>
      <c r="L53" s="148"/>
      <c r="M53" s="148"/>
      <c r="N53" s="148"/>
      <c r="O53" s="148"/>
      <c r="P53" s="148"/>
      <c r="Q53" s="148"/>
      <c r="R53" s="148"/>
      <c r="S53" s="148"/>
      <c r="T53" s="148"/>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row>
    <row r="54" spans="1:49" ht="14" x14ac:dyDescent="0.15">
      <c r="A54" s="148"/>
      <c r="B54" s="148"/>
      <c r="C54" s="148"/>
      <c r="D54" s="148"/>
      <c r="E54" s="148"/>
      <c r="F54" s="148"/>
      <c r="G54" s="148"/>
      <c r="H54" s="148"/>
      <c r="I54" s="148"/>
      <c r="J54" s="148"/>
      <c r="K54" s="148"/>
      <c r="L54" s="148"/>
      <c r="M54" s="148"/>
      <c r="N54" s="148"/>
      <c r="O54" s="148"/>
      <c r="P54" s="148"/>
      <c r="Q54" s="148"/>
      <c r="R54" s="148"/>
      <c r="S54" s="148"/>
      <c r="T54" s="148"/>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row>
    <row r="55" spans="1:49" ht="14" x14ac:dyDescent="0.15">
      <c r="A55" s="148"/>
      <c r="B55" s="148"/>
      <c r="C55" s="148"/>
      <c r="D55" s="148"/>
      <c r="E55" s="148"/>
      <c r="F55" s="148"/>
      <c r="G55" s="148"/>
      <c r="H55" s="148"/>
      <c r="I55" s="148"/>
      <c r="J55" s="148"/>
      <c r="K55" s="148"/>
      <c r="L55" s="148"/>
      <c r="M55" s="148"/>
      <c r="N55" s="148"/>
      <c r="O55" s="148"/>
      <c r="P55" s="148"/>
      <c r="Q55" s="148"/>
      <c r="R55" s="148"/>
      <c r="S55" s="148"/>
      <c r="T55" s="148"/>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row>
    <row r="56" spans="1:49" ht="14" x14ac:dyDescent="0.15">
      <c r="A56" s="148"/>
      <c r="B56" s="148"/>
      <c r="C56" s="148"/>
      <c r="D56" s="148"/>
      <c r="E56" s="148"/>
      <c r="F56" s="148"/>
      <c r="G56" s="148"/>
      <c r="H56" s="148"/>
      <c r="I56" s="148"/>
      <c r="J56" s="148"/>
      <c r="K56" s="148"/>
      <c r="L56" s="148"/>
      <c r="M56" s="148"/>
      <c r="N56" s="148"/>
      <c r="O56" s="148"/>
      <c r="P56" s="148"/>
      <c r="Q56" s="148"/>
      <c r="R56" s="148"/>
      <c r="S56" s="148"/>
      <c r="T56" s="148"/>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row>
    <row r="57" spans="1:49" ht="14" x14ac:dyDescent="0.15">
      <c r="A57" s="148"/>
      <c r="B57" s="148"/>
      <c r="C57" s="148"/>
      <c r="D57" s="148"/>
      <c r="E57" s="148"/>
      <c r="F57" s="148"/>
      <c r="G57" s="148"/>
      <c r="H57" s="148"/>
      <c r="I57" s="148"/>
      <c r="J57" s="148"/>
      <c r="K57" s="148"/>
      <c r="L57" s="148"/>
      <c r="M57" s="148"/>
      <c r="N57" s="148"/>
      <c r="O57" s="148"/>
      <c r="P57" s="148"/>
      <c r="Q57" s="148"/>
      <c r="R57" s="148"/>
      <c r="S57" s="148"/>
      <c r="T57" s="148"/>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row>
    <row r="58" spans="1:49" ht="14" x14ac:dyDescent="0.15">
      <c r="A58" s="148"/>
      <c r="B58" s="148"/>
      <c r="C58" s="148"/>
      <c r="D58" s="148"/>
      <c r="E58" s="148"/>
      <c r="F58" s="148"/>
      <c r="G58" s="148"/>
      <c r="H58" s="148"/>
      <c r="I58" s="148"/>
      <c r="J58" s="148"/>
      <c r="K58" s="148"/>
      <c r="L58" s="148"/>
      <c r="M58" s="148"/>
      <c r="N58" s="148"/>
      <c r="O58" s="148"/>
      <c r="P58" s="148"/>
      <c r="Q58" s="148"/>
      <c r="R58" s="148"/>
      <c r="S58" s="148"/>
      <c r="T58" s="148"/>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row>
    <row r="59" spans="1:49" ht="14" x14ac:dyDescent="0.15">
      <c r="A59" s="148"/>
      <c r="B59" s="148"/>
      <c r="C59" s="148"/>
      <c r="D59" s="148"/>
      <c r="E59" s="148"/>
      <c r="F59" s="148"/>
      <c r="G59" s="148"/>
      <c r="H59" s="148"/>
      <c r="I59" s="148"/>
      <c r="J59" s="148"/>
      <c r="K59" s="148"/>
      <c r="L59" s="148"/>
      <c r="M59" s="148"/>
      <c r="N59" s="148"/>
      <c r="O59" s="148"/>
      <c r="P59" s="148"/>
      <c r="Q59" s="148"/>
      <c r="R59" s="148"/>
      <c r="S59" s="148"/>
      <c r="T59" s="148"/>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row>
    <row r="60" spans="1:49" ht="14" x14ac:dyDescent="0.15">
      <c r="A60" s="148"/>
      <c r="B60" s="148"/>
      <c r="C60" s="148"/>
      <c r="D60" s="148"/>
      <c r="E60" s="148"/>
      <c r="F60" s="148"/>
      <c r="G60" s="148"/>
      <c r="H60" s="148"/>
      <c r="I60" s="148"/>
      <c r="J60" s="148"/>
      <c r="K60" s="148"/>
      <c r="L60" s="148"/>
      <c r="M60" s="148"/>
      <c r="N60" s="148"/>
      <c r="O60" s="148"/>
      <c r="P60" s="148"/>
      <c r="Q60" s="148"/>
      <c r="R60" s="148"/>
      <c r="S60" s="148"/>
      <c r="T60" s="148"/>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row>
    <row r="61" spans="1:49" ht="14" x14ac:dyDescent="0.15">
      <c r="A61" s="148"/>
      <c r="B61" s="148"/>
      <c r="C61" s="148"/>
      <c r="D61" s="148"/>
      <c r="E61" s="148"/>
      <c r="F61" s="148"/>
      <c r="G61" s="148"/>
      <c r="H61" s="148"/>
      <c r="I61" s="148"/>
      <c r="J61" s="148"/>
      <c r="K61" s="148"/>
      <c r="L61" s="148"/>
      <c r="M61" s="148"/>
      <c r="N61" s="148"/>
      <c r="O61" s="148"/>
      <c r="P61" s="148"/>
      <c r="Q61" s="148"/>
      <c r="R61" s="148"/>
      <c r="S61" s="148"/>
      <c r="T61" s="148"/>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row>
    <row r="62" spans="1:49" ht="14" x14ac:dyDescent="0.15">
      <c r="A62" s="148"/>
      <c r="B62" s="148"/>
      <c r="C62" s="148"/>
      <c r="D62" s="148"/>
      <c r="E62" s="148"/>
      <c r="F62" s="148"/>
      <c r="G62" s="148"/>
      <c r="H62" s="148"/>
      <c r="I62" s="148"/>
      <c r="J62" s="148"/>
      <c r="K62" s="148"/>
      <c r="L62" s="148"/>
      <c r="M62" s="148"/>
      <c r="N62" s="148"/>
      <c r="O62" s="148"/>
      <c r="P62" s="148"/>
      <c r="Q62" s="148"/>
      <c r="R62" s="148"/>
      <c r="S62" s="148"/>
      <c r="T62" s="148"/>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row>
    <row r="63" spans="1:49" ht="14" x14ac:dyDescent="0.15">
      <c r="A63" s="148"/>
      <c r="B63" s="148"/>
      <c r="C63" s="148"/>
      <c r="D63" s="148"/>
      <c r="E63" s="148"/>
      <c r="F63" s="148"/>
      <c r="G63" s="148"/>
      <c r="H63" s="148"/>
      <c r="I63" s="148"/>
      <c r="J63" s="148"/>
      <c r="K63" s="148"/>
      <c r="L63" s="148"/>
      <c r="M63" s="148"/>
      <c r="N63" s="148"/>
      <c r="O63" s="148"/>
      <c r="P63" s="148"/>
      <c r="Q63" s="148"/>
      <c r="R63" s="148"/>
      <c r="S63" s="148"/>
      <c r="T63" s="148"/>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row>
    <row r="64" spans="1:49" ht="14" x14ac:dyDescent="0.15">
      <c r="A64" s="148"/>
      <c r="B64" s="148"/>
      <c r="C64" s="148"/>
      <c r="D64" s="148"/>
      <c r="E64" s="148"/>
      <c r="F64" s="148"/>
      <c r="G64" s="148"/>
      <c r="H64" s="148"/>
      <c r="I64" s="148"/>
      <c r="J64" s="148"/>
      <c r="K64" s="148"/>
      <c r="L64" s="148"/>
      <c r="M64" s="148"/>
      <c r="N64" s="148"/>
      <c r="O64" s="148"/>
      <c r="P64" s="148"/>
      <c r="Q64" s="148"/>
      <c r="R64" s="148"/>
      <c r="S64" s="148"/>
      <c r="T64" s="148"/>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row>
    <row r="65" spans="1:49" ht="14" x14ac:dyDescent="0.15">
      <c r="A65" s="148"/>
      <c r="B65" s="148"/>
      <c r="C65" s="148"/>
      <c r="D65" s="148"/>
      <c r="E65" s="148"/>
      <c r="F65" s="148"/>
      <c r="G65" s="148"/>
      <c r="H65" s="148"/>
      <c r="I65" s="148"/>
      <c r="J65" s="148"/>
      <c r="K65" s="148"/>
      <c r="L65" s="148"/>
      <c r="M65" s="148"/>
      <c r="N65" s="148"/>
      <c r="O65" s="148"/>
      <c r="P65" s="148"/>
      <c r="Q65" s="148"/>
      <c r="R65" s="148"/>
      <c r="S65" s="148"/>
      <c r="T65" s="148"/>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row>
    <row r="66" spans="1:49" ht="14" x14ac:dyDescent="0.15">
      <c r="A66" s="148"/>
      <c r="B66" s="148"/>
      <c r="C66" s="148"/>
      <c r="D66" s="148"/>
      <c r="E66" s="148"/>
      <c r="F66" s="148"/>
      <c r="G66" s="148"/>
      <c r="H66" s="148"/>
      <c r="I66" s="148"/>
      <c r="J66" s="148"/>
      <c r="K66" s="148"/>
      <c r="L66" s="148"/>
      <c r="M66" s="148"/>
      <c r="N66" s="148"/>
      <c r="O66" s="148"/>
      <c r="P66" s="148"/>
      <c r="Q66" s="148"/>
      <c r="R66" s="148"/>
      <c r="S66" s="148"/>
      <c r="T66" s="148"/>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row>
    <row r="67" spans="1:49" ht="14" x14ac:dyDescent="0.15">
      <c r="A67" s="148"/>
      <c r="B67" s="148"/>
      <c r="C67" s="148"/>
      <c r="D67" s="148"/>
      <c r="E67" s="148"/>
      <c r="F67" s="148"/>
      <c r="G67" s="148"/>
      <c r="H67" s="148"/>
      <c r="I67" s="148"/>
      <c r="J67" s="148"/>
      <c r="K67" s="148"/>
      <c r="L67" s="148"/>
      <c r="M67" s="148"/>
      <c r="N67" s="148"/>
      <c r="O67" s="148"/>
      <c r="P67" s="148"/>
      <c r="Q67" s="148"/>
      <c r="R67" s="148"/>
      <c r="S67" s="148"/>
      <c r="T67" s="148"/>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row>
    <row r="68" spans="1:49" ht="14" x14ac:dyDescent="0.15">
      <c r="A68" s="148"/>
      <c r="B68" s="148"/>
      <c r="C68" s="148"/>
      <c r="D68" s="148"/>
      <c r="E68" s="148"/>
      <c r="F68" s="148"/>
      <c r="G68" s="148"/>
      <c r="H68" s="148"/>
      <c r="I68" s="148"/>
      <c r="J68" s="148"/>
      <c r="K68" s="148"/>
      <c r="L68" s="148"/>
      <c r="M68" s="148"/>
      <c r="N68" s="148"/>
      <c r="O68" s="148"/>
      <c r="P68" s="148"/>
      <c r="Q68" s="148"/>
      <c r="R68" s="148"/>
      <c r="S68" s="148"/>
      <c r="T68" s="148"/>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row>
    <row r="69" spans="1:49" ht="14" x14ac:dyDescent="0.15">
      <c r="A69" s="148"/>
      <c r="B69" s="148"/>
      <c r="C69" s="148"/>
      <c r="D69" s="148"/>
      <c r="E69" s="148"/>
      <c r="F69" s="148"/>
      <c r="G69" s="148"/>
      <c r="H69" s="148"/>
      <c r="I69" s="148"/>
      <c r="J69" s="148"/>
      <c r="K69" s="148"/>
      <c r="L69" s="148"/>
      <c r="M69" s="148"/>
      <c r="N69" s="148"/>
      <c r="O69" s="148"/>
      <c r="P69" s="148"/>
      <c r="Q69" s="148"/>
      <c r="R69" s="148"/>
      <c r="S69" s="148"/>
      <c r="T69" s="148"/>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row>
    <row r="70" spans="1:49" ht="14" x14ac:dyDescent="0.15">
      <c r="A70" s="148"/>
      <c r="B70" s="148"/>
      <c r="C70" s="148"/>
      <c r="D70" s="148"/>
      <c r="E70" s="148"/>
      <c r="F70" s="148"/>
      <c r="G70" s="148"/>
      <c r="H70" s="148"/>
      <c r="I70" s="148"/>
      <c r="J70" s="148"/>
      <c r="K70" s="148"/>
      <c r="L70" s="148"/>
      <c r="M70" s="148"/>
      <c r="N70" s="148"/>
      <c r="O70" s="148"/>
      <c r="P70" s="148"/>
      <c r="Q70" s="148"/>
      <c r="R70" s="148"/>
      <c r="S70" s="148"/>
      <c r="T70" s="148"/>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row>
    <row r="71" spans="1:49" ht="14" x14ac:dyDescent="0.15">
      <c r="A71" s="148"/>
      <c r="B71" s="148"/>
      <c r="C71" s="148"/>
      <c r="D71" s="148"/>
      <c r="E71" s="148"/>
      <c r="F71" s="148"/>
      <c r="G71" s="148"/>
      <c r="H71" s="148"/>
      <c r="I71" s="148"/>
      <c r="J71" s="148"/>
      <c r="K71" s="148"/>
      <c r="L71" s="148"/>
      <c r="M71" s="148"/>
      <c r="N71" s="148"/>
      <c r="O71" s="148"/>
      <c r="P71" s="148"/>
      <c r="Q71" s="148"/>
      <c r="R71" s="148"/>
      <c r="S71" s="148"/>
      <c r="T71" s="148"/>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row>
    <row r="72" spans="1:49" ht="14" x14ac:dyDescent="0.15">
      <c r="A72" s="148"/>
      <c r="B72" s="148"/>
      <c r="C72" s="148"/>
      <c r="D72" s="148"/>
      <c r="E72" s="148"/>
      <c r="F72" s="148"/>
      <c r="G72" s="148"/>
      <c r="H72" s="148"/>
      <c r="I72" s="148"/>
      <c r="J72" s="148"/>
      <c r="K72" s="148"/>
      <c r="L72" s="148"/>
      <c r="M72" s="148"/>
      <c r="N72" s="148"/>
      <c r="O72" s="148"/>
      <c r="P72" s="148"/>
      <c r="Q72" s="148"/>
      <c r="R72" s="148"/>
      <c r="S72" s="148"/>
      <c r="T72" s="148"/>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row>
    <row r="73" spans="1:49" ht="14" x14ac:dyDescent="0.15">
      <c r="A73" s="148"/>
      <c r="B73" s="148"/>
      <c r="C73" s="148"/>
      <c r="D73" s="148"/>
      <c r="E73" s="148"/>
      <c r="F73" s="148"/>
      <c r="G73" s="148"/>
      <c r="H73" s="148"/>
      <c r="I73" s="148"/>
      <c r="J73" s="148"/>
      <c r="K73" s="148"/>
      <c r="L73" s="148"/>
      <c r="M73" s="148"/>
      <c r="N73" s="148"/>
      <c r="O73" s="148"/>
      <c r="P73" s="148"/>
      <c r="Q73" s="148"/>
      <c r="R73" s="148"/>
      <c r="S73" s="148"/>
      <c r="T73" s="148"/>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row>
    <row r="74" spans="1:49" ht="14" x14ac:dyDescent="0.15">
      <c r="A74" s="148"/>
      <c r="B74" s="148"/>
      <c r="C74" s="148"/>
      <c r="D74" s="148"/>
      <c r="E74" s="148"/>
      <c r="F74" s="148"/>
      <c r="G74" s="148"/>
      <c r="H74" s="148"/>
      <c r="I74" s="148"/>
      <c r="J74" s="148"/>
      <c r="K74" s="148"/>
      <c r="L74" s="148"/>
      <c r="M74" s="148"/>
      <c r="N74" s="148"/>
      <c r="O74" s="148"/>
      <c r="P74" s="148"/>
      <c r="Q74" s="148"/>
      <c r="R74" s="148"/>
      <c r="S74" s="148"/>
      <c r="T74" s="148"/>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row>
    <row r="75" spans="1:49" ht="14" x14ac:dyDescent="0.15">
      <c r="A75" s="148"/>
      <c r="B75" s="148"/>
      <c r="C75" s="148"/>
      <c r="D75" s="148"/>
      <c r="E75" s="148"/>
      <c r="F75" s="148"/>
      <c r="G75" s="148"/>
      <c r="H75" s="148"/>
      <c r="I75" s="148"/>
      <c r="J75" s="148"/>
      <c r="K75" s="148"/>
      <c r="L75" s="148"/>
      <c r="M75" s="148"/>
      <c r="N75" s="148"/>
      <c r="O75" s="148"/>
      <c r="P75" s="148"/>
      <c r="Q75" s="148"/>
      <c r="R75" s="148"/>
      <c r="S75" s="148"/>
      <c r="T75" s="148"/>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row>
    <row r="76" spans="1:49" ht="14" x14ac:dyDescent="0.15">
      <c r="A76" s="148"/>
      <c r="B76" s="148"/>
      <c r="C76" s="148"/>
      <c r="D76" s="148"/>
      <c r="E76" s="148"/>
      <c r="F76" s="148"/>
      <c r="G76" s="148"/>
      <c r="H76" s="148"/>
      <c r="I76" s="148"/>
      <c r="J76" s="148"/>
      <c r="K76" s="148"/>
      <c r="L76" s="148"/>
      <c r="M76" s="148"/>
      <c r="N76" s="148"/>
      <c r="O76" s="148"/>
      <c r="P76" s="148"/>
      <c r="Q76" s="148"/>
      <c r="R76" s="148"/>
      <c r="S76" s="148"/>
      <c r="T76" s="148"/>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row>
    <row r="77" spans="1:49" ht="14" x14ac:dyDescent="0.15">
      <c r="A77" s="148"/>
      <c r="B77" s="148"/>
      <c r="C77" s="148"/>
      <c r="D77" s="148"/>
      <c r="E77" s="148"/>
      <c r="F77" s="148"/>
      <c r="G77" s="148"/>
      <c r="H77" s="148"/>
      <c r="I77" s="148"/>
      <c r="J77" s="148"/>
      <c r="K77" s="148"/>
      <c r="L77" s="148"/>
      <c r="M77" s="148"/>
      <c r="N77" s="148"/>
      <c r="O77" s="148"/>
      <c r="P77" s="148"/>
      <c r="Q77" s="148"/>
      <c r="R77" s="148"/>
      <c r="S77" s="148"/>
      <c r="T77" s="148"/>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row>
    <row r="78" spans="1:49" ht="14" x14ac:dyDescent="0.15">
      <c r="A78" s="148"/>
      <c r="B78" s="148"/>
      <c r="C78" s="148"/>
      <c r="D78" s="148"/>
      <c r="E78" s="148"/>
      <c r="F78" s="148"/>
      <c r="G78" s="148"/>
      <c r="H78" s="148"/>
      <c r="I78" s="148"/>
      <c r="J78" s="148"/>
      <c r="K78" s="148"/>
      <c r="L78" s="148"/>
      <c r="M78" s="148"/>
      <c r="N78" s="148"/>
      <c r="O78" s="148"/>
      <c r="P78" s="148"/>
      <c r="Q78" s="148"/>
      <c r="R78" s="148"/>
      <c r="S78" s="148"/>
      <c r="T78" s="148"/>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row>
    <row r="79" spans="1:49" ht="14" x14ac:dyDescent="0.15">
      <c r="A79" s="148"/>
      <c r="B79" s="148"/>
      <c r="C79" s="148"/>
      <c r="D79" s="148"/>
      <c r="E79" s="148"/>
      <c r="F79" s="148"/>
      <c r="G79" s="148"/>
      <c r="H79" s="148"/>
      <c r="I79" s="148"/>
      <c r="J79" s="148"/>
      <c r="K79" s="148"/>
      <c r="L79" s="148"/>
      <c r="M79" s="148"/>
      <c r="N79" s="148"/>
      <c r="O79" s="148"/>
      <c r="P79" s="148"/>
      <c r="Q79" s="148"/>
      <c r="R79" s="148"/>
      <c r="S79" s="148"/>
      <c r="T79" s="148"/>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row>
    <row r="80" spans="1:49" ht="14" x14ac:dyDescent="0.15">
      <c r="A80" s="148"/>
      <c r="B80" s="148"/>
      <c r="C80" s="148"/>
      <c r="D80" s="148"/>
      <c r="E80" s="148"/>
      <c r="F80" s="148"/>
      <c r="G80" s="148"/>
      <c r="H80" s="148"/>
      <c r="I80" s="148"/>
      <c r="J80" s="148"/>
      <c r="K80" s="148"/>
      <c r="L80" s="148"/>
      <c r="M80" s="148"/>
      <c r="N80" s="148"/>
      <c r="O80" s="148"/>
      <c r="P80" s="148"/>
      <c r="Q80" s="148"/>
      <c r="R80" s="148"/>
      <c r="S80" s="148"/>
      <c r="T80" s="148"/>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row>
    <row r="81" spans="1:49" ht="14" x14ac:dyDescent="0.15">
      <c r="A81" s="148"/>
      <c r="B81" s="148"/>
      <c r="C81" s="148"/>
      <c r="D81" s="148"/>
      <c r="E81" s="148"/>
      <c r="F81" s="148"/>
      <c r="G81" s="148"/>
      <c r="H81" s="148"/>
      <c r="I81" s="148"/>
      <c r="J81" s="148"/>
      <c r="K81" s="148"/>
      <c r="L81" s="148"/>
      <c r="M81" s="148"/>
      <c r="N81" s="148"/>
      <c r="O81" s="148"/>
      <c r="P81" s="148"/>
      <c r="Q81" s="148"/>
      <c r="R81" s="148"/>
      <c r="S81" s="148"/>
      <c r="T81" s="148"/>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row>
    <row r="82" spans="1:49" ht="14" x14ac:dyDescent="0.15">
      <c r="A82" s="148"/>
      <c r="B82" s="148"/>
      <c r="C82" s="148"/>
      <c r="D82" s="148"/>
      <c r="E82" s="148"/>
      <c r="F82" s="148"/>
      <c r="G82" s="148"/>
      <c r="H82" s="148"/>
      <c r="I82" s="148"/>
      <c r="J82" s="148"/>
      <c r="K82" s="148"/>
      <c r="L82" s="148"/>
      <c r="M82" s="148"/>
      <c r="N82" s="148"/>
      <c r="O82" s="148"/>
      <c r="P82" s="148"/>
      <c r="Q82" s="148"/>
      <c r="R82" s="148"/>
      <c r="S82" s="148"/>
      <c r="T82" s="148"/>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row>
    <row r="83" spans="1:49" ht="14" x14ac:dyDescent="0.15">
      <c r="A83" s="148"/>
      <c r="B83" s="148"/>
      <c r="C83" s="148"/>
      <c r="D83" s="148"/>
      <c r="E83" s="148"/>
      <c r="F83" s="148"/>
      <c r="G83" s="148"/>
      <c r="H83" s="148"/>
      <c r="I83" s="148"/>
      <c r="J83" s="148"/>
      <c r="K83" s="148"/>
      <c r="L83" s="148"/>
      <c r="M83" s="148"/>
      <c r="N83" s="148"/>
      <c r="O83" s="148"/>
      <c r="P83" s="148"/>
      <c r="Q83" s="148"/>
      <c r="R83" s="148"/>
      <c r="S83" s="148"/>
      <c r="T83" s="148"/>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row>
  </sheetData>
  <sheetProtection algorithmName="SHA-512" hashValue="l7ztZ2CwMlH35wLNn4obnF0qoo7m1nl4zGEve78y1OMCYWI+FJDfol0COwFCoanv5BgYPK6ejLoShBH9rc0pZQ==" saltValue="IiTagx5QwkaYv7jNg4fZJg==" spinCount="100000" sheet="1" objects="1" scenarios="1"/>
  <phoneticPr fontId="2"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FFFF00"/>
  </sheetPr>
  <dimension ref="A1:AW83"/>
  <sheetViews>
    <sheetView workbookViewId="0">
      <selection activeCell="C23" sqref="C23"/>
    </sheetView>
  </sheetViews>
  <sheetFormatPr baseColWidth="10" defaultRowHeight="13" x14ac:dyDescent="0.15"/>
  <cols>
    <col min="1" max="2" width="20.33203125" style="72" customWidth="1"/>
    <col min="3" max="14" width="12.1640625" style="72" customWidth="1"/>
    <col min="15" max="16" width="12.1640625" style="72" hidden="1" customWidth="1"/>
    <col min="17" max="20" width="12.1640625" style="72" customWidth="1"/>
    <col min="21" max="49" width="7.5" style="72" customWidth="1"/>
    <col min="50" max="16384" width="10.83203125" style="72"/>
  </cols>
  <sheetData>
    <row r="1" spans="1:49" ht="14" x14ac:dyDescent="0.15">
      <c r="A1" s="71" t="s">
        <v>178</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row>
    <row r="2" spans="1:49" ht="14" x14ac:dyDescent="0.15">
      <c r="A2" s="73" t="s">
        <v>196</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row>
    <row r="3" spans="1:49" ht="15" thickBot="1" x14ac:dyDescent="0.2">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row>
    <row r="4" spans="1:49" ht="14" x14ac:dyDescent="0.15">
      <c r="A4" s="74" t="s">
        <v>104</v>
      </c>
      <c r="B4" s="75"/>
      <c r="C4" s="75"/>
      <c r="D4" s="75"/>
      <c r="E4" s="75"/>
      <c r="F4" s="75"/>
      <c r="G4" s="75"/>
      <c r="H4" s="75"/>
      <c r="I4" s="75"/>
      <c r="J4" s="75"/>
      <c r="K4" s="75"/>
      <c r="L4" s="75"/>
      <c r="M4" s="75"/>
      <c r="N4" s="75"/>
      <c r="O4" s="75"/>
      <c r="P4" s="75"/>
      <c r="Q4" s="75"/>
      <c r="R4" s="75"/>
      <c r="S4" s="75"/>
      <c r="T4" s="76"/>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row>
    <row r="5" spans="1:49" ht="14" x14ac:dyDescent="0.15">
      <c r="A5" s="77" t="s">
        <v>105</v>
      </c>
      <c r="B5" s="32"/>
      <c r="C5" s="86">
        <v>5000</v>
      </c>
      <c r="D5" s="32"/>
      <c r="E5" s="32"/>
      <c r="F5" s="32"/>
      <c r="G5" s="32"/>
      <c r="H5" s="32"/>
      <c r="I5" s="32"/>
      <c r="J5" s="32"/>
      <c r="K5" s="32"/>
      <c r="L5" s="32"/>
      <c r="M5" s="32"/>
      <c r="N5" s="32"/>
      <c r="O5" s="32"/>
      <c r="P5" s="32"/>
      <c r="Q5" s="32"/>
      <c r="R5" s="32"/>
      <c r="S5" s="32"/>
      <c r="T5" s="78"/>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row>
    <row r="6" spans="1:49" ht="14" x14ac:dyDescent="0.15">
      <c r="A6" s="77"/>
      <c r="B6" s="32"/>
      <c r="C6" s="32"/>
      <c r="D6" s="32"/>
      <c r="E6" s="32"/>
      <c r="F6" s="32"/>
      <c r="G6" s="32"/>
      <c r="H6" s="32"/>
      <c r="I6" s="32"/>
      <c r="J6" s="32"/>
      <c r="K6" s="32"/>
      <c r="L6" s="32"/>
      <c r="M6" s="32"/>
      <c r="N6" s="32"/>
      <c r="O6" s="32"/>
      <c r="P6" s="32"/>
      <c r="Q6" s="32"/>
      <c r="R6" s="32"/>
      <c r="S6" s="32"/>
      <c r="T6" s="78"/>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row>
    <row r="7" spans="1:49" ht="75" x14ac:dyDescent="0.15">
      <c r="A7" s="134" t="s">
        <v>14</v>
      </c>
      <c r="B7" s="135" t="s">
        <v>188</v>
      </c>
      <c r="C7" s="136" t="s">
        <v>164</v>
      </c>
      <c r="D7" s="136" t="s">
        <v>5</v>
      </c>
      <c r="E7" s="136" t="s">
        <v>6</v>
      </c>
      <c r="F7" s="137" t="s">
        <v>7</v>
      </c>
      <c r="G7" s="136" t="s">
        <v>114</v>
      </c>
      <c r="H7" s="138" t="s">
        <v>110</v>
      </c>
      <c r="I7" s="136" t="s">
        <v>111</v>
      </c>
      <c r="J7" s="139" t="s">
        <v>112</v>
      </c>
      <c r="K7" s="140" t="s">
        <v>113</v>
      </c>
      <c r="L7" s="140" t="s">
        <v>167</v>
      </c>
      <c r="M7" s="140" t="s">
        <v>168</v>
      </c>
      <c r="N7" s="140" t="s">
        <v>169</v>
      </c>
      <c r="O7" s="141" t="s">
        <v>129</v>
      </c>
      <c r="P7" s="141" t="s">
        <v>130</v>
      </c>
      <c r="Q7" s="141" t="s">
        <v>176</v>
      </c>
      <c r="R7" s="141" t="s">
        <v>177</v>
      </c>
      <c r="S7" s="140" t="s">
        <v>131</v>
      </c>
      <c r="T7" s="142" t="s">
        <v>132</v>
      </c>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row>
    <row r="8" spans="1:49" ht="14" x14ac:dyDescent="0.15">
      <c r="A8" s="132" t="str">
        <f>'ACT Apr 2016'!K2</f>
        <v>ActewAGL</v>
      </c>
      <c r="B8" s="111" t="str">
        <f>'ACT Apr 2016'!L2</f>
        <v>Regulated</v>
      </c>
      <c r="C8" s="112">
        <f>91*'ACT Apr 2016'!M2/100</f>
        <v>91.91</v>
      </c>
      <c r="D8" s="112">
        <f>IF($C$5&gt;='ACT Apr 2016'!P2,('ACT Apr 2016'!P2*'ACT Apr 2016'!N2/100),('ACT Bills April 2016'!$C$5*'ACT Apr 2016'!N2/100))</f>
        <v>1040</v>
      </c>
      <c r="E8" s="112">
        <v>0</v>
      </c>
      <c r="F8" s="113">
        <v>0</v>
      </c>
      <c r="G8" s="114">
        <v>0</v>
      </c>
      <c r="H8" s="129">
        <f>IF(($C$5&lt;'ACT Apr 2016'!P2),(0),('ACT Bills April 2016'!$C$5-'ACT Apr 2016'!P2)*'ACT Apr 2016'!Q2/100)</f>
        <v>0</v>
      </c>
      <c r="I8" s="115">
        <f>SUM(C8:H8)</f>
        <v>1131.9100000000001</v>
      </c>
      <c r="J8" s="85">
        <f>I8*4</f>
        <v>4527.6400000000003</v>
      </c>
      <c r="K8" s="116">
        <v>0</v>
      </c>
      <c r="L8" s="116">
        <f>'ACT Apr 2016'!AZ2</f>
        <v>0</v>
      </c>
      <c r="M8" s="116">
        <f>'ACT Apr 2016'!BA2</f>
        <v>0</v>
      </c>
      <c r="N8" s="116">
        <f>'ACT Apr 2016'!BB2</f>
        <v>0</v>
      </c>
      <c r="O8" s="85">
        <f>J8</f>
        <v>4527.6400000000003</v>
      </c>
      <c r="P8" s="85">
        <f>O8</f>
        <v>4527.6400000000003</v>
      </c>
      <c r="Q8" s="85">
        <f>O8*1.1</f>
        <v>4980.4040000000005</v>
      </c>
      <c r="R8" s="85">
        <f>P8*1.1</f>
        <v>4980.4040000000005</v>
      </c>
      <c r="S8" s="117">
        <f>'ACT Apr 2016'!BI2</f>
        <v>0</v>
      </c>
      <c r="T8" s="118" t="str">
        <f>'ACT Apr 2016'!BJ2</f>
        <v>n</v>
      </c>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row>
    <row r="9" spans="1:49" ht="14" x14ac:dyDescent="0.15">
      <c r="A9" s="132" t="str">
        <f>'ACT Apr 2016'!K3</f>
        <v>ActewAGL</v>
      </c>
      <c r="B9" s="111" t="str">
        <f>'ACT Apr 2016'!L3</f>
        <v>Business plan</v>
      </c>
      <c r="C9" s="112">
        <f>91*'ACT Apr 2016'!M3/100</f>
        <v>91.91</v>
      </c>
      <c r="D9" s="112">
        <f>IF($C$5&gt;='ACT Apr 2016'!P3,('ACT Apr 2016'!P3*'ACT Apr 2016'!N3/100),('ACT Bills April 2016'!$C$5*'ACT Apr 2016'!N3/100))</f>
        <v>1040</v>
      </c>
      <c r="E9" s="112">
        <v>0</v>
      </c>
      <c r="F9" s="113">
        <v>0</v>
      </c>
      <c r="G9" s="114">
        <v>0</v>
      </c>
      <c r="H9" s="129">
        <f>IF(($C$5&lt;'ACT Apr 2016'!P3),(0),('ACT Bills April 2016'!$C$5-'ACT Apr 2016'!P3)*'ACT Apr 2016'!Q3/100)</f>
        <v>0</v>
      </c>
      <c r="I9" s="115">
        <f>SUM(C9:H9)</f>
        <v>1131.9100000000001</v>
      </c>
      <c r="J9" s="85">
        <f>I9*4</f>
        <v>4527.6400000000003</v>
      </c>
      <c r="K9" s="116">
        <v>0</v>
      </c>
      <c r="L9" s="116">
        <f>'ACT Apr 2016'!AZ3</f>
        <v>0</v>
      </c>
      <c r="M9" s="116">
        <f>'ACT Apr 2016'!BA3</f>
        <v>0</v>
      </c>
      <c r="N9" s="116">
        <f>'ACT Apr 2016'!BB3</f>
        <v>0</v>
      </c>
      <c r="O9" s="85">
        <f>J9</f>
        <v>4527.6400000000003</v>
      </c>
      <c r="P9" s="85">
        <f>O9</f>
        <v>4527.6400000000003</v>
      </c>
      <c r="Q9" s="85">
        <f t="shared" ref="Q9:Q12" si="0">O9*1.1</f>
        <v>4980.4040000000005</v>
      </c>
      <c r="R9" s="85">
        <f t="shared" ref="R9:R12" si="1">P9*1.1</f>
        <v>4980.4040000000005</v>
      </c>
      <c r="S9" s="117">
        <f>'ACT Apr 2016'!BI3</f>
        <v>0</v>
      </c>
      <c r="T9" s="118" t="str">
        <f>'ACT Apr 2016'!BJ3</f>
        <v>n</v>
      </c>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row>
    <row r="10" spans="1:49" ht="14" x14ac:dyDescent="0.15">
      <c r="A10" s="132" t="str">
        <f>'ACT Apr 2016'!K4</f>
        <v>EnergyAustralia</v>
      </c>
      <c r="B10" s="111" t="str">
        <f>'ACT Apr 2016'!L4</f>
        <v>Everyday Saver Business</v>
      </c>
      <c r="C10" s="112">
        <f>91*'ACT Apr 2016'!M4/100</f>
        <v>92.728999999999999</v>
      </c>
      <c r="D10" s="112">
        <f>IF($C$5&gt;='ACT Apr 2016'!P4,('ACT Apr 2016'!P4*'ACT Apr 2016'!N4/100),('ACT Bills April 2016'!$C$5*'ACT Apr 2016'!N4/100))</f>
        <v>1053.9999999999998</v>
      </c>
      <c r="E10" s="112">
        <v>0</v>
      </c>
      <c r="F10" s="113">
        <v>0</v>
      </c>
      <c r="G10" s="114">
        <v>0</v>
      </c>
      <c r="H10" s="129">
        <f>IF(($C$5&lt;'ACT Apr 2016'!P4),(0),('ACT Bills April 2016'!$C$5-'ACT Apr 2016'!P4)*'ACT Apr 2016'!Q4/100)</f>
        <v>0</v>
      </c>
      <c r="I10" s="115">
        <f t="shared" ref="I10:I12" si="2">SUM(C10:H10)</f>
        <v>1146.7289999999998</v>
      </c>
      <c r="J10" s="85">
        <f t="shared" ref="J10:J12" si="3">I10*4</f>
        <v>4586.9159999999993</v>
      </c>
      <c r="K10" s="116">
        <v>0</v>
      </c>
      <c r="L10" s="116">
        <f>'ACT Apr 2016'!AZ4</f>
        <v>15</v>
      </c>
      <c r="M10" s="116">
        <f>'ACT Apr 2016'!BA4</f>
        <v>0</v>
      </c>
      <c r="N10" s="116">
        <f>'ACT Apr 2016'!BB4</f>
        <v>0</v>
      </c>
      <c r="O10" s="85">
        <f>J10-((I10-C10)*L10/100)*4</f>
        <v>3954.5159999999996</v>
      </c>
      <c r="P10" s="85">
        <f>O10-(O10*M10/100)</f>
        <v>3954.5159999999996</v>
      </c>
      <c r="Q10" s="85">
        <f t="shared" si="0"/>
        <v>4349.9675999999999</v>
      </c>
      <c r="R10" s="85">
        <f t="shared" si="1"/>
        <v>4349.9675999999999</v>
      </c>
      <c r="S10" s="117">
        <f>'ACT Apr 2016'!BI4</f>
        <v>24</v>
      </c>
      <c r="T10" s="118" t="str">
        <f>'ACT Apr 2016'!BJ4</f>
        <v>y</v>
      </c>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row>
    <row r="11" spans="1:49" ht="14" x14ac:dyDescent="0.15">
      <c r="A11" s="132" t="str">
        <f>'ACT Apr 2016'!K5</f>
        <v>ERM Power</v>
      </c>
      <c r="B11" s="111" t="str">
        <f>'ACT Apr 2016'!L5</f>
        <v>Adjustable</v>
      </c>
      <c r="C11" s="112">
        <f>91*'ACT Apr 2016'!M5/100</f>
        <v>126.49</v>
      </c>
      <c r="D11" s="112">
        <f>$C$5*'ACT Apr 2016'!N5/100</f>
        <v>961.99999999999989</v>
      </c>
      <c r="E11" s="112">
        <v>0</v>
      </c>
      <c r="F11" s="113">
        <v>0</v>
      </c>
      <c r="G11" s="114">
        <v>0</v>
      </c>
      <c r="H11" s="129">
        <v>0</v>
      </c>
      <c r="I11" s="115">
        <f t="shared" si="2"/>
        <v>1088.4899999999998</v>
      </c>
      <c r="J11" s="85">
        <f t="shared" si="3"/>
        <v>4353.9599999999991</v>
      </c>
      <c r="K11" s="116">
        <v>0</v>
      </c>
      <c r="L11" s="116">
        <f>'ACT Apr 2016'!AZ5</f>
        <v>0</v>
      </c>
      <c r="M11" s="116">
        <f>'ACT Apr 2016'!BA5</f>
        <v>0</v>
      </c>
      <c r="N11" s="116">
        <f>'ACT Apr 2016'!BB5</f>
        <v>0</v>
      </c>
      <c r="O11" s="85">
        <f>J11</f>
        <v>4353.9599999999991</v>
      </c>
      <c r="P11" s="85">
        <f>O11-(O11*M11/100)</f>
        <v>4353.9599999999991</v>
      </c>
      <c r="Q11" s="85">
        <f t="shared" si="0"/>
        <v>4789.3559999999998</v>
      </c>
      <c r="R11" s="85">
        <f t="shared" si="1"/>
        <v>4789.3559999999998</v>
      </c>
      <c r="S11" s="117">
        <f>'ACT Apr 2016'!BI5</f>
        <v>0</v>
      </c>
      <c r="T11" s="118" t="str">
        <f>'ACT Apr 2016'!BJ5</f>
        <v>n</v>
      </c>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row>
    <row r="12" spans="1:49" ht="15" thickBot="1" x14ac:dyDescent="0.2">
      <c r="A12" s="133" t="str">
        <f>'ACT Apr 2016'!K6</f>
        <v>Origin Energy</v>
      </c>
      <c r="B12" s="122" t="str">
        <f>'ACT Apr 2016'!L6</f>
        <v>Business Saver</v>
      </c>
      <c r="C12" s="123">
        <f>91*'ACT Apr 2016'!M6/100</f>
        <v>91.91</v>
      </c>
      <c r="D12" s="123">
        <f>IF($C$5&gt;='ACT Apr 2016'!P6,('ACT Apr 2016'!P6*'ACT Apr 2016'!N6/100),('ACT Bills April 2016'!$C$5*'ACT Apr 2016'!N6/100))</f>
        <v>1003.9999999999999</v>
      </c>
      <c r="E12" s="123">
        <v>0</v>
      </c>
      <c r="F12" s="130">
        <v>0</v>
      </c>
      <c r="G12" s="131">
        <v>0</v>
      </c>
      <c r="H12" s="123">
        <f>IF(($C$5&lt;'ACT Apr 2016'!P6),(0),('ACT Bills April 2016'!$C$5-'ACT Apr 2016'!P6)*'ACT Apr 2016'!Q6/100)</f>
        <v>0</v>
      </c>
      <c r="I12" s="125">
        <f t="shared" si="2"/>
        <v>1095.9099999999999</v>
      </c>
      <c r="J12" s="119">
        <f t="shared" si="3"/>
        <v>4383.6399999999994</v>
      </c>
      <c r="K12" s="126">
        <v>0</v>
      </c>
      <c r="L12" s="126">
        <f>'ACT Apr 2016'!AZ6</f>
        <v>12</v>
      </c>
      <c r="M12" s="126">
        <f>'ACT Apr 2016'!BA6</f>
        <v>0</v>
      </c>
      <c r="N12" s="126">
        <f>'ACT Apr 2016'!BB6</f>
        <v>0</v>
      </c>
      <c r="O12" s="119">
        <f>J12-((I12-C12)*L12/100)*4</f>
        <v>3901.7199999999993</v>
      </c>
      <c r="P12" s="119">
        <f>O12-(O12*M12/100)</f>
        <v>3901.7199999999993</v>
      </c>
      <c r="Q12" s="119">
        <f t="shared" si="0"/>
        <v>4291.8919999999998</v>
      </c>
      <c r="R12" s="119">
        <f t="shared" si="1"/>
        <v>4291.8919999999998</v>
      </c>
      <c r="S12" s="127">
        <f>'ACT Apr 2016'!BI6</f>
        <v>12</v>
      </c>
      <c r="T12" s="128" t="str">
        <f>'ACT Apr 2016'!BJ6</f>
        <v>y</v>
      </c>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row>
    <row r="13" spans="1:49" ht="14" x14ac:dyDescent="0.15">
      <c r="A13" s="80"/>
      <c r="B13" s="80"/>
      <c r="C13" s="80"/>
      <c r="D13" s="80"/>
      <c r="E13" s="80"/>
      <c r="F13" s="80"/>
      <c r="G13" s="80"/>
      <c r="H13" s="80"/>
      <c r="I13" s="80"/>
      <c r="J13" s="80"/>
      <c r="K13" s="80"/>
      <c r="L13" s="80"/>
      <c r="M13" s="80"/>
      <c r="N13" s="80"/>
      <c r="O13" s="80"/>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row>
    <row r="14" spans="1:49" ht="15" thickBot="1" x14ac:dyDescent="0.2">
      <c r="A14" s="80"/>
      <c r="B14" s="80"/>
      <c r="C14" s="80"/>
      <c r="D14" s="80"/>
      <c r="E14" s="80"/>
      <c r="F14" s="80"/>
      <c r="G14" s="80"/>
      <c r="H14" s="80"/>
      <c r="I14" s="80"/>
      <c r="J14" s="80"/>
      <c r="K14" s="80"/>
      <c r="L14" s="80"/>
      <c r="M14" s="80"/>
      <c r="N14" s="80"/>
      <c r="O14" s="80"/>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row>
    <row r="15" spans="1:49" ht="14" x14ac:dyDescent="0.15">
      <c r="A15" s="74" t="s">
        <v>197</v>
      </c>
      <c r="B15" s="75"/>
      <c r="C15" s="75"/>
      <c r="D15" s="81"/>
      <c r="E15" s="81"/>
      <c r="F15" s="81"/>
      <c r="G15" s="81"/>
      <c r="H15" s="81"/>
      <c r="I15" s="82"/>
      <c r="J15" s="75"/>
      <c r="K15" s="75"/>
      <c r="L15" s="75"/>
      <c r="M15" s="75"/>
      <c r="N15" s="75"/>
      <c r="O15" s="75"/>
      <c r="P15" s="75"/>
      <c r="Q15" s="75"/>
      <c r="R15" s="75"/>
      <c r="S15" s="75"/>
      <c r="T15" s="76"/>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row>
    <row r="16" spans="1:49" ht="14" x14ac:dyDescent="0.15">
      <c r="A16" s="77" t="s">
        <v>105</v>
      </c>
      <c r="B16" s="32"/>
      <c r="C16" s="86">
        <v>5000</v>
      </c>
      <c r="D16" s="83"/>
      <c r="E16" s="83"/>
      <c r="F16" s="83"/>
      <c r="G16" s="83"/>
      <c r="H16" s="83"/>
      <c r="I16" s="84"/>
      <c r="J16" s="32"/>
      <c r="K16" s="32"/>
      <c r="L16" s="32"/>
      <c r="M16" s="32"/>
      <c r="N16" s="32"/>
      <c r="O16" s="32"/>
      <c r="P16" s="32"/>
      <c r="Q16" s="32"/>
      <c r="R16" s="32"/>
      <c r="S16" s="32"/>
      <c r="T16" s="78"/>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row>
    <row r="17" spans="1:49" ht="14" x14ac:dyDescent="0.15">
      <c r="A17" s="77" t="s">
        <v>198</v>
      </c>
      <c r="B17" s="32"/>
      <c r="C17" s="87">
        <v>0.7</v>
      </c>
      <c r="D17" s="83"/>
      <c r="E17" s="83"/>
      <c r="F17" s="83"/>
      <c r="G17" s="83"/>
      <c r="H17" s="83"/>
      <c r="I17" s="84"/>
      <c r="J17" s="32"/>
      <c r="K17" s="32"/>
      <c r="L17" s="32"/>
      <c r="M17" s="32"/>
      <c r="N17" s="32"/>
      <c r="O17" s="32"/>
      <c r="P17" s="32"/>
      <c r="Q17" s="32"/>
      <c r="R17" s="32"/>
      <c r="S17" s="32"/>
      <c r="T17" s="78"/>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row>
    <row r="18" spans="1:49" ht="14" x14ac:dyDescent="0.15">
      <c r="A18" s="77" t="s">
        <v>199</v>
      </c>
      <c r="B18" s="32"/>
      <c r="C18" s="87">
        <v>0.3</v>
      </c>
      <c r="D18" s="83"/>
      <c r="E18" s="83"/>
      <c r="F18" s="83"/>
      <c r="G18" s="83"/>
      <c r="H18" s="83"/>
      <c r="I18" s="84"/>
      <c r="J18" s="32"/>
      <c r="K18" s="32"/>
      <c r="L18" s="32"/>
      <c r="M18" s="32"/>
      <c r="N18" s="32"/>
      <c r="O18" s="32"/>
      <c r="P18" s="32"/>
      <c r="Q18" s="32"/>
      <c r="R18" s="32"/>
      <c r="S18" s="32"/>
      <c r="T18" s="78"/>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row>
    <row r="19" spans="1:49" ht="14" x14ac:dyDescent="0.15">
      <c r="A19" s="77"/>
      <c r="B19" s="32"/>
      <c r="C19" s="83"/>
      <c r="D19" s="83"/>
      <c r="E19" s="83"/>
      <c r="F19" s="83"/>
      <c r="G19" s="83"/>
      <c r="H19" s="83"/>
      <c r="I19" s="84"/>
      <c r="J19" s="32"/>
      <c r="K19" s="32"/>
      <c r="L19" s="32"/>
      <c r="M19" s="32"/>
      <c r="N19" s="32"/>
      <c r="O19" s="32"/>
      <c r="P19" s="32"/>
      <c r="Q19" s="32"/>
      <c r="R19" s="32"/>
      <c r="S19" s="32"/>
      <c r="T19" s="78"/>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row>
    <row r="20" spans="1:49" ht="75" x14ac:dyDescent="0.15">
      <c r="A20" s="134" t="s">
        <v>14</v>
      </c>
      <c r="B20" s="135" t="s">
        <v>188</v>
      </c>
      <c r="C20" s="136" t="s">
        <v>164</v>
      </c>
      <c r="D20" s="136" t="s">
        <v>5</v>
      </c>
      <c r="E20" s="136" t="s">
        <v>6</v>
      </c>
      <c r="F20" s="137" t="s">
        <v>7</v>
      </c>
      <c r="G20" s="138" t="s">
        <v>110</v>
      </c>
      <c r="H20" s="136" t="s">
        <v>197</v>
      </c>
      <c r="I20" s="136" t="s">
        <v>111</v>
      </c>
      <c r="J20" s="139" t="s">
        <v>112</v>
      </c>
      <c r="K20" s="140" t="s">
        <v>113</v>
      </c>
      <c r="L20" s="140" t="s">
        <v>167</v>
      </c>
      <c r="M20" s="140" t="s">
        <v>168</v>
      </c>
      <c r="N20" s="140" t="s">
        <v>169</v>
      </c>
      <c r="O20" s="143" t="s">
        <v>129</v>
      </c>
      <c r="P20" s="141" t="s">
        <v>130</v>
      </c>
      <c r="Q20" s="141" t="s">
        <v>176</v>
      </c>
      <c r="R20" s="141" t="s">
        <v>177</v>
      </c>
      <c r="S20" s="144" t="s">
        <v>131</v>
      </c>
      <c r="T20" s="142" t="s">
        <v>132</v>
      </c>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row>
    <row r="21" spans="1:49" ht="14" x14ac:dyDescent="0.15">
      <c r="A21" s="132" t="str">
        <f>'ACT Apr 2016'!K7</f>
        <v>ActewAGL</v>
      </c>
      <c r="B21" s="111" t="str">
        <f>'ACT Apr 2016'!L7</f>
        <v>Regulated</v>
      </c>
      <c r="C21" s="112">
        <f>91*'ACT Apr 2016'!M7/100</f>
        <v>91.91</v>
      </c>
      <c r="D21" s="112">
        <f>IF(($C$16*$C$17)&gt;='ACT Apr 2016'!P7,('ACT Apr 2016'!P7*'ACT Apr 2016'!N7/100),(('ACT Bills April 2016'!$C$16*'ACT Bills April 2016'!$C$17)*'ACT Apr 2016'!N7/100))</f>
        <v>728</v>
      </c>
      <c r="E21" s="112">
        <v>0</v>
      </c>
      <c r="F21" s="113">
        <v>0</v>
      </c>
      <c r="G21" s="114">
        <f>IF($C$16*$C$17&lt;'ACT Apr 2016'!P7,(0),((('ACT Bills April 2016'!$C$16*'ACT Bills April 2016'!$C$17)-('ACT Apr 2016'!P7))*'ACT Apr 2016'!Q7/100))</f>
        <v>0</v>
      </c>
      <c r="H21" s="112">
        <f>($C$16*$C$18)*'ACT Apr 2016'!AF7/100</f>
        <v>124.50000000000001</v>
      </c>
      <c r="I21" s="115">
        <f>SUM(C21:H21)</f>
        <v>944.41</v>
      </c>
      <c r="J21" s="85">
        <f>I21*4</f>
        <v>3777.64</v>
      </c>
      <c r="K21" s="116">
        <v>0</v>
      </c>
      <c r="L21" s="116">
        <f>'ACT Apr 2016'!AZ7</f>
        <v>0</v>
      </c>
      <c r="M21" s="116">
        <f>'ACT Apr 2016'!BA7</f>
        <v>0</v>
      </c>
      <c r="N21" s="116">
        <f>'ACT Apr 2016'!BB7</f>
        <v>0</v>
      </c>
      <c r="O21" s="85">
        <f>J21</f>
        <v>3777.64</v>
      </c>
      <c r="P21" s="85">
        <f>O21</f>
        <v>3777.64</v>
      </c>
      <c r="Q21" s="85">
        <f>O21*1.1</f>
        <v>4155.4040000000005</v>
      </c>
      <c r="R21" s="85">
        <f>P21*1.1</f>
        <v>4155.4040000000005</v>
      </c>
      <c r="S21" s="117">
        <f>'ACT Apr 2016'!BI7</f>
        <v>0</v>
      </c>
      <c r="T21" s="118" t="str">
        <f>'ACT Apr 2016'!BJ7</f>
        <v>n</v>
      </c>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row>
    <row r="22" spans="1:49" ht="14" x14ac:dyDescent="0.15">
      <c r="A22" s="132" t="str">
        <f>'ACT Apr 2016'!K8</f>
        <v>ActewAGL</v>
      </c>
      <c r="B22" s="111" t="str">
        <f>'ACT Apr 2016'!L8</f>
        <v>Business plan</v>
      </c>
      <c r="C22" s="112">
        <f>91*'ACT Apr 2016'!M8/100</f>
        <v>91.91</v>
      </c>
      <c r="D22" s="112">
        <f>IF(($C$16*$C$17)&gt;='ACT Apr 2016'!P8,('ACT Apr 2016'!P8*'ACT Apr 2016'!N8/100),(('ACT Bills April 2016'!$C$16*'ACT Bills April 2016'!$C$17)*'ACT Apr 2016'!N8/100))</f>
        <v>728</v>
      </c>
      <c r="E22" s="112">
        <v>0</v>
      </c>
      <c r="F22" s="113">
        <v>0</v>
      </c>
      <c r="G22" s="114">
        <f>IF($C$16*$C$17&lt;'ACT Apr 2016'!P8,(0),((('ACT Bills April 2016'!$C$16*'ACT Bills April 2016'!$C$17)-('ACT Apr 2016'!P8))*'ACT Apr 2016'!Q8/100))</f>
        <v>0</v>
      </c>
      <c r="H22" s="112">
        <f>($C$16*$C$18)*'ACT Apr 2016'!AF8/100</f>
        <v>124.50000000000001</v>
      </c>
      <c r="I22" s="115">
        <f>SUM(C22:H22)</f>
        <v>944.41</v>
      </c>
      <c r="J22" s="85">
        <f>I22*4</f>
        <v>3777.64</v>
      </c>
      <c r="K22" s="116">
        <v>0</v>
      </c>
      <c r="L22" s="116">
        <f>'ACT Apr 2016'!AZ8</f>
        <v>0</v>
      </c>
      <c r="M22" s="116">
        <f>'ACT Apr 2016'!BA8</f>
        <v>0</v>
      </c>
      <c r="N22" s="116">
        <f>'ACT Apr 2016'!BB8</f>
        <v>0</v>
      </c>
      <c r="O22" s="85">
        <f>J22</f>
        <v>3777.64</v>
      </c>
      <c r="P22" s="85">
        <f>O22</f>
        <v>3777.64</v>
      </c>
      <c r="Q22" s="85">
        <f t="shared" ref="Q22:Q25" si="4">O22*1.1</f>
        <v>4155.4040000000005</v>
      </c>
      <c r="R22" s="85">
        <f t="shared" ref="R22:R25" si="5">P22*1.1</f>
        <v>4155.4040000000005</v>
      </c>
      <c r="S22" s="117">
        <f>'ACT Apr 2016'!BI8</f>
        <v>0</v>
      </c>
      <c r="T22" s="118" t="str">
        <f>'ACT Apr 2016'!BJ8</f>
        <v>n</v>
      </c>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row>
    <row r="23" spans="1:49" ht="14" x14ac:dyDescent="0.15">
      <c r="A23" s="132" t="str">
        <f>'ACT Apr 2016'!K9</f>
        <v>EnergyAustralia</v>
      </c>
      <c r="B23" s="111" t="str">
        <f>'ACT Apr 2016'!L9</f>
        <v>Everyday Saver Business</v>
      </c>
      <c r="C23" s="112">
        <f>91*'ACT Apr 2016'!M9/100</f>
        <v>92.728999999999999</v>
      </c>
      <c r="D23" s="112">
        <f>IF(($C$16*$C$17)&gt;='ACT Apr 2016'!P9,('ACT Apr 2016'!P9*'ACT Apr 2016'!N9/100),(('ACT Bills April 2016'!$C$16*'ACT Bills April 2016'!$C$17)*'ACT Apr 2016'!N9/100))</f>
        <v>737.8</v>
      </c>
      <c r="E23" s="112">
        <v>0</v>
      </c>
      <c r="F23" s="113">
        <v>0</v>
      </c>
      <c r="G23" s="114">
        <f>IF($C$16*$C$17&lt;'ACT Apr 2016'!P9,(0),((('ACT Bills April 2016'!$C$16*'ACT Bills April 2016'!$C$17)-('ACT Apr 2016'!P9))*'ACT Apr 2016'!Q9/100))</f>
        <v>0</v>
      </c>
      <c r="H23" s="112">
        <f>($C$16*$C$18)*'ACT Apr 2016'!AF9/100</f>
        <v>122.31</v>
      </c>
      <c r="I23" s="115">
        <f>SUM(C23:H23)</f>
        <v>952.83899999999994</v>
      </c>
      <c r="J23" s="85">
        <f t="shared" ref="J23:J25" si="6">I23*4</f>
        <v>3811.3559999999998</v>
      </c>
      <c r="K23" s="116">
        <v>0</v>
      </c>
      <c r="L23" s="116">
        <f>'ACT Apr 2016'!AZ9</f>
        <v>15</v>
      </c>
      <c r="M23" s="116">
        <f>'ACT Apr 2016'!BA9</f>
        <v>0</v>
      </c>
      <c r="N23" s="116">
        <f>'ACT Apr 2016'!BB9</f>
        <v>0</v>
      </c>
      <c r="O23" s="85">
        <f>J23-((I23-C23)*L23/100)*4</f>
        <v>3295.29</v>
      </c>
      <c r="P23" s="85">
        <f>O23-(O23*M23/100)</f>
        <v>3295.29</v>
      </c>
      <c r="Q23" s="85">
        <f t="shared" si="4"/>
        <v>3624.8190000000004</v>
      </c>
      <c r="R23" s="85">
        <f t="shared" si="5"/>
        <v>3624.8190000000004</v>
      </c>
      <c r="S23" s="117">
        <f>'ACT Apr 2016'!BI9</f>
        <v>24</v>
      </c>
      <c r="T23" s="118" t="str">
        <f>'ACT Apr 2016'!BJ9</f>
        <v>y</v>
      </c>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row>
    <row r="24" spans="1:49" ht="14" x14ac:dyDescent="0.15">
      <c r="A24" s="132" t="str">
        <f>'ACT Apr 2016'!K10</f>
        <v>ERM Power</v>
      </c>
      <c r="B24" s="111" t="str">
        <f>'ACT Apr 2016'!L10</f>
        <v>Adjustable</v>
      </c>
      <c r="C24" s="112">
        <f>91*'ACT Apr 2016'!M10/100</f>
        <v>126.49</v>
      </c>
      <c r="D24" s="112">
        <f>($C$16*$C$17)*'ACT Apr 2016'!N10/100</f>
        <v>673.4</v>
      </c>
      <c r="E24" s="112">
        <v>0</v>
      </c>
      <c r="F24" s="113">
        <v>0</v>
      </c>
      <c r="G24" s="114">
        <v>0</v>
      </c>
      <c r="H24" s="112">
        <f>($C$16*$C$18)*'ACT Apr 2016'!AF10/100</f>
        <v>134.1</v>
      </c>
      <c r="I24" s="115">
        <f>SUM(C24:H24)</f>
        <v>933.99</v>
      </c>
      <c r="J24" s="85">
        <f t="shared" si="6"/>
        <v>3735.96</v>
      </c>
      <c r="K24" s="116">
        <v>0</v>
      </c>
      <c r="L24" s="116">
        <f>'ACT Apr 2016'!AZ10</f>
        <v>0</v>
      </c>
      <c r="M24" s="116">
        <f>'ACT Apr 2016'!BA10</f>
        <v>0</v>
      </c>
      <c r="N24" s="116">
        <f>'ACT Apr 2016'!BB10</f>
        <v>0</v>
      </c>
      <c r="O24" s="85">
        <f>J24</f>
        <v>3735.96</v>
      </c>
      <c r="P24" s="85">
        <f>O24-(O24*M24/100)</f>
        <v>3735.96</v>
      </c>
      <c r="Q24" s="85">
        <f t="shared" si="4"/>
        <v>4109.5560000000005</v>
      </c>
      <c r="R24" s="85">
        <f t="shared" si="5"/>
        <v>4109.5560000000005</v>
      </c>
      <c r="S24" s="117">
        <f>'ACT Apr 2016'!BI10</f>
        <v>0</v>
      </c>
      <c r="T24" s="118" t="str">
        <f>'ACT Apr 2016'!BJ10</f>
        <v>n</v>
      </c>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row>
    <row r="25" spans="1:49" ht="15" thickBot="1" x14ac:dyDescent="0.2">
      <c r="A25" s="133" t="str">
        <f>'ACT Apr 2016'!K11</f>
        <v>Origin Energy</v>
      </c>
      <c r="B25" s="122" t="str">
        <f>'ACT Apr 2016'!L11</f>
        <v>Business Saver</v>
      </c>
      <c r="C25" s="123">
        <f>91*'ACT Apr 2016'!M11/100</f>
        <v>91.91</v>
      </c>
      <c r="D25" s="123">
        <f>IF(($C$16*$C$17)&gt;='ACT Apr 2016'!P11,('ACT Apr 2016'!P11*'ACT Apr 2016'!N11/100),(('ACT Bills April 2016'!$C$16*'ACT Bills April 2016'!$C$17)*'ACT Apr 2016'!N11/100))</f>
        <v>702.8</v>
      </c>
      <c r="E25" s="123">
        <v>0</v>
      </c>
      <c r="F25" s="130">
        <v>0</v>
      </c>
      <c r="G25" s="131">
        <f>IF($C$16*$C$17&lt;'ACT Apr 2016'!P11,(0),((('ACT Bills April 2016'!$C$16*'ACT Bills April 2016'!$C$17)-('ACT Apr 2016'!P11))*'ACT Apr 2016'!Q11/100))</f>
        <v>0</v>
      </c>
      <c r="H25" s="123">
        <f>($C$16*$C$18)*'ACT Apr 2016'!AF11/100</f>
        <v>124.50000000000001</v>
      </c>
      <c r="I25" s="125">
        <f>SUM(C25:H25)</f>
        <v>919.20999999999992</v>
      </c>
      <c r="J25" s="119">
        <f t="shared" si="6"/>
        <v>3676.8399999999997</v>
      </c>
      <c r="K25" s="126">
        <v>0</v>
      </c>
      <c r="L25" s="126">
        <f>'ACT Apr 2016'!AZ11</f>
        <v>12</v>
      </c>
      <c r="M25" s="126">
        <f>'ACT Apr 2016'!BA11</f>
        <v>0</v>
      </c>
      <c r="N25" s="126">
        <f>'ACT Apr 2016'!BB11</f>
        <v>0</v>
      </c>
      <c r="O25" s="119">
        <f>J25-((I25-C25)*L25/100)*4</f>
        <v>3279.7359999999999</v>
      </c>
      <c r="P25" s="119">
        <f>O25-(O25*M25/100)</f>
        <v>3279.7359999999999</v>
      </c>
      <c r="Q25" s="119">
        <f t="shared" si="4"/>
        <v>3607.7096000000001</v>
      </c>
      <c r="R25" s="119">
        <f t="shared" si="5"/>
        <v>3607.7096000000001</v>
      </c>
      <c r="S25" s="127">
        <f>'ACT Apr 2016'!BI11</f>
        <v>12</v>
      </c>
      <c r="T25" s="128" t="str">
        <f>'ACT Apr 2016'!BJ11</f>
        <v>y</v>
      </c>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row>
    <row r="26" spans="1:49" ht="14" x14ac:dyDescent="0.15">
      <c r="A26" s="71"/>
      <c r="B26" s="71"/>
      <c r="C26" s="71"/>
      <c r="D26" s="71"/>
      <c r="E26" s="71"/>
      <c r="F26" s="71"/>
      <c r="G26" s="71"/>
      <c r="H26" s="71"/>
      <c r="I26" s="71"/>
      <c r="J26" s="71"/>
      <c r="K26" s="71"/>
      <c r="L26" s="71"/>
      <c r="M26" s="71"/>
      <c r="N26" s="71"/>
      <c r="O26" s="71"/>
      <c r="P26" s="71"/>
      <c r="Q26" s="71"/>
      <c r="R26" s="71"/>
      <c r="S26" s="71"/>
      <c r="T26" s="71"/>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row>
    <row r="27" spans="1:49" ht="15" thickBot="1" x14ac:dyDescent="0.2">
      <c r="A27" s="71"/>
      <c r="B27" s="71"/>
      <c r="C27" s="71"/>
      <c r="D27" s="71"/>
      <c r="E27" s="71"/>
      <c r="F27" s="71"/>
      <c r="G27" s="71"/>
      <c r="H27" s="71"/>
      <c r="I27" s="71"/>
      <c r="J27" s="71"/>
      <c r="K27" s="71"/>
      <c r="L27" s="71"/>
      <c r="M27" s="71"/>
      <c r="N27" s="71"/>
      <c r="O27" s="71"/>
      <c r="P27" s="71"/>
      <c r="Q27" s="71"/>
      <c r="R27" s="71"/>
      <c r="S27" s="71"/>
      <c r="T27" s="71"/>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row>
    <row r="28" spans="1:49" ht="14" x14ac:dyDescent="0.15">
      <c r="A28" s="74" t="s">
        <v>200</v>
      </c>
      <c r="B28" s="75"/>
      <c r="C28" s="75"/>
      <c r="D28" s="75"/>
      <c r="E28" s="75"/>
      <c r="F28" s="75"/>
      <c r="G28" s="75"/>
      <c r="H28" s="75"/>
      <c r="I28" s="75"/>
      <c r="J28" s="75"/>
      <c r="K28" s="75"/>
      <c r="L28" s="75"/>
      <c r="M28" s="75"/>
      <c r="N28" s="75"/>
      <c r="O28" s="75"/>
      <c r="P28" s="75"/>
      <c r="Q28" s="75"/>
      <c r="R28" s="75"/>
      <c r="S28" s="75"/>
      <c r="T28" s="76"/>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row>
    <row r="29" spans="1:49" ht="14" x14ac:dyDescent="0.15">
      <c r="A29" s="77" t="s">
        <v>51</v>
      </c>
      <c r="B29" s="32"/>
      <c r="C29" s="86">
        <v>5000</v>
      </c>
      <c r="D29" s="32"/>
      <c r="E29" s="32"/>
      <c r="F29" s="32"/>
      <c r="G29" s="32"/>
      <c r="H29" s="32"/>
      <c r="I29" s="32"/>
      <c r="J29" s="32"/>
      <c r="K29" s="32"/>
      <c r="L29" s="32"/>
      <c r="M29" s="32"/>
      <c r="N29" s="32"/>
      <c r="O29" s="32"/>
      <c r="P29" s="32"/>
      <c r="Q29" s="32"/>
      <c r="R29" s="32"/>
      <c r="S29" s="32"/>
      <c r="T29" s="78"/>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row>
    <row r="30" spans="1:49" ht="14" x14ac:dyDescent="0.15">
      <c r="A30" s="77" t="s">
        <v>52</v>
      </c>
      <c r="B30" s="32"/>
      <c r="C30" s="87">
        <v>0.3</v>
      </c>
      <c r="D30" s="32"/>
      <c r="E30" s="32"/>
      <c r="F30" s="32"/>
      <c r="G30" s="32"/>
      <c r="H30" s="32"/>
      <c r="I30" s="32"/>
      <c r="J30" s="32"/>
      <c r="K30" s="32"/>
      <c r="L30" s="32"/>
      <c r="M30" s="32"/>
      <c r="N30" s="32"/>
      <c r="O30" s="32"/>
      <c r="P30" s="32"/>
      <c r="Q30" s="32"/>
      <c r="R30" s="32"/>
      <c r="S30" s="32"/>
      <c r="T30" s="78"/>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row>
    <row r="31" spans="1:49" ht="14" x14ac:dyDescent="0.15">
      <c r="A31" s="77" t="s">
        <v>53</v>
      </c>
      <c r="B31" s="32"/>
      <c r="C31" s="87">
        <v>0.4</v>
      </c>
      <c r="D31" s="32"/>
      <c r="E31" s="32"/>
      <c r="F31" s="32"/>
      <c r="G31" s="32"/>
      <c r="H31" s="32"/>
      <c r="I31" s="32"/>
      <c r="J31" s="32"/>
      <c r="K31" s="32"/>
      <c r="L31" s="32"/>
      <c r="M31" s="32"/>
      <c r="N31" s="32"/>
      <c r="O31" s="32"/>
      <c r="P31" s="32"/>
      <c r="Q31" s="32"/>
      <c r="R31" s="32"/>
      <c r="S31" s="32"/>
      <c r="T31" s="78"/>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row>
    <row r="32" spans="1:49" ht="14" x14ac:dyDescent="0.15">
      <c r="A32" s="77" t="s">
        <v>54</v>
      </c>
      <c r="B32" s="32"/>
      <c r="C32" s="87">
        <v>0.3</v>
      </c>
      <c r="D32" s="32"/>
      <c r="E32" s="32"/>
      <c r="F32" s="32"/>
      <c r="G32" s="32"/>
      <c r="H32" s="32"/>
      <c r="I32" s="32"/>
      <c r="J32" s="32"/>
      <c r="K32" s="32"/>
      <c r="L32" s="32"/>
      <c r="M32" s="32"/>
      <c r="N32" s="32"/>
      <c r="O32" s="32"/>
      <c r="P32" s="32"/>
      <c r="Q32" s="32"/>
      <c r="R32" s="32"/>
      <c r="S32" s="32"/>
      <c r="T32" s="78"/>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row>
    <row r="33" spans="1:49" ht="14" x14ac:dyDescent="0.15">
      <c r="A33" s="77"/>
      <c r="B33" s="32"/>
      <c r="C33" s="32"/>
      <c r="D33" s="32"/>
      <c r="E33" s="32"/>
      <c r="F33" s="32"/>
      <c r="G33" s="32"/>
      <c r="H33" s="32"/>
      <c r="I33" s="32"/>
      <c r="J33" s="32"/>
      <c r="K33" s="32"/>
      <c r="L33" s="32"/>
      <c r="M33" s="32"/>
      <c r="N33" s="32"/>
      <c r="O33" s="32"/>
      <c r="P33" s="32"/>
      <c r="Q33" s="32"/>
      <c r="R33" s="32"/>
      <c r="S33" s="32"/>
      <c r="T33" s="78"/>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row>
    <row r="34" spans="1:49" ht="75" x14ac:dyDescent="0.15">
      <c r="A34" s="134" t="s">
        <v>55</v>
      </c>
      <c r="B34" s="135" t="s">
        <v>56</v>
      </c>
      <c r="C34" s="136" t="s">
        <v>57</v>
      </c>
      <c r="D34" s="136" t="s">
        <v>58</v>
      </c>
      <c r="E34" s="136" t="s">
        <v>6</v>
      </c>
      <c r="F34" s="136" t="s">
        <v>170</v>
      </c>
      <c r="G34" s="136" t="s">
        <v>171</v>
      </c>
      <c r="H34" s="136" t="s">
        <v>172</v>
      </c>
      <c r="I34" s="136" t="s">
        <v>111</v>
      </c>
      <c r="J34" s="139" t="s">
        <v>101</v>
      </c>
      <c r="K34" s="140" t="s">
        <v>102</v>
      </c>
      <c r="L34" s="140" t="s">
        <v>183</v>
      </c>
      <c r="M34" s="140" t="s">
        <v>180</v>
      </c>
      <c r="N34" s="140" t="s">
        <v>84</v>
      </c>
      <c r="O34" s="141" t="s">
        <v>85</v>
      </c>
      <c r="P34" s="141" t="s">
        <v>86</v>
      </c>
      <c r="Q34" s="141" t="s">
        <v>176</v>
      </c>
      <c r="R34" s="141" t="s">
        <v>177</v>
      </c>
      <c r="S34" s="140" t="s">
        <v>87</v>
      </c>
      <c r="T34" s="142" t="s">
        <v>88</v>
      </c>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row>
    <row r="35" spans="1:49" ht="14" x14ac:dyDescent="0.15">
      <c r="A35" s="132" t="str">
        <f>'ACT Apr 2016'!K12</f>
        <v>ActewAGL</v>
      </c>
      <c r="B35" s="111" t="str">
        <f>'ACT Apr 2016'!L12</f>
        <v>Regulated</v>
      </c>
      <c r="C35" s="112">
        <f>91*'ACT Apr 2016'!M12/100</f>
        <v>91.91</v>
      </c>
      <c r="D35" s="120">
        <f>($C$29*$C$30)*'ACT Apr 2016'!N12/100</f>
        <v>399.45</v>
      </c>
      <c r="E35" s="112">
        <v>0</v>
      </c>
      <c r="F35" s="112">
        <v>0</v>
      </c>
      <c r="G35" s="112">
        <f>($C$29*$C$31)*'ACT Apr 2016'!AI12/100</f>
        <v>352.6</v>
      </c>
      <c r="H35" s="112">
        <f>($C$29*$C$32)*'ACT Apr 2016'!W12/100</f>
        <v>174.6</v>
      </c>
      <c r="I35" s="115">
        <f>SUM(C35:H35)</f>
        <v>1018.5600000000001</v>
      </c>
      <c r="J35" s="85">
        <f>I35*4</f>
        <v>4074.2400000000002</v>
      </c>
      <c r="K35" s="116">
        <v>0</v>
      </c>
      <c r="L35" s="116">
        <f>'ACT Apr 2016'!AZ12</f>
        <v>0</v>
      </c>
      <c r="M35" s="116">
        <f>'ACT Apr 2016'!BA12</f>
        <v>0</v>
      </c>
      <c r="N35" s="116">
        <f>'ACT Apr 2016'!BB12</f>
        <v>0</v>
      </c>
      <c r="O35" s="85">
        <f>J35</f>
        <v>4074.2400000000002</v>
      </c>
      <c r="P35" s="85">
        <f>O35</f>
        <v>4074.2400000000002</v>
      </c>
      <c r="Q35" s="85">
        <f>O35*1.1</f>
        <v>4481.6640000000007</v>
      </c>
      <c r="R35" s="85">
        <f>P35*1.1</f>
        <v>4481.6640000000007</v>
      </c>
      <c r="S35" s="117">
        <f>'ACT Apr 2016'!BI12</f>
        <v>0</v>
      </c>
      <c r="T35" s="118" t="str">
        <f>'ACT Apr 2016'!BJ12</f>
        <v>n</v>
      </c>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row>
    <row r="36" spans="1:49" ht="14" x14ac:dyDescent="0.15">
      <c r="A36" s="132" t="str">
        <f>'ACT Apr 2016'!K13</f>
        <v>ActewAGL</v>
      </c>
      <c r="B36" s="111" t="str">
        <f>'ACT Apr 2016'!L13</f>
        <v>Business plan</v>
      </c>
      <c r="C36" s="112">
        <f>91*'ACT Apr 2016'!M13/100</f>
        <v>91.91</v>
      </c>
      <c r="D36" s="120">
        <f>($C$29*$C$30)*'ACT Apr 2016'!N13/100</f>
        <v>399.45</v>
      </c>
      <c r="E36" s="112">
        <v>0</v>
      </c>
      <c r="F36" s="112">
        <v>0</v>
      </c>
      <c r="G36" s="112">
        <f>($C$29*$C$31)*'ACT Apr 2016'!AI13/100</f>
        <v>352.6</v>
      </c>
      <c r="H36" s="112">
        <f>($C$29*$C$32)*'ACT Apr 2016'!W13/100</f>
        <v>174.6</v>
      </c>
      <c r="I36" s="115">
        <f>SUM(C36:H36)</f>
        <v>1018.5600000000001</v>
      </c>
      <c r="J36" s="85">
        <f>I36*4</f>
        <v>4074.2400000000002</v>
      </c>
      <c r="K36" s="116">
        <v>0</v>
      </c>
      <c r="L36" s="116">
        <f>'ACT Apr 2016'!AZ13</f>
        <v>0</v>
      </c>
      <c r="M36" s="116">
        <f>'ACT Apr 2016'!BA13</f>
        <v>0</v>
      </c>
      <c r="N36" s="116">
        <f>'ACT Apr 2016'!BB13</f>
        <v>0</v>
      </c>
      <c r="O36" s="85">
        <f>J36</f>
        <v>4074.2400000000002</v>
      </c>
      <c r="P36" s="85">
        <f>O36</f>
        <v>4074.2400000000002</v>
      </c>
      <c r="Q36" s="85">
        <f t="shared" ref="Q36:Q39" si="7">O36*1.1</f>
        <v>4481.6640000000007</v>
      </c>
      <c r="R36" s="85">
        <f t="shared" ref="R36:R39" si="8">P36*1.1</f>
        <v>4481.6640000000007</v>
      </c>
      <c r="S36" s="117">
        <f>'ACT Apr 2016'!BI13</f>
        <v>0</v>
      </c>
      <c r="T36" s="118" t="str">
        <f>'ACT Apr 2016'!BJ13</f>
        <v>n</v>
      </c>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row>
    <row r="37" spans="1:49" ht="14" x14ac:dyDescent="0.15">
      <c r="A37" s="132" t="str">
        <f>'ACT Apr 2016'!K14</f>
        <v>EnergyAustralia</v>
      </c>
      <c r="B37" s="111" t="str">
        <f>'ACT Apr 2016'!L14</f>
        <v>Everyday Saver Business</v>
      </c>
      <c r="C37" s="112">
        <f>91*'ACT Apr 2016'!M14/100</f>
        <v>92.728999999999999</v>
      </c>
      <c r="D37" s="120">
        <f>($C$29*$C$30)*'ACT Apr 2016'!N14/100</f>
        <v>490.50000000000006</v>
      </c>
      <c r="E37" s="112">
        <v>0</v>
      </c>
      <c r="F37" s="112">
        <v>0</v>
      </c>
      <c r="G37" s="112">
        <f>($C$29*$C$31)*'ACT Apr 2016'!AI14/100</f>
        <v>494</v>
      </c>
      <c r="H37" s="112">
        <f>($C$29*$C$32)*'ACT Apr 2016'!W14/100</f>
        <v>322.5</v>
      </c>
      <c r="I37" s="115">
        <f>SUM(C37:H37)</f>
        <v>1399.729</v>
      </c>
      <c r="J37" s="85">
        <f t="shared" ref="J37:J39" si="9">I37*4</f>
        <v>5598.9160000000002</v>
      </c>
      <c r="K37" s="116">
        <v>0</v>
      </c>
      <c r="L37" s="116">
        <f>'ACT Apr 2016'!AZ14</f>
        <v>15</v>
      </c>
      <c r="M37" s="116">
        <f>'ACT Apr 2016'!BA14</f>
        <v>0</v>
      </c>
      <c r="N37" s="116">
        <f>'ACT Apr 2016'!BB14</f>
        <v>0</v>
      </c>
      <c r="O37" s="85">
        <f>J37-((I37-C37)*L37/100)*4</f>
        <v>4814.7160000000003</v>
      </c>
      <c r="P37" s="85">
        <f>O37-(O37*M37/100)</f>
        <v>4814.7160000000003</v>
      </c>
      <c r="Q37" s="85">
        <f t="shared" si="7"/>
        <v>5296.1876000000011</v>
      </c>
      <c r="R37" s="85">
        <f t="shared" si="8"/>
        <v>5296.1876000000011</v>
      </c>
      <c r="S37" s="117">
        <f>'ACT Apr 2016'!BI14</f>
        <v>24</v>
      </c>
      <c r="T37" s="118" t="str">
        <f>'ACT Apr 2016'!BJ14</f>
        <v>y</v>
      </c>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row>
    <row r="38" spans="1:49" ht="14" x14ac:dyDescent="0.15">
      <c r="A38" s="132" t="str">
        <f>'ACT Apr 2016'!K15</f>
        <v>ERM Power</v>
      </c>
      <c r="B38" s="111" t="str">
        <f>'ACT Apr 2016'!L15</f>
        <v>Adjustable</v>
      </c>
      <c r="C38" s="112">
        <f>91*'ACT Apr 2016'!M15/100</f>
        <v>126.49</v>
      </c>
      <c r="D38" s="120">
        <f>($C$29*$C$30)*'ACT Apr 2016'!N15/100</f>
        <v>392.25</v>
      </c>
      <c r="E38" s="112">
        <v>0</v>
      </c>
      <c r="F38" s="112">
        <v>0</v>
      </c>
      <c r="G38" s="112">
        <f>($C$29*$C$31)*'ACT Apr 2016'!AI15/100</f>
        <v>355.4</v>
      </c>
      <c r="H38" s="112">
        <f>($C$29*$C$32)*'ACT Apr 2016'!W15/100</f>
        <v>152.85</v>
      </c>
      <c r="I38" s="115">
        <f>SUM(C38:H38)</f>
        <v>1026.99</v>
      </c>
      <c r="J38" s="85">
        <f t="shared" si="9"/>
        <v>4107.96</v>
      </c>
      <c r="K38" s="116">
        <v>0</v>
      </c>
      <c r="L38" s="116">
        <f>'ACT Apr 2016'!AZ15</f>
        <v>0</v>
      </c>
      <c r="M38" s="116">
        <f>'ACT Apr 2016'!BA15</f>
        <v>0</v>
      </c>
      <c r="N38" s="116">
        <f>'ACT Apr 2016'!BB15</f>
        <v>0</v>
      </c>
      <c r="O38" s="85">
        <f>J38</f>
        <v>4107.96</v>
      </c>
      <c r="P38" s="85">
        <f>O38-(O38*M38/100)</f>
        <v>4107.96</v>
      </c>
      <c r="Q38" s="85">
        <f t="shared" si="7"/>
        <v>4518.7560000000003</v>
      </c>
      <c r="R38" s="85">
        <f t="shared" si="8"/>
        <v>4518.7560000000003</v>
      </c>
      <c r="S38" s="117">
        <f>'ACT Apr 2016'!BI15</f>
        <v>0</v>
      </c>
      <c r="T38" s="118" t="str">
        <f>'ACT Apr 2016'!BJ15</f>
        <v>n</v>
      </c>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row>
    <row r="39" spans="1:49" ht="15" thickBot="1" x14ac:dyDescent="0.2">
      <c r="A39" s="133" t="str">
        <f>'ACT Apr 2016'!K16</f>
        <v>Origin Energy</v>
      </c>
      <c r="B39" s="122" t="str">
        <f>'ACT Apr 2016'!L16</f>
        <v>Business Saver</v>
      </c>
      <c r="C39" s="123">
        <f>91*'ACT Apr 2016'!M16/100</f>
        <v>91.91</v>
      </c>
      <c r="D39" s="124">
        <f>($C$29*$C$30)*'ACT Apr 2016'!N16/100</f>
        <v>399.45</v>
      </c>
      <c r="E39" s="123">
        <v>0</v>
      </c>
      <c r="F39" s="123">
        <v>0</v>
      </c>
      <c r="G39" s="123">
        <f>($C$29*$C$31)*'ACT Apr 2016'!AI16/100</f>
        <v>352.6</v>
      </c>
      <c r="H39" s="123">
        <f>($C$29*$C$32)*'ACT Apr 2016'!W16/100</f>
        <v>174.6</v>
      </c>
      <c r="I39" s="125">
        <f>SUM(C39:H39)</f>
        <v>1018.5600000000001</v>
      </c>
      <c r="J39" s="119">
        <f t="shared" si="9"/>
        <v>4074.2400000000002</v>
      </c>
      <c r="K39" s="126">
        <v>0</v>
      </c>
      <c r="L39" s="126">
        <f>'ACT Apr 2016'!AZ16</f>
        <v>12</v>
      </c>
      <c r="M39" s="126">
        <f>'ACT Apr 2016'!BA16</f>
        <v>0</v>
      </c>
      <c r="N39" s="126">
        <f>'ACT Apr 2016'!BB16</f>
        <v>0</v>
      </c>
      <c r="O39" s="119">
        <f>J39-((I39-C39)*L39/100)*4</f>
        <v>3629.4480000000003</v>
      </c>
      <c r="P39" s="119">
        <f>O39-(O39*M39/100)</f>
        <v>3629.4480000000003</v>
      </c>
      <c r="Q39" s="119">
        <f t="shared" si="7"/>
        <v>3992.3928000000005</v>
      </c>
      <c r="R39" s="119">
        <f t="shared" si="8"/>
        <v>3992.3928000000005</v>
      </c>
      <c r="S39" s="127">
        <f>'ACT Apr 2016'!BI16</f>
        <v>12</v>
      </c>
      <c r="T39" s="128" t="str">
        <f>'ACT Apr 2016'!BJ16</f>
        <v>y</v>
      </c>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row>
    <row r="40" spans="1:49" ht="14" x14ac:dyDescent="0.15">
      <c r="A40" s="71"/>
      <c r="B40" s="71"/>
      <c r="C40" s="71"/>
      <c r="D40" s="71"/>
      <c r="E40" s="71"/>
      <c r="F40" s="71"/>
      <c r="G40" s="71"/>
      <c r="H40" s="71"/>
      <c r="I40" s="71"/>
      <c r="J40" s="71"/>
      <c r="K40" s="71"/>
      <c r="L40" s="71"/>
      <c r="M40" s="71"/>
      <c r="N40" s="71"/>
      <c r="O40" s="71"/>
      <c r="P40" s="71"/>
      <c r="Q40" s="71"/>
      <c r="R40" s="71"/>
      <c r="S40" s="71"/>
      <c r="T40" s="71"/>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row>
    <row r="41" spans="1:49" ht="14" x14ac:dyDescent="0.15">
      <c r="A41" s="71"/>
      <c r="B41" s="71"/>
      <c r="C41" s="71"/>
      <c r="D41" s="71"/>
      <c r="E41" s="71"/>
      <c r="F41" s="71"/>
      <c r="G41" s="71"/>
      <c r="H41" s="71"/>
      <c r="I41" s="71"/>
      <c r="J41" s="71"/>
      <c r="K41" s="71"/>
      <c r="L41" s="71"/>
      <c r="M41" s="71"/>
      <c r="N41" s="71"/>
      <c r="O41" s="71"/>
      <c r="P41" s="71"/>
      <c r="Q41" s="71"/>
      <c r="R41" s="71"/>
      <c r="S41" s="71"/>
      <c r="T41" s="71"/>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row>
    <row r="42" spans="1:49" ht="14" x14ac:dyDescent="0.15">
      <c r="A42" s="71"/>
      <c r="B42" s="71"/>
      <c r="C42" s="71"/>
      <c r="D42" s="71"/>
      <c r="E42" s="71"/>
      <c r="F42" s="71"/>
      <c r="G42" s="71"/>
      <c r="H42" s="71"/>
      <c r="I42" s="71"/>
      <c r="J42" s="71"/>
      <c r="K42" s="71"/>
      <c r="L42" s="71"/>
      <c r="M42" s="71"/>
      <c r="N42" s="71"/>
      <c r="O42" s="71"/>
      <c r="P42" s="71"/>
      <c r="Q42" s="71"/>
      <c r="R42" s="71"/>
      <c r="S42" s="71"/>
      <c r="T42" s="71"/>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row>
    <row r="43" spans="1:49" ht="14" x14ac:dyDescent="0.15">
      <c r="A43" s="71"/>
      <c r="B43" s="71"/>
      <c r="C43" s="71"/>
      <c r="D43" s="71"/>
      <c r="E43" s="71"/>
      <c r="F43" s="71"/>
      <c r="G43" s="71"/>
      <c r="H43" s="71"/>
      <c r="I43" s="71"/>
      <c r="J43" s="71"/>
      <c r="K43" s="71"/>
      <c r="L43" s="71"/>
      <c r="M43" s="71"/>
      <c r="N43" s="71"/>
      <c r="O43" s="71"/>
      <c r="P43" s="71"/>
      <c r="Q43" s="71"/>
      <c r="R43" s="71"/>
      <c r="S43" s="71"/>
      <c r="T43" s="71"/>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row>
    <row r="44" spans="1:49" ht="14" x14ac:dyDescent="0.15">
      <c r="A44" s="71"/>
      <c r="B44" s="71"/>
      <c r="C44" s="71"/>
      <c r="D44" s="71"/>
      <c r="E44" s="71"/>
      <c r="F44" s="71"/>
      <c r="G44" s="71"/>
      <c r="H44" s="71"/>
      <c r="I44" s="71"/>
      <c r="J44" s="71"/>
      <c r="K44" s="71"/>
      <c r="L44" s="71"/>
      <c r="M44" s="71"/>
      <c r="N44" s="71"/>
      <c r="O44" s="71"/>
      <c r="P44" s="71"/>
      <c r="Q44" s="71"/>
      <c r="R44" s="71"/>
      <c r="S44" s="71"/>
      <c r="T44" s="71"/>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row>
    <row r="45" spans="1:49" ht="14" x14ac:dyDescent="0.15">
      <c r="A45" s="71"/>
      <c r="B45" s="71"/>
      <c r="C45" s="71"/>
      <c r="D45" s="71"/>
      <c r="E45" s="71"/>
      <c r="F45" s="71"/>
      <c r="G45" s="71"/>
      <c r="H45" s="71"/>
      <c r="I45" s="71"/>
      <c r="J45" s="71"/>
      <c r="K45" s="71"/>
      <c r="L45" s="71"/>
      <c r="M45" s="71"/>
      <c r="N45" s="71"/>
      <c r="O45" s="71"/>
      <c r="P45" s="71"/>
      <c r="Q45" s="71"/>
      <c r="R45" s="71"/>
      <c r="S45" s="71"/>
      <c r="T45" s="71"/>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row>
    <row r="46" spans="1:49" ht="14" x14ac:dyDescent="0.15">
      <c r="A46" s="71"/>
      <c r="B46" s="71"/>
      <c r="C46" s="71"/>
      <c r="D46" s="71"/>
      <c r="E46" s="71"/>
      <c r="F46" s="71"/>
      <c r="G46" s="71"/>
      <c r="H46" s="71"/>
      <c r="I46" s="71"/>
      <c r="J46" s="71"/>
      <c r="K46" s="71"/>
      <c r="L46" s="71"/>
      <c r="M46" s="71"/>
      <c r="N46" s="71"/>
      <c r="O46" s="71"/>
      <c r="P46" s="71"/>
      <c r="Q46" s="71"/>
      <c r="R46" s="71"/>
      <c r="S46" s="71"/>
      <c r="T46" s="71"/>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row>
    <row r="47" spans="1:49" ht="14" x14ac:dyDescent="0.15">
      <c r="A47" s="71"/>
      <c r="B47" s="71"/>
      <c r="C47" s="71"/>
      <c r="D47" s="71"/>
      <c r="E47" s="71"/>
      <c r="F47" s="71"/>
      <c r="G47" s="71"/>
      <c r="H47" s="71"/>
      <c r="I47" s="71"/>
      <c r="J47" s="71"/>
      <c r="K47" s="71"/>
      <c r="L47" s="71"/>
      <c r="M47" s="71"/>
      <c r="N47" s="71"/>
      <c r="O47" s="71"/>
      <c r="P47" s="71"/>
      <c r="Q47" s="71"/>
      <c r="R47" s="71"/>
      <c r="S47" s="71"/>
      <c r="T47" s="71"/>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row>
    <row r="48" spans="1:49" ht="14" x14ac:dyDescent="0.15">
      <c r="A48" s="71"/>
      <c r="B48" s="71"/>
      <c r="C48" s="71"/>
      <c r="D48" s="71"/>
      <c r="E48" s="71"/>
      <c r="F48" s="71"/>
      <c r="G48" s="71"/>
      <c r="H48" s="71"/>
      <c r="I48" s="71"/>
      <c r="J48" s="71"/>
      <c r="K48" s="71"/>
      <c r="L48" s="71"/>
      <c r="M48" s="71"/>
      <c r="N48" s="71"/>
      <c r="O48" s="71"/>
      <c r="P48" s="71"/>
      <c r="Q48" s="71"/>
      <c r="R48" s="71"/>
      <c r="S48" s="71"/>
      <c r="T48" s="71"/>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row>
    <row r="49" spans="1:49" ht="14" x14ac:dyDescent="0.15">
      <c r="A49" s="71"/>
      <c r="B49" s="71"/>
      <c r="C49" s="71"/>
      <c r="D49" s="71"/>
      <c r="E49" s="71"/>
      <c r="F49" s="71"/>
      <c r="G49" s="71"/>
      <c r="H49" s="71"/>
      <c r="I49" s="71"/>
      <c r="J49" s="71"/>
      <c r="K49" s="71"/>
      <c r="L49" s="71"/>
      <c r="M49" s="71"/>
      <c r="N49" s="71"/>
      <c r="O49" s="71"/>
      <c r="P49" s="71"/>
      <c r="Q49" s="71"/>
      <c r="R49" s="71"/>
      <c r="S49" s="71"/>
      <c r="T49" s="71"/>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row>
    <row r="50" spans="1:49" ht="14" x14ac:dyDescent="0.15">
      <c r="A50" s="71"/>
      <c r="B50" s="71"/>
      <c r="C50" s="71"/>
      <c r="D50" s="71"/>
      <c r="E50" s="71"/>
      <c r="F50" s="71"/>
      <c r="G50" s="71"/>
      <c r="H50" s="71"/>
      <c r="I50" s="71"/>
      <c r="J50" s="71"/>
      <c r="K50" s="71"/>
      <c r="L50" s="71"/>
      <c r="M50" s="71"/>
      <c r="N50" s="71"/>
      <c r="O50" s="71"/>
      <c r="P50" s="71"/>
      <c r="Q50" s="71"/>
      <c r="R50" s="71"/>
      <c r="S50" s="71"/>
      <c r="T50" s="71"/>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row>
    <row r="51" spans="1:49" ht="14" x14ac:dyDescent="0.15">
      <c r="A51" s="71"/>
      <c r="B51" s="71"/>
      <c r="C51" s="71"/>
      <c r="D51" s="71"/>
      <c r="E51" s="71"/>
      <c r="F51" s="71"/>
      <c r="G51" s="71"/>
      <c r="H51" s="71"/>
      <c r="I51" s="71"/>
      <c r="J51" s="71"/>
      <c r="K51" s="71"/>
      <c r="L51" s="71"/>
      <c r="M51" s="71"/>
      <c r="N51" s="71"/>
      <c r="O51" s="71"/>
      <c r="P51" s="71"/>
      <c r="Q51" s="71"/>
      <c r="R51" s="71"/>
      <c r="S51" s="71"/>
      <c r="T51" s="71"/>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row>
    <row r="52" spans="1:49" ht="14" x14ac:dyDescent="0.15">
      <c r="A52" s="71"/>
      <c r="B52" s="71"/>
      <c r="C52" s="71"/>
      <c r="D52" s="71"/>
      <c r="E52" s="71"/>
      <c r="F52" s="71"/>
      <c r="G52" s="71"/>
      <c r="H52" s="71"/>
      <c r="I52" s="71"/>
      <c r="J52" s="71"/>
      <c r="K52" s="71"/>
      <c r="L52" s="71"/>
      <c r="M52" s="71"/>
      <c r="N52" s="71"/>
      <c r="O52" s="71"/>
      <c r="P52" s="71"/>
      <c r="Q52" s="71"/>
      <c r="R52" s="71"/>
      <c r="S52" s="71"/>
      <c r="T52" s="71"/>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row>
    <row r="53" spans="1:49" ht="14" x14ac:dyDescent="0.15">
      <c r="A53" s="71"/>
      <c r="B53" s="71"/>
      <c r="C53" s="71"/>
      <c r="D53" s="71"/>
      <c r="E53" s="71"/>
      <c r="F53" s="71"/>
      <c r="G53" s="71"/>
      <c r="H53" s="71"/>
      <c r="I53" s="71"/>
      <c r="J53" s="71"/>
      <c r="K53" s="71"/>
      <c r="L53" s="71"/>
      <c r="M53" s="71"/>
      <c r="N53" s="71"/>
      <c r="O53" s="71"/>
      <c r="P53" s="71"/>
      <c r="Q53" s="71"/>
      <c r="R53" s="71"/>
      <c r="S53" s="71"/>
      <c r="T53" s="71"/>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row>
    <row r="54" spans="1:49" ht="14" x14ac:dyDescent="0.15">
      <c r="A54" s="71"/>
      <c r="B54" s="71"/>
      <c r="C54" s="71"/>
      <c r="D54" s="71"/>
      <c r="E54" s="71"/>
      <c r="F54" s="71"/>
      <c r="G54" s="71"/>
      <c r="H54" s="71"/>
      <c r="I54" s="71"/>
      <c r="J54" s="71"/>
      <c r="K54" s="71"/>
      <c r="L54" s="71"/>
      <c r="M54" s="71"/>
      <c r="N54" s="71"/>
      <c r="O54" s="71"/>
      <c r="P54" s="71"/>
      <c r="Q54" s="71"/>
      <c r="R54" s="71"/>
      <c r="S54" s="71"/>
      <c r="T54" s="71"/>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row>
    <row r="55" spans="1:49" ht="14" x14ac:dyDescent="0.15">
      <c r="A55" s="71"/>
      <c r="B55" s="71"/>
      <c r="C55" s="71"/>
      <c r="D55" s="71"/>
      <c r="E55" s="71"/>
      <c r="F55" s="71"/>
      <c r="G55" s="71"/>
      <c r="H55" s="71"/>
      <c r="I55" s="71"/>
      <c r="J55" s="71"/>
      <c r="K55" s="71"/>
      <c r="L55" s="71"/>
      <c r="M55" s="71"/>
      <c r="N55" s="71"/>
      <c r="O55" s="71"/>
      <c r="P55" s="71"/>
      <c r="Q55" s="71"/>
      <c r="R55" s="71"/>
      <c r="S55" s="71"/>
      <c r="T55" s="71"/>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row>
    <row r="56" spans="1:49" ht="14" x14ac:dyDescent="0.15">
      <c r="A56" s="71"/>
      <c r="B56" s="71"/>
      <c r="C56" s="71"/>
      <c r="D56" s="71"/>
      <c r="E56" s="71"/>
      <c r="F56" s="71"/>
      <c r="G56" s="71"/>
      <c r="H56" s="71"/>
      <c r="I56" s="71"/>
      <c r="J56" s="71"/>
      <c r="K56" s="71"/>
      <c r="L56" s="71"/>
      <c r="M56" s="71"/>
      <c r="N56" s="71"/>
      <c r="O56" s="71"/>
      <c r="P56" s="71"/>
      <c r="Q56" s="71"/>
      <c r="R56" s="71"/>
      <c r="S56" s="71"/>
      <c r="T56" s="71"/>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row>
    <row r="57" spans="1:49" ht="14" x14ac:dyDescent="0.15">
      <c r="A57" s="71"/>
      <c r="B57" s="71"/>
      <c r="C57" s="71"/>
      <c r="D57" s="71"/>
      <c r="E57" s="71"/>
      <c r="F57" s="71"/>
      <c r="G57" s="71"/>
      <c r="H57" s="71"/>
      <c r="I57" s="71"/>
      <c r="J57" s="71"/>
      <c r="K57" s="71"/>
      <c r="L57" s="71"/>
      <c r="M57" s="71"/>
      <c r="N57" s="71"/>
      <c r="O57" s="71"/>
      <c r="P57" s="71"/>
      <c r="Q57" s="71"/>
      <c r="R57" s="71"/>
      <c r="S57" s="71"/>
      <c r="T57" s="71"/>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row>
    <row r="58" spans="1:49" ht="14" x14ac:dyDescent="0.15">
      <c r="A58" s="71"/>
      <c r="B58" s="71"/>
      <c r="C58" s="71"/>
      <c r="D58" s="71"/>
      <c r="E58" s="71"/>
      <c r="F58" s="71"/>
      <c r="G58" s="71"/>
      <c r="H58" s="71"/>
      <c r="I58" s="71"/>
      <c r="J58" s="71"/>
      <c r="K58" s="71"/>
      <c r="L58" s="71"/>
      <c r="M58" s="71"/>
      <c r="N58" s="71"/>
      <c r="O58" s="71"/>
      <c r="P58" s="71"/>
      <c r="Q58" s="71"/>
      <c r="R58" s="71"/>
      <c r="S58" s="71"/>
      <c r="T58" s="71"/>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row>
    <row r="59" spans="1:49" ht="14" x14ac:dyDescent="0.15">
      <c r="A59" s="71"/>
      <c r="B59" s="71"/>
      <c r="C59" s="71"/>
      <c r="D59" s="71"/>
      <c r="E59" s="71"/>
      <c r="F59" s="71"/>
      <c r="G59" s="71"/>
      <c r="H59" s="71"/>
      <c r="I59" s="71"/>
      <c r="J59" s="71"/>
      <c r="K59" s="71"/>
      <c r="L59" s="71"/>
      <c r="M59" s="71"/>
      <c r="N59" s="71"/>
      <c r="O59" s="71"/>
      <c r="P59" s="71"/>
      <c r="Q59" s="71"/>
      <c r="R59" s="71"/>
      <c r="S59" s="71"/>
      <c r="T59" s="71"/>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row>
    <row r="60" spans="1:49" ht="14" x14ac:dyDescent="0.15">
      <c r="A60" s="71"/>
      <c r="B60" s="71"/>
      <c r="C60" s="71"/>
      <c r="D60" s="71"/>
      <c r="E60" s="71"/>
      <c r="F60" s="71"/>
      <c r="G60" s="71"/>
      <c r="H60" s="71"/>
      <c r="I60" s="71"/>
      <c r="J60" s="71"/>
      <c r="K60" s="71"/>
      <c r="L60" s="71"/>
      <c r="M60" s="71"/>
      <c r="N60" s="71"/>
      <c r="O60" s="71"/>
      <c r="P60" s="71"/>
      <c r="Q60" s="71"/>
      <c r="R60" s="71"/>
      <c r="S60" s="71"/>
      <c r="T60" s="71"/>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row>
    <row r="61" spans="1:49" ht="14" x14ac:dyDescent="0.15">
      <c r="A61" s="71"/>
      <c r="B61" s="71"/>
      <c r="C61" s="71"/>
      <c r="D61" s="71"/>
      <c r="E61" s="71"/>
      <c r="F61" s="71"/>
      <c r="G61" s="71"/>
      <c r="H61" s="71"/>
      <c r="I61" s="71"/>
      <c r="J61" s="71"/>
      <c r="K61" s="71"/>
      <c r="L61" s="71"/>
      <c r="M61" s="71"/>
      <c r="N61" s="71"/>
      <c r="O61" s="71"/>
      <c r="P61" s="71"/>
      <c r="Q61" s="71"/>
      <c r="R61" s="71"/>
      <c r="S61" s="71"/>
      <c r="T61" s="71"/>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row>
    <row r="62" spans="1:49" ht="14" x14ac:dyDescent="0.15">
      <c r="A62" s="71"/>
      <c r="B62" s="71"/>
      <c r="C62" s="71"/>
      <c r="D62" s="71"/>
      <c r="E62" s="71"/>
      <c r="F62" s="71"/>
      <c r="G62" s="71"/>
      <c r="H62" s="71"/>
      <c r="I62" s="71"/>
      <c r="J62" s="71"/>
      <c r="K62" s="71"/>
      <c r="L62" s="71"/>
      <c r="M62" s="71"/>
      <c r="N62" s="71"/>
      <c r="O62" s="71"/>
      <c r="P62" s="71"/>
      <c r="Q62" s="71"/>
      <c r="R62" s="71"/>
      <c r="S62" s="71"/>
      <c r="T62" s="71"/>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row>
    <row r="63" spans="1:49" ht="14" x14ac:dyDescent="0.15">
      <c r="A63" s="71"/>
      <c r="B63" s="71"/>
      <c r="C63" s="71"/>
      <c r="D63" s="71"/>
      <c r="E63" s="71"/>
      <c r="F63" s="71"/>
      <c r="G63" s="71"/>
      <c r="H63" s="71"/>
      <c r="I63" s="71"/>
      <c r="J63" s="71"/>
      <c r="K63" s="71"/>
      <c r="L63" s="71"/>
      <c r="M63" s="71"/>
      <c r="N63" s="71"/>
      <c r="O63" s="71"/>
      <c r="P63" s="71"/>
      <c r="Q63" s="71"/>
      <c r="R63" s="71"/>
      <c r="S63" s="71"/>
      <c r="T63" s="71"/>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row>
    <row r="64" spans="1:49" ht="14" x14ac:dyDescent="0.15">
      <c r="A64" s="71"/>
      <c r="B64" s="71"/>
      <c r="C64" s="71"/>
      <c r="D64" s="71"/>
      <c r="E64" s="71"/>
      <c r="F64" s="71"/>
      <c r="G64" s="71"/>
      <c r="H64" s="71"/>
      <c r="I64" s="71"/>
      <c r="J64" s="71"/>
      <c r="K64" s="71"/>
      <c r="L64" s="71"/>
      <c r="M64" s="71"/>
      <c r="N64" s="71"/>
      <c r="O64" s="71"/>
      <c r="P64" s="71"/>
      <c r="Q64" s="71"/>
      <c r="R64" s="71"/>
      <c r="S64" s="71"/>
      <c r="T64" s="71"/>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row>
    <row r="65" spans="1:49" ht="14" x14ac:dyDescent="0.15">
      <c r="A65" s="71"/>
      <c r="B65" s="71"/>
      <c r="C65" s="71"/>
      <c r="D65" s="71"/>
      <c r="E65" s="71"/>
      <c r="F65" s="71"/>
      <c r="G65" s="71"/>
      <c r="H65" s="71"/>
      <c r="I65" s="71"/>
      <c r="J65" s="71"/>
      <c r="K65" s="71"/>
      <c r="L65" s="71"/>
      <c r="M65" s="71"/>
      <c r="N65" s="71"/>
      <c r="O65" s="71"/>
      <c r="P65" s="71"/>
      <c r="Q65" s="71"/>
      <c r="R65" s="71"/>
      <c r="S65" s="71"/>
      <c r="T65" s="71"/>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row>
    <row r="66" spans="1:49" ht="14" x14ac:dyDescent="0.15">
      <c r="A66" s="71"/>
      <c r="B66" s="71"/>
      <c r="C66" s="71"/>
      <c r="D66" s="71"/>
      <c r="E66" s="71"/>
      <c r="F66" s="71"/>
      <c r="G66" s="71"/>
      <c r="H66" s="71"/>
      <c r="I66" s="71"/>
      <c r="J66" s="71"/>
      <c r="K66" s="71"/>
      <c r="L66" s="71"/>
      <c r="M66" s="71"/>
      <c r="N66" s="71"/>
      <c r="O66" s="71"/>
      <c r="P66" s="71"/>
      <c r="Q66" s="71"/>
      <c r="R66" s="71"/>
      <c r="S66" s="71"/>
      <c r="T66" s="71"/>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row>
    <row r="67" spans="1:49" ht="14" x14ac:dyDescent="0.15">
      <c r="A67" s="71"/>
      <c r="B67" s="71"/>
      <c r="C67" s="71"/>
      <c r="D67" s="71"/>
      <c r="E67" s="71"/>
      <c r="F67" s="71"/>
      <c r="G67" s="71"/>
      <c r="H67" s="71"/>
      <c r="I67" s="71"/>
      <c r="J67" s="71"/>
      <c r="K67" s="71"/>
      <c r="L67" s="71"/>
      <c r="M67" s="71"/>
      <c r="N67" s="71"/>
      <c r="O67" s="71"/>
      <c r="P67" s="71"/>
      <c r="Q67" s="71"/>
      <c r="R67" s="71"/>
      <c r="S67" s="71"/>
      <c r="T67" s="71"/>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row>
    <row r="68" spans="1:49" ht="14" x14ac:dyDescent="0.15">
      <c r="A68" s="71"/>
      <c r="B68" s="71"/>
      <c r="C68" s="71"/>
      <c r="D68" s="71"/>
      <c r="E68" s="71"/>
      <c r="F68" s="71"/>
      <c r="G68" s="71"/>
      <c r="H68" s="71"/>
      <c r="I68" s="71"/>
      <c r="J68" s="71"/>
      <c r="K68" s="71"/>
      <c r="L68" s="71"/>
      <c r="M68" s="71"/>
      <c r="N68" s="71"/>
      <c r="O68" s="71"/>
      <c r="P68" s="71"/>
      <c r="Q68" s="71"/>
      <c r="R68" s="71"/>
      <c r="S68" s="71"/>
      <c r="T68" s="71"/>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row>
    <row r="69" spans="1:49" ht="14" x14ac:dyDescent="0.15">
      <c r="A69" s="71"/>
      <c r="B69" s="71"/>
      <c r="C69" s="71"/>
      <c r="D69" s="71"/>
      <c r="E69" s="71"/>
      <c r="F69" s="71"/>
      <c r="G69" s="71"/>
      <c r="H69" s="71"/>
      <c r="I69" s="71"/>
      <c r="J69" s="71"/>
      <c r="K69" s="71"/>
      <c r="L69" s="71"/>
      <c r="M69" s="71"/>
      <c r="N69" s="71"/>
      <c r="O69" s="71"/>
      <c r="P69" s="71"/>
      <c r="Q69" s="71"/>
      <c r="R69" s="71"/>
      <c r="S69" s="71"/>
      <c r="T69" s="71"/>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row>
    <row r="70" spans="1:49" ht="14" x14ac:dyDescent="0.15">
      <c r="A70" s="71"/>
      <c r="B70" s="71"/>
      <c r="C70" s="71"/>
      <c r="D70" s="71"/>
      <c r="E70" s="71"/>
      <c r="F70" s="71"/>
      <c r="G70" s="71"/>
      <c r="H70" s="71"/>
      <c r="I70" s="71"/>
      <c r="J70" s="71"/>
      <c r="K70" s="71"/>
      <c r="L70" s="71"/>
      <c r="M70" s="71"/>
      <c r="N70" s="71"/>
      <c r="O70" s="71"/>
      <c r="P70" s="71"/>
      <c r="Q70" s="71"/>
      <c r="R70" s="71"/>
      <c r="S70" s="71"/>
      <c r="T70" s="71"/>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row>
    <row r="71" spans="1:49" ht="14" x14ac:dyDescent="0.15">
      <c r="A71" s="71"/>
      <c r="B71" s="71"/>
      <c r="C71" s="71"/>
      <c r="D71" s="71"/>
      <c r="E71" s="71"/>
      <c r="F71" s="71"/>
      <c r="G71" s="71"/>
      <c r="H71" s="71"/>
      <c r="I71" s="71"/>
      <c r="J71" s="71"/>
      <c r="K71" s="71"/>
      <c r="L71" s="71"/>
      <c r="M71" s="71"/>
      <c r="N71" s="71"/>
      <c r="O71" s="71"/>
      <c r="P71" s="71"/>
      <c r="Q71" s="71"/>
      <c r="R71" s="71"/>
      <c r="S71" s="71"/>
      <c r="T71" s="71"/>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row>
    <row r="72" spans="1:49" ht="14" x14ac:dyDescent="0.15">
      <c r="A72" s="71"/>
      <c r="B72" s="71"/>
      <c r="C72" s="71"/>
      <c r="D72" s="71"/>
      <c r="E72" s="71"/>
      <c r="F72" s="71"/>
      <c r="G72" s="71"/>
      <c r="H72" s="71"/>
      <c r="I72" s="71"/>
      <c r="J72" s="71"/>
      <c r="K72" s="71"/>
      <c r="L72" s="71"/>
      <c r="M72" s="71"/>
      <c r="N72" s="71"/>
      <c r="O72" s="71"/>
      <c r="P72" s="71"/>
      <c r="Q72" s="71"/>
      <c r="R72" s="71"/>
      <c r="S72" s="71"/>
      <c r="T72" s="71"/>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row>
    <row r="73" spans="1:49" ht="14" x14ac:dyDescent="0.15">
      <c r="A73" s="71"/>
      <c r="B73" s="71"/>
      <c r="C73" s="71"/>
      <c r="D73" s="71"/>
      <c r="E73" s="71"/>
      <c r="F73" s="71"/>
      <c r="G73" s="71"/>
      <c r="H73" s="71"/>
      <c r="I73" s="71"/>
      <c r="J73" s="71"/>
      <c r="K73" s="71"/>
      <c r="L73" s="71"/>
      <c r="M73" s="71"/>
      <c r="N73" s="71"/>
      <c r="O73" s="71"/>
      <c r="P73" s="71"/>
      <c r="Q73" s="71"/>
      <c r="R73" s="71"/>
      <c r="S73" s="71"/>
      <c r="T73" s="71"/>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row>
    <row r="74" spans="1:49" ht="14" x14ac:dyDescent="0.15">
      <c r="A74" s="71"/>
      <c r="B74" s="71"/>
      <c r="C74" s="71"/>
      <c r="D74" s="71"/>
      <c r="E74" s="71"/>
      <c r="F74" s="71"/>
      <c r="G74" s="71"/>
      <c r="H74" s="71"/>
      <c r="I74" s="71"/>
      <c r="J74" s="71"/>
      <c r="K74" s="71"/>
      <c r="L74" s="71"/>
      <c r="M74" s="71"/>
      <c r="N74" s="71"/>
      <c r="O74" s="71"/>
      <c r="P74" s="71"/>
      <c r="Q74" s="71"/>
      <c r="R74" s="71"/>
      <c r="S74" s="71"/>
      <c r="T74" s="71"/>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row>
    <row r="75" spans="1:49" ht="14" x14ac:dyDescent="0.15">
      <c r="A75" s="71"/>
      <c r="B75" s="71"/>
      <c r="C75" s="71"/>
      <c r="D75" s="71"/>
      <c r="E75" s="71"/>
      <c r="F75" s="71"/>
      <c r="G75" s="71"/>
      <c r="H75" s="71"/>
      <c r="I75" s="71"/>
      <c r="J75" s="71"/>
      <c r="K75" s="71"/>
      <c r="L75" s="71"/>
      <c r="M75" s="71"/>
      <c r="N75" s="71"/>
      <c r="O75" s="71"/>
      <c r="P75" s="71"/>
      <c r="Q75" s="71"/>
      <c r="R75" s="71"/>
      <c r="S75" s="71"/>
      <c r="T75" s="71"/>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row>
    <row r="76" spans="1:49" ht="14" x14ac:dyDescent="0.15">
      <c r="A76" s="71"/>
      <c r="B76" s="71"/>
      <c r="C76" s="71"/>
      <c r="D76" s="71"/>
      <c r="E76" s="71"/>
      <c r="F76" s="71"/>
      <c r="G76" s="71"/>
      <c r="H76" s="71"/>
      <c r="I76" s="71"/>
      <c r="J76" s="71"/>
      <c r="K76" s="71"/>
      <c r="L76" s="71"/>
      <c r="M76" s="71"/>
      <c r="N76" s="71"/>
      <c r="O76" s="71"/>
      <c r="P76" s="71"/>
      <c r="Q76" s="71"/>
      <c r="R76" s="71"/>
      <c r="S76" s="71"/>
      <c r="T76" s="71"/>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row>
    <row r="77" spans="1:49" ht="14" x14ac:dyDescent="0.15">
      <c r="A77" s="71"/>
      <c r="B77" s="71"/>
      <c r="C77" s="71"/>
      <c r="D77" s="71"/>
      <c r="E77" s="71"/>
      <c r="F77" s="71"/>
      <c r="G77" s="71"/>
      <c r="H77" s="71"/>
      <c r="I77" s="71"/>
      <c r="J77" s="71"/>
      <c r="K77" s="71"/>
      <c r="L77" s="71"/>
      <c r="M77" s="71"/>
      <c r="N77" s="71"/>
      <c r="O77" s="71"/>
      <c r="P77" s="71"/>
      <c r="Q77" s="71"/>
      <c r="R77" s="71"/>
      <c r="S77" s="71"/>
      <c r="T77" s="71"/>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row>
    <row r="78" spans="1:49" ht="14" x14ac:dyDescent="0.15">
      <c r="A78" s="71"/>
      <c r="B78" s="71"/>
      <c r="C78" s="71"/>
      <c r="D78" s="71"/>
      <c r="E78" s="71"/>
      <c r="F78" s="71"/>
      <c r="G78" s="71"/>
      <c r="H78" s="71"/>
      <c r="I78" s="71"/>
      <c r="J78" s="71"/>
      <c r="K78" s="71"/>
      <c r="L78" s="71"/>
      <c r="M78" s="71"/>
      <c r="N78" s="71"/>
      <c r="O78" s="71"/>
      <c r="P78" s="71"/>
      <c r="Q78" s="71"/>
      <c r="R78" s="71"/>
      <c r="S78" s="71"/>
      <c r="T78" s="71"/>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row>
    <row r="79" spans="1:49" ht="14" x14ac:dyDescent="0.15">
      <c r="A79" s="71"/>
      <c r="B79" s="71"/>
      <c r="C79" s="71"/>
      <c r="D79" s="71"/>
      <c r="E79" s="71"/>
      <c r="F79" s="71"/>
      <c r="G79" s="71"/>
      <c r="H79" s="71"/>
      <c r="I79" s="71"/>
      <c r="J79" s="71"/>
      <c r="K79" s="71"/>
      <c r="L79" s="71"/>
      <c r="M79" s="71"/>
      <c r="N79" s="71"/>
      <c r="O79" s="71"/>
      <c r="P79" s="71"/>
      <c r="Q79" s="71"/>
      <c r="R79" s="71"/>
      <c r="S79" s="71"/>
      <c r="T79" s="71"/>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row>
    <row r="80" spans="1:49" ht="14" x14ac:dyDescent="0.15">
      <c r="A80" s="71"/>
      <c r="B80" s="71"/>
      <c r="C80" s="71"/>
      <c r="D80" s="71"/>
      <c r="E80" s="71"/>
      <c r="F80" s="71"/>
      <c r="G80" s="71"/>
      <c r="H80" s="71"/>
      <c r="I80" s="71"/>
      <c r="J80" s="71"/>
      <c r="K80" s="71"/>
      <c r="L80" s="71"/>
      <c r="M80" s="71"/>
      <c r="N80" s="71"/>
      <c r="O80" s="71"/>
      <c r="P80" s="71"/>
      <c r="Q80" s="71"/>
      <c r="R80" s="71"/>
      <c r="S80" s="71"/>
      <c r="T80" s="71"/>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row>
    <row r="81" spans="1:49" ht="14" x14ac:dyDescent="0.15">
      <c r="A81" s="71"/>
      <c r="B81" s="71"/>
      <c r="C81" s="71"/>
      <c r="D81" s="71"/>
      <c r="E81" s="71"/>
      <c r="F81" s="71"/>
      <c r="G81" s="71"/>
      <c r="H81" s="71"/>
      <c r="I81" s="71"/>
      <c r="J81" s="71"/>
      <c r="K81" s="71"/>
      <c r="L81" s="71"/>
      <c r="M81" s="71"/>
      <c r="N81" s="71"/>
      <c r="O81" s="71"/>
      <c r="P81" s="71"/>
      <c r="Q81" s="71"/>
      <c r="R81" s="71"/>
      <c r="S81" s="71"/>
      <c r="T81" s="71"/>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row>
    <row r="82" spans="1:49" ht="14" x14ac:dyDescent="0.15">
      <c r="A82" s="71"/>
      <c r="B82" s="71"/>
      <c r="C82" s="71"/>
      <c r="D82" s="71"/>
      <c r="E82" s="71"/>
      <c r="F82" s="71"/>
      <c r="G82" s="71"/>
      <c r="H82" s="71"/>
      <c r="I82" s="71"/>
      <c r="J82" s="71"/>
      <c r="K82" s="71"/>
      <c r="L82" s="71"/>
      <c r="M82" s="71"/>
      <c r="N82" s="71"/>
      <c r="O82" s="71"/>
      <c r="P82" s="71"/>
      <c r="Q82" s="71"/>
      <c r="R82" s="71"/>
      <c r="S82" s="71"/>
      <c r="T82" s="71"/>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row>
    <row r="83" spans="1:49" ht="14" x14ac:dyDescent="0.15">
      <c r="A83" s="71"/>
      <c r="B83" s="71"/>
      <c r="C83" s="71"/>
      <c r="D83" s="71"/>
      <c r="E83" s="71"/>
      <c r="F83" s="71"/>
      <c r="G83" s="71"/>
      <c r="H83" s="71"/>
      <c r="I83" s="71"/>
      <c r="J83" s="71"/>
      <c r="K83" s="71"/>
      <c r="L83" s="71"/>
      <c r="M83" s="71"/>
      <c r="N83" s="71"/>
      <c r="O83" s="71"/>
      <c r="P83" s="71"/>
      <c r="Q83" s="71"/>
      <c r="R83" s="71"/>
      <c r="S83" s="71"/>
      <c r="T83" s="71"/>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row>
  </sheetData>
  <sheetProtection algorithmName="SHA-512" hashValue="PpY0HUEVe3r0e9izAow8DfJe7MwRCI8rsqV8oOk5mdQD9HlXsLLlaqWNuEA6WZQRq2UR4hK5hs3PzfPvwJddsg==" saltValue="0Pu2kMhI2O42i8Z0OPofXw==" spinCount="100000" sheet="1" objects="1" scenarios="1"/>
  <phoneticPr fontId="2"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8A43-D3A2-B34C-8E24-8A4C306F010D}">
  <sheetPr codeName="Sheet33"/>
  <dimension ref="A1:BZ21"/>
  <sheetViews>
    <sheetView zoomScale="140" zoomScaleNormal="140" workbookViewId="0">
      <pane xSplit="12" ySplit="1" topLeftCell="M2" activePane="bottomRight" state="frozen"/>
      <selection activeCell="A2" sqref="A2:XFD21"/>
      <selection pane="topRight" activeCell="A2" sqref="A2:XFD21"/>
      <selection pane="bottomLeft" activeCell="A2" sqref="A2:XFD21"/>
      <selection pane="bottomRight" activeCell="A2" sqref="A2:XFD21"/>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12.33203125" customWidth="1"/>
    <col min="8" max="8" width="6.1640625" customWidth="1"/>
    <col min="9" max="9" width="11" customWidth="1"/>
    <col min="10" max="10" width="9.5" bestFit="1" customWidth="1"/>
    <col min="11" max="11" width="19.33203125" bestFit="1" customWidth="1"/>
    <col min="12" max="12" width="17.83203125" bestFit="1" customWidth="1"/>
    <col min="13" max="13" width="10.5" style="167"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s="329" customFormat="1" ht="13" customHeight="1" x14ac:dyDescent="0.15">
      <c r="A2" s="320">
        <v>2002</v>
      </c>
      <c r="B2" s="321">
        <v>43930</v>
      </c>
      <c r="C2" s="322" t="s">
        <v>340</v>
      </c>
      <c r="D2" s="320" t="s">
        <v>282</v>
      </c>
      <c r="E2" s="320">
        <v>1</v>
      </c>
      <c r="F2" s="320" t="s">
        <v>341</v>
      </c>
      <c r="G2" s="321">
        <v>43882</v>
      </c>
      <c r="H2" s="323" t="s">
        <v>342</v>
      </c>
      <c r="I2" s="323" t="s">
        <v>343</v>
      </c>
      <c r="J2" s="323">
        <v>1</v>
      </c>
      <c r="K2" s="320" t="s">
        <v>344</v>
      </c>
      <c r="L2" s="320" t="s">
        <v>461</v>
      </c>
      <c r="M2" s="324">
        <v>119</v>
      </c>
      <c r="N2" s="324">
        <v>29.5</v>
      </c>
      <c r="O2" s="320"/>
      <c r="P2" s="320"/>
      <c r="Q2" s="325"/>
      <c r="R2" s="320"/>
      <c r="S2" s="325"/>
      <c r="T2" s="320"/>
      <c r="U2" s="320"/>
      <c r="V2" s="325"/>
      <c r="W2" s="325"/>
      <c r="X2" s="320"/>
      <c r="Y2" s="320"/>
      <c r="Z2" s="320"/>
      <c r="AA2" s="320"/>
      <c r="AB2" s="320"/>
      <c r="AC2" s="320"/>
      <c r="AD2" s="320"/>
      <c r="AE2" s="325"/>
      <c r="AF2" s="325"/>
      <c r="AG2" s="320"/>
      <c r="AH2" s="320"/>
      <c r="AI2" s="325"/>
      <c r="AJ2" s="320"/>
      <c r="AK2" s="320"/>
      <c r="AL2" s="320"/>
      <c r="AM2" s="320"/>
      <c r="AN2" s="325"/>
      <c r="AO2" s="326"/>
      <c r="AP2" s="325"/>
      <c r="AQ2" s="320" t="s">
        <v>346</v>
      </c>
      <c r="AR2" s="323" t="s">
        <v>343</v>
      </c>
      <c r="AS2" s="323"/>
      <c r="AT2" s="323"/>
      <c r="AU2" s="323"/>
      <c r="AV2" s="323">
        <v>10</v>
      </c>
      <c r="AW2" s="323"/>
      <c r="AX2" s="323"/>
      <c r="AY2" s="323"/>
      <c r="AZ2" s="323" t="s">
        <v>348</v>
      </c>
      <c r="BA2" s="320"/>
      <c r="BB2" s="323">
        <v>0</v>
      </c>
      <c r="BC2" s="323">
        <v>0</v>
      </c>
      <c r="BD2" s="323">
        <v>0</v>
      </c>
      <c r="BE2" s="323">
        <v>0</v>
      </c>
      <c r="BF2" s="323">
        <v>0</v>
      </c>
      <c r="BG2" s="323">
        <v>0</v>
      </c>
      <c r="BH2" s="323">
        <v>0</v>
      </c>
      <c r="BI2" s="323">
        <v>0</v>
      </c>
      <c r="BJ2" s="323">
        <v>0</v>
      </c>
      <c r="BK2" s="323">
        <v>0</v>
      </c>
      <c r="BL2" s="323"/>
      <c r="BM2" s="323"/>
      <c r="BN2" s="323">
        <v>12</v>
      </c>
      <c r="BO2" s="323" t="s">
        <v>343</v>
      </c>
      <c r="BP2" s="327"/>
      <c r="BQ2" s="323"/>
      <c r="BR2" s="323"/>
      <c r="BS2" s="320"/>
      <c r="BT2" s="328"/>
      <c r="BU2" s="323"/>
      <c r="BV2" s="323" t="s">
        <v>343</v>
      </c>
      <c r="BW2" s="323">
        <v>1</v>
      </c>
      <c r="BX2" s="320"/>
      <c r="BY2" s="320" t="s">
        <v>575</v>
      </c>
      <c r="BZ2" s="328"/>
    </row>
    <row r="3" spans="1:78" s="329" customFormat="1" ht="13" customHeight="1" x14ac:dyDescent="0.15">
      <c r="A3" s="320">
        <v>705</v>
      </c>
      <c r="B3" s="321">
        <v>43930</v>
      </c>
      <c r="C3" s="322" t="s">
        <v>340</v>
      </c>
      <c r="D3" s="320" t="s">
        <v>282</v>
      </c>
      <c r="E3" s="320">
        <v>1</v>
      </c>
      <c r="F3" s="320" t="s">
        <v>341</v>
      </c>
      <c r="G3" s="321">
        <v>43677</v>
      </c>
      <c r="H3" s="323" t="s">
        <v>342</v>
      </c>
      <c r="I3" s="323" t="s">
        <v>343</v>
      </c>
      <c r="J3" s="323">
        <v>2</v>
      </c>
      <c r="K3" s="320" t="s">
        <v>483</v>
      </c>
      <c r="L3" s="320" t="s">
        <v>527</v>
      </c>
      <c r="M3" s="324">
        <v>132.6</v>
      </c>
      <c r="N3" s="324">
        <v>33.445454545454545</v>
      </c>
      <c r="O3" s="320" t="s">
        <v>35</v>
      </c>
      <c r="P3" s="320">
        <v>30000</v>
      </c>
      <c r="Q3" s="324">
        <v>37.4</v>
      </c>
      <c r="R3" s="320"/>
      <c r="S3" s="325"/>
      <c r="T3" s="320"/>
      <c r="U3" s="320"/>
      <c r="V3" s="325"/>
      <c r="W3" s="325"/>
      <c r="X3" s="320"/>
      <c r="Y3" s="320"/>
      <c r="Z3" s="320"/>
      <c r="AA3" s="320"/>
      <c r="AB3" s="320"/>
      <c r="AC3" s="320"/>
      <c r="AD3" s="320"/>
      <c r="AE3" s="325"/>
      <c r="AF3" s="325"/>
      <c r="AG3" s="320"/>
      <c r="AH3" s="320"/>
      <c r="AI3" s="325"/>
      <c r="AJ3" s="320"/>
      <c r="AK3" s="320"/>
      <c r="AL3" s="320"/>
      <c r="AM3" s="320"/>
      <c r="AN3" s="325"/>
      <c r="AO3" s="326"/>
      <c r="AP3" s="325"/>
      <c r="AQ3" s="320" t="s">
        <v>346</v>
      </c>
      <c r="AR3" s="323" t="s">
        <v>343</v>
      </c>
      <c r="AS3" s="323"/>
      <c r="AT3" s="323"/>
      <c r="AU3" s="323"/>
      <c r="AV3" s="323">
        <v>8.36</v>
      </c>
      <c r="AW3" s="323"/>
      <c r="AX3" s="323"/>
      <c r="AY3" s="323"/>
      <c r="AZ3" s="323" t="s">
        <v>348</v>
      </c>
      <c r="BA3" s="320"/>
      <c r="BB3" s="323">
        <v>5</v>
      </c>
      <c r="BC3" s="323">
        <v>0</v>
      </c>
      <c r="BD3" s="323">
        <v>0</v>
      </c>
      <c r="BE3" s="323">
        <v>0</v>
      </c>
      <c r="BF3" s="323">
        <v>0</v>
      </c>
      <c r="BG3" s="323">
        <v>0</v>
      </c>
      <c r="BH3" s="323">
        <v>0</v>
      </c>
      <c r="BI3" s="323">
        <v>0</v>
      </c>
      <c r="BJ3" s="323">
        <v>0</v>
      </c>
      <c r="BK3" s="323">
        <v>0</v>
      </c>
      <c r="BL3" s="323"/>
      <c r="BM3" s="323"/>
      <c r="BN3" s="323">
        <v>24</v>
      </c>
      <c r="BO3" s="323" t="s">
        <v>343</v>
      </c>
      <c r="BP3" s="327"/>
      <c r="BQ3" s="323"/>
      <c r="BR3" s="323"/>
      <c r="BS3" s="320"/>
      <c r="BT3" s="320"/>
      <c r="BU3" s="323"/>
      <c r="BV3" s="323" t="s">
        <v>343</v>
      </c>
      <c r="BW3" s="323">
        <v>1</v>
      </c>
      <c r="BX3" s="320"/>
      <c r="BY3" s="320" t="s">
        <v>550</v>
      </c>
      <c r="BZ3" s="328"/>
    </row>
    <row r="4" spans="1:78" s="329" customFormat="1" ht="13" customHeight="1" x14ac:dyDescent="0.15">
      <c r="A4" s="320">
        <v>1352</v>
      </c>
      <c r="B4" s="321">
        <v>43930</v>
      </c>
      <c r="C4" s="322" t="s">
        <v>340</v>
      </c>
      <c r="D4" s="320" t="s">
        <v>282</v>
      </c>
      <c r="E4" s="320">
        <v>1</v>
      </c>
      <c r="F4" s="320" t="s">
        <v>341</v>
      </c>
      <c r="G4" s="321">
        <v>43882</v>
      </c>
      <c r="H4" s="323" t="s">
        <v>342</v>
      </c>
      <c r="I4" s="323" t="s">
        <v>343</v>
      </c>
      <c r="J4" s="323">
        <v>3</v>
      </c>
      <c r="K4" s="320" t="s">
        <v>349</v>
      </c>
      <c r="L4" s="320" t="s">
        <v>484</v>
      </c>
      <c r="M4" s="324">
        <v>118.32727272727271</v>
      </c>
      <c r="N4" s="324">
        <v>29.490909090909085</v>
      </c>
      <c r="O4" s="320" t="s">
        <v>35</v>
      </c>
      <c r="P4" s="320">
        <v>30000</v>
      </c>
      <c r="Q4" s="324">
        <v>32.672727272727265</v>
      </c>
      <c r="R4" s="320"/>
      <c r="S4" s="325"/>
      <c r="T4" s="320"/>
      <c r="U4" s="320"/>
      <c r="V4" s="325"/>
      <c r="W4" s="325"/>
      <c r="X4" s="320"/>
      <c r="Y4" s="320"/>
      <c r="Z4" s="320"/>
      <c r="AA4" s="320"/>
      <c r="AB4" s="320"/>
      <c r="AC4" s="320"/>
      <c r="AD4" s="320"/>
      <c r="AE4" s="325"/>
      <c r="AF4" s="325"/>
      <c r="AG4" s="320"/>
      <c r="AH4" s="320"/>
      <c r="AI4" s="325"/>
      <c r="AJ4" s="320"/>
      <c r="AK4" s="320"/>
      <c r="AL4" s="320"/>
      <c r="AM4" s="320"/>
      <c r="AN4" s="325"/>
      <c r="AO4" s="326"/>
      <c r="AP4" s="325"/>
      <c r="AQ4" s="320" t="s">
        <v>346</v>
      </c>
      <c r="AR4" s="323" t="s">
        <v>343</v>
      </c>
      <c r="AS4" s="323"/>
      <c r="AT4" s="323"/>
      <c r="AU4" s="323"/>
      <c r="AV4" s="323">
        <v>10</v>
      </c>
      <c r="AW4" s="323"/>
      <c r="AX4" s="323"/>
      <c r="AY4" s="323"/>
      <c r="AZ4" s="323" t="s">
        <v>348</v>
      </c>
      <c r="BA4" s="320"/>
      <c r="BB4" s="323">
        <v>0</v>
      </c>
      <c r="BC4" s="323">
        <v>0</v>
      </c>
      <c r="BD4" s="323">
        <v>0</v>
      </c>
      <c r="BE4" s="323">
        <v>0</v>
      </c>
      <c r="BF4" s="323">
        <v>0</v>
      </c>
      <c r="BG4" s="323">
        <v>0</v>
      </c>
      <c r="BH4" s="323">
        <v>0</v>
      </c>
      <c r="BI4" s="323">
        <v>0</v>
      </c>
      <c r="BJ4" s="323">
        <v>0</v>
      </c>
      <c r="BK4" s="323">
        <v>0</v>
      </c>
      <c r="BL4" s="323"/>
      <c r="BM4" s="323"/>
      <c r="BN4" s="323">
        <v>12</v>
      </c>
      <c r="BO4" s="323" t="s">
        <v>343</v>
      </c>
      <c r="BP4" s="327"/>
      <c r="BQ4" s="323"/>
      <c r="BR4" s="323"/>
      <c r="BS4" s="320"/>
      <c r="BT4" s="320"/>
      <c r="BU4" s="323"/>
      <c r="BV4" s="323" t="s">
        <v>343</v>
      </c>
      <c r="BW4" s="323"/>
      <c r="BX4" s="320"/>
      <c r="BY4" s="320" t="s">
        <v>577</v>
      </c>
      <c r="BZ4" s="328"/>
    </row>
    <row r="5" spans="1:78" s="329" customFormat="1" ht="13" customHeight="1" x14ac:dyDescent="0.15">
      <c r="A5" s="320">
        <v>1681</v>
      </c>
      <c r="B5" s="321">
        <v>43930</v>
      </c>
      <c r="C5" s="322" t="s">
        <v>340</v>
      </c>
      <c r="D5" s="320" t="s">
        <v>282</v>
      </c>
      <c r="E5" s="320">
        <v>1</v>
      </c>
      <c r="F5" s="320" t="s">
        <v>341</v>
      </c>
      <c r="G5" s="321">
        <v>43646</v>
      </c>
      <c r="H5" s="323" t="s">
        <v>342</v>
      </c>
      <c r="I5" s="323" t="s">
        <v>343</v>
      </c>
      <c r="J5" s="323">
        <v>4</v>
      </c>
      <c r="K5" s="320" t="s">
        <v>488</v>
      </c>
      <c r="L5" s="320" t="s">
        <v>315</v>
      </c>
      <c r="M5" s="324">
        <v>132.80000000000001</v>
      </c>
      <c r="N5" s="324">
        <v>31.254545454545454</v>
      </c>
      <c r="O5" s="320"/>
      <c r="P5" s="320"/>
      <c r="Q5" s="325"/>
      <c r="R5" s="320"/>
      <c r="S5" s="325"/>
      <c r="T5" s="320"/>
      <c r="U5" s="320"/>
      <c r="V5" s="325"/>
      <c r="W5" s="325"/>
      <c r="X5" s="320"/>
      <c r="Y5" s="320"/>
      <c r="Z5" s="320"/>
      <c r="AA5" s="320"/>
      <c r="AB5" s="320"/>
      <c r="AC5" s="320"/>
      <c r="AD5" s="320"/>
      <c r="AE5" s="325"/>
      <c r="AF5" s="325"/>
      <c r="AG5" s="320"/>
      <c r="AH5" s="320"/>
      <c r="AI5" s="325"/>
      <c r="AJ5" s="320"/>
      <c r="AK5" s="320"/>
      <c r="AL5" s="320"/>
      <c r="AM5" s="320"/>
      <c r="AN5" s="325"/>
      <c r="AO5" s="326"/>
      <c r="AP5" s="325"/>
      <c r="AQ5" s="320" t="s">
        <v>346</v>
      </c>
      <c r="AR5" s="323" t="s">
        <v>343</v>
      </c>
      <c r="AS5" s="323"/>
      <c r="AT5" s="323"/>
      <c r="AU5" s="323"/>
      <c r="AV5" s="323">
        <v>6</v>
      </c>
      <c r="AW5" s="323"/>
      <c r="AX5" s="323"/>
      <c r="AY5" s="323"/>
      <c r="AZ5" s="323" t="s">
        <v>348</v>
      </c>
      <c r="BA5" s="320"/>
      <c r="BB5" s="323">
        <v>0</v>
      </c>
      <c r="BC5" s="323">
        <v>0</v>
      </c>
      <c r="BD5" s="323">
        <v>0</v>
      </c>
      <c r="BE5" s="323">
        <v>0</v>
      </c>
      <c r="BF5" s="323">
        <v>0</v>
      </c>
      <c r="BG5" s="323">
        <v>0</v>
      </c>
      <c r="BH5" s="323">
        <v>0</v>
      </c>
      <c r="BI5" s="323">
        <v>0</v>
      </c>
      <c r="BJ5" s="323">
        <v>0</v>
      </c>
      <c r="BK5" s="323">
        <v>0</v>
      </c>
      <c r="BL5" s="323"/>
      <c r="BM5" s="323"/>
      <c r="BN5" s="323"/>
      <c r="BO5" s="323" t="s">
        <v>343</v>
      </c>
      <c r="BP5" s="327"/>
      <c r="BQ5" s="323"/>
      <c r="BR5" s="330"/>
      <c r="BS5" s="320"/>
      <c r="BT5" s="328"/>
      <c r="BU5" s="323"/>
      <c r="BV5" s="323" t="s">
        <v>343</v>
      </c>
      <c r="BW5" s="323"/>
      <c r="BX5" s="320"/>
      <c r="BY5" s="320" t="s">
        <v>556</v>
      </c>
      <c r="BZ5" s="328"/>
    </row>
    <row r="6" spans="1:78" s="329" customFormat="1" ht="13" customHeight="1" x14ac:dyDescent="0.15">
      <c r="A6" s="320">
        <v>583</v>
      </c>
      <c r="B6" s="321">
        <v>43930</v>
      </c>
      <c r="C6" s="322" t="s">
        <v>340</v>
      </c>
      <c r="D6" s="320" t="s">
        <v>282</v>
      </c>
      <c r="E6" s="320">
        <v>1</v>
      </c>
      <c r="F6" s="320" t="s">
        <v>341</v>
      </c>
      <c r="G6" s="321">
        <v>43858</v>
      </c>
      <c r="H6" s="323" t="s">
        <v>342</v>
      </c>
      <c r="I6" s="323" t="s">
        <v>343</v>
      </c>
      <c r="J6" s="323">
        <v>5</v>
      </c>
      <c r="K6" s="320" t="s">
        <v>489</v>
      </c>
      <c r="L6" s="320" t="s">
        <v>359</v>
      </c>
      <c r="M6" s="324">
        <v>90.909090909090907</v>
      </c>
      <c r="N6" s="324">
        <v>28.18181818181818</v>
      </c>
      <c r="O6" s="320" t="s">
        <v>35</v>
      </c>
      <c r="P6" s="320">
        <v>30000</v>
      </c>
      <c r="Q6" s="324">
        <v>31.36363636363636</v>
      </c>
      <c r="R6" s="320"/>
      <c r="S6" s="325"/>
      <c r="T6" s="320"/>
      <c r="U6" s="320"/>
      <c r="V6" s="325"/>
      <c r="W6" s="325"/>
      <c r="X6" s="320"/>
      <c r="Y6" s="320"/>
      <c r="Z6" s="320"/>
      <c r="AA6" s="320"/>
      <c r="AB6" s="320"/>
      <c r="AC6" s="320"/>
      <c r="AD6" s="320"/>
      <c r="AE6" s="325"/>
      <c r="AF6" s="325"/>
      <c r="AG6" s="320"/>
      <c r="AH6" s="320"/>
      <c r="AI6" s="325"/>
      <c r="AJ6" s="320"/>
      <c r="AK6" s="320"/>
      <c r="AL6" s="320"/>
      <c r="AM6" s="320"/>
      <c r="AN6" s="325"/>
      <c r="AO6" s="326"/>
      <c r="AP6" s="325"/>
      <c r="AQ6" s="320" t="s">
        <v>346</v>
      </c>
      <c r="AR6" s="323" t="s">
        <v>343</v>
      </c>
      <c r="AS6" s="323"/>
      <c r="AT6" s="323"/>
      <c r="AU6" s="323"/>
      <c r="AV6" s="323">
        <v>7.1</v>
      </c>
      <c r="AW6" s="323"/>
      <c r="AX6" s="323"/>
      <c r="AY6" s="323"/>
      <c r="AZ6" s="323" t="s">
        <v>348</v>
      </c>
      <c r="BA6" s="320"/>
      <c r="BB6" s="323">
        <v>0</v>
      </c>
      <c r="BC6" s="323">
        <v>0</v>
      </c>
      <c r="BD6" s="323">
        <v>0</v>
      </c>
      <c r="BE6" s="323">
        <v>0</v>
      </c>
      <c r="BF6" s="323">
        <v>0</v>
      </c>
      <c r="BG6" s="323">
        <v>0</v>
      </c>
      <c r="BH6" s="323">
        <v>0</v>
      </c>
      <c r="BI6" s="323">
        <v>0</v>
      </c>
      <c r="BJ6" s="323">
        <v>0</v>
      </c>
      <c r="BK6" s="323">
        <v>0</v>
      </c>
      <c r="BL6" s="323"/>
      <c r="BM6" s="323"/>
      <c r="BN6" s="323"/>
      <c r="BO6" s="323" t="s">
        <v>343</v>
      </c>
      <c r="BP6" s="331">
        <v>177.21818181818179</v>
      </c>
      <c r="BQ6" s="323"/>
      <c r="BR6" s="330"/>
      <c r="BS6" s="320"/>
      <c r="BT6" s="320"/>
      <c r="BU6" s="323"/>
      <c r="BV6" s="323" t="s">
        <v>343</v>
      </c>
      <c r="BW6" s="323"/>
      <c r="BX6" s="320" t="s">
        <v>570</v>
      </c>
      <c r="BY6" s="320" t="s">
        <v>579</v>
      </c>
      <c r="BZ6" s="328"/>
    </row>
    <row r="7" spans="1:78" s="329" customFormat="1" ht="13" customHeight="1" x14ac:dyDescent="0.15">
      <c r="A7" s="320">
        <v>2065</v>
      </c>
      <c r="B7" s="321">
        <v>43930</v>
      </c>
      <c r="C7" s="322" t="s">
        <v>340</v>
      </c>
      <c r="D7" s="320" t="s">
        <v>282</v>
      </c>
      <c r="E7" s="320">
        <v>1</v>
      </c>
      <c r="F7" s="320" t="s">
        <v>341</v>
      </c>
      <c r="G7" s="332">
        <v>43783</v>
      </c>
      <c r="H7" s="323" t="s">
        <v>342</v>
      </c>
      <c r="I7" s="323" t="s">
        <v>280</v>
      </c>
      <c r="J7" s="323">
        <v>7</v>
      </c>
      <c r="K7" s="320" t="s">
        <v>495</v>
      </c>
      <c r="L7" s="320" t="s">
        <v>580</v>
      </c>
      <c r="M7" s="324">
        <v>138.49999999999997</v>
      </c>
      <c r="N7" s="324">
        <v>32.9</v>
      </c>
      <c r="O7" s="320" t="s">
        <v>35</v>
      </c>
      <c r="P7" s="320">
        <v>30000</v>
      </c>
      <c r="Q7" s="324">
        <v>35.690909090909088</v>
      </c>
      <c r="R7" s="320"/>
      <c r="S7" s="325"/>
      <c r="T7" s="320"/>
      <c r="U7" s="320"/>
      <c r="V7" s="325"/>
      <c r="W7" s="325"/>
      <c r="X7" s="320"/>
      <c r="Y7" s="320"/>
      <c r="Z7" s="320"/>
      <c r="AA7" s="320"/>
      <c r="AB7" s="320"/>
      <c r="AC7" s="320"/>
      <c r="AD7" s="320"/>
      <c r="AE7" s="325"/>
      <c r="AF7" s="325"/>
      <c r="AG7" s="320"/>
      <c r="AH7" s="320"/>
      <c r="AI7" s="325"/>
      <c r="AJ7" s="320"/>
      <c r="AK7" s="320"/>
      <c r="AL7" s="320"/>
      <c r="AM7" s="320"/>
      <c r="AN7" s="325"/>
      <c r="AO7" s="326"/>
      <c r="AP7" s="325"/>
      <c r="AQ7" s="320" t="s">
        <v>346</v>
      </c>
      <c r="AR7" s="323" t="s">
        <v>343</v>
      </c>
      <c r="AS7" s="323"/>
      <c r="AT7" s="323"/>
      <c r="AU7" s="323"/>
      <c r="AV7" s="323">
        <v>5.5</v>
      </c>
      <c r="AW7" s="323"/>
      <c r="AX7" s="323"/>
      <c r="AY7" s="323"/>
      <c r="AZ7" s="323" t="s">
        <v>343</v>
      </c>
      <c r="BA7" s="320"/>
      <c r="BB7" s="323">
        <v>0</v>
      </c>
      <c r="BC7" s="323">
        <v>0</v>
      </c>
      <c r="BD7" s="323">
        <v>0</v>
      </c>
      <c r="BE7" s="323">
        <v>0</v>
      </c>
      <c r="BF7" s="323">
        <v>0</v>
      </c>
      <c r="BG7" s="323">
        <v>0</v>
      </c>
      <c r="BH7" s="323">
        <v>0</v>
      </c>
      <c r="BI7" s="323">
        <v>0</v>
      </c>
      <c r="BJ7" s="323">
        <v>0</v>
      </c>
      <c r="BK7" s="323">
        <v>0</v>
      </c>
      <c r="BL7" s="323"/>
      <c r="BM7" s="323"/>
      <c r="BN7" s="323"/>
      <c r="BO7" s="323" t="s">
        <v>343</v>
      </c>
      <c r="BP7" s="327"/>
      <c r="BQ7" s="323"/>
      <c r="BR7" s="330"/>
      <c r="BS7" s="328"/>
      <c r="BT7" s="328"/>
      <c r="BU7" s="323"/>
      <c r="BV7" s="323" t="s">
        <v>343</v>
      </c>
      <c r="BW7" s="323"/>
      <c r="BX7" s="328"/>
      <c r="BY7" s="320" t="s">
        <v>581</v>
      </c>
      <c r="BZ7" s="328"/>
    </row>
    <row r="8" spans="1:78" s="329" customFormat="1" ht="13" customHeight="1" x14ac:dyDescent="0.15">
      <c r="A8" s="320" t="s">
        <v>565</v>
      </c>
      <c r="B8" s="321">
        <v>43930</v>
      </c>
      <c r="C8" s="322" t="s">
        <v>340</v>
      </c>
      <c r="D8" s="320" t="s">
        <v>282</v>
      </c>
      <c r="E8" s="320">
        <v>1</v>
      </c>
      <c r="F8" s="320" t="s">
        <v>341</v>
      </c>
      <c r="G8" s="332">
        <v>43785</v>
      </c>
      <c r="H8" s="323" t="s">
        <v>342</v>
      </c>
      <c r="I8" s="323" t="s">
        <v>280</v>
      </c>
      <c r="J8" s="323">
        <v>7</v>
      </c>
      <c r="K8" s="320" t="s">
        <v>275</v>
      </c>
      <c r="L8" s="320" t="s">
        <v>566</v>
      </c>
      <c r="M8" s="324">
        <v>83.054545454545448</v>
      </c>
      <c r="N8" s="324">
        <v>27.245454545454542</v>
      </c>
      <c r="O8" s="320"/>
      <c r="P8" s="320"/>
      <c r="Q8" s="325"/>
      <c r="R8" s="320"/>
      <c r="S8" s="325"/>
      <c r="T8" s="320"/>
      <c r="U8" s="320"/>
      <c r="V8" s="325"/>
      <c r="W8" s="325"/>
      <c r="X8" s="320"/>
      <c r="Y8" s="320"/>
      <c r="Z8" s="320"/>
      <c r="AA8" s="320"/>
      <c r="AB8" s="320"/>
      <c r="AC8" s="320"/>
      <c r="AD8" s="320"/>
      <c r="AE8" s="325"/>
      <c r="AF8" s="325"/>
      <c r="AG8" s="320"/>
      <c r="AH8" s="320"/>
      <c r="AI8" s="325"/>
      <c r="AJ8" s="320"/>
      <c r="AK8" s="320"/>
      <c r="AL8" s="320"/>
      <c r="AM8" s="320"/>
      <c r="AN8" s="325"/>
      <c r="AO8" s="326"/>
      <c r="AP8" s="325"/>
      <c r="AQ8" s="320" t="s">
        <v>346</v>
      </c>
      <c r="AR8" s="323" t="s">
        <v>343</v>
      </c>
      <c r="AS8" s="323"/>
      <c r="AT8" s="323"/>
      <c r="AU8" s="323"/>
      <c r="AV8" s="323">
        <v>7</v>
      </c>
      <c r="AW8" s="323"/>
      <c r="AX8" s="323"/>
      <c r="AY8" s="323"/>
      <c r="AZ8" s="323" t="s">
        <v>343</v>
      </c>
      <c r="BA8" s="320"/>
      <c r="BB8" s="323">
        <v>0</v>
      </c>
      <c r="BC8" s="323">
        <v>0</v>
      </c>
      <c r="BD8" s="323">
        <v>0</v>
      </c>
      <c r="BE8" s="323">
        <v>0</v>
      </c>
      <c r="BF8" s="323">
        <v>0</v>
      </c>
      <c r="BG8" s="323">
        <v>0</v>
      </c>
      <c r="BH8" s="323">
        <v>0</v>
      </c>
      <c r="BI8" s="323">
        <v>0</v>
      </c>
      <c r="BJ8" s="323">
        <v>0</v>
      </c>
      <c r="BK8" s="323">
        <v>0</v>
      </c>
      <c r="BL8" s="323"/>
      <c r="BM8" s="323"/>
      <c r="BN8" s="323"/>
      <c r="BO8" s="323" t="s">
        <v>343</v>
      </c>
      <c r="BP8" s="327"/>
      <c r="BQ8" s="323"/>
      <c r="BR8" s="330"/>
      <c r="BS8" s="328"/>
      <c r="BT8" s="328"/>
      <c r="BU8" s="323"/>
      <c r="BV8" s="323" t="s">
        <v>343</v>
      </c>
      <c r="BW8" s="323"/>
      <c r="BX8" s="328"/>
      <c r="BY8" s="236" t="s">
        <v>583</v>
      </c>
      <c r="BZ8" s="328"/>
    </row>
    <row r="9" spans="1:78" s="329" customFormat="1" ht="13" customHeight="1" x14ac:dyDescent="0.15">
      <c r="A9" s="320">
        <v>2000</v>
      </c>
      <c r="B9" s="321">
        <v>43930</v>
      </c>
      <c r="C9" s="322" t="s">
        <v>340</v>
      </c>
      <c r="D9" s="320" t="s">
        <v>282</v>
      </c>
      <c r="E9" s="320">
        <v>2</v>
      </c>
      <c r="F9" s="320" t="s">
        <v>360</v>
      </c>
      <c r="G9" s="321">
        <v>43882</v>
      </c>
      <c r="H9" s="323" t="s">
        <v>342</v>
      </c>
      <c r="I9" s="323" t="s">
        <v>343</v>
      </c>
      <c r="J9" s="323">
        <v>1</v>
      </c>
      <c r="K9" s="320" t="s">
        <v>344</v>
      </c>
      <c r="L9" s="320" t="s">
        <v>461</v>
      </c>
      <c r="M9" s="324">
        <v>119</v>
      </c>
      <c r="N9" s="324">
        <v>29.5</v>
      </c>
      <c r="O9" s="320"/>
      <c r="P9" s="320"/>
      <c r="Q9" s="325"/>
      <c r="R9" s="320"/>
      <c r="S9" s="325"/>
      <c r="T9" s="320"/>
      <c r="U9" s="320"/>
      <c r="V9" s="325"/>
      <c r="W9" s="325"/>
      <c r="X9" s="320"/>
      <c r="Y9" s="320"/>
      <c r="Z9" s="320"/>
      <c r="AA9" s="320"/>
      <c r="AB9" s="320"/>
      <c r="AC9" s="320"/>
      <c r="AD9" s="320"/>
      <c r="AE9" s="325"/>
      <c r="AF9" s="324">
        <v>14.745454545454542</v>
      </c>
      <c r="AG9" s="320"/>
      <c r="AH9" s="320"/>
      <c r="AI9" s="325"/>
      <c r="AJ9" s="320"/>
      <c r="AK9" s="320"/>
      <c r="AL9" s="320"/>
      <c r="AM9" s="320"/>
      <c r="AN9" s="325"/>
      <c r="AO9" s="326"/>
      <c r="AP9" s="325"/>
      <c r="AQ9" s="320" t="s">
        <v>361</v>
      </c>
      <c r="AR9" s="323" t="s">
        <v>343</v>
      </c>
      <c r="AS9" s="323"/>
      <c r="AT9" s="323"/>
      <c r="AU9" s="323"/>
      <c r="AV9" s="323">
        <v>10</v>
      </c>
      <c r="AW9" s="323"/>
      <c r="AX9" s="323"/>
      <c r="AY9" s="323"/>
      <c r="AZ9" s="323" t="s">
        <v>348</v>
      </c>
      <c r="BA9" s="320"/>
      <c r="BB9" s="323">
        <v>0</v>
      </c>
      <c r="BC9" s="323">
        <v>0</v>
      </c>
      <c r="BD9" s="323">
        <v>0</v>
      </c>
      <c r="BE9" s="323">
        <v>0</v>
      </c>
      <c r="BF9" s="323">
        <v>0</v>
      </c>
      <c r="BG9" s="323">
        <v>0</v>
      </c>
      <c r="BH9" s="323">
        <v>0</v>
      </c>
      <c r="BI9" s="323">
        <v>0</v>
      </c>
      <c r="BJ9" s="323">
        <v>0</v>
      </c>
      <c r="BK9" s="323">
        <v>0</v>
      </c>
      <c r="BL9" s="323"/>
      <c r="BM9" s="323"/>
      <c r="BN9" s="323">
        <v>12</v>
      </c>
      <c r="BO9" s="323" t="s">
        <v>343</v>
      </c>
      <c r="BP9" s="327"/>
      <c r="BQ9" s="323"/>
      <c r="BR9" s="323"/>
      <c r="BS9" s="320"/>
      <c r="BT9" s="328"/>
      <c r="BU9" s="323"/>
      <c r="BV9" s="323" t="s">
        <v>343</v>
      </c>
      <c r="BW9" s="323">
        <v>1</v>
      </c>
      <c r="BX9" s="320"/>
      <c r="BY9" s="320" t="s">
        <v>585</v>
      </c>
      <c r="BZ9" s="328"/>
    </row>
    <row r="10" spans="1:78" s="329" customFormat="1" ht="13" customHeight="1" x14ac:dyDescent="0.15">
      <c r="A10" s="320">
        <v>703</v>
      </c>
      <c r="B10" s="321">
        <v>43930</v>
      </c>
      <c r="C10" s="322" t="s">
        <v>340</v>
      </c>
      <c r="D10" s="320" t="s">
        <v>282</v>
      </c>
      <c r="E10" s="320">
        <v>2</v>
      </c>
      <c r="F10" s="320" t="s">
        <v>360</v>
      </c>
      <c r="G10" s="321">
        <v>43677</v>
      </c>
      <c r="H10" s="323" t="s">
        <v>342</v>
      </c>
      <c r="I10" s="323" t="s">
        <v>343</v>
      </c>
      <c r="J10" s="323">
        <v>2</v>
      </c>
      <c r="K10" s="320" t="s">
        <v>483</v>
      </c>
      <c r="L10" s="320" t="s">
        <v>527</v>
      </c>
      <c r="M10" s="324">
        <v>132.6</v>
      </c>
      <c r="N10" s="324">
        <v>33.445454545454545</v>
      </c>
      <c r="O10" s="320" t="s">
        <v>35</v>
      </c>
      <c r="P10" s="320">
        <v>30000</v>
      </c>
      <c r="Q10" s="324">
        <v>37.4</v>
      </c>
      <c r="R10" s="320"/>
      <c r="S10" s="324"/>
      <c r="T10" s="320"/>
      <c r="U10" s="320"/>
      <c r="V10" s="324"/>
      <c r="W10" s="324"/>
      <c r="X10" s="320"/>
      <c r="Y10" s="320"/>
      <c r="Z10" s="320"/>
      <c r="AA10" s="320"/>
      <c r="AB10" s="320"/>
      <c r="AC10" s="320"/>
      <c r="AD10" s="320"/>
      <c r="AE10" s="324"/>
      <c r="AF10" s="324">
        <v>16.190909090909088</v>
      </c>
      <c r="AG10" s="320"/>
      <c r="AH10" s="320"/>
      <c r="AI10" s="325"/>
      <c r="AJ10" s="320"/>
      <c r="AK10" s="320"/>
      <c r="AL10" s="320"/>
      <c r="AM10" s="320"/>
      <c r="AN10" s="325"/>
      <c r="AO10" s="326"/>
      <c r="AP10" s="325"/>
      <c r="AQ10" s="320" t="s">
        <v>361</v>
      </c>
      <c r="AR10" s="323" t="s">
        <v>343</v>
      </c>
      <c r="AS10" s="323"/>
      <c r="AT10" s="323"/>
      <c r="AU10" s="323"/>
      <c r="AV10" s="323">
        <v>8.36</v>
      </c>
      <c r="AW10" s="323"/>
      <c r="AX10" s="323"/>
      <c r="AY10" s="323"/>
      <c r="AZ10" s="323" t="s">
        <v>348</v>
      </c>
      <c r="BA10" s="320"/>
      <c r="BB10" s="323">
        <v>5</v>
      </c>
      <c r="BC10" s="323">
        <v>0</v>
      </c>
      <c r="BD10" s="323">
        <v>0</v>
      </c>
      <c r="BE10" s="323">
        <v>0</v>
      </c>
      <c r="BF10" s="323">
        <v>0</v>
      </c>
      <c r="BG10" s="323">
        <v>0</v>
      </c>
      <c r="BH10" s="323">
        <v>0</v>
      </c>
      <c r="BI10" s="323">
        <v>0</v>
      </c>
      <c r="BJ10" s="323">
        <v>0</v>
      </c>
      <c r="BK10" s="323">
        <v>0</v>
      </c>
      <c r="BL10" s="323"/>
      <c r="BM10" s="323"/>
      <c r="BN10" s="323">
        <v>24</v>
      </c>
      <c r="BO10" s="323" t="s">
        <v>343</v>
      </c>
      <c r="BP10" s="327"/>
      <c r="BQ10" s="323"/>
      <c r="BR10" s="323"/>
      <c r="BS10" s="320"/>
      <c r="BT10" s="320"/>
      <c r="BU10" s="323"/>
      <c r="BV10" s="323" t="s">
        <v>343</v>
      </c>
      <c r="BW10" s="323">
        <v>1</v>
      </c>
      <c r="BX10" s="320"/>
      <c r="BY10" s="320" t="s">
        <v>551</v>
      </c>
      <c r="BZ10" s="328"/>
    </row>
    <row r="11" spans="1:78" s="329" customFormat="1" ht="13" customHeight="1" x14ac:dyDescent="0.15">
      <c r="A11" s="320">
        <v>1350</v>
      </c>
      <c r="B11" s="321">
        <v>43930</v>
      </c>
      <c r="C11" s="322" t="s">
        <v>340</v>
      </c>
      <c r="D11" s="320" t="s">
        <v>282</v>
      </c>
      <c r="E11" s="320">
        <v>2</v>
      </c>
      <c r="F11" s="320" t="s">
        <v>360</v>
      </c>
      <c r="G11" s="321">
        <v>43882</v>
      </c>
      <c r="H11" s="323" t="s">
        <v>342</v>
      </c>
      <c r="I11" s="323" t="s">
        <v>343</v>
      </c>
      <c r="J11" s="323">
        <v>3</v>
      </c>
      <c r="K11" s="320" t="s">
        <v>349</v>
      </c>
      <c r="L11" s="320" t="s">
        <v>484</v>
      </c>
      <c r="M11" s="324">
        <v>118.32727272727271</v>
      </c>
      <c r="N11" s="324">
        <v>29.490909090909085</v>
      </c>
      <c r="O11" s="320" t="s">
        <v>35</v>
      </c>
      <c r="P11" s="320">
        <v>30000</v>
      </c>
      <c r="Q11" s="324">
        <v>32.672727272727265</v>
      </c>
      <c r="R11" s="320"/>
      <c r="S11" s="325"/>
      <c r="T11" s="320"/>
      <c r="U11" s="320"/>
      <c r="V11" s="325"/>
      <c r="W11" s="325"/>
      <c r="X11" s="320"/>
      <c r="Y11" s="320"/>
      <c r="Z11" s="320"/>
      <c r="AA11" s="320"/>
      <c r="AB11" s="320"/>
      <c r="AC11" s="320"/>
      <c r="AD11" s="320"/>
      <c r="AE11" s="325"/>
      <c r="AF11" s="324">
        <v>14.772727272727272</v>
      </c>
      <c r="AG11" s="320"/>
      <c r="AH11" s="320"/>
      <c r="AI11" s="325"/>
      <c r="AJ11" s="320"/>
      <c r="AK11" s="320"/>
      <c r="AL11" s="320"/>
      <c r="AM11" s="320"/>
      <c r="AN11" s="325"/>
      <c r="AO11" s="326"/>
      <c r="AP11" s="325"/>
      <c r="AQ11" s="320" t="s">
        <v>361</v>
      </c>
      <c r="AR11" s="323" t="s">
        <v>343</v>
      </c>
      <c r="AS11" s="323"/>
      <c r="AT11" s="323"/>
      <c r="AU11" s="323"/>
      <c r="AV11" s="323">
        <v>10</v>
      </c>
      <c r="AW11" s="323"/>
      <c r="AX11" s="323"/>
      <c r="AY11" s="323"/>
      <c r="AZ11" s="323" t="s">
        <v>348</v>
      </c>
      <c r="BA11" s="320"/>
      <c r="BB11" s="323">
        <v>0</v>
      </c>
      <c r="BC11" s="323">
        <v>0</v>
      </c>
      <c r="BD11" s="323">
        <v>0</v>
      </c>
      <c r="BE11" s="323">
        <v>0</v>
      </c>
      <c r="BF11" s="323">
        <v>0</v>
      </c>
      <c r="BG11" s="323">
        <v>0</v>
      </c>
      <c r="BH11" s="323">
        <v>0</v>
      </c>
      <c r="BI11" s="323">
        <v>0</v>
      </c>
      <c r="BJ11" s="323">
        <v>0</v>
      </c>
      <c r="BK11" s="323">
        <v>0</v>
      </c>
      <c r="BL11" s="323"/>
      <c r="BM11" s="323"/>
      <c r="BN11" s="323">
        <v>12</v>
      </c>
      <c r="BO11" s="323" t="s">
        <v>343</v>
      </c>
      <c r="BP11" s="327"/>
      <c r="BQ11" s="323"/>
      <c r="BR11" s="323"/>
      <c r="BS11" s="320"/>
      <c r="BT11" s="320"/>
      <c r="BU11" s="323"/>
      <c r="BV11" s="323" t="s">
        <v>343</v>
      </c>
      <c r="BW11" s="323"/>
      <c r="BX11" s="320"/>
      <c r="BY11" s="320" t="s">
        <v>586</v>
      </c>
      <c r="BZ11" s="328"/>
    </row>
    <row r="12" spans="1:78" s="329" customFormat="1" ht="13" customHeight="1" x14ac:dyDescent="0.15">
      <c r="A12" s="320">
        <v>1679</v>
      </c>
      <c r="B12" s="321">
        <v>43930</v>
      </c>
      <c r="C12" s="322" t="s">
        <v>340</v>
      </c>
      <c r="D12" s="320" t="s">
        <v>282</v>
      </c>
      <c r="E12" s="320">
        <v>2</v>
      </c>
      <c r="F12" s="320" t="s">
        <v>360</v>
      </c>
      <c r="G12" s="321">
        <v>43646</v>
      </c>
      <c r="H12" s="323" t="s">
        <v>342</v>
      </c>
      <c r="I12" s="323" t="s">
        <v>343</v>
      </c>
      <c r="J12" s="323">
        <v>4</v>
      </c>
      <c r="K12" s="320" t="s">
        <v>488</v>
      </c>
      <c r="L12" s="320" t="s">
        <v>315</v>
      </c>
      <c r="M12" s="324">
        <v>132.80000000000001</v>
      </c>
      <c r="N12" s="324">
        <v>31.254545454545454</v>
      </c>
      <c r="O12" s="320"/>
      <c r="P12" s="320"/>
      <c r="Q12" s="324"/>
      <c r="R12" s="320"/>
      <c r="S12" s="324"/>
      <c r="T12" s="320"/>
      <c r="U12" s="320"/>
      <c r="V12" s="324"/>
      <c r="W12" s="324"/>
      <c r="X12" s="320"/>
      <c r="Y12" s="320"/>
      <c r="Z12" s="320"/>
      <c r="AA12" s="320"/>
      <c r="AB12" s="320"/>
      <c r="AC12" s="320"/>
      <c r="AD12" s="320"/>
      <c r="AE12" s="324"/>
      <c r="AF12" s="324">
        <v>14.409090909090908</v>
      </c>
      <c r="AG12" s="320"/>
      <c r="AH12" s="320"/>
      <c r="AI12" s="324"/>
      <c r="AJ12" s="320"/>
      <c r="AK12" s="320"/>
      <c r="AL12" s="320"/>
      <c r="AM12" s="320"/>
      <c r="AN12" s="325"/>
      <c r="AO12" s="326"/>
      <c r="AP12" s="325"/>
      <c r="AQ12" s="320" t="s">
        <v>361</v>
      </c>
      <c r="AR12" s="323" t="s">
        <v>343</v>
      </c>
      <c r="AS12" s="323"/>
      <c r="AT12" s="323"/>
      <c r="AU12" s="323"/>
      <c r="AV12" s="323">
        <v>6</v>
      </c>
      <c r="AW12" s="323"/>
      <c r="AX12" s="323"/>
      <c r="AY12" s="323"/>
      <c r="AZ12" s="323" t="s">
        <v>348</v>
      </c>
      <c r="BA12" s="320"/>
      <c r="BB12" s="323">
        <v>0</v>
      </c>
      <c r="BC12" s="323">
        <v>0</v>
      </c>
      <c r="BD12" s="323">
        <v>0</v>
      </c>
      <c r="BE12" s="323">
        <v>0</v>
      </c>
      <c r="BF12" s="323">
        <v>0</v>
      </c>
      <c r="BG12" s="323">
        <v>0</v>
      </c>
      <c r="BH12" s="323">
        <v>0</v>
      </c>
      <c r="BI12" s="323">
        <v>0</v>
      </c>
      <c r="BJ12" s="323">
        <v>0</v>
      </c>
      <c r="BK12" s="323">
        <v>0</v>
      </c>
      <c r="BL12" s="323"/>
      <c r="BM12" s="323"/>
      <c r="BN12" s="323"/>
      <c r="BO12" s="323" t="s">
        <v>343</v>
      </c>
      <c r="BP12" s="327"/>
      <c r="BQ12" s="323"/>
      <c r="BR12" s="330"/>
      <c r="BS12" s="320"/>
      <c r="BT12" s="328"/>
      <c r="BU12" s="323"/>
      <c r="BV12" s="323" t="s">
        <v>343</v>
      </c>
      <c r="BW12" s="323"/>
      <c r="BX12" s="320"/>
      <c r="BY12" s="320" t="s">
        <v>557</v>
      </c>
      <c r="BZ12" s="328"/>
    </row>
    <row r="13" spans="1:78" s="329" customFormat="1" ht="13" customHeight="1" x14ac:dyDescent="0.15">
      <c r="A13" s="320">
        <v>581</v>
      </c>
      <c r="B13" s="321">
        <v>43930</v>
      </c>
      <c r="C13" s="322" t="s">
        <v>340</v>
      </c>
      <c r="D13" s="320" t="s">
        <v>282</v>
      </c>
      <c r="E13" s="320">
        <v>2</v>
      </c>
      <c r="F13" s="320" t="s">
        <v>360</v>
      </c>
      <c r="G13" s="321">
        <v>43858</v>
      </c>
      <c r="H13" s="323" t="s">
        <v>342</v>
      </c>
      <c r="I13" s="323" t="s">
        <v>343</v>
      </c>
      <c r="J13" s="323">
        <v>5</v>
      </c>
      <c r="K13" s="320" t="s">
        <v>489</v>
      </c>
      <c r="L13" s="320" t="s">
        <v>359</v>
      </c>
      <c r="M13" s="324">
        <v>90.909090909090907</v>
      </c>
      <c r="N13" s="324">
        <v>28.18181818181818</v>
      </c>
      <c r="O13" s="320" t="s">
        <v>35</v>
      </c>
      <c r="P13" s="320">
        <v>30000</v>
      </c>
      <c r="Q13" s="324">
        <v>31.36363636363636</v>
      </c>
      <c r="R13" s="320"/>
      <c r="S13" s="325"/>
      <c r="T13" s="320"/>
      <c r="U13" s="320"/>
      <c r="V13" s="325"/>
      <c r="W13" s="325"/>
      <c r="X13" s="320"/>
      <c r="Y13" s="320"/>
      <c r="Z13" s="320"/>
      <c r="AA13" s="320"/>
      <c r="AB13" s="320"/>
      <c r="AC13" s="320"/>
      <c r="AD13" s="320"/>
      <c r="AE13" s="325"/>
      <c r="AF13" s="324">
        <v>20.909090909090907</v>
      </c>
      <c r="AG13" s="320"/>
      <c r="AH13" s="320"/>
      <c r="AI13" s="325"/>
      <c r="AJ13" s="320"/>
      <c r="AK13" s="320"/>
      <c r="AL13" s="320"/>
      <c r="AM13" s="320"/>
      <c r="AN13" s="325"/>
      <c r="AO13" s="326"/>
      <c r="AP13" s="325"/>
      <c r="AQ13" s="320" t="s">
        <v>361</v>
      </c>
      <c r="AR13" s="323" t="s">
        <v>343</v>
      </c>
      <c r="AS13" s="323"/>
      <c r="AT13" s="323"/>
      <c r="AU13" s="323"/>
      <c r="AV13" s="323">
        <v>7.1</v>
      </c>
      <c r="AW13" s="323"/>
      <c r="AX13" s="323"/>
      <c r="AY13" s="323"/>
      <c r="AZ13" s="323" t="s">
        <v>348</v>
      </c>
      <c r="BA13" s="320"/>
      <c r="BB13" s="323">
        <v>0</v>
      </c>
      <c r="BC13" s="323">
        <v>0</v>
      </c>
      <c r="BD13" s="323">
        <v>0</v>
      </c>
      <c r="BE13" s="323">
        <v>0</v>
      </c>
      <c r="BF13" s="323">
        <v>0</v>
      </c>
      <c r="BG13" s="323">
        <v>0</v>
      </c>
      <c r="BH13" s="323">
        <v>0</v>
      </c>
      <c r="BI13" s="323">
        <v>0</v>
      </c>
      <c r="BJ13" s="323">
        <v>0</v>
      </c>
      <c r="BK13" s="323">
        <v>0</v>
      </c>
      <c r="BL13" s="323"/>
      <c r="BM13" s="323"/>
      <c r="BN13" s="323"/>
      <c r="BO13" s="323" t="s">
        <v>343</v>
      </c>
      <c r="BP13" s="331">
        <v>177.21818181818179</v>
      </c>
      <c r="BQ13" s="323"/>
      <c r="BR13" s="330"/>
      <c r="BS13" s="320"/>
      <c r="BT13" s="320"/>
      <c r="BU13" s="323"/>
      <c r="BV13" s="323" t="s">
        <v>343</v>
      </c>
      <c r="BW13" s="323"/>
      <c r="BX13" s="320" t="s">
        <v>570</v>
      </c>
      <c r="BY13" s="320" t="s">
        <v>587</v>
      </c>
      <c r="BZ13" s="328"/>
    </row>
    <row r="14" spans="1:78" s="329" customFormat="1" ht="13" customHeight="1" x14ac:dyDescent="0.15">
      <c r="A14" s="320">
        <v>2063</v>
      </c>
      <c r="B14" s="321">
        <v>43930</v>
      </c>
      <c r="C14" s="322" t="s">
        <v>340</v>
      </c>
      <c r="D14" s="320" t="s">
        <v>282</v>
      </c>
      <c r="E14" s="320">
        <v>2</v>
      </c>
      <c r="F14" s="320" t="s">
        <v>360</v>
      </c>
      <c r="G14" s="332">
        <v>43783</v>
      </c>
      <c r="H14" s="323" t="s">
        <v>342</v>
      </c>
      <c r="I14" s="323" t="s">
        <v>280</v>
      </c>
      <c r="J14" s="323">
        <v>7</v>
      </c>
      <c r="K14" s="320" t="s">
        <v>495</v>
      </c>
      <c r="L14" s="320" t="s">
        <v>580</v>
      </c>
      <c r="M14" s="324">
        <v>138.49999999999997</v>
      </c>
      <c r="N14" s="324">
        <v>32.9</v>
      </c>
      <c r="O14" s="320" t="s">
        <v>35</v>
      </c>
      <c r="P14" s="320">
        <v>30000</v>
      </c>
      <c r="Q14" s="324">
        <v>35.690909090909088</v>
      </c>
      <c r="R14" s="320"/>
      <c r="S14" s="325"/>
      <c r="T14" s="320"/>
      <c r="U14" s="320"/>
      <c r="V14" s="325"/>
      <c r="W14" s="325"/>
      <c r="X14" s="320"/>
      <c r="Y14" s="320"/>
      <c r="Z14" s="320"/>
      <c r="AA14" s="320"/>
      <c r="AB14" s="320"/>
      <c r="AC14" s="320"/>
      <c r="AD14" s="320"/>
      <c r="AE14" s="325"/>
      <c r="AF14" s="324">
        <v>40.163636363636357</v>
      </c>
      <c r="AG14" s="320"/>
      <c r="AH14" s="320"/>
      <c r="AI14" s="325"/>
      <c r="AJ14" s="320"/>
      <c r="AK14" s="320"/>
      <c r="AL14" s="320"/>
      <c r="AM14" s="320"/>
      <c r="AN14" s="325"/>
      <c r="AO14" s="326"/>
      <c r="AP14" s="325"/>
      <c r="AQ14" s="320" t="s">
        <v>361</v>
      </c>
      <c r="AR14" s="323" t="s">
        <v>343</v>
      </c>
      <c r="AS14" s="323"/>
      <c r="AT14" s="323"/>
      <c r="AU14" s="323"/>
      <c r="AV14" s="323">
        <v>5.5</v>
      </c>
      <c r="AW14" s="323"/>
      <c r="AX14" s="323"/>
      <c r="AY14" s="323"/>
      <c r="AZ14" s="323" t="s">
        <v>343</v>
      </c>
      <c r="BA14" s="320"/>
      <c r="BB14" s="323">
        <v>0</v>
      </c>
      <c r="BC14" s="323">
        <v>0</v>
      </c>
      <c r="BD14" s="323">
        <v>0</v>
      </c>
      <c r="BE14" s="323">
        <v>0</v>
      </c>
      <c r="BF14" s="323">
        <v>0</v>
      </c>
      <c r="BG14" s="323">
        <v>0</v>
      </c>
      <c r="BH14" s="323">
        <v>0</v>
      </c>
      <c r="BI14" s="323">
        <v>0</v>
      </c>
      <c r="BJ14" s="323">
        <v>0</v>
      </c>
      <c r="BK14" s="323">
        <v>0</v>
      </c>
      <c r="BL14" s="323"/>
      <c r="BM14" s="323"/>
      <c r="BN14" s="323"/>
      <c r="BO14" s="323" t="s">
        <v>343</v>
      </c>
      <c r="BP14" s="327"/>
      <c r="BQ14" s="323"/>
      <c r="BR14" s="330"/>
      <c r="BS14" s="328"/>
      <c r="BT14" s="328"/>
      <c r="BU14" s="323"/>
      <c r="BV14" s="323" t="s">
        <v>343</v>
      </c>
      <c r="BW14" s="323"/>
      <c r="BX14" s="328"/>
      <c r="BY14" s="320" t="s">
        <v>588</v>
      </c>
      <c r="BZ14" s="328"/>
    </row>
    <row r="15" spans="1:78" s="329" customFormat="1" ht="13" customHeight="1" x14ac:dyDescent="0.15">
      <c r="A15" s="320" t="s">
        <v>565</v>
      </c>
      <c r="B15" s="321">
        <v>43930</v>
      </c>
      <c r="C15" s="322" t="s">
        <v>340</v>
      </c>
      <c r="D15" s="320" t="s">
        <v>282</v>
      </c>
      <c r="E15" s="320">
        <v>2</v>
      </c>
      <c r="F15" s="320" t="s">
        <v>360</v>
      </c>
      <c r="G15" s="332">
        <v>43785</v>
      </c>
      <c r="H15" s="323" t="s">
        <v>342</v>
      </c>
      <c r="I15" s="323" t="s">
        <v>280</v>
      </c>
      <c r="J15" s="323">
        <v>7</v>
      </c>
      <c r="K15" s="320" t="s">
        <v>275</v>
      </c>
      <c r="L15" s="320" t="s">
        <v>566</v>
      </c>
      <c r="M15" s="324">
        <v>56.499999999999993</v>
      </c>
      <c r="N15" s="324">
        <v>23.5</v>
      </c>
      <c r="O15" s="320"/>
      <c r="P15" s="320"/>
      <c r="Q15" s="325"/>
      <c r="R15" s="320"/>
      <c r="S15" s="325"/>
      <c r="T15" s="320"/>
      <c r="U15" s="320"/>
      <c r="V15" s="325"/>
      <c r="W15" s="325"/>
      <c r="X15" s="320"/>
      <c r="Y15" s="320"/>
      <c r="Z15" s="320"/>
      <c r="AA15" s="320"/>
      <c r="AB15" s="320"/>
      <c r="AC15" s="320"/>
      <c r="AD15" s="320"/>
      <c r="AE15" s="325"/>
      <c r="AF15" s="324">
        <v>15.5</v>
      </c>
      <c r="AG15" s="320"/>
      <c r="AH15" s="320"/>
      <c r="AI15" s="325"/>
      <c r="AJ15" s="320"/>
      <c r="AK15" s="320"/>
      <c r="AL15" s="320"/>
      <c r="AM15" s="320"/>
      <c r="AN15" s="325"/>
      <c r="AO15" s="326"/>
      <c r="AP15" s="325"/>
      <c r="AQ15" s="320" t="s">
        <v>361</v>
      </c>
      <c r="AR15" s="323" t="s">
        <v>343</v>
      </c>
      <c r="AS15" s="323"/>
      <c r="AT15" s="323"/>
      <c r="AU15" s="323"/>
      <c r="AV15" s="323">
        <v>7</v>
      </c>
      <c r="AW15" s="323"/>
      <c r="AX15" s="323"/>
      <c r="AY15" s="323"/>
      <c r="AZ15" s="323" t="s">
        <v>343</v>
      </c>
      <c r="BA15" s="320"/>
      <c r="BB15" s="323">
        <v>0</v>
      </c>
      <c r="BC15" s="323">
        <v>0</v>
      </c>
      <c r="BD15" s="323">
        <v>0</v>
      </c>
      <c r="BE15" s="323">
        <v>0</v>
      </c>
      <c r="BF15" s="323">
        <v>0</v>
      </c>
      <c r="BG15" s="323">
        <v>0</v>
      </c>
      <c r="BH15" s="323">
        <v>0</v>
      </c>
      <c r="BI15" s="323">
        <v>0</v>
      </c>
      <c r="BJ15" s="323">
        <v>0</v>
      </c>
      <c r="BK15" s="323">
        <v>0</v>
      </c>
      <c r="BL15" s="323"/>
      <c r="BM15" s="323"/>
      <c r="BN15" s="323"/>
      <c r="BO15" s="323" t="s">
        <v>343</v>
      </c>
      <c r="BP15" s="327"/>
      <c r="BQ15" s="323"/>
      <c r="BR15" s="330"/>
      <c r="BS15" s="328"/>
      <c r="BT15" s="328"/>
      <c r="BU15" s="323"/>
      <c r="BV15" s="323" t="s">
        <v>343</v>
      </c>
      <c r="BW15" s="323"/>
      <c r="BX15" s="328"/>
      <c r="BY15" s="320" t="s">
        <v>589</v>
      </c>
      <c r="BZ15" s="328"/>
    </row>
    <row r="16" spans="1:78" s="329" customFormat="1" ht="13" customHeight="1" x14ac:dyDescent="0.15">
      <c r="A16" s="320">
        <v>2003</v>
      </c>
      <c r="B16" s="321">
        <v>43930</v>
      </c>
      <c r="C16" s="322" t="s">
        <v>340</v>
      </c>
      <c r="D16" s="320" t="s">
        <v>282</v>
      </c>
      <c r="E16" s="320">
        <v>4</v>
      </c>
      <c r="F16" s="320" t="s">
        <v>364</v>
      </c>
      <c r="G16" s="321">
        <v>43882</v>
      </c>
      <c r="H16" s="323" t="s">
        <v>342</v>
      </c>
      <c r="I16" s="323" t="s">
        <v>343</v>
      </c>
      <c r="J16" s="323">
        <v>1</v>
      </c>
      <c r="K16" s="320" t="s">
        <v>344</v>
      </c>
      <c r="L16" s="320" t="s">
        <v>461</v>
      </c>
      <c r="M16" s="324">
        <v>119</v>
      </c>
      <c r="N16" s="324">
        <v>35</v>
      </c>
      <c r="O16" s="320"/>
      <c r="P16" s="320"/>
      <c r="Q16" s="325"/>
      <c r="R16" s="320"/>
      <c r="S16" s="325"/>
      <c r="T16" s="320"/>
      <c r="U16" s="320"/>
      <c r="V16" s="325"/>
      <c r="W16" s="324">
        <v>21</v>
      </c>
      <c r="X16" s="320"/>
      <c r="Y16" s="320"/>
      <c r="Z16" s="320"/>
      <c r="AA16" s="320"/>
      <c r="AB16" s="320"/>
      <c r="AC16" s="320"/>
      <c r="AD16" s="320"/>
      <c r="AE16" s="325"/>
      <c r="AF16" s="325"/>
      <c r="AG16" s="320"/>
      <c r="AH16" s="320"/>
      <c r="AI16" s="324">
        <v>26.799999999999997</v>
      </c>
      <c r="AJ16" s="320"/>
      <c r="AK16" s="320"/>
      <c r="AL16" s="320"/>
      <c r="AM16" s="320"/>
      <c r="AN16" s="325"/>
      <c r="AO16" s="326"/>
      <c r="AP16" s="325"/>
      <c r="AQ16" s="320" t="s">
        <v>365</v>
      </c>
      <c r="AR16" s="323" t="s">
        <v>343</v>
      </c>
      <c r="AS16" s="323"/>
      <c r="AT16" s="323"/>
      <c r="AU16" s="323"/>
      <c r="AV16" s="323">
        <v>10</v>
      </c>
      <c r="AW16" s="323"/>
      <c r="AX16" s="323"/>
      <c r="AY16" s="323"/>
      <c r="AZ16" s="323" t="s">
        <v>348</v>
      </c>
      <c r="BA16" s="320"/>
      <c r="BB16" s="323">
        <v>0</v>
      </c>
      <c r="BC16" s="323">
        <v>0</v>
      </c>
      <c r="BD16" s="323">
        <v>0</v>
      </c>
      <c r="BE16" s="323">
        <v>0</v>
      </c>
      <c r="BF16" s="323">
        <v>0</v>
      </c>
      <c r="BG16" s="323">
        <v>0</v>
      </c>
      <c r="BH16" s="323">
        <v>0</v>
      </c>
      <c r="BI16" s="323">
        <v>0</v>
      </c>
      <c r="BJ16" s="323">
        <v>0</v>
      </c>
      <c r="BK16" s="323">
        <v>0</v>
      </c>
      <c r="BL16" s="323"/>
      <c r="BM16" s="323"/>
      <c r="BN16" s="323">
        <v>12</v>
      </c>
      <c r="BO16" s="323" t="s">
        <v>343</v>
      </c>
      <c r="BP16" s="327"/>
      <c r="BQ16" s="323"/>
      <c r="BR16" s="323"/>
      <c r="BS16" s="320"/>
      <c r="BT16" s="328"/>
      <c r="BU16" s="323"/>
      <c r="BV16" s="323" t="s">
        <v>343</v>
      </c>
      <c r="BW16" s="323">
        <v>1</v>
      </c>
      <c r="BX16" s="320"/>
      <c r="BY16" s="320" t="s">
        <v>576</v>
      </c>
      <c r="BZ16" s="328"/>
    </row>
    <row r="17" spans="1:78" s="329" customFormat="1" ht="13" customHeight="1" x14ac:dyDescent="0.15">
      <c r="A17" s="320">
        <v>706</v>
      </c>
      <c r="B17" s="321">
        <v>43930</v>
      </c>
      <c r="C17" s="322" t="s">
        <v>340</v>
      </c>
      <c r="D17" s="320" t="s">
        <v>282</v>
      </c>
      <c r="E17" s="320">
        <v>4</v>
      </c>
      <c r="F17" s="320" t="s">
        <v>364</v>
      </c>
      <c r="G17" s="321">
        <v>43677</v>
      </c>
      <c r="H17" s="323" t="s">
        <v>342</v>
      </c>
      <c r="I17" s="323" t="s">
        <v>343</v>
      </c>
      <c r="J17" s="323">
        <v>2</v>
      </c>
      <c r="K17" s="320" t="s">
        <v>483</v>
      </c>
      <c r="L17" s="320" t="s">
        <v>527</v>
      </c>
      <c r="M17" s="324">
        <v>131.19999999999999</v>
      </c>
      <c r="N17" s="324">
        <v>46.109090909090902</v>
      </c>
      <c r="O17" s="320"/>
      <c r="P17" s="320"/>
      <c r="Q17" s="324"/>
      <c r="R17" s="320"/>
      <c r="S17" s="324"/>
      <c r="T17" s="320"/>
      <c r="U17" s="320"/>
      <c r="V17" s="324"/>
      <c r="W17" s="324">
        <v>27.981818181818181</v>
      </c>
      <c r="X17" s="320"/>
      <c r="Y17" s="320"/>
      <c r="Z17" s="320"/>
      <c r="AA17" s="320"/>
      <c r="AB17" s="320"/>
      <c r="AC17" s="320"/>
      <c r="AD17" s="320"/>
      <c r="AE17" s="324"/>
      <c r="AF17" s="324"/>
      <c r="AG17" s="320"/>
      <c r="AH17" s="320"/>
      <c r="AI17" s="324">
        <v>33.654545454545456</v>
      </c>
      <c r="AJ17" s="320"/>
      <c r="AK17" s="320"/>
      <c r="AL17" s="320"/>
      <c r="AM17" s="320"/>
      <c r="AN17" s="325"/>
      <c r="AO17" s="326"/>
      <c r="AP17" s="325"/>
      <c r="AQ17" s="320" t="s">
        <v>365</v>
      </c>
      <c r="AR17" s="323" t="s">
        <v>343</v>
      </c>
      <c r="AS17" s="323"/>
      <c r="AT17" s="323"/>
      <c r="AU17" s="323"/>
      <c r="AV17" s="323">
        <v>8.36</v>
      </c>
      <c r="AW17" s="323"/>
      <c r="AX17" s="323"/>
      <c r="AY17" s="323"/>
      <c r="AZ17" s="323" t="s">
        <v>348</v>
      </c>
      <c r="BA17" s="320"/>
      <c r="BB17" s="323">
        <v>5</v>
      </c>
      <c r="BC17" s="323">
        <v>0</v>
      </c>
      <c r="BD17" s="323">
        <v>0</v>
      </c>
      <c r="BE17" s="323">
        <v>0</v>
      </c>
      <c r="BF17" s="323">
        <v>0</v>
      </c>
      <c r="BG17" s="323">
        <v>0</v>
      </c>
      <c r="BH17" s="323">
        <v>0</v>
      </c>
      <c r="BI17" s="323">
        <v>0</v>
      </c>
      <c r="BJ17" s="323">
        <v>0</v>
      </c>
      <c r="BK17" s="323">
        <v>0</v>
      </c>
      <c r="BL17" s="323"/>
      <c r="BM17" s="323"/>
      <c r="BN17" s="323">
        <v>24</v>
      </c>
      <c r="BO17" s="323" t="s">
        <v>343</v>
      </c>
      <c r="BP17" s="327"/>
      <c r="BQ17" s="323"/>
      <c r="BR17" s="323"/>
      <c r="BS17" s="320"/>
      <c r="BT17" s="320"/>
      <c r="BU17" s="323"/>
      <c r="BV17" s="323" t="s">
        <v>343</v>
      </c>
      <c r="BW17" s="323">
        <v>1</v>
      </c>
      <c r="BX17" s="320"/>
      <c r="BY17" s="320" t="s">
        <v>552</v>
      </c>
      <c r="BZ17" s="328"/>
    </row>
    <row r="18" spans="1:78" s="329" customFormat="1" ht="13" customHeight="1" x14ac:dyDescent="0.15">
      <c r="A18" s="320">
        <v>1353</v>
      </c>
      <c r="B18" s="321">
        <v>43930</v>
      </c>
      <c r="C18" s="322" t="s">
        <v>340</v>
      </c>
      <c r="D18" s="320" t="s">
        <v>282</v>
      </c>
      <c r="E18" s="320">
        <v>4</v>
      </c>
      <c r="F18" s="320" t="s">
        <v>364</v>
      </c>
      <c r="G18" s="321">
        <v>43882</v>
      </c>
      <c r="H18" s="323" t="s">
        <v>342</v>
      </c>
      <c r="I18" s="323" t="s">
        <v>343</v>
      </c>
      <c r="J18" s="323">
        <v>3</v>
      </c>
      <c r="K18" s="320" t="s">
        <v>349</v>
      </c>
      <c r="L18" s="320" t="s">
        <v>484</v>
      </c>
      <c r="M18" s="324">
        <v>118.32727272727271</v>
      </c>
      <c r="N18" s="324">
        <v>34.727272727272727</v>
      </c>
      <c r="O18" s="320"/>
      <c r="P18" s="320"/>
      <c r="Q18" s="325"/>
      <c r="R18" s="320"/>
      <c r="S18" s="325"/>
      <c r="T18" s="320"/>
      <c r="U18" s="320"/>
      <c r="V18" s="325"/>
      <c r="W18" s="324">
        <v>22.3</v>
      </c>
      <c r="X18" s="320"/>
      <c r="Y18" s="320"/>
      <c r="Z18" s="320"/>
      <c r="AA18" s="320"/>
      <c r="AB18" s="320"/>
      <c r="AC18" s="320"/>
      <c r="AD18" s="320"/>
      <c r="AE18" s="325"/>
      <c r="AF18" s="325"/>
      <c r="AG18" s="320"/>
      <c r="AH18" s="320"/>
      <c r="AI18" s="324">
        <v>26.554545454545455</v>
      </c>
      <c r="AJ18" s="320"/>
      <c r="AK18" s="320"/>
      <c r="AL18" s="320"/>
      <c r="AM18" s="320"/>
      <c r="AN18" s="325"/>
      <c r="AO18" s="326"/>
      <c r="AP18" s="325"/>
      <c r="AQ18" s="320" t="s">
        <v>365</v>
      </c>
      <c r="AR18" s="323" t="s">
        <v>343</v>
      </c>
      <c r="AS18" s="323"/>
      <c r="AT18" s="323"/>
      <c r="AU18" s="323"/>
      <c r="AV18" s="323">
        <v>10</v>
      </c>
      <c r="AW18" s="323"/>
      <c r="AX18" s="323"/>
      <c r="AY18" s="323"/>
      <c r="AZ18" s="323" t="s">
        <v>348</v>
      </c>
      <c r="BA18" s="320"/>
      <c r="BB18" s="323">
        <v>0</v>
      </c>
      <c r="BC18" s="323">
        <v>0</v>
      </c>
      <c r="BD18" s="323">
        <v>0</v>
      </c>
      <c r="BE18" s="323">
        <v>0</v>
      </c>
      <c r="BF18" s="323">
        <v>0</v>
      </c>
      <c r="BG18" s="323">
        <v>0</v>
      </c>
      <c r="BH18" s="323">
        <v>0</v>
      </c>
      <c r="BI18" s="323">
        <v>0</v>
      </c>
      <c r="BJ18" s="323">
        <v>0</v>
      </c>
      <c r="BK18" s="323">
        <v>0</v>
      </c>
      <c r="BL18" s="323"/>
      <c r="BM18" s="323"/>
      <c r="BN18" s="323">
        <v>12</v>
      </c>
      <c r="BO18" s="323" t="s">
        <v>343</v>
      </c>
      <c r="BP18" s="327"/>
      <c r="BQ18" s="323"/>
      <c r="BR18" s="323"/>
      <c r="BS18" s="320"/>
      <c r="BT18" s="320"/>
      <c r="BU18" s="323"/>
      <c r="BV18" s="323" t="s">
        <v>343</v>
      </c>
      <c r="BW18" s="323"/>
      <c r="BX18" s="320"/>
      <c r="BY18" s="320" t="s">
        <v>578</v>
      </c>
      <c r="BZ18" s="328"/>
    </row>
    <row r="19" spans="1:78" s="329" customFormat="1" ht="13" customHeight="1" x14ac:dyDescent="0.15">
      <c r="A19" s="320">
        <v>1682</v>
      </c>
      <c r="B19" s="321">
        <v>43930</v>
      </c>
      <c r="C19" s="322" t="s">
        <v>340</v>
      </c>
      <c r="D19" s="320" t="s">
        <v>282</v>
      </c>
      <c r="E19" s="320">
        <v>4</v>
      </c>
      <c r="F19" s="320" t="s">
        <v>364</v>
      </c>
      <c r="G19" s="321">
        <v>43646</v>
      </c>
      <c r="H19" s="323" t="s">
        <v>342</v>
      </c>
      <c r="I19" s="323" t="s">
        <v>343</v>
      </c>
      <c r="J19" s="323">
        <v>4</v>
      </c>
      <c r="K19" s="320" t="s">
        <v>488</v>
      </c>
      <c r="L19" s="320" t="s">
        <v>315</v>
      </c>
      <c r="M19" s="324">
        <v>132.80000000000001</v>
      </c>
      <c r="N19" s="324">
        <v>37.199999999999996</v>
      </c>
      <c r="O19" s="320"/>
      <c r="P19" s="320"/>
      <c r="Q19" s="324"/>
      <c r="R19" s="320"/>
      <c r="S19" s="324"/>
      <c r="T19" s="320"/>
      <c r="U19" s="320"/>
      <c r="V19" s="324"/>
      <c r="W19" s="324">
        <v>18.981818181818181</v>
      </c>
      <c r="X19" s="320"/>
      <c r="Y19" s="320"/>
      <c r="Z19" s="320"/>
      <c r="AA19" s="320"/>
      <c r="AB19" s="320"/>
      <c r="AC19" s="320"/>
      <c r="AD19" s="320"/>
      <c r="AE19" s="324"/>
      <c r="AF19" s="324"/>
      <c r="AG19" s="320"/>
      <c r="AH19" s="320"/>
      <c r="AI19" s="324">
        <v>28.099999999999998</v>
      </c>
      <c r="AJ19" s="320"/>
      <c r="AK19" s="320"/>
      <c r="AL19" s="320"/>
      <c r="AM19" s="320"/>
      <c r="AN19" s="325"/>
      <c r="AO19" s="326"/>
      <c r="AP19" s="325"/>
      <c r="AQ19" s="320" t="s">
        <v>365</v>
      </c>
      <c r="AR19" s="323" t="s">
        <v>343</v>
      </c>
      <c r="AS19" s="323"/>
      <c r="AT19" s="323"/>
      <c r="AU19" s="323"/>
      <c r="AV19" s="323">
        <v>6</v>
      </c>
      <c r="AW19" s="323"/>
      <c r="AX19" s="323"/>
      <c r="AY19" s="323"/>
      <c r="AZ19" s="323" t="s">
        <v>348</v>
      </c>
      <c r="BA19" s="320"/>
      <c r="BB19" s="323">
        <v>0</v>
      </c>
      <c r="BC19" s="323">
        <v>0</v>
      </c>
      <c r="BD19" s="323">
        <v>0</v>
      </c>
      <c r="BE19" s="323">
        <v>0</v>
      </c>
      <c r="BF19" s="323">
        <v>0</v>
      </c>
      <c r="BG19" s="323">
        <v>0</v>
      </c>
      <c r="BH19" s="323">
        <v>0</v>
      </c>
      <c r="BI19" s="323">
        <v>0</v>
      </c>
      <c r="BJ19" s="323">
        <v>0</v>
      </c>
      <c r="BK19" s="323">
        <v>0</v>
      </c>
      <c r="BL19" s="323"/>
      <c r="BM19" s="323"/>
      <c r="BN19" s="323"/>
      <c r="BO19" s="323" t="s">
        <v>343</v>
      </c>
      <c r="BP19" s="327"/>
      <c r="BQ19" s="323"/>
      <c r="BR19" s="330"/>
      <c r="BS19" s="320"/>
      <c r="BT19" s="320"/>
      <c r="BU19" s="323"/>
      <c r="BV19" s="323" t="s">
        <v>343</v>
      </c>
      <c r="BW19" s="323"/>
      <c r="BX19" s="320"/>
      <c r="BY19" s="320" t="s">
        <v>558</v>
      </c>
      <c r="BZ19" s="328"/>
    </row>
    <row r="20" spans="1:78" s="329" customFormat="1" ht="13" customHeight="1" x14ac:dyDescent="0.15">
      <c r="A20" s="320">
        <v>2066</v>
      </c>
      <c r="B20" s="321">
        <v>43930</v>
      </c>
      <c r="C20" s="322" t="s">
        <v>340</v>
      </c>
      <c r="D20" s="320" t="s">
        <v>282</v>
      </c>
      <c r="E20" s="320">
        <v>4</v>
      </c>
      <c r="F20" s="320" t="s">
        <v>364</v>
      </c>
      <c r="G20" s="332">
        <v>43783</v>
      </c>
      <c r="H20" s="323" t="s">
        <v>342</v>
      </c>
      <c r="I20" s="323" t="s">
        <v>280</v>
      </c>
      <c r="J20" s="323">
        <v>7</v>
      </c>
      <c r="K20" s="320" t="s">
        <v>495</v>
      </c>
      <c r="L20" s="320" t="s">
        <v>580</v>
      </c>
      <c r="M20" s="324">
        <v>129.49999999999997</v>
      </c>
      <c r="N20" s="324">
        <v>66.027272727272717</v>
      </c>
      <c r="O20" s="320"/>
      <c r="P20" s="320"/>
      <c r="Q20" s="325"/>
      <c r="R20" s="320"/>
      <c r="S20" s="325"/>
      <c r="T20" s="320"/>
      <c r="U20" s="320"/>
      <c r="V20" s="325"/>
      <c r="W20" s="324">
        <v>47.054545454545448</v>
      </c>
      <c r="X20" s="320"/>
      <c r="Y20" s="320"/>
      <c r="Z20" s="320"/>
      <c r="AA20" s="320"/>
      <c r="AB20" s="320"/>
      <c r="AC20" s="320"/>
      <c r="AD20" s="320"/>
      <c r="AE20" s="325"/>
      <c r="AF20" s="325"/>
      <c r="AG20" s="320"/>
      <c r="AH20" s="320"/>
      <c r="AI20" s="324">
        <v>54.509090909090908</v>
      </c>
      <c r="AJ20" s="320"/>
      <c r="AK20" s="320"/>
      <c r="AL20" s="320"/>
      <c r="AM20" s="320"/>
      <c r="AN20" s="325"/>
      <c r="AO20" s="326"/>
      <c r="AP20" s="325"/>
      <c r="AQ20" s="333" t="s">
        <v>365</v>
      </c>
      <c r="AR20" s="323" t="s">
        <v>343</v>
      </c>
      <c r="AS20" s="323"/>
      <c r="AT20" s="323"/>
      <c r="AU20" s="323"/>
      <c r="AV20" s="323">
        <v>5.5</v>
      </c>
      <c r="AW20" s="323"/>
      <c r="AX20" s="323"/>
      <c r="AY20" s="323"/>
      <c r="AZ20" s="323" t="s">
        <v>343</v>
      </c>
      <c r="BA20" s="320"/>
      <c r="BB20" s="323">
        <v>0</v>
      </c>
      <c r="BC20" s="323">
        <v>0</v>
      </c>
      <c r="BD20" s="323">
        <v>0</v>
      </c>
      <c r="BE20" s="323">
        <v>0</v>
      </c>
      <c r="BF20" s="323">
        <v>0</v>
      </c>
      <c r="BG20" s="323">
        <v>0</v>
      </c>
      <c r="BH20" s="323">
        <v>0</v>
      </c>
      <c r="BI20" s="323">
        <v>0</v>
      </c>
      <c r="BJ20" s="323">
        <v>0</v>
      </c>
      <c r="BK20" s="323">
        <v>0</v>
      </c>
      <c r="BL20" s="323"/>
      <c r="BM20" s="323"/>
      <c r="BN20" s="323"/>
      <c r="BO20" s="323" t="s">
        <v>343</v>
      </c>
      <c r="BP20" s="327"/>
      <c r="BQ20" s="323"/>
      <c r="BR20" s="330"/>
      <c r="BS20" s="328"/>
      <c r="BT20" s="328"/>
      <c r="BU20" s="323"/>
      <c r="BV20" s="323" t="s">
        <v>343</v>
      </c>
      <c r="BW20" s="323"/>
      <c r="BX20" s="328"/>
      <c r="BY20" s="320" t="s">
        <v>582</v>
      </c>
      <c r="BZ20" s="328"/>
    </row>
    <row r="21" spans="1:78" s="329" customFormat="1" ht="13" customHeight="1" x14ac:dyDescent="0.15">
      <c r="A21" s="320" t="s">
        <v>565</v>
      </c>
      <c r="B21" s="321">
        <v>43930</v>
      </c>
      <c r="C21" s="322" t="s">
        <v>340</v>
      </c>
      <c r="D21" s="320" t="s">
        <v>282</v>
      </c>
      <c r="E21" s="320">
        <v>4</v>
      </c>
      <c r="F21" s="320" t="s">
        <v>364</v>
      </c>
      <c r="G21" s="332">
        <v>43785</v>
      </c>
      <c r="H21" s="323" t="s">
        <v>342</v>
      </c>
      <c r="I21" s="323" t="s">
        <v>280</v>
      </c>
      <c r="J21" s="323">
        <v>7</v>
      </c>
      <c r="K21" s="320" t="s">
        <v>275</v>
      </c>
      <c r="L21" s="320" t="s">
        <v>566</v>
      </c>
      <c r="M21" s="324">
        <v>83.054545454545448</v>
      </c>
      <c r="N21" s="324">
        <v>40.854545454545452</v>
      </c>
      <c r="O21" s="320"/>
      <c r="P21" s="320"/>
      <c r="Q21" s="325"/>
      <c r="R21" s="320"/>
      <c r="S21" s="325"/>
      <c r="T21" s="320"/>
      <c r="U21" s="320"/>
      <c r="V21" s="325"/>
      <c r="W21" s="324">
        <v>26.209090909090904</v>
      </c>
      <c r="X21" s="320"/>
      <c r="Y21" s="320"/>
      <c r="Z21" s="320"/>
      <c r="AA21" s="320"/>
      <c r="AB21" s="320"/>
      <c r="AC21" s="320"/>
      <c r="AD21" s="320"/>
      <c r="AE21" s="325"/>
      <c r="AF21" s="325"/>
      <c r="AG21" s="320"/>
      <c r="AH21" s="320"/>
      <c r="AI21" s="324">
        <v>31.136363636363633</v>
      </c>
      <c r="AJ21" s="320"/>
      <c r="AK21" s="320"/>
      <c r="AL21" s="320"/>
      <c r="AM21" s="320"/>
      <c r="AN21" s="325"/>
      <c r="AO21" s="326"/>
      <c r="AP21" s="325"/>
      <c r="AQ21" s="333" t="s">
        <v>365</v>
      </c>
      <c r="AR21" s="323" t="s">
        <v>343</v>
      </c>
      <c r="AS21" s="323"/>
      <c r="AT21" s="323"/>
      <c r="AU21" s="323"/>
      <c r="AV21" s="323">
        <v>7</v>
      </c>
      <c r="AW21" s="323"/>
      <c r="AX21" s="323"/>
      <c r="AY21" s="323"/>
      <c r="AZ21" s="323" t="s">
        <v>343</v>
      </c>
      <c r="BA21" s="320"/>
      <c r="BB21" s="323">
        <v>0</v>
      </c>
      <c r="BC21" s="323">
        <v>0</v>
      </c>
      <c r="BD21" s="323">
        <v>0</v>
      </c>
      <c r="BE21" s="323">
        <v>0</v>
      </c>
      <c r="BF21" s="323">
        <v>0</v>
      </c>
      <c r="BG21" s="323">
        <v>0</v>
      </c>
      <c r="BH21" s="323">
        <v>0</v>
      </c>
      <c r="BI21" s="323">
        <v>0</v>
      </c>
      <c r="BJ21" s="323">
        <v>0</v>
      </c>
      <c r="BK21" s="323">
        <v>0</v>
      </c>
      <c r="BL21" s="323"/>
      <c r="BM21" s="323"/>
      <c r="BN21" s="323"/>
      <c r="BO21" s="323" t="s">
        <v>343</v>
      </c>
      <c r="BP21" s="327"/>
      <c r="BQ21" s="323"/>
      <c r="BR21" s="330"/>
      <c r="BS21" s="328"/>
      <c r="BT21" s="328"/>
      <c r="BU21" s="323"/>
      <c r="BV21" s="323" t="s">
        <v>343</v>
      </c>
      <c r="BW21" s="323"/>
      <c r="BX21" s="328"/>
      <c r="BY21" s="320" t="s">
        <v>584</v>
      </c>
      <c r="BZ21" s="328"/>
    </row>
  </sheetData>
  <sheetProtection algorithmName="SHA-512" hashValue="KupDz7vaZQXVTmqiVOR+FfQh7M1koRpIac078WhqdckuYXXUy1ul5ORENdssbATXE9HHpLgVDnF/do+Kge02Dg==" saltValue="6zwuE9Gr1aAfWZeo2s/R9Q==" spinCount="100000" sheet="1" objects="1" scenarios="1"/>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D22AA-F6E1-6746-BD93-6467CB44C27D}">
  <sheetPr codeName="Sheet30"/>
  <dimension ref="A1:BZ22"/>
  <sheetViews>
    <sheetView zoomScale="140" zoomScaleNormal="140" workbookViewId="0">
      <pane xSplit="12" ySplit="1" topLeftCell="M2" activePane="bottomRight" state="frozen"/>
      <selection activeCell="A2" sqref="A2:XFD21"/>
      <selection pane="topRight" activeCell="A2" sqref="A2:XFD21"/>
      <selection pane="bottomLeft" activeCell="A2" sqref="A2:XFD21"/>
      <selection pane="bottomRight" activeCell="A2" sqref="A2:XFD21"/>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12.33203125" customWidth="1"/>
    <col min="8" max="8" width="6.1640625" customWidth="1"/>
    <col min="9" max="9" width="11" customWidth="1"/>
    <col min="10" max="10" width="9.5" bestFit="1" customWidth="1"/>
    <col min="11" max="11" width="19.33203125" bestFit="1" customWidth="1"/>
    <col min="12" max="12" width="17.83203125" bestFit="1" customWidth="1"/>
    <col min="13" max="13" width="10.5" style="167"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2002</v>
      </c>
      <c r="B2" s="313">
        <v>43750</v>
      </c>
      <c r="C2" s="216" t="s">
        <v>340</v>
      </c>
      <c r="D2" s="215" t="s">
        <v>282</v>
      </c>
      <c r="E2" s="215">
        <v>1</v>
      </c>
      <c r="F2" s="215" t="s">
        <v>341</v>
      </c>
      <c r="G2" s="217">
        <v>43646</v>
      </c>
      <c r="H2" s="218" t="s">
        <v>342</v>
      </c>
      <c r="I2" s="218" t="s">
        <v>343</v>
      </c>
      <c r="J2" s="218">
        <v>1</v>
      </c>
      <c r="K2" s="215" t="s">
        <v>344</v>
      </c>
      <c r="L2" s="215" t="s">
        <v>571</v>
      </c>
      <c r="M2" s="297">
        <v>145.45454545454544</v>
      </c>
      <c r="N2" s="297">
        <v>32.672727272727265</v>
      </c>
      <c r="O2" s="215" t="s">
        <v>35</v>
      </c>
      <c r="P2" s="215">
        <v>30000</v>
      </c>
      <c r="Q2" s="297">
        <v>32.999999999999993</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c r="AV2" s="218">
        <v>10</v>
      </c>
      <c r="AW2" s="218"/>
      <c r="AX2" s="218"/>
      <c r="AY2" s="218"/>
      <c r="AZ2" s="218" t="s">
        <v>348</v>
      </c>
      <c r="BA2" s="215"/>
      <c r="BB2" s="218">
        <v>0</v>
      </c>
      <c r="BC2" s="218">
        <v>0</v>
      </c>
      <c r="BD2" s="218">
        <v>0</v>
      </c>
      <c r="BE2" s="218">
        <v>0</v>
      </c>
      <c r="BF2" s="218">
        <v>0</v>
      </c>
      <c r="BG2" s="218">
        <v>0</v>
      </c>
      <c r="BH2" s="218">
        <v>0</v>
      </c>
      <c r="BI2" s="218">
        <v>0</v>
      </c>
      <c r="BJ2" s="218">
        <v>0</v>
      </c>
      <c r="BK2" s="218">
        <v>0</v>
      </c>
      <c r="BL2" s="218"/>
      <c r="BM2" s="218"/>
      <c r="BN2" s="218"/>
      <c r="BO2" s="218" t="s">
        <v>343</v>
      </c>
      <c r="BP2" s="274"/>
      <c r="BQ2" s="218"/>
      <c r="BR2" s="218"/>
      <c r="BS2" s="215"/>
      <c r="BT2" s="221"/>
      <c r="BU2" s="218"/>
      <c r="BV2" s="218" t="s">
        <v>343</v>
      </c>
      <c r="BW2" s="218">
        <v>1</v>
      </c>
      <c r="BX2" s="215"/>
      <c r="BY2" s="215" t="s">
        <v>572</v>
      </c>
      <c r="BZ2" s="221"/>
    </row>
    <row r="3" spans="1:78" ht="13" customHeight="1" x14ac:dyDescent="0.15">
      <c r="A3" s="215">
        <v>705</v>
      </c>
      <c r="B3" s="313">
        <v>43750</v>
      </c>
      <c r="C3" s="216" t="s">
        <v>340</v>
      </c>
      <c r="D3" s="215" t="s">
        <v>282</v>
      </c>
      <c r="E3" s="215">
        <v>1</v>
      </c>
      <c r="F3" s="215" t="s">
        <v>341</v>
      </c>
      <c r="G3" s="217">
        <v>43677</v>
      </c>
      <c r="H3" s="218" t="s">
        <v>342</v>
      </c>
      <c r="I3" s="218" t="s">
        <v>343</v>
      </c>
      <c r="J3" s="218">
        <v>2</v>
      </c>
      <c r="K3" s="215" t="s">
        <v>483</v>
      </c>
      <c r="L3" s="215" t="s">
        <v>527</v>
      </c>
      <c r="M3" s="297">
        <v>132.6</v>
      </c>
      <c r="N3" s="297">
        <v>33.445454545454545</v>
      </c>
      <c r="O3" s="215" t="s">
        <v>35</v>
      </c>
      <c r="P3" s="215">
        <v>30000</v>
      </c>
      <c r="Q3" s="297">
        <v>37.4</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346</v>
      </c>
      <c r="AR3" s="218" t="s">
        <v>343</v>
      </c>
      <c r="AS3" s="218"/>
      <c r="AT3" s="218"/>
      <c r="AU3" s="218"/>
      <c r="AV3" s="218">
        <v>8.36</v>
      </c>
      <c r="AW3" s="218"/>
      <c r="AX3" s="218"/>
      <c r="AY3" s="218"/>
      <c r="AZ3" s="218" t="s">
        <v>348</v>
      </c>
      <c r="BA3" s="215"/>
      <c r="BB3" s="218">
        <v>5</v>
      </c>
      <c r="BC3" s="218">
        <v>0</v>
      </c>
      <c r="BD3" s="218">
        <v>0</v>
      </c>
      <c r="BE3" s="218">
        <v>0</v>
      </c>
      <c r="BF3" s="218">
        <v>0</v>
      </c>
      <c r="BG3" s="218">
        <v>0</v>
      </c>
      <c r="BH3" s="218">
        <v>0</v>
      </c>
      <c r="BI3" s="218">
        <v>0</v>
      </c>
      <c r="BJ3" s="218">
        <v>0</v>
      </c>
      <c r="BK3" s="218">
        <v>0</v>
      </c>
      <c r="BL3" s="218"/>
      <c r="BM3" s="218"/>
      <c r="BN3" s="218">
        <v>24</v>
      </c>
      <c r="BO3" s="218" t="s">
        <v>343</v>
      </c>
      <c r="BP3" s="274"/>
      <c r="BQ3" s="218"/>
      <c r="BR3" s="218"/>
      <c r="BS3" s="215"/>
      <c r="BT3" s="215"/>
      <c r="BU3" s="218"/>
      <c r="BV3" s="218" t="s">
        <v>343</v>
      </c>
      <c r="BW3" s="218">
        <v>1</v>
      </c>
      <c r="BX3" s="215"/>
      <c r="BY3" s="215" t="s">
        <v>550</v>
      </c>
      <c r="BZ3" s="221"/>
    </row>
    <row r="4" spans="1:78" ht="13" customHeight="1" x14ac:dyDescent="0.15">
      <c r="A4" s="215">
        <v>1352</v>
      </c>
      <c r="B4" s="313">
        <v>43750</v>
      </c>
      <c r="C4" s="216" t="s">
        <v>340</v>
      </c>
      <c r="D4" s="215" t="s">
        <v>282</v>
      </c>
      <c r="E4" s="215">
        <v>1</v>
      </c>
      <c r="F4" s="215" t="s">
        <v>341</v>
      </c>
      <c r="G4" s="217">
        <v>43677</v>
      </c>
      <c r="H4" s="218" t="s">
        <v>342</v>
      </c>
      <c r="I4" s="218" t="s">
        <v>343</v>
      </c>
      <c r="J4" s="218">
        <v>3</v>
      </c>
      <c r="K4" s="215" t="s">
        <v>349</v>
      </c>
      <c r="L4" s="215" t="s">
        <v>484</v>
      </c>
      <c r="M4" s="297">
        <v>119.65454545454546</v>
      </c>
      <c r="N4" s="297">
        <v>29.818181818181813</v>
      </c>
      <c r="O4" s="215" t="s">
        <v>35</v>
      </c>
      <c r="P4" s="215">
        <v>30000</v>
      </c>
      <c r="Q4" s="297">
        <v>33.036363636363639</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c r="AV4" s="218">
        <v>10</v>
      </c>
      <c r="AW4" s="218"/>
      <c r="AX4" s="218"/>
      <c r="AY4" s="218"/>
      <c r="AZ4" s="218" t="s">
        <v>348</v>
      </c>
      <c r="BA4" s="215"/>
      <c r="BB4" s="218">
        <v>0</v>
      </c>
      <c r="BC4" s="218">
        <v>0</v>
      </c>
      <c r="BD4" s="218">
        <v>0</v>
      </c>
      <c r="BE4" s="218">
        <v>0</v>
      </c>
      <c r="BF4" s="218">
        <v>0</v>
      </c>
      <c r="BG4" s="218">
        <v>0</v>
      </c>
      <c r="BH4" s="218">
        <v>0</v>
      </c>
      <c r="BI4" s="218">
        <v>0</v>
      </c>
      <c r="BJ4" s="218">
        <v>0</v>
      </c>
      <c r="BK4" s="218">
        <v>0</v>
      </c>
      <c r="BL4" s="218"/>
      <c r="BM4" s="218"/>
      <c r="BN4" s="218">
        <v>12</v>
      </c>
      <c r="BO4" s="218" t="s">
        <v>343</v>
      </c>
      <c r="BP4" s="274"/>
      <c r="BQ4" s="218"/>
      <c r="BR4" s="218"/>
      <c r="BS4" s="215"/>
      <c r="BT4" s="215"/>
      <c r="BU4" s="218"/>
      <c r="BV4" s="218" t="s">
        <v>343</v>
      </c>
      <c r="BW4" s="218"/>
      <c r="BX4" s="215"/>
      <c r="BY4" s="215" t="s">
        <v>553</v>
      </c>
      <c r="BZ4" s="221"/>
    </row>
    <row r="5" spans="1:78" ht="13" customHeight="1" x14ac:dyDescent="0.15">
      <c r="A5" s="215">
        <v>1681</v>
      </c>
      <c r="B5" s="313">
        <v>43750</v>
      </c>
      <c r="C5" s="216" t="s">
        <v>340</v>
      </c>
      <c r="D5" s="215" t="s">
        <v>282</v>
      </c>
      <c r="E5" s="215">
        <v>1</v>
      </c>
      <c r="F5" s="215" t="s">
        <v>341</v>
      </c>
      <c r="G5" s="217">
        <v>43646</v>
      </c>
      <c r="H5" s="218" t="s">
        <v>342</v>
      </c>
      <c r="I5" s="218" t="s">
        <v>343</v>
      </c>
      <c r="J5" s="218">
        <v>4</v>
      </c>
      <c r="K5" s="215" t="s">
        <v>488</v>
      </c>
      <c r="L5" s="215" t="s">
        <v>315</v>
      </c>
      <c r="M5" s="297">
        <v>132.80000000000001</v>
      </c>
      <c r="N5" s="297">
        <v>31.254545454545454</v>
      </c>
      <c r="O5" s="215"/>
      <c r="P5" s="215"/>
      <c r="Q5" s="219"/>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346</v>
      </c>
      <c r="AR5" s="218" t="s">
        <v>343</v>
      </c>
      <c r="AS5" s="218"/>
      <c r="AT5" s="218"/>
      <c r="AU5" s="218"/>
      <c r="AV5" s="218">
        <v>6</v>
      </c>
      <c r="AW5" s="218"/>
      <c r="AX5" s="218"/>
      <c r="AY5" s="218"/>
      <c r="AZ5" s="218" t="s">
        <v>348</v>
      </c>
      <c r="BA5" s="215"/>
      <c r="BB5" s="218">
        <v>0</v>
      </c>
      <c r="BC5" s="218">
        <v>0</v>
      </c>
      <c r="BD5" s="218">
        <v>0</v>
      </c>
      <c r="BE5" s="218">
        <v>0</v>
      </c>
      <c r="BF5" s="218">
        <v>0</v>
      </c>
      <c r="BG5" s="218">
        <v>0</v>
      </c>
      <c r="BH5" s="218">
        <v>0</v>
      </c>
      <c r="BI5" s="218">
        <v>0</v>
      </c>
      <c r="BJ5" s="218">
        <v>0</v>
      </c>
      <c r="BK5" s="218">
        <v>0</v>
      </c>
      <c r="BL5" s="218"/>
      <c r="BM5" s="218"/>
      <c r="BN5" s="218"/>
      <c r="BO5" s="218" t="s">
        <v>343</v>
      </c>
      <c r="BP5" s="274"/>
      <c r="BQ5" s="218"/>
      <c r="BR5" s="225"/>
      <c r="BS5" s="215"/>
      <c r="BT5" s="221"/>
      <c r="BU5" s="218"/>
      <c r="BV5" s="218" t="s">
        <v>343</v>
      </c>
      <c r="BW5" s="218"/>
      <c r="BX5" s="215"/>
      <c r="BY5" s="215" t="s">
        <v>556</v>
      </c>
      <c r="BZ5" s="221"/>
    </row>
    <row r="6" spans="1:78" ht="13" customHeight="1" x14ac:dyDescent="0.15">
      <c r="A6" s="215">
        <v>583</v>
      </c>
      <c r="B6" s="313">
        <v>43750</v>
      </c>
      <c r="C6" s="216" t="s">
        <v>340</v>
      </c>
      <c r="D6" s="215" t="s">
        <v>282</v>
      </c>
      <c r="E6" s="215">
        <v>1</v>
      </c>
      <c r="F6" s="215" t="s">
        <v>341</v>
      </c>
      <c r="G6" s="217">
        <v>43727</v>
      </c>
      <c r="H6" s="218" t="s">
        <v>342</v>
      </c>
      <c r="I6" s="218" t="s">
        <v>343</v>
      </c>
      <c r="J6" s="218">
        <v>5</v>
      </c>
      <c r="K6" s="215" t="s">
        <v>489</v>
      </c>
      <c r="L6" s="215" t="s">
        <v>359</v>
      </c>
      <c r="M6" s="297">
        <v>90.909090909090907</v>
      </c>
      <c r="N6" s="297">
        <v>28.18181818181818</v>
      </c>
      <c r="O6" s="215" t="s">
        <v>35</v>
      </c>
      <c r="P6" s="215">
        <v>30000</v>
      </c>
      <c r="Q6" s="297">
        <v>31.36363636363636</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v>7.1</v>
      </c>
      <c r="AW6" s="218"/>
      <c r="AX6" s="218"/>
      <c r="AY6" s="218"/>
      <c r="AZ6" s="218" t="s">
        <v>348</v>
      </c>
      <c r="BA6" s="215"/>
      <c r="BB6" s="218">
        <v>0</v>
      </c>
      <c r="BC6" s="218">
        <v>0</v>
      </c>
      <c r="BD6" s="218">
        <v>0</v>
      </c>
      <c r="BE6" s="218">
        <v>0</v>
      </c>
      <c r="BF6" s="218">
        <v>0</v>
      </c>
      <c r="BG6" s="218">
        <v>0</v>
      </c>
      <c r="BH6" s="218">
        <v>0</v>
      </c>
      <c r="BI6" s="218">
        <v>0</v>
      </c>
      <c r="BJ6" s="218">
        <v>0</v>
      </c>
      <c r="BK6" s="218">
        <v>0</v>
      </c>
      <c r="BL6" s="218"/>
      <c r="BM6" s="218"/>
      <c r="BN6" s="218"/>
      <c r="BO6" s="218" t="s">
        <v>343</v>
      </c>
      <c r="BP6" s="227">
        <v>177.21818181818179</v>
      </c>
      <c r="BQ6" s="218"/>
      <c r="BR6" s="225"/>
      <c r="BS6" s="215"/>
      <c r="BT6" s="215"/>
      <c r="BU6" s="218"/>
      <c r="BV6" s="218" t="s">
        <v>343</v>
      </c>
      <c r="BW6" s="218"/>
      <c r="BX6" s="215" t="s">
        <v>570</v>
      </c>
      <c r="BY6" s="215" t="s">
        <v>559</v>
      </c>
      <c r="BZ6" s="221"/>
    </row>
    <row r="7" spans="1:78" ht="13" customHeight="1" x14ac:dyDescent="0.15">
      <c r="A7" s="215">
        <v>2065</v>
      </c>
      <c r="B7" s="313">
        <v>43750</v>
      </c>
      <c r="C7" s="216" t="s">
        <v>340</v>
      </c>
      <c r="D7" s="215" t="s">
        <v>282</v>
      </c>
      <c r="E7" s="215">
        <v>1</v>
      </c>
      <c r="F7" s="215" t="s">
        <v>341</v>
      </c>
      <c r="G7" s="224">
        <v>43559</v>
      </c>
      <c r="H7" s="218" t="s">
        <v>342</v>
      </c>
      <c r="I7" s="218" t="s">
        <v>280</v>
      </c>
      <c r="J7" s="218">
        <v>7</v>
      </c>
      <c r="K7" s="215" t="s">
        <v>495</v>
      </c>
      <c r="L7" s="215" t="s">
        <v>472</v>
      </c>
      <c r="M7" s="297">
        <v>138.49999999999997</v>
      </c>
      <c r="N7" s="297">
        <v>33.590909090909093</v>
      </c>
      <c r="O7" s="215" t="s">
        <v>35</v>
      </c>
      <c r="P7" s="215">
        <v>30000</v>
      </c>
      <c r="Q7" s="297">
        <v>36.690909090909088</v>
      </c>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c r="AV7" s="218">
        <v>5.5</v>
      </c>
      <c r="AW7" s="218"/>
      <c r="AX7" s="218"/>
      <c r="AY7" s="218"/>
      <c r="AZ7" s="218" t="s">
        <v>343</v>
      </c>
      <c r="BA7" s="215"/>
      <c r="BB7" s="218">
        <v>0</v>
      </c>
      <c r="BC7" s="218">
        <v>10</v>
      </c>
      <c r="BD7" s="218">
        <v>0</v>
      </c>
      <c r="BE7" s="218">
        <v>0</v>
      </c>
      <c r="BF7" s="218">
        <v>0</v>
      </c>
      <c r="BG7" s="218">
        <v>0</v>
      </c>
      <c r="BH7" s="218">
        <v>0</v>
      </c>
      <c r="BI7" s="218">
        <v>0</v>
      </c>
      <c r="BJ7" s="218">
        <v>0</v>
      </c>
      <c r="BK7" s="218">
        <v>0</v>
      </c>
      <c r="BL7" s="218"/>
      <c r="BM7" s="218"/>
      <c r="BN7" s="218"/>
      <c r="BO7" s="218" t="s">
        <v>343</v>
      </c>
      <c r="BP7" s="274"/>
      <c r="BQ7" s="218"/>
      <c r="BR7" s="225"/>
      <c r="BS7" s="221"/>
      <c r="BT7" s="221"/>
      <c r="BU7" s="218"/>
      <c r="BV7" s="218" t="s">
        <v>343</v>
      </c>
      <c r="BW7" s="218"/>
      <c r="BX7" s="221"/>
      <c r="BY7" s="215" t="s">
        <v>562</v>
      </c>
      <c r="BZ7" s="221"/>
    </row>
    <row r="8" spans="1:78" ht="13" customHeight="1" x14ac:dyDescent="0.15">
      <c r="A8" s="215" t="s">
        <v>565</v>
      </c>
      <c r="B8" s="313">
        <v>43750</v>
      </c>
      <c r="C8" s="216" t="s">
        <v>340</v>
      </c>
      <c r="D8" s="215" t="s">
        <v>282</v>
      </c>
      <c r="E8" s="215">
        <v>1</v>
      </c>
      <c r="F8" s="215" t="s">
        <v>341</v>
      </c>
      <c r="G8" s="224">
        <v>43721</v>
      </c>
      <c r="H8" s="218" t="s">
        <v>342</v>
      </c>
      <c r="I8" s="218" t="s">
        <v>280</v>
      </c>
      <c r="J8" s="218">
        <v>7</v>
      </c>
      <c r="K8" s="215" t="s">
        <v>275</v>
      </c>
      <c r="L8" s="215" t="s">
        <v>566</v>
      </c>
      <c r="M8" s="297">
        <v>83.054545454545448</v>
      </c>
      <c r="N8" s="297">
        <v>34.25454545454545</v>
      </c>
      <c r="O8" s="215" t="s">
        <v>35</v>
      </c>
      <c r="P8" s="215">
        <v>30000</v>
      </c>
      <c r="Q8" s="297">
        <v>37.872727272727268</v>
      </c>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346</v>
      </c>
      <c r="AR8" s="218" t="s">
        <v>343</v>
      </c>
      <c r="AS8" s="218"/>
      <c r="AT8" s="218"/>
      <c r="AU8" s="218"/>
      <c r="AV8" s="218">
        <v>7</v>
      </c>
      <c r="AW8" s="218"/>
      <c r="AX8" s="218"/>
      <c r="AY8" s="218"/>
      <c r="AZ8" s="218" t="s">
        <v>343</v>
      </c>
      <c r="BA8" s="215"/>
      <c r="BB8" s="218">
        <v>0</v>
      </c>
      <c r="BC8" s="218">
        <v>0</v>
      </c>
      <c r="BD8" s="218">
        <v>0</v>
      </c>
      <c r="BE8" s="218">
        <v>0</v>
      </c>
      <c r="BF8" s="218">
        <v>0</v>
      </c>
      <c r="BG8" s="218">
        <v>0</v>
      </c>
      <c r="BH8" s="218">
        <v>0</v>
      </c>
      <c r="BI8" s="218">
        <v>0</v>
      </c>
      <c r="BJ8" s="218">
        <v>0</v>
      </c>
      <c r="BK8" s="218">
        <v>0</v>
      </c>
      <c r="BL8" s="218"/>
      <c r="BM8" s="218"/>
      <c r="BN8" s="218"/>
      <c r="BO8" s="218" t="s">
        <v>343</v>
      </c>
      <c r="BP8" s="274"/>
      <c r="BQ8" s="218"/>
      <c r="BR8" s="225"/>
      <c r="BS8" s="221"/>
      <c r="BT8" s="221"/>
      <c r="BU8" s="218"/>
      <c r="BV8" s="218" t="s">
        <v>343</v>
      </c>
      <c r="BW8" s="218"/>
      <c r="BX8" s="221"/>
      <c r="BY8" s="223" t="s">
        <v>567</v>
      </c>
      <c r="BZ8" s="221"/>
    </row>
    <row r="9" spans="1:78" ht="13" customHeight="1" x14ac:dyDescent="0.15">
      <c r="A9" s="215">
        <v>2000</v>
      </c>
      <c r="B9" s="313">
        <v>43750</v>
      </c>
      <c r="C9" s="216" t="s">
        <v>340</v>
      </c>
      <c r="D9" s="215" t="s">
        <v>282</v>
      </c>
      <c r="E9" s="215">
        <v>2</v>
      </c>
      <c r="F9" s="215" t="s">
        <v>360</v>
      </c>
      <c r="G9" s="217">
        <v>43646</v>
      </c>
      <c r="H9" s="218" t="s">
        <v>342</v>
      </c>
      <c r="I9" s="218" t="s">
        <v>343</v>
      </c>
      <c r="J9" s="218">
        <v>1</v>
      </c>
      <c r="K9" s="215" t="s">
        <v>344</v>
      </c>
      <c r="L9" s="215" t="s">
        <v>571</v>
      </c>
      <c r="M9" s="297">
        <v>145.45454545454544</v>
      </c>
      <c r="N9" s="297">
        <v>32.672727272727265</v>
      </c>
      <c r="O9" s="215" t="s">
        <v>35</v>
      </c>
      <c r="P9" s="215">
        <v>30000</v>
      </c>
      <c r="Q9" s="297">
        <v>32.999999999999993</v>
      </c>
      <c r="R9" s="215"/>
      <c r="S9" s="219"/>
      <c r="T9" s="215"/>
      <c r="U9" s="215"/>
      <c r="V9" s="219"/>
      <c r="W9" s="219"/>
      <c r="X9" s="215"/>
      <c r="Y9" s="215"/>
      <c r="Z9" s="215"/>
      <c r="AA9" s="215"/>
      <c r="AB9" s="215"/>
      <c r="AC9" s="215"/>
      <c r="AD9" s="215"/>
      <c r="AE9" s="219"/>
      <c r="AF9" s="297">
        <v>16.572727272727271</v>
      </c>
      <c r="AG9" s="215"/>
      <c r="AH9" s="215"/>
      <c r="AI9" s="219"/>
      <c r="AJ9" s="215"/>
      <c r="AK9" s="215"/>
      <c r="AL9" s="215"/>
      <c r="AM9" s="215"/>
      <c r="AN9" s="219"/>
      <c r="AO9" s="220"/>
      <c r="AP9" s="219"/>
      <c r="AQ9" s="215" t="s">
        <v>361</v>
      </c>
      <c r="AR9" s="218" t="s">
        <v>343</v>
      </c>
      <c r="AS9" s="218"/>
      <c r="AT9" s="218"/>
      <c r="AU9" s="218"/>
      <c r="AV9" s="218">
        <v>10</v>
      </c>
      <c r="AW9" s="218"/>
      <c r="AX9" s="218"/>
      <c r="AY9" s="218"/>
      <c r="AZ9" s="218" t="s">
        <v>348</v>
      </c>
      <c r="BA9" s="215"/>
      <c r="BB9" s="218">
        <v>0</v>
      </c>
      <c r="BC9" s="218">
        <v>0</v>
      </c>
      <c r="BD9" s="218">
        <v>0</v>
      </c>
      <c r="BE9" s="218">
        <v>0</v>
      </c>
      <c r="BF9" s="218">
        <v>0</v>
      </c>
      <c r="BG9" s="218">
        <v>0</v>
      </c>
      <c r="BH9" s="218">
        <v>0</v>
      </c>
      <c r="BI9" s="218">
        <v>0</v>
      </c>
      <c r="BJ9" s="218">
        <v>0</v>
      </c>
      <c r="BK9" s="218">
        <v>0</v>
      </c>
      <c r="BL9" s="218"/>
      <c r="BM9" s="218"/>
      <c r="BN9" s="218"/>
      <c r="BO9" s="218" t="s">
        <v>343</v>
      </c>
      <c r="BP9" s="274"/>
      <c r="BQ9" s="218"/>
      <c r="BR9" s="218"/>
      <c r="BS9" s="215"/>
      <c r="BT9" s="221"/>
      <c r="BU9" s="218"/>
      <c r="BV9" s="218" t="s">
        <v>343</v>
      </c>
      <c r="BW9" s="218">
        <v>1</v>
      </c>
      <c r="BX9" s="215"/>
      <c r="BY9" s="215" t="s">
        <v>549</v>
      </c>
      <c r="BZ9" s="221"/>
    </row>
    <row r="10" spans="1:78" ht="13" customHeight="1" x14ac:dyDescent="0.15">
      <c r="A10" s="215">
        <v>703</v>
      </c>
      <c r="B10" s="313">
        <v>43750</v>
      </c>
      <c r="C10" s="216" t="s">
        <v>340</v>
      </c>
      <c r="D10" s="215" t="s">
        <v>282</v>
      </c>
      <c r="E10" s="215">
        <v>2</v>
      </c>
      <c r="F10" s="215" t="s">
        <v>360</v>
      </c>
      <c r="G10" s="217">
        <v>43677</v>
      </c>
      <c r="H10" s="218" t="s">
        <v>342</v>
      </c>
      <c r="I10" s="218" t="s">
        <v>343</v>
      </c>
      <c r="J10" s="218">
        <v>2</v>
      </c>
      <c r="K10" s="215" t="s">
        <v>483</v>
      </c>
      <c r="L10" s="215" t="s">
        <v>527</v>
      </c>
      <c r="M10" s="297">
        <v>132.6</v>
      </c>
      <c r="N10" s="297">
        <v>33.445454545454545</v>
      </c>
      <c r="O10" s="215" t="s">
        <v>35</v>
      </c>
      <c r="P10" s="215">
        <v>30000</v>
      </c>
      <c r="Q10" s="297">
        <v>37.4</v>
      </c>
      <c r="R10" s="215"/>
      <c r="S10" s="219"/>
      <c r="T10" s="215"/>
      <c r="U10" s="215"/>
      <c r="V10" s="219"/>
      <c r="W10" s="219"/>
      <c r="X10" s="215"/>
      <c r="Y10" s="215"/>
      <c r="Z10" s="215"/>
      <c r="AA10" s="215"/>
      <c r="AB10" s="215"/>
      <c r="AC10" s="215"/>
      <c r="AD10" s="215"/>
      <c r="AE10" s="219"/>
      <c r="AF10" s="297">
        <v>16.190909090909088</v>
      </c>
      <c r="AG10" s="215"/>
      <c r="AH10" s="215"/>
      <c r="AI10" s="219"/>
      <c r="AJ10" s="215"/>
      <c r="AK10" s="215"/>
      <c r="AL10" s="215"/>
      <c r="AM10" s="215"/>
      <c r="AN10" s="219"/>
      <c r="AO10" s="220"/>
      <c r="AP10" s="219"/>
      <c r="AQ10" s="215" t="s">
        <v>361</v>
      </c>
      <c r="AR10" s="218" t="s">
        <v>343</v>
      </c>
      <c r="AS10" s="218"/>
      <c r="AT10" s="218"/>
      <c r="AU10" s="218"/>
      <c r="AV10" s="218">
        <v>8.36</v>
      </c>
      <c r="AW10" s="218"/>
      <c r="AX10" s="218"/>
      <c r="AY10" s="218"/>
      <c r="AZ10" s="218" t="s">
        <v>348</v>
      </c>
      <c r="BA10" s="215"/>
      <c r="BB10" s="218">
        <v>5</v>
      </c>
      <c r="BC10" s="218">
        <v>0</v>
      </c>
      <c r="BD10" s="218">
        <v>0</v>
      </c>
      <c r="BE10" s="218">
        <v>0</v>
      </c>
      <c r="BF10" s="218">
        <v>0</v>
      </c>
      <c r="BG10" s="218">
        <v>0</v>
      </c>
      <c r="BH10" s="218">
        <v>0</v>
      </c>
      <c r="BI10" s="218">
        <v>0</v>
      </c>
      <c r="BJ10" s="218">
        <v>0</v>
      </c>
      <c r="BK10" s="218">
        <v>0</v>
      </c>
      <c r="BL10" s="218"/>
      <c r="BM10" s="218"/>
      <c r="BN10" s="218">
        <v>24</v>
      </c>
      <c r="BO10" s="218" t="s">
        <v>343</v>
      </c>
      <c r="BP10" s="274"/>
      <c r="BQ10" s="218"/>
      <c r="BR10" s="218"/>
      <c r="BS10" s="215"/>
      <c r="BT10" s="215"/>
      <c r="BU10" s="218"/>
      <c r="BV10" s="218" t="s">
        <v>343</v>
      </c>
      <c r="BW10" s="218">
        <v>1</v>
      </c>
      <c r="BX10" s="215"/>
      <c r="BY10" s="215" t="s">
        <v>551</v>
      </c>
      <c r="BZ10" s="221"/>
    </row>
    <row r="11" spans="1:78" ht="13" customHeight="1" x14ac:dyDescent="0.15">
      <c r="A11" s="215">
        <v>1350</v>
      </c>
      <c r="B11" s="313">
        <v>43750</v>
      </c>
      <c r="C11" s="216" t="s">
        <v>340</v>
      </c>
      <c r="D11" s="215" t="s">
        <v>282</v>
      </c>
      <c r="E11" s="215">
        <v>2</v>
      </c>
      <c r="F11" s="215" t="s">
        <v>360</v>
      </c>
      <c r="G11" s="217">
        <v>43677</v>
      </c>
      <c r="H11" s="218" t="s">
        <v>342</v>
      </c>
      <c r="I11" s="218" t="s">
        <v>343</v>
      </c>
      <c r="J11" s="218">
        <v>3</v>
      </c>
      <c r="K11" s="215" t="s">
        <v>349</v>
      </c>
      <c r="L11" s="215" t="s">
        <v>484</v>
      </c>
      <c r="M11" s="297">
        <v>119.65454545454546</v>
      </c>
      <c r="N11" s="297">
        <v>29.818181818181813</v>
      </c>
      <c r="O11" s="215" t="s">
        <v>35</v>
      </c>
      <c r="P11" s="215">
        <v>30000</v>
      </c>
      <c r="Q11" s="297">
        <v>33.036363636363639</v>
      </c>
      <c r="R11" s="215"/>
      <c r="S11" s="219"/>
      <c r="T11" s="215"/>
      <c r="U11" s="215"/>
      <c r="V11" s="219"/>
      <c r="W11" s="219"/>
      <c r="X11" s="215"/>
      <c r="Y11" s="215"/>
      <c r="Z11" s="215"/>
      <c r="AA11" s="215"/>
      <c r="AB11" s="215"/>
      <c r="AC11" s="215"/>
      <c r="AD11" s="215"/>
      <c r="AE11" s="219"/>
      <c r="AF11" s="297">
        <v>14.936363636363636</v>
      </c>
      <c r="AG11" s="215"/>
      <c r="AH11" s="215"/>
      <c r="AI11" s="219"/>
      <c r="AJ11" s="215"/>
      <c r="AK11" s="215"/>
      <c r="AL11" s="215"/>
      <c r="AM11" s="215"/>
      <c r="AN11" s="219"/>
      <c r="AO11" s="220"/>
      <c r="AP11" s="219"/>
      <c r="AQ11" s="215" t="s">
        <v>361</v>
      </c>
      <c r="AR11" s="218" t="s">
        <v>343</v>
      </c>
      <c r="AS11" s="218"/>
      <c r="AT11" s="218"/>
      <c r="AU11" s="218"/>
      <c r="AV11" s="218">
        <v>10</v>
      </c>
      <c r="AW11" s="218"/>
      <c r="AX11" s="218"/>
      <c r="AY11" s="218"/>
      <c r="AZ11" s="218" t="s">
        <v>348</v>
      </c>
      <c r="BA11" s="215"/>
      <c r="BB11" s="218">
        <v>0</v>
      </c>
      <c r="BC11" s="218">
        <v>0</v>
      </c>
      <c r="BD11" s="218">
        <v>0</v>
      </c>
      <c r="BE11" s="218">
        <v>0</v>
      </c>
      <c r="BF11" s="218">
        <v>0</v>
      </c>
      <c r="BG11" s="218">
        <v>0</v>
      </c>
      <c r="BH11" s="218">
        <v>0</v>
      </c>
      <c r="BI11" s="218">
        <v>0</v>
      </c>
      <c r="BJ11" s="218">
        <v>0</v>
      </c>
      <c r="BK11" s="218">
        <v>0</v>
      </c>
      <c r="BL11" s="218"/>
      <c r="BM11" s="218"/>
      <c r="BN11" s="218">
        <v>12</v>
      </c>
      <c r="BO11" s="218" t="s">
        <v>343</v>
      </c>
      <c r="BP11" s="274"/>
      <c r="BQ11" s="218"/>
      <c r="BR11" s="218"/>
      <c r="BS11" s="215"/>
      <c r="BT11" s="215"/>
      <c r="BU11" s="218"/>
      <c r="BV11" s="218" t="s">
        <v>343</v>
      </c>
      <c r="BW11" s="218"/>
      <c r="BX11" s="215"/>
      <c r="BY11" s="215" t="s">
        <v>554</v>
      </c>
      <c r="BZ11" s="221"/>
    </row>
    <row r="12" spans="1:78" ht="13" customHeight="1" x14ac:dyDescent="0.15">
      <c r="A12" s="215">
        <v>1679</v>
      </c>
      <c r="B12" s="313">
        <v>43750</v>
      </c>
      <c r="C12" s="216" t="s">
        <v>340</v>
      </c>
      <c r="D12" s="215" t="s">
        <v>282</v>
      </c>
      <c r="E12" s="215">
        <v>2</v>
      </c>
      <c r="F12" s="215" t="s">
        <v>360</v>
      </c>
      <c r="G12" s="217">
        <v>43646</v>
      </c>
      <c r="H12" s="218" t="s">
        <v>342</v>
      </c>
      <c r="I12" s="218" t="s">
        <v>343</v>
      </c>
      <c r="J12" s="218">
        <v>4</v>
      </c>
      <c r="K12" s="215" t="s">
        <v>488</v>
      </c>
      <c r="L12" s="215" t="s">
        <v>315</v>
      </c>
      <c r="M12" s="297">
        <v>132.80000000000001</v>
      </c>
      <c r="N12" s="297">
        <v>31.254545454545454</v>
      </c>
      <c r="O12" s="215"/>
      <c r="P12" s="215"/>
      <c r="Q12" s="219"/>
      <c r="R12" s="215"/>
      <c r="S12" s="219"/>
      <c r="T12" s="215"/>
      <c r="U12" s="215"/>
      <c r="V12" s="219"/>
      <c r="W12" s="219"/>
      <c r="X12" s="215"/>
      <c r="Y12" s="215"/>
      <c r="Z12" s="215"/>
      <c r="AA12" s="215"/>
      <c r="AB12" s="215"/>
      <c r="AC12" s="215"/>
      <c r="AD12" s="215"/>
      <c r="AE12" s="219"/>
      <c r="AF12" s="297">
        <v>14.409090909090908</v>
      </c>
      <c r="AG12" s="215"/>
      <c r="AH12" s="215"/>
      <c r="AI12" s="219"/>
      <c r="AJ12" s="215"/>
      <c r="AK12" s="215"/>
      <c r="AL12" s="215"/>
      <c r="AM12" s="215"/>
      <c r="AN12" s="219"/>
      <c r="AO12" s="220"/>
      <c r="AP12" s="219"/>
      <c r="AQ12" s="215" t="s">
        <v>361</v>
      </c>
      <c r="AR12" s="218" t="s">
        <v>343</v>
      </c>
      <c r="AS12" s="218"/>
      <c r="AT12" s="218"/>
      <c r="AU12" s="218"/>
      <c r="AV12" s="218">
        <v>6</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c r="BN12" s="218"/>
      <c r="BO12" s="218" t="s">
        <v>343</v>
      </c>
      <c r="BP12" s="274"/>
      <c r="BQ12" s="218"/>
      <c r="BR12" s="225"/>
      <c r="BS12" s="215"/>
      <c r="BT12" s="221"/>
      <c r="BU12" s="218"/>
      <c r="BV12" s="218" t="s">
        <v>343</v>
      </c>
      <c r="BW12" s="218"/>
      <c r="BX12" s="215"/>
      <c r="BY12" s="215" t="s">
        <v>557</v>
      </c>
      <c r="BZ12" s="221"/>
    </row>
    <row r="13" spans="1:78" ht="13" customHeight="1" x14ac:dyDescent="0.15">
      <c r="A13" s="215">
        <v>581</v>
      </c>
      <c r="B13" s="313">
        <v>43750</v>
      </c>
      <c r="C13" s="216" t="s">
        <v>340</v>
      </c>
      <c r="D13" s="215" t="s">
        <v>282</v>
      </c>
      <c r="E13" s="215">
        <v>2</v>
      </c>
      <c r="F13" s="215" t="s">
        <v>360</v>
      </c>
      <c r="G13" s="217">
        <v>43727</v>
      </c>
      <c r="H13" s="218" t="s">
        <v>342</v>
      </c>
      <c r="I13" s="218" t="s">
        <v>343</v>
      </c>
      <c r="J13" s="218">
        <v>5</v>
      </c>
      <c r="K13" s="215" t="s">
        <v>489</v>
      </c>
      <c r="L13" s="215" t="s">
        <v>359</v>
      </c>
      <c r="M13" s="297">
        <v>90.909090909090907</v>
      </c>
      <c r="N13" s="297">
        <v>28.18181818181818</v>
      </c>
      <c r="O13" s="215" t="s">
        <v>35</v>
      </c>
      <c r="P13" s="215">
        <v>30000</v>
      </c>
      <c r="Q13" s="297">
        <v>31.36363636363636</v>
      </c>
      <c r="R13" s="215"/>
      <c r="S13" s="219"/>
      <c r="T13" s="215"/>
      <c r="U13" s="215"/>
      <c r="V13" s="219"/>
      <c r="W13" s="219"/>
      <c r="X13" s="215"/>
      <c r="Y13" s="215"/>
      <c r="Z13" s="215"/>
      <c r="AA13" s="215"/>
      <c r="AB13" s="215"/>
      <c r="AC13" s="215"/>
      <c r="AD13" s="215"/>
      <c r="AE13" s="219"/>
      <c r="AF13" s="297">
        <v>20.909090909090907</v>
      </c>
      <c r="AG13" s="215"/>
      <c r="AH13" s="215"/>
      <c r="AI13" s="219"/>
      <c r="AJ13" s="215"/>
      <c r="AK13" s="215"/>
      <c r="AL13" s="215"/>
      <c r="AM13" s="215"/>
      <c r="AN13" s="219"/>
      <c r="AO13" s="220"/>
      <c r="AP13" s="219"/>
      <c r="AQ13" s="215" t="s">
        <v>361</v>
      </c>
      <c r="AR13" s="218" t="s">
        <v>343</v>
      </c>
      <c r="AS13" s="218"/>
      <c r="AT13" s="218"/>
      <c r="AU13" s="218"/>
      <c r="AV13" s="218">
        <v>7.1</v>
      </c>
      <c r="AW13" s="218"/>
      <c r="AX13" s="218"/>
      <c r="AY13" s="218"/>
      <c r="AZ13" s="218" t="s">
        <v>348</v>
      </c>
      <c r="BA13" s="215"/>
      <c r="BB13" s="218">
        <v>0</v>
      </c>
      <c r="BC13" s="218">
        <v>0</v>
      </c>
      <c r="BD13" s="218">
        <v>0</v>
      </c>
      <c r="BE13" s="218">
        <v>0</v>
      </c>
      <c r="BF13" s="218">
        <v>0</v>
      </c>
      <c r="BG13" s="218">
        <v>0</v>
      </c>
      <c r="BH13" s="218">
        <v>0</v>
      </c>
      <c r="BI13" s="218">
        <v>0</v>
      </c>
      <c r="BJ13" s="218">
        <v>0</v>
      </c>
      <c r="BK13" s="218">
        <v>0</v>
      </c>
      <c r="BL13" s="218"/>
      <c r="BM13" s="218"/>
      <c r="BN13" s="218"/>
      <c r="BO13" s="218" t="s">
        <v>343</v>
      </c>
      <c r="BP13" s="227">
        <v>177.21818181818179</v>
      </c>
      <c r="BQ13" s="218"/>
      <c r="BR13" s="225"/>
      <c r="BS13" s="215"/>
      <c r="BT13" s="215"/>
      <c r="BU13" s="218"/>
      <c r="BV13" s="218" t="s">
        <v>343</v>
      </c>
      <c r="BW13" s="218"/>
      <c r="BX13" s="215" t="s">
        <v>570</v>
      </c>
      <c r="BY13" s="215" t="s">
        <v>560</v>
      </c>
      <c r="BZ13" s="221"/>
    </row>
    <row r="14" spans="1:78" ht="13" customHeight="1" x14ac:dyDescent="0.15">
      <c r="A14" s="215">
        <v>2063</v>
      </c>
      <c r="B14" s="313">
        <v>43750</v>
      </c>
      <c r="C14" s="216" t="s">
        <v>340</v>
      </c>
      <c r="D14" s="215" t="s">
        <v>282</v>
      </c>
      <c r="E14" s="215">
        <v>2</v>
      </c>
      <c r="F14" s="215" t="s">
        <v>360</v>
      </c>
      <c r="G14" s="224">
        <v>43559</v>
      </c>
      <c r="H14" s="218" t="s">
        <v>342</v>
      </c>
      <c r="I14" s="218" t="s">
        <v>280</v>
      </c>
      <c r="J14" s="218">
        <v>7</v>
      </c>
      <c r="K14" s="215" t="s">
        <v>495</v>
      </c>
      <c r="L14" s="215" t="s">
        <v>472</v>
      </c>
      <c r="M14" s="297">
        <v>138.49999999999997</v>
      </c>
      <c r="N14" s="297">
        <v>33.590909090909093</v>
      </c>
      <c r="O14" s="215" t="s">
        <v>35</v>
      </c>
      <c r="P14" s="215">
        <v>30000</v>
      </c>
      <c r="Q14" s="297">
        <v>36.690909090909088</v>
      </c>
      <c r="R14" s="215"/>
      <c r="S14" s="219"/>
      <c r="T14" s="215"/>
      <c r="U14" s="215"/>
      <c r="V14" s="219"/>
      <c r="W14" s="219"/>
      <c r="X14" s="215"/>
      <c r="Y14" s="215"/>
      <c r="Z14" s="215"/>
      <c r="AA14" s="215"/>
      <c r="AB14" s="215"/>
      <c r="AC14" s="215"/>
      <c r="AD14" s="215"/>
      <c r="AE14" s="219"/>
      <c r="AF14" s="297">
        <v>15.163636363636362</v>
      </c>
      <c r="AG14" s="215"/>
      <c r="AH14" s="215"/>
      <c r="AI14" s="219"/>
      <c r="AJ14" s="215"/>
      <c r="AK14" s="215"/>
      <c r="AL14" s="215"/>
      <c r="AM14" s="215"/>
      <c r="AN14" s="219"/>
      <c r="AO14" s="220"/>
      <c r="AP14" s="219"/>
      <c r="AQ14" s="215" t="s">
        <v>361</v>
      </c>
      <c r="AR14" s="218" t="s">
        <v>343</v>
      </c>
      <c r="AS14" s="218"/>
      <c r="AT14" s="218"/>
      <c r="AU14" s="218"/>
      <c r="AV14" s="218">
        <v>5.5</v>
      </c>
      <c r="AW14" s="218"/>
      <c r="AX14" s="218"/>
      <c r="AY14" s="218"/>
      <c r="AZ14" s="218" t="s">
        <v>343</v>
      </c>
      <c r="BA14" s="215"/>
      <c r="BB14" s="218">
        <v>0</v>
      </c>
      <c r="BC14" s="218">
        <v>10</v>
      </c>
      <c r="BD14" s="218">
        <v>0</v>
      </c>
      <c r="BE14" s="218">
        <v>0</v>
      </c>
      <c r="BF14" s="218">
        <v>0</v>
      </c>
      <c r="BG14" s="218">
        <v>0</v>
      </c>
      <c r="BH14" s="218">
        <v>0</v>
      </c>
      <c r="BI14" s="218">
        <v>0</v>
      </c>
      <c r="BJ14" s="218">
        <v>0</v>
      </c>
      <c r="BK14" s="218">
        <v>0</v>
      </c>
      <c r="BL14" s="218"/>
      <c r="BM14" s="218"/>
      <c r="BN14" s="218"/>
      <c r="BO14" s="218" t="s">
        <v>343</v>
      </c>
      <c r="BP14" s="274"/>
      <c r="BQ14" s="218"/>
      <c r="BR14" s="225"/>
      <c r="BS14" s="221"/>
      <c r="BT14" s="221"/>
      <c r="BU14" s="218"/>
      <c r="BV14" s="218" t="s">
        <v>343</v>
      </c>
      <c r="BW14" s="218"/>
      <c r="BX14" s="221"/>
      <c r="BY14" s="215" t="s">
        <v>563</v>
      </c>
      <c r="BZ14" s="221"/>
    </row>
    <row r="15" spans="1:78" ht="13" customHeight="1" x14ac:dyDescent="0.15">
      <c r="A15" s="215" t="s">
        <v>565</v>
      </c>
      <c r="B15" s="313">
        <v>43750</v>
      </c>
      <c r="C15" s="216" t="s">
        <v>340</v>
      </c>
      <c r="D15" s="215" t="s">
        <v>282</v>
      </c>
      <c r="E15" s="215">
        <v>2</v>
      </c>
      <c r="F15" s="215" t="s">
        <v>360</v>
      </c>
      <c r="G15" s="224">
        <v>43721</v>
      </c>
      <c r="H15" s="218" t="s">
        <v>342</v>
      </c>
      <c r="I15" s="218" t="s">
        <v>280</v>
      </c>
      <c r="J15" s="218">
        <v>7</v>
      </c>
      <c r="K15" s="215" t="s">
        <v>275</v>
      </c>
      <c r="L15" s="215" t="s">
        <v>566</v>
      </c>
      <c r="M15" s="297">
        <v>83.054545454545448</v>
      </c>
      <c r="N15" s="297">
        <v>34.25454545454545</v>
      </c>
      <c r="O15" s="215" t="s">
        <v>35</v>
      </c>
      <c r="P15" s="215">
        <v>30000</v>
      </c>
      <c r="Q15" s="297">
        <v>37.872727272727268</v>
      </c>
      <c r="R15" s="215"/>
      <c r="S15" s="219"/>
      <c r="T15" s="215"/>
      <c r="U15" s="215"/>
      <c r="V15" s="219"/>
      <c r="W15" s="219"/>
      <c r="X15" s="215"/>
      <c r="Y15" s="215"/>
      <c r="Z15" s="215"/>
      <c r="AA15" s="215"/>
      <c r="AB15" s="215"/>
      <c r="AC15" s="215"/>
      <c r="AD15" s="215"/>
      <c r="AE15" s="219"/>
      <c r="AF15" s="297">
        <v>22.699999999999996</v>
      </c>
      <c r="AG15" s="215"/>
      <c r="AH15" s="215"/>
      <c r="AI15" s="219"/>
      <c r="AJ15" s="215"/>
      <c r="AK15" s="215"/>
      <c r="AL15" s="215"/>
      <c r="AM15" s="215"/>
      <c r="AN15" s="219"/>
      <c r="AO15" s="220"/>
      <c r="AP15" s="219"/>
      <c r="AQ15" s="215" t="s">
        <v>361</v>
      </c>
      <c r="AR15" s="218" t="s">
        <v>343</v>
      </c>
      <c r="AS15" s="218"/>
      <c r="AT15" s="218"/>
      <c r="AU15" s="218"/>
      <c r="AV15" s="218">
        <v>7</v>
      </c>
      <c r="AW15" s="218"/>
      <c r="AX15" s="218"/>
      <c r="AY15" s="218"/>
      <c r="AZ15" s="218" t="s">
        <v>343</v>
      </c>
      <c r="BA15" s="215"/>
      <c r="BB15" s="218">
        <v>0</v>
      </c>
      <c r="BC15" s="218">
        <v>0</v>
      </c>
      <c r="BD15" s="218">
        <v>0</v>
      </c>
      <c r="BE15" s="218">
        <v>0</v>
      </c>
      <c r="BF15" s="218">
        <v>0</v>
      </c>
      <c r="BG15" s="218">
        <v>0</v>
      </c>
      <c r="BH15" s="218">
        <v>0</v>
      </c>
      <c r="BI15" s="218">
        <v>0</v>
      </c>
      <c r="BJ15" s="218">
        <v>0</v>
      </c>
      <c r="BK15" s="218">
        <v>0</v>
      </c>
      <c r="BL15" s="218"/>
      <c r="BM15" s="218"/>
      <c r="BN15" s="218"/>
      <c r="BO15" s="218" t="s">
        <v>343</v>
      </c>
      <c r="BP15" s="274"/>
      <c r="BQ15" s="218"/>
      <c r="BR15" s="225"/>
      <c r="BS15" s="221"/>
      <c r="BT15" s="221"/>
      <c r="BU15" s="218"/>
      <c r="BV15" s="218" t="s">
        <v>343</v>
      </c>
      <c r="BW15" s="218"/>
      <c r="BX15" s="221"/>
      <c r="BY15" s="215" t="s">
        <v>568</v>
      </c>
      <c r="BZ15" s="221"/>
    </row>
    <row r="16" spans="1:78" ht="13" customHeight="1" x14ac:dyDescent="0.15">
      <c r="A16" s="215">
        <v>2003</v>
      </c>
      <c r="B16" s="313">
        <v>43750</v>
      </c>
      <c r="C16" s="216" t="s">
        <v>340</v>
      </c>
      <c r="D16" s="215" t="s">
        <v>282</v>
      </c>
      <c r="E16" s="215">
        <v>4</v>
      </c>
      <c r="F16" s="215" t="s">
        <v>364</v>
      </c>
      <c r="G16" s="217">
        <v>43646</v>
      </c>
      <c r="H16" s="218" t="s">
        <v>342</v>
      </c>
      <c r="I16" s="218" t="s">
        <v>343</v>
      </c>
      <c r="J16" s="218">
        <v>1</v>
      </c>
      <c r="K16" s="215" t="s">
        <v>344</v>
      </c>
      <c r="L16" s="215" t="s">
        <v>571</v>
      </c>
      <c r="M16" s="297">
        <v>145.45454545454544</v>
      </c>
      <c r="N16" s="297">
        <v>38.5</v>
      </c>
      <c r="O16" s="215"/>
      <c r="P16" s="215"/>
      <c r="Q16" s="219"/>
      <c r="R16" s="215"/>
      <c r="S16" s="219"/>
      <c r="T16" s="215"/>
      <c r="U16" s="215"/>
      <c r="V16" s="219"/>
      <c r="W16" s="297">
        <v>21.754545454545454</v>
      </c>
      <c r="X16" s="215"/>
      <c r="Y16" s="215"/>
      <c r="Z16" s="215"/>
      <c r="AA16" s="215"/>
      <c r="AB16" s="215"/>
      <c r="AC16" s="215"/>
      <c r="AD16" s="215"/>
      <c r="AE16" s="219"/>
      <c r="AF16" s="219"/>
      <c r="AG16" s="215"/>
      <c r="AH16" s="215"/>
      <c r="AI16" s="297">
        <v>30.599999999999994</v>
      </c>
      <c r="AJ16" s="215"/>
      <c r="AK16" s="215"/>
      <c r="AL16" s="215"/>
      <c r="AM16" s="215"/>
      <c r="AN16" s="219"/>
      <c r="AO16" s="220"/>
      <c r="AP16" s="219"/>
      <c r="AQ16" s="215" t="s">
        <v>365</v>
      </c>
      <c r="AR16" s="218" t="s">
        <v>343</v>
      </c>
      <c r="AS16" s="218"/>
      <c r="AT16" s="218"/>
      <c r="AU16" s="218"/>
      <c r="AV16" s="218">
        <v>10</v>
      </c>
      <c r="AW16" s="218"/>
      <c r="AX16" s="218"/>
      <c r="AY16" s="218"/>
      <c r="AZ16" s="218" t="s">
        <v>348</v>
      </c>
      <c r="BA16" s="215"/>
      <c r="BB16" s="218">
        <v>0</v>
      </c>
      <c r="BC16" s="218">
        <v>0</v>
      </c>
      <c r="BD16" s="218">
        <v>0</v>
      </c>
      <c r="BE16" s="218">
        <v>0</v>
      </c>
      <c r="BF16" s="218">
        <v>0</v>
      </c>
      <c r="BG16" s="218">
        <v>0</v>
      </c>
      <c r="BH16" s="218">
        <v>0</v>
      </c>
      <c r="BI16" s="218">
        <v>0</v>
      </c>
      <c r="BJ16" s="218">
        <v>0</v>
      </c>
      <c r="BK16" s="218">
        <v>0</v>
      </c>
      <c r="BL16" s="218"/>
      <c r="BM16" s="218"/>
      <c r="BN16" s="218"/>
      <c r="BO16" s="218" t="s">
        <v>343</v>
      </c>
      <c r="BP16" s="274"/>
      <c r="BQ16" s="218"/>
      <c r="BR16" s="218"/>
      <c r="BS16" s="215"/>
      <c r="BT16" s="221"/>
      <c r="BU16" s="218"/>
      <c r="BV16" s="218" t="s">
        <v>343</v>
      </c>
      <c r="BW16" s="218">
        <v>1</v>
      </c>
      <c r="BX16" s="215"/>
      <c r="BY16" s="215" t="s">
        <v>573</v>
      </c>
      <c r="BZ16" s="221"/>
    </row>
    <row r="17" spans="1:78" ht="13" customHeight="1" x14ac:dyDescent="0.15">
      <c r="A17" s="215">
        <v>706</v>
      </c>
      <c r="B17" s="313">
        <v>43750</v>
      </c>
      <c r="C17" s="216" t="s">
        <v>340</v>
      </c>
      <c r="D17" s="215" t="s">
        <v>282</v>
      </c>
      <c r="E17" s="215">
        <v>4</v>
      </c>
      <c r="F17" s="215" t="s">
        <v>364</v>
      </c>
      <c r="G17" s="217">
        <v>43677</v>
      </c>
      <c r="H17" s="218" t="s">
        <v>342</v>
      </c>
      <c r="I17" s="218" t="s">
        <v>343</v>
      </c>
      <c r="J17" s="218">
        <v>2</v>
      </c>
      <c r="K17" s="215" t="s">
        <v>483</v>
      </c>
      <c r="L17" s="215" t="s">
        <v>527</v>
      </c>
      <c r="M17" s="297">
        <v>131.19999999999999</v>
      </c>
      <c r="N17" s="297">
        <v>46.109090909090902</v>
      </c>
      <c r="O17" s="215"/>
      <c r="P17" s="215"/>
      <c r="Q17" s="219"/>
      <c r="R17" s="215"/>
      <c r="S17" s="219"/>
      <c r="T17" s="215"/>
      <c r="U17" s="215"/>
      <c r="V17" s="219"/>
      <c r="W17" s="297">
        <v>27.981818181818181</v>
      </c>
      <c r="X17" s="215"/>
      <c r="Y17" s="215"/>
      <c r="Z17" s="215"/>
      <c r="AA17" s="215"/>
      <c r="AB17" s="215"/>
      <c r="AC17" s="215"/>
      <c r="AD17" s="215"/>
      <c r="AE17" s="219"/>
      <c r="AF17" s="219"/>
      <c r="AG17" s="215"/>
      <c r="AH17" s="215"/>
      <c r="AI17" s="297">
        <v>33.654545454545456</v>
      </c>
      <c r="AJ17" s="215"/>
      <c r="AK17" s="215"/>
      <c r="AL17" s="215"/>
      <c r="AM17" s="215"/>
      <c r="AN17" s="219"/>
      <c r="AO17" s="220"/>
      <c r="AP17" s="219"/>
      <c r="AQ17" s="215" t="s">
        <v>365</v>
      </c>
      <c r="AR17" s="218" t="s">
        <v>343</v>
      </c>
      <c r="AS17" s="218"/>
      <c r="AT17" s="218"/>
      <c r="AU17" s="218"/>
      <c r="AV17" s="218">
        <v>8.36</v>
      </c>
      <c r="AW17" s="218"/>
      <c r="AX17" s="218"/>
      <c r="AY17" s="218"/>
      <c r="AZ17" s="218" t="s">
        <v>348</v>
      </c>
      <c r="BA17" s="215"/>
      <c r="BB17" s="218">
        <v>5</v>
      </c>
      <c r="BC17" s="218">
        <v>0</v>
      </c>
      <c r="BD17" s="218">
        <v>0</v>
      </c>
      <c r="BE17" s="218">
        <v>0</v>
      </c>
      <c r="BF17" s="218">
        <v>0</v>
      </c>
      <c r="BG17" s="218">
        <v>0</v>
      </c>
      <c r="BH17" s="218">
        <v>0</v>
      </c>
      <c r="BI17" s="218">
        <v>0</v>
      </c>
      <c r="BJ17" s="218">
        <v>0</v>
      </c>
      <c r="BK17" s="218">
        <v>0</v>
      </c>
      <c r="BL17" s="218"/>
      <c r="BM17" s="218"/>
      <c r="BN17" s="218">
        <v>24</v>
      </c>
      <c r="BO17" s="218" t="s">
        <v>343</v>
      </c>
      <c r="BP17" s="274"/>
      <c r="BQ17" s="218"/>
      <c r="BR17" s="218"/>
      <c r="BS17" s="215"/>
      <c r="BT17" s="215"/>
      <c r="BU17" s="218"/>
      <c r="BV17" s="218" t="s">
        <v>343</v>
      </c>
      <c r="BW17" s="218">
        <v>1</v>
      </c>
      <c r="BX17" s="215"/>
      <c r="BY17" s="215" t="s">
        <v>552</v>
      </c>
      <c r="BZ17" s="221"/>
    </row>
    <row r="18" spans="1:78" ht="13" customHeight="1" x14ac:dyDescent="0.15">
      <c r="A18" s="215">
        <v>1353</v>
      </c>
      <c r="B18" s="313">
        <v>43750</v>
      </c>
      <c r="C18" s="216" t="s">
        <v>340</v>
      </c>
      <c r="D18" s="215" t="s">
        <v>282</v>
      </c>
      <c r="E18" s="215">
        <v>4</v>
      </c>
      <c r="F18" s="215" t="s">
        <v>364</v>
      </c>
      <c r="G18" s="217">
        <v>43677</v>
      </c>
      <c r="H18" s="218" t="s">
        <v>342</v>
      </c>
      <c r="I18" s="218" t="s">
        <v>343</v>
      </c>
      <c r="J18" s="218">
        <v>3</v>
      </c>
      <c r="K18" s="215" t="s">
        <v>349</v>
      </c>
      <c r="L18" s="215" t="s">
        <v>484</v>
      </c>
      <c r="M18" s="297">
        <v>119.65454545454546</v>
      </c>
      <c r="N18" s="297">
        <v>35.118181818181817</v>
      </c>
      <c r="O18" s="215"/>
      <c r="P18" s="215"/>
      <c r="Q18" s="219"/>
      <c r="R18" s="215"/>
      <c r="S18" s="219"/>
      <c r="T18" s="215"/>
      <c r="U18" s="215"/>
      <c r="V18" s="219"/>
      <c r="W18" s="297">
        <v>22.554545454545451</v>
      </c>
      <c r="X18" s="215"/>
      <c r="Y18" s="215"/>
      <c r="Z18" s="215"/>
      <c r="AA18" s="215"/>
      <c r="AB18" s="215"/>
      <c r="AC18" s="215"/>
      <c r="AD18" s="215"/>
      <c r="AE18" s="219"/>
      <c r="AF18" s="219"/>
      <c r="AG18" s="215"/>
      <c r="AH18" s="215"/>
      <c r="AI18" s="297">
        <v>26.845454545454544</v>
      </c>
      <c r="AJ18" s="215"/>
      <c r="AK18" s="215"/>
      <c r="AL18" s="215"/>
      <c r="AM18" s="215"/>
      <c r="AN18" s="219"/>
      <c r="AO18" s="220"/>
      <c r="AP18" s="219"/>
      <c r="AQ18" s="215" t="s">
        <v>365</v>
      </c>
      <c r="AR18" s="218" t="s">
        <v>343</v>
      </c>
      <c r="AS18" s="218"/>
      <c r="AT18" s="218"/>
      <c r="AU18" s="218"/>
      <c r="AV18" s="218">
        <v>10</v>
      </c>
      <c r="AW18" s="218"/>
      <c r="AX18" s="218"/>
      <c r="AY18" s="218"/>
      <c r="AZ18" s="218" t="s">
        <v>348</v>
      </c>
      <c r="BA18" s="215"/>
      <c r="BB18" s="218">
        <v>0</v>
      </c>
      <c r="BC18" s="218">
        <v>0</v>
      </c>
      <c r="BD18" s="218">
        <v>0</v>
      </c>
      <c r="BE18" s="218">
        <v>0</v>
      </c>
      <c r="BF18" s="218">
        <v>0</v>
      </c>
      <c r="BG18" s="218">
        <v>0</v>
      </c>
      <c r="BH18" s="218">
        <v>0</v>
      </c>
      <c r="BI18" s="218">
        <v>0</v>
      </c>
      <c r="BJ18" s="218">
        <v>0</v>
      </c>
      <c r="BK18" s="218">
        <v>0</v>
      </c>
      <c r="BL18" s="218"/>
      <c r="BM18" s="218"/>
      <c r="BN18" s="218">
        <v>12</v>
      </c>
      <c r="BO18" s="218" t="s">
        <v>343</v>
      </c>
      <c r="BP18" s="274"/>
      <c r="BQ18" s="218"/>
      <c r="BR18" s="218"/>
      <c r="BS18" s="215"/>
      <c r="BT18" s="215"/>
      <c r="BU18" s="218"/>
      <c r="BV18" s="218" t="s">
        <v>343</v>
      </c>
      <c r="BW18" s="218"/>
      <c r="BX18" s="215"/>
      <c r="BY18" s="215" t="s">
        <v>555</v>
      </c>
      <c r="BZ18" s="221"/>
    </row>
    <row r="19" spans="1:78" ht="13" customHeight="1" x14ac:dyDescent="0.15">
      <c r="A19" s="215">
        <v>1682</v>
      </c>
      <c r="B19" s="313">
        <v>43750</v>
      </c>
      <c r="C19" s="216" t="s">
        <v>340</v>
      </c>
      <c r="D19" s="215" t="s">
        <v>282</v>
      </c>
      <c r="E19" s="215">
        <v>4</v>
      </c>
      <c r="F19" s="215" t="s">
        <v>364</v>
      </c>
      <c r="G19" s="217">
        <v>43646</v>
      </c>
      <c r="H19" s="218" t="s">
        <v>342</v>
      </c>
      <c r="I19" s="218" t="s">
        <v>343</v>
      </c>
      <c r="J19" s="218">
        <v>4</v>
      </c>
      <c r="K19" s="215" t="s">
        <v>488</v>
      </c>
      <c r="L19" s="215" t="s">
        <v>315</v>
      </c>
      <c r="M19" s="297">
        <v>132.80000000000001</v>
      </c>
      <c r="N19" s="297">
        <v>37.199999999999996</v>
      </c>
      <c r="O19" s="215"/>
      <c r="P19" s="215"/>
      <c r="Q19" s="219"/>
      <c r="R19" s="215"/>
      <c r="S19" s="219"/>
      <c r="T19" s="215"/>
      <c r="U19" s="215"/>
      <c r="V19" s="219"/>
      <c r="W19" s="297">
        <v>18.981818181818181</v>
      </c>
      <c r="X19" s="215"/>
      <c r="Y19" s="215"/>
      <c r="Z19" s="215"/>
      <c r="AA19" s="215"/>
      <c r="AB19" s="215"/>
      <c r="AC19" s="215"/>
      <c r="AD19" s="215"/>
      <c r="AE19" s="219"/>
      <c r="AF19" s="219"/>
      <c r="AG19" s="215"/>
      <c r="AH19" s="215"/>
      <c r="AI19" s="297">
        <v>28.099999999999998</v>
      </c>
      <c r="AJ19" s="215"/>
      <c r="AK19" s="215"/>
      <c r="AL19" s="215"/>
      <c r="AM19" s="215"/>
      <c r="AN19" s="219"/>
      <c r="AO19" s="220"/>
      <c r="AP19" s="219"/>
      <c r="AQ19" s="215" t="s">
        <v>365</v>
      </c>
      <c r="AR19" s="218" t="s">
        <v>343</v>
      </c>
      <c r="AS19" s="218"/>
      <c r="AT19" s="218"/>
      <c r="AU19" s="218"/>
      <c r="AV19" s="218">
        <v>6</v>
      </c>
      <c r="AW19" s="218"/>
      <c r="AX19" s="218"/>
      <c r="AY19" s="218"/>
      <c r="AZ19" s="218" t="s">
        <v>348</v>
      </c>
      <c r="BA19" s="215"/>
      <c r="BB19" s="218">
        <v>0</v>
      </c>
      <c r="BC19" s="218">
        <v>0</v>
      </c>
      <c r="BD19" s="218">
        <v>0</v>
      </c>
      <c r="BE19" s="218">
        <v>0</v>
      </c>
      <c r="BF19" s="218">
        <v>0</v>
      </c>
      <c r="BG19" s="218">
        <v>0</v>
      </c>
      <c r="BH19" s="218">
        <v>0</v>
      </c>
      <c r="BI19" s="218">
        <v>0</v>
      </c>
      <c r="BJ19" s="218">
        <v>0</v>
      </c>
      <c r="BK19" s="218">
        <v>0</v>
      </c>
      <c r="BL19" s="218"/>
      <c r="BM19" s="218"/>
      <c r="BN19" s="218"/>
      <c r="BO19" s="218" t="s">
        <v>343</v>
      </c>
      <c r="BP19" s="274"/>
      <c r="BQ19" s="218"/>
      <c r="BR19" s="225"/>
      <c r="BS19" s="215"/>
      <c r="BT19" s="215"/>
      <c r="BU19" s="218"/>
      <c r="BV19" s="218" t="s">
        <v>343</v>
      </c>
      <c r="BW19" s="218"/>
      <c r="BX19" s="215"/>
      <c r="BY19" s="215" t="s">
        <v>558</v>
      </c>
      <c r="BZ19" s="221"/>
    </row>
    <row r="20" spans="1:78" ht="13" customHeight="1" x14ac:dyDescent="0.15">
      <c r="A20" s="215">
        <v>584</v>
      </c>
      <c r="B20" s="313">
        <v>43750</v>
      </c>
      <c r="C20" s="216" t="s">
        <v>340</v>
      </c>
      <c r="D20" s="215" t="s">
        <v>282</v>
      </c>
      <c r="E20" s="215">
        <v>4</v>
      </c>
      <c r="F20" s="215" t="s">
        <v>364</v>
      </c>
      <c r="G20" s="217">
        <v>43727</v>
      </c>
      <c r="H20" s="218" t="s">
        <v>342</v>
      </c>
      <c r="I20" s="218" t="s">
        <v>343</v>
      </c>
      <c r="J20" s="218">
        <v>5</v>
      </c>
      <c r="K20" s="215" t="s">
        <v>489</v>
      </c>
      <c r="L20" s="215" t="s">
        <v>359</v>
      </c>
      <c r="M20" s="297">
        <v>90.909090909090907</v>
      </c>
      <c r="N20" s="297">
        <v>33.636363636363633</v>
      </c>
      <c r="O20" s="215"/>
      <c r="P20" s="215"/>
      <c r="Q20" s="219"/>
      <c r="R20" s="215"/>
      <c r="S20" s="219"/>
      <c r="T20" s="215"/>
      <c r="U20" s="215"/>
      <c r="V20" s="219"/>
      <c r="W20" s="297">
        <v>21.363636363636363</v>
      </c>
      <c r="X20" s="215"/>
      <c r="Y20" s="215"/>
      <c r="Z20" s="215"/>
      <c r="AA20" s="215"/>
      <c r="AB20" s="215"/>
      <c r="AC20" s="215"/>
      <c r="AD20" s="215"/>
      <c r="AE20" s="219"/>
      <c r="AF20" s="219"/>
      <c r="AG20" s="215"/>
      <c r="AH20" s="215"/>
      <c r="AI20" s="297">
        <v>25.454545454545453</v>
      </c>
      <c r="AJ20" s="215"/>
      <c r="AK20" s="215"/>
      <c r="AL20" s="215"/>
      <c r="AM20" s="215"/>
      <c r="AN20" s="219"/>
      <c r="AO20" s="220"/>
      <c r="AP20" s="219"/>
      <c r="AQ20" s="215" t="s">
        <v>365</v>
      </c>
      <c r="AR20" s="218" t="s">
        <v>343</v>
      </c>
      <c r="AS20" s="218"/>
      <c r="AT20" s="218"/>
      <c r="AU20" s="218"/>
      <c r="AV20" s="218">
        <v>7.1</v>
      </c>
      <c r="AW20" s="218"/>
      <c r="AX20" s="218"/>
      <c r="AY20" s="218"/>
      <c r="AZ20" s="218" t="s">
        <v>348</v>
      </c>
      <c r="BA20" s="215"/>
      <c r="BB20" s="218">
        <v>0</v>
      </c>
      <c r="BC20" s="218">
        <v>0</v>
      </c>
      <c r="BD20" s="218">
        <v>0</v>
      </c>
      <c r="BE20" s="218">
        <v>0</v>
      </c>
      <c r="BF20" s="218">
        <v>0</v>
      </c>
      <c r="BG20" s="218">
        <v>0</v>
      </c>
      <c r="BH20" s="218">
        <v>0</v>
      </c>
      <c r="BI20" s="218">
        <v>0</v>
      </c>
      <c r="BJ20" s="218">
        <v>0</v>
      </c>
      <c r="BK20" s="218">
        <v>0</v>
      </c>
      <c r="BL20" s="218"/>
      <c r="BM20" s="218"/>
      <c r="BN20" s="218"/>
      <c r="BO20" s="218" t="s">
        <v>343</v>
      </c>
      <c r="BP20" s="227">
        <v>177.21818181818179</v>
      </c>
      <c r="BQ20" s="218"/>
      <c r="BR20" s="225"/>
      <c r="BS20" s="215"/>
      <c r="BT20" s="215"/>
      <c r="BU20" s="218"/>
      <c r="BV20" s="218" t="s">
        <v>343</v>
      </c>
      <c r="BW20" s="218"/>
      <c r="BX20" s="215" t="s">
        <v>570</v>
      </c>
      <c r="BY20" s="215" t="s">
        <v>561</v>
      </c>
      <c r="BZ20" s="221"/>
    </row>
    <row r="21" spans="1:78" ht="13" customHeight="1" x14ac:dyDescent="0.15">
      <c r="A21" s="215">
        <v>2066</v>
      </c>
      <c r="B21" s="313">
        <v>43750</v>
      </c>
      <c r="C21" s="216" t="s">
        <v>340</v>
      </c>
      <c r="D21" s="215" t="s">
        <v>282</v>
      </c>
      <c r="E21" s="215">
        <v>4</v>
      </c>
      <c r="F21" s="215" t="s">
        <v>364</v>
      </c>
      <c r="G21" s="224">
        <v>43559</v>
      </c>
      <c r="H21" s="218" t="s">
        <v>342</v>
      </c>
      <c r="I21" s="218" t="s">
        <v>280</v>
      </c>
      <c r="J21" s="218">
        <v>7</v>
      </c>
      <c r="K21" s="215" t="s">
        <v>495</v>
      </c>
      <c r="L21" s="215" t="s">
        <v>472</v>
      </c>
      <c r="M21" s="297">
        <v>129.49999999999997</v>
      </c>
      <c r="N21" s="297">
        <v>41.027272727272724</v>
      </c>
      <c r="O21" s="215"/>
      <c r="P21" s="215"/>
      <c r="Q21" s="219"/>
      <c r="R21" s="215"/>
      <c r="S21" s="219"/>
      <c r="T21" s="215"/>
      <c r="U21" s="215"/>
      <c r="V21" s="219"/>
      <c r="W21" s="297">
        <v>22.054545454545455</v>
      </c>
      <c r="X21" s="215"/>
      <c r="Y21" s="215"/>
      <c r="Z21" s="215"/>
      <c r="AA21" s="215"/>
      <c r="AB21" s="215"/>
      <c r="AC21" s="215"/>
      <c r="AD21" s="215"/>
      <c r="AE21" s="219"/>
      <c r="AF21" s="219"/>
      <c r="AG21" s="215"/>
      <c r="AH21" s="215"/>
      <c r="AI21" s="297">
        <v>29.509090909090908</v>
      </c>
      <c r="AJ21" s="215"/>
      <c r="AK21" s="215"/>
      <c r="AL21" s="215"/>
      <c r="AM21" s="215"/>
      <c r="AN21" s="219"/>
      <c r="AO21" s="220"/>
      <c r="AP21" s="219"/>
      <c r="AQ21" s="299" t="s">
        <v>365</v>
      </c>
      <c r="AR21" s="218" t="s">
        <v>343</v>
      </c>
      <c r="AS21" s="218"/>
      <c r="AT21" s="218"/>
      <c r="AU21" s="218"/>
      <c r="AV21" s="218">
        <v>5.5</v>
      </c>
      <c r="AW21" s="218"/>
      <c r="AX21" s="218"/>
      <c r="AY21" s="218"/>
      <c r="AZ21" s="218" t="s">
        <v>343</v>
      </c>
      <c r="BA21" s="215"/>
      <c r="BB21" s="218">
        <v>0</v>
      </c>
      <c r="BC21" s="218">
        <v>10</v>
      </c>
      <c r="BD21" s="218">
        <v>0</v>
      </c>
      <c r="BE21" s="218">
        <v>0</v>
      </c>
      <c r="BF21" s="218">
        <v>0</v>
      </c>
      <c r="BG21" s="218">
        <v>0</v>
      </c>
      <c r="BH21" s="218">
        <v>0</v>
      </c>
      <c r="BI21" s="218">
        <v>0</v>
      </c>
      <c r="BJ21" s="218">
        <v>0</v>
      </c>
      <c r="BK21" s="218">
        <v>0</v>
      </c>
      <c r="BL21" s="218"/>
      <c r="BM21" s="218"/>
      <c r="BN21" s="218"/>
      <c r="BO21" s="218" t="s">
        <v>343</v>
      </c>
      <c r="BP21" s="274"/>
      <c r="BQ21" s="218"/>
      <c r="BR21" s="225"/>
      <c r="BS21" s="221"/>
      <c r="BT21" s="221"/>
      <c r="BU21" s="218"/>
      <c r="BV21" s="218" t="s">
        <v>343</v>
      </c>
      <c r="BW21" s="218"/>
      <c r="BX21" s="221"/>
      <c r="BY21" s="215" t="s">
        <v>564</v>
      </c>
      <c r="BZ21" s="221"/>
    </row>
    <row r="22" spans="1:78" ht="13" customHeight="1" x14ac:dyDescent="0.15">
      <c r="A22" s="215" t="s">
        <v>565</v>
      </c>
      <c r="B22" s="313">
        <v>43750</v>
      </c>
      <c r="C22" s="216" t="s">
        <v>340</v>
      </c>
      <c r="D22" s="215" t="s">
        <v>282</v>
      </c>
      <c r="E22" s="215">
        <v>4</v>
      </c>
      <c r="F22" s="215" t="s">
        <v>364</v>
      </c>
      <c r="G22" s="224">
        <v>43721</v>
      </c>
      <c r="H22" s="218" t="s">
        <v>342</v>
      </c>
      <c r="I22" s="218" t="s">
        <v>280</v>
      </c>
      <c r="J22" s="218">
        <v>7</v>
      </c>
      <c r="K22" s="215" t="s">
        <v>275</v>
      </c>
      <c r="L22" s="215" t="s">
        <v>566</v>
      </c>
      <c r="M22" s="297">
        <v>83.054545454545448</v>
      </c>
      <c r="N22" s="297">
        <v>40.854545454545452</v>
      </c>
      <c r="O22" s="215"/>
      <c r="P22" s="215"/>
      <c r="Q22" s="219"/>
      <c r="R22" s="215"/>
      <c r="S22" s="219"/>
      <c r="T22" s="215"/>
      <c r="U22" s="215"/>
      <c r="V22" s="219"/>
      <c r="W22" s="297">
        <v>26.209090909090904</v>
      </c>
      <c r="X22" s="215"/>
      <c r="Y22" s="215"/>
      <c r="Z22" s="215"/>
      <c r="AA22" s="215"/>
      <c r="AB22" s="215"/>
      <c r="AC22" s="215"/>
      <c r="AD22" s="215"/>
      <c r="AE22" s="219"/>
      <c r="AF22" s="219"/>
      <c r="AG22" s="215"/>
      <c r="AH22" s="215"/>
      <c r="AI22" s="297">
        <v>31.136363636363633</v>
      </c>
      <c r="AJ22" s="215"/>
      <c r="AK22" s="215"/>
      <c r="AL22" s="215"/>
      <c r="AM22" s="215"/>
      <c r="AN22" s="219"/>
      <c r="AO22" s="220"/>
      <c r="AP22" s="219"/>
      <c r="AQ22" s="299" t="s">
        <v>365</v>
      </c>
      <c r="AR22" s="218" t="s">
        <v>343</v>
      </c>
      <c r="AS22" s="218"/>
      <c r="AT22" s="218"/>
      <c r="AU22" s="218"/>
      <c r="AV22" s="218">
        <v>7</v>
      </c>
      <c r="AW22" s="218"/>
      <c r="AX22" s="218"/>
      <c r="AY22" s="218"/>
      <c r="AZ22" s="218" t="s">
        <v>343</v>
      </c>
      <c r="BA22" s="215"/>
      <c r="BB22" s="218">
        <v>0</v>
      </c>
      <c r="BC22" s="218">
        <v>0</v>
      </c>
      <c r="BD22" s="218">
        <v>0</v>
      </c>
      <c r="BE22" s="218">
        <v>0</v>
      </c>
      <c r="BF22" s="218">
        <v>0</v>
      </c>
      <c r="BG22" s="218">
        <v>0</v>
      </c>
      <c r="BH22" s="218">
        <v>0</v>
      </c>
      <c r="BI22" s="218">
        <v>0</v>
      </c>
      <c r="BJ22" s="218">
        <v>0</v>
      </c>
      <c r="BK22" s="218">
        <v>0</v>
      </c>
      <c r="BL22" s="218"/>
      <c r="BM22" s="218"/>
      <c r="BN22" s="218"/>
      <c r="BO22" s="218" t="s">
        <v>343</v>
      </c>
      <c r="BP22" s="274"/>
      <c r="BQ22" s="218"/>
      <c r="BR22" s="225"/>
      <c r="BS22" s="221"/>
      <c r="BT22" s="221"/>
      <c r="BU22" s="218"/>
      <c r="BV22" s="218" t="s">
        <v>343</v>
      </c>
      <c r="BW22" s="218"/>
      <c r="BX22" s="221"/>
      <c r="BY22" s="215" t="s">
        <v>569</v>
      </c>
      <c r="BZ22" s="221"/>
    </row>
  </sheetData>
  <sheetProtection algorithmName="SHA-512" hashValue="8wvj8Tuebnu0V56rD/RnV2/+kRZ4FY7cDWr4+AipLYHL4vWHSqr/v/sSRFMZPehrk4mzxlcv6PAoN6BQmPYULg==" saltValue="2dDawtszIeE+I/nIqK9ddA==" spinCount="100000" sheet="1" objects="1" scenarios="1"/>
  <hyperlinks>
    <hyperlink ref="BY8" r:id="rId1" xr:uid="{EFE52434-CAA2-C749-A027-BC570E2F06FD}"/>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ED924-C03E-EC4C-97A2-CB51896C985D}">
  <sheetPr codeName="Sheet32">
    <tabColor theme="5"/>
  </sheetPr>
  <dimension ref="A1:AJ68"/>
  <sheetViews>
    <sheetView zoomScaleNormal="100" workbookViewId="0">
      <selection activeCell="V8" sqref="V8"/>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2" width="12.1640625" customWidth="1"/>
    <col min="23" max="51" width="7.5" customWidth="1"/>
  </cols>
  <sheetData>
    <row r="1" spans="1:36" ht="14" x14ac:dyDescent="0.15">
      <c r="A1" s="317" t="s">
        <v>178</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row>
    <row r="2" spans="1:36" ht="14" x14ac:dyDescent="0.15">
      <c r="A2" s="319" t="s">
        <v>196</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row>
    <row r="3" spans="1:36" ht="14" thickBot="1" x14ac:dyDescent="0.2">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row>
    <row r="4" spans="1:36" ht="14" x14ac:dyDescent="0.15">
      <c r="A4" s="74" t="s">
        <v>104</v>
      </c>
      <c r="B4" s="75"/>
      <c r="C4" s="75"/>
      <c r="D4" s="75"/>
      <c r="E4" s="75"/>
      <c r="F4" s="75"/>
      <c r="G4" s="75"/>
      <c r="H4" s="75"/>
      <c r="I4" s="75"/>
      <c r="J4" s="75"/>
      <c r="K4" s="75"/>
      <c r="L4" s="75"/>
      <c r="M4" s="75"/>
      <c r="N4" s="75"/>
      <c r="O4" s="75"/>
      <c r="P4" s="75"/>
      <c r="Q4" s="75"/>
      <c r="R4" s="75"/>
      <c r="S4" s="75"/>
      <c r="T4" s="75"/>
      <c r="U4" s="75"/>
      <c r="V4" s="76"/>
      <c r="W4" s="318"/>
      <c r="X4" s="318"/>
      <c r="Y4" s="318"/>
      <c r="Z4" s="318"/>
      <c r="AA4" s="318"/>
      <c r="AB4" s="318"/>
      <c r="AC4" s="318"/>
      <c r="AD4" s="318"/>
      <c r="AE4" s="318"/>
      <c r="AF4" s="318"/>
      <c r="AG4" s="318"/>
      <c r="AH4" s="318"/>
      <c r="AI4" s="318"/>
      <c r="AJ4" s="318"/>
    </row>
    <row r="5" spans="1:36" ht="14" x14ac:dyDescent="0.15">
      <c r="A5" s="77" t="s">
        <v>105</v>
      </c>
      <c r="B5" s="32"/>
      <c r="C5" s="86">
        <v>5000</v>
      </c>
      <c r="D5" s="32"/>
      <c r="E5" s="32"/>
      <c r="F5" s="32"/>
      <c r="G5" s="32"/>
      <c r="H5" s="32"/>
      <c r="I5" s="32"/>
      <c r="J5" s="32"/>
      <c r="K5" s="32"/>
      <c r="L5" s="32"/>
      <c r="M5" s="32"/>
      <c r="N5" s="32"/>
      <c r="O5" s="32"/>
      <c r="P5" s="32"/>
      <c r="Q5" s="32"/>
      <c r="R5" s="32"/>
      <c r="S5" s="32"/>
      <c r="T5" s="32"/>
      <c r="U5" s="32"/>
      <c r="V5" s="78"/>
      <c r="W5" s="318"/>
      <c r="X5" s="318"/>
      <c r="Y5" s="318"/>
      <c r="Z5" s="318"/>
      <c r="AA5" s="318"/>
      <c r="AB5" s="318"/>
      <c r="AC5" s="318"/>
      <c r="AD5" s="318"/>
      <c r="AE5" s="318"/>
      <c r="AF5" s="318"/>
      <c r="AG5" s="318"/>
      <c r="AH5" s="318"/>
      <c r="AI5" s="318"/>
      <c r="AJ5" s="318"/>
    </row>
    <row r="6" spans="1:36" ht="15" thickBot="1" x14ac:dyDescent="0.2">
      <c r="A6" s="174"/>
      <c r="B6" s="175"/>
      <c r="C6" s="175"/>
      <c r="D6" s="175"/>
      <c r="E6" s="175"/>
      <c r="F6" s="175"/>
      <c r="G6" s="175"/>
      <c r="H6" s="175"/>
      <c r="I6" s="175"/>
      <c r="J6" s="175"/>
      <c r="K6" s="175"/>
      <c r="L6" s="175"/>
      <c r="M6" s="175"/>
      <c r="N6" s="175"/>
      <c r="O6" s="175"/>
      <c r="P6" s="175"/>
      <c r="Q6" s="175"/>
      <c r="R6" s="175"/>
      <c r="S6" s="175"/>
      <c r="T6" s="175"/>
      <c r="U6" s="175"/>
      <c r="V6" s="176"/>
      <c r="W6" s="318"/>
      <c r="X6" s="318"/>
      <c r="Y6" s="318"/>
      <c r="Z6" s="318"/>
      <c r="AA6" s="318"/>
      <c r="AB6" s="318"/>
      <c r="AC6" s="318"/>
      <c r="AD6" s="318"/>
      <c r="AE6" s="318"/>
      <c r="AF6" s="318"/>
      <c r="AG6" s="318"/>
      <c r="AH6" s="318"/>
      <c r="AI6" s="318"/>
      <c r="AJ6" s="318"/>
    </row>
    <row r="7" spans="1:36"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305" t="s">
        <v>177</v>
      </c>
      <c r="W7" s="318"/>
      <c r="X7" s="318"/>
      <c r="Y7" s="318"/>
      <c r="Z7" s="318"/>
      <c r="AA7" s="318"/>
      <c r="AB7" s="318"/>
      <c r="AC7" s="318"/>
      <c r="AD7" s="318"/>
      <c r="AE7" s="318"/>
      <c r="AF7" s="318"/>
      <c r="AG7" s="318"/>
      <c r="AH7" s="318"/>
      <c r="AI7" s="318"/>
      <c r="AJ7" s="318"/>
    </row>
    <row r="8" spans="1:36" ht="14" x14ac:dyDescent="0.15">
      <c r="A8" s="110" t="str">
        <f>'ACT Apr 2024'!K2</f>
        <v>ActewAGL</v>
      </c>
      <c r="B8" s="111" t="str">
        <f>'ACT Apr 2024'!L2</f>
        <v>Business Saver</v>
      </c>
      <c r="C8" s="112">
        <f>IF('ACT Apr 2024'!BP2=0,91*'ACT Apr 2024'!M2/100,(91*'ACT Apr 2024'!M2/100)+'ACT Apr 2024'!BP2/4)</f>
        <v>108.29</v>
      </c>
      <c r="D8" s="112">
        <f>IF('ACT Apr 2024'!O2="",$C$5*'ACT Apr 2024'!N2/100,IF($C$5&gt;='ACT Apr 2024'!P2,('ACT Apr 2024'!P2*'ACT Apr 2024'!N2/100),($C$5*'ACT Apr 2024'!N2/100)))</f>
        <v>1475</v>
      </c>
      <c r="E8" s="112">
        <f>IF(AND('ACT Apr 2024'!P2&gt;0,'ACT Apr 2024'!R2&gt;0),IF($C$5&lt;'ACT Apr 2024'!P2,0,IF($C$5&lt;=('ACT Apr 2024'!R2+'ACT Apr 2024'!P2),(($C$5-'ACT Apr 2024'!P2)*'ACT Apr 2024'!Q2/100),(('ACT Apr 2024'!R2)*'ACT Apr 2024'!Q2/100))),0)</f>
        <v>0</v>
      </c>
      <c r="F8" s="112">
        <f>IF(AND('ACT Apr 2024'!Q2&gt;0,'ACT Apr 2024'!S2&gt;0),IF($C$5&lt;('ACT Apr 2024'!R2+'ACT Apr 2024'!P2),0,IF($C$5&lt;=('ACT Apr 2024'!T2+'ACT Apr 2024'!R2+'ACT Apr 2024'!P2),(($C$5-('ACT Apr 2024'!R2+'ACT Apr 2024'!P2))*'ACT Apr 2024'!S2/100),('ACT Apr 2024'!T2*'ACT Apr 2024'!S2/100))),0)</f>
        <v>0</v>
      </c>
      <c r="G8" s="114">
        <v>0</v>
      </c>
      <c r="H8" s="112">
        <f>IF(AND('ACT Apr 2024'!R2&gt;0,'ACT Apr 2024'!T2&gt;0),IF(($C$5&lt;'ACT Apr 2024'!T2),(0),($C$5-'ACT Apr 2024'!T2)*'ACT Apr 2024'!U2/100),IF(AND('ACT Apr 2024'!R2&gt;0,'ACT Apr 2024'!T2=""),IF(($C$5&lt;'ACT Apr 2024'!R2+'ACT Apr 2024'!P2),(0),(($C$5-('ACT Apr 2024'!R2+'ACT Apr 2024'!P2))*'ACT Apr 2024'!S2/100)),IF(AND('ACT Apr 2024'!P2&gt;0,'ACT Apr 2024'!R2=""&gt;0),IF(($C$5&lt;'ACT Apr 2024'!P2),(0),($C$5-'ACT Apr 2024'!P2)*'ACT Apr 2024'!Q2/100),0)))</f>
        <v>0</v>
      </c>
      <c r="I8" s="115">
        <f>SUM(C8:H8)</f>
        <v>1583.29</v>
      </c>
      <c r="J8" s="115">
        <f>(I8-C8)*4</f>
        <v>5900</v>
      </c>
      <c r="K8" s="115">
        <f>I8*4</f>
        <v>6333.16</v>
      </c>
      <c r="L8" s="85">
        <f>K8*1.1</f>
        <v>6966.4760000000006</v>
      </c>
      <c r="M8" s="116">
        <f>'ACT Apr 2024'!BB2</f>
        <v>0</v>
      </c>
      <c r="N8" s="116">
        <f>'ACT Apr 2024'!BC2</f>
        <v>0</v>
      </c>
      <c r="O8" s="116">
        <f>'ACT Apr 2024'!BD2</f>
        <v>0</v>
      </c>
      <c r="P8" s="116">
        <f>'ACT Apr 2024'!BE2</f>
        <v>0</v>
      </c>
      <c r="Q8" s="116" t="str">
        <f t="shared" ref="Q8:Q14" si="0">IF(SUM(M8:P8)=0,"No discount",IF(M8&gt;0,"Guaranteed off bill",IF(N8&gt;0,"Guaranteed off usage",IF(O8&gt;0,"Pay-on-time off bill","Pay-on-time off usage"))))</f>
        <v>No discount</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6333.16</v>
      </c>
      <c r="T8" s="210">
        <f>IF(AND(Q8="Pay-on-time off bill",R8="Inclusive"),((S8*1.1)-((S8*1.1)*O8/100))/1.1,IF(AND(Q8="Pay-on-time off usage",R8="Inclusive"),((S8*1.1)-((J8*1.1)*P8/100))/1.1,IF(AND(Q8="Pay-on-time off bill",R8="Exclusive"),S8-(S8*O8/100),IF(AND(Q8="Pay-on-time off usage",R8="Exclusive"),S8-(J8*P8/100),IF(R8="Inclusive",((S8*1.1))/1.1,S8)))))</f>
        <v>6333.16</v>
      </c>
      <c r="U8" s="85">
        <f>S8*1.1</f>
        <v>6966.4760000000006</v>
      </c>
      <c r="V8" s="306">
        <f>T8*1.1</f>
        <v>6966.4760000000006</v>
      </c>
      <c r="W8" s="318"/>
      <c r="X8" s="318"/>
      <c r="Y8" s="318"/>
      <c r="Z8" s="318"/>
      <c r="AA8" s="318"/>
      <c r="AB8" s="318"/>
      <c r="AC8" s="318"/>
      <c r="AD8" s="318"/>
      <c r="AE8" s="318"/>
      <c r="AF8" s="318"/>
      <c r="AG8" s="318"/>
      <c r="AH8" s="318"/>
      <c r="AI8" s="318"/>
      <c r="AJ8" s="318"/>
    </row>
    <row r="9" spans="1:36" ht="14" x14ac:dyDescent="0.15">
      <c r="A9" s="110" t="str">
        <f>'ACT Apr 2024'!K3</f>
        <v>EnergyAustralia</v>
      </c>
      <c r="B9" s="111" t="str">
        <f>'ACT Apr 2024'!L3</f>
        <v>Balance Plan</v>
      </c>
      <c r="C9" s="112">
        <f>IF('ACT Apr 2024'!BP3=0,91*'ACT Apr 2024'!M3/100,(91*'ACT Apr 2024'!M3/100)+'ACT Apr 2024'!BP3/4)</f>
        <v>120.666</v>
      </c>
      <c r="D9" s="112">
        <f>IF('ACT Apr 2024'!O3="",$C$5*'ACT Apr 2024'!N3/100,IF($C$5&gt;='ACT Apr 2024'!P3,('ACT Apr 2024'!P3*'ACT Apr 2024'!N3/100),($C$5*'ACT Apr 2024'!N3/100)))</f>
        <v>1672.2727272727273</v>
      </c>
      <c r="E9" s="112">
        <f>IF(AND('ACT Apr 2024'!P3&gt;0,'ACT Apr 2024'!R3&gt;0),IF($C$5&lt;'ACT Apr 2024'!P3,0,IF($C$5&lt;=('ACT Apr 2024'!R3+'ACT Apr 2024'!P3),(($C$5-'ACT Apr 2024'!P3)*'ACT Apr 2024'!Q3/100),(('ACT Apr 2024'!R3)*'ACT Apr 2024'!Q3/100))),0)</f>
        <v>0</v>
      </c>
      <c r="F9" s="112">
        <f>IF(AND('ACT Apr 2024'!Q3&gt;0,'ACT Apr 2024'!S3&gt;0),IF($C$5&lt;('ACT Apr 2024'!R3+'ACT Apr 2024'!P3),0,IF($C$5&lt;=('ACT Apr 2024'!T3+'ACT Apr 2024'!R3+'ACT Apr 2024'!P3),(($C$5-('ACT Apr 2024'!R3+'ACT Apr 2024'!P3))*'ACT Apr 2024'!S3/100),('ACT Apr 2024'!T3*'ACT Apr 2024'!S3/100))),0)</f>
        <v>0</v>
      </c>
      <c r="G9" s="114">
        <v>0</v>
      </c>
      <c r="H9" s="112">
        <f>IF(AND('ACT Apr 2024'!R3&gt;0,'ACT Apr 2024'!T3&gt;0),IF(($C$5&lt;'ACT Apr 2024'!T3),(0),($C$5-'ACT Apr 2024'!T3)*'ACT Apr 2024'!U3/100),IF(AND('ACT Apr 2024'!R3&gt;0,'ACT Apr 2024'!T3=""),IF(($C$5&lt;'ACT Apr 2024'!R3+'ACT Apr 2024'!P3),(0),(($C$5-('ACT Apr 2024'!R3+'ACT Apr 2024'!P3))*'ACT Apr 2024'!S3/100)),IF(AND('ACT Apr 2024'!P3&gt;0,'ACT Apr 2024'!R3=""&gt;0),IF(($C$5&lt;'ACT Apr 2024'!P3),(0),($C$5-'ACT Apr 2024'!P3)*'ACT Apr 2024'!Q3/100),0)))</f>
        <v>0</v>
      </c>
      <c r="I9" s="115">
        <f t="shared" ref="I9:I10" si="2">SUM(C9:H9)</f>
        <v>1792.9387272727272</v>
      </c>
      <c r="J9" s="115">
        <f t="shared" ref="J9:J14" si="3">(I9-C9)*4</f>
        <v>6689.090909090909</v>
      </c>
      <c r="K9" s="115">
        <f t="shared" ref="K9:K14" si="4">I9*4</f>
        <v>7171.7549090909088</v>
      </c>
      <c r="L9" s="85">
        <f t="shared" ref="L9:L14" si="5">K9*1.1</f>
        <v>7888.9304000000002</v>
      </c>
      <c r="M9" s="116">
        <f>'ACT Apr 2024'!BB3</f>
        <v>5</v>
      </c>
      <c r="N9" s="116">
        <f>'ACT Apr 2024'!BC3</f>
        <v>0</v>
      </c>
      <c r="O9" s="116">
        <f>'ACT Apr 2024'!BD3</f>
        <v>0</v>
      </c>
      <c r="P9" s="116">
        <f>'ACT Apr 2024'!BE3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6813.1671636363635</v>
      </c>
      <c r="T9" s="210">
        <f t="shared" ref="T9:T14" si="7">IF(AND(Q9="Pay-on-time off bill",R9="Inclusive"),((S9*1.1)-((S9*1.1)*O9/100))/1.1,IF(AND(Q9="Pay-on-time off usage",R9="Inclusive"),((S9*1.1)-((J9*1.1)*P9/100))/1.1,IF(AND(Q9="Pay-on-time off bill",R9="Exclusive"),S9-(S9*O9/100),IF(AND(Q9="Pay-on-time off usage",R9="Exclusive"),S9-(J9*P9/100),IF(R9="Inclusive",((S9*1.1))/1.1,S9)))))</f>
        <v>6813.1671636363635</v>
      </c>
      <c r="U9" s="85">
        <f>S9*1.1</f>
        <v>7494.4838800000007</v>
      </c>
      <c r="V9" s="306">
        <f>T9*1.1</f>
        <v>7494.4838800000007</v>
      </c>
      <c r="W9" s="318"/>
      <c r="X9" s="318"/>
      <c r="Y9" s="318"/>
      <c r="Z9" s="318"/>
      <c r="AA9" s="318"/>
      <c r="AB9" s="318"/>
      <c r="AC9" s="318"/>
      <c r="AD9" s="318"/>
      <c r="AE9" s="318"/>
      <c r="AF9" s="318"/>
      <c r="AG9" s="318"/>
      <c r="AH9" s="318"/>
      <c r="AI9" s="318"/>
      <c r="AJ9" s="318"/>
    </row>
    <row r="10" spans="1:36" ht="14" x14ac:dyDescent="0.15">
      <c r="A10" s="110" t="str">
        <f>'ACT Apr 2024'!K4</f>
        <v>Origin Energy</v>
      </c>
      <c r="B10" s="111" t="str">
        <f>'ACT Apr 2024'!L4</f>
        <v>Go Variable</v>
      </c>
      <c r="C10" s="112">
        <f>IF('ACT Apr 2024'!BP4=0,91*'ACT Apr 2024'!M4/100,(91*'ACT Apr 2024'!M4/100)+'ACT Apr 2024'!BP4/4)</f>
        <v>107.67781818181817</v>
      </c>
      <c r="D10" s="112">
        <f>IF('ACT Apr 2024'!O4="",$C$5*'ACT Apr 2024'!N4/100,IF($C$5&gt;='ACT Apr 2024'!P4,('ACT Apr 2024'!P4*'ACT Apr 2024'!N4/100),($C$5*'ACT Apr 2024'!N4/100)))</f>
        <v>1474.545454545454</v>
      </c>
      <c r="E10" s="112">
        <f>IF(AND('ACT Apr 2024'!P4&gt;0,'ACT Apr 2024'!R4&gt;0),IF($C$5&lt;'ACT Apr 2024'!P4,0,IF($C$5&lt;=('ACT Apr 2024'!R4+'ACT Apr 2024'!P4),(($C$5-'ACT Apr 2024'!P4)*'ACT Apr 2024'!Q4/100),(('ACT Apr 2024'!R4)*'ACT Apr 2024'!Q4/100))),0)</f>
        <v>0</v>
      </c>
      <c r="F10" s="112">
        <f>IF(AND('ACT Apr 2024'!Q4&gt;0,'ACT Apr 2024'!S4&gt;0),IF($C$5&lt;('ACT Apr 2024'!R4+'ACT Apr 2024'!P4),0,IF($C$5&lt;=('ACT Apr 2024'!T4+'ACT Apr 2024'!R4+'ACT Apr 2024'!P4),(($C$5-('ACT Apr 2024'!R4+'ACT Apr 2024'!P4))*'ACT Apr 2024'!S4/100),('ACT Apr 2024'!T4*'ACT Apr 2024'!S4/100))),0)</f>
        <v>0</v>
      </c>
      <c r="G10" s="114">
        <v>0</v>
      </c>
      <c r="H10" s="112">
        <f>IF(AND('ACT Apr 2024'!R4&gt;0,'ACT Apr 2024'!T4&gt;0),IF(($C$5&lt;'ACT Apr 2024'!T4),(0),($C$5-'ACT Apr 2024'!T4)*'ACT Apr 2024'!U4/100),IF(AND('ACT Apr 2024'!R4&gt;0,'ACT Apr 2024'!T4=""),IF(($C$5&lt;'ACT Apr 2024'!R4+'ACT Apr 2024'!P4),(0),(($C$5-('ACT Apr 2024'!R4+'ACT Apr 2024'!P4))*'ACT Apr 2024'!S4/100)),IF(AND('ACT Apr 2024'!P4&gt;0,'ACT Apr 2024'!R4=""&gt;0),IF(($C$5&lt;'ACT Apr 2024'!P4),(0),($C$5-'ACT Apr 2024'!P4)*'ACT Apr 2024'!Q4/100),0)))</f>
        <v>0</v>
      </c>
      <c r="I10" s="115">
        <f t="shared" si="2"/>
        <v>1582.2232727272722</v>
      </c>
      <c r="J10" s="115">
        <f t="shared" si="3"/>
        <v>5898.1818181818162</v>
      </c>
      <c r="K10" s="115">
        <f t="shared" si="4"/>
        <v>6328.8930909090886</v>
      </c>
      <c r="L10" s="85">
        <f t="shared" si="5"/>
        <v>6961.7823999999982</v>
      </c>
      <c r="M10" s="116">
        <f>'ACT Apr 2024'!BB4</f>
        <v>0</v>
      </c>
      <c r="N10" s="116">
        <f>'ACT Apr 2024'!BC4</f>
        <v>0</v>
      </c>
      <c r="O10" s="116">
        <f>'ACT Apr 2024'!BD4</f>
        <v>0</v>
      </c>
      <c r="P10" s="116">
        <f>'ACT Apr 2024'!BE4</f>
        <v>0</v>
      </c>
      <c r="Q10" s="116" t="str">
        <f t="shared" si="0"/>
        <v>No discount</v>
      </c>
      <c r="R10" s="116" t="str">
        <f t="shared" si="1"/>
        <v>Inclusive</v>
      </c>
      <c r="S10" s="210">
        <f t="shared" si="6"/>
        <v>6328.8930909090886</v>
      </c>
      <c r="T10" s="210">
        <f t="shared" si="7"/>
        <v>6328.8930909090886</v>
      </c>
      <c r="U10" s="85">
        <f t="shared" ref="U10:V14" si="8">S10*1.1</f>
        <v>6961.7823999999982</v>
      </c>
      <c r="V10" s="306">
        <f t="shared" si="8"/>
        <v>6961.7823999999982</v>
      </c>
      <c r="W10" s="318"/>
      <c r="X10" s="318"/>
      <c r="Y10" s="318"/>
      <c r="Z10" s="318"/>
      <c r="AA10" s="318"/>
      <c r="AB10" s="318"/>
      <c r="AC10" s="318"/>
      <c r="AD10" s="318"/>
      <c r="AE10" s="318"/>
      <c r="AF10" s="318"/>
      <c r="AG10" s="318"/>
      <c r="AH10" s="318"/>
      <c r="AI10" s="318"/>
      <c r="AJ10" s="318"/>
    </row>
    <row r="11" spans="1:36" ht="14" x14ac:dyDescent="0.15">
      <c r="A11" s="110" t="str">
        <f>'ACT Apr 2024'!K5</f>
        <v>Red Energy</v>
      </c>
      <c r="B11" s="111" t="str">
        <f>'ACT Apr 2024'!L5</f>
        <v>Red Business Saver</v>
      </c>
      <c r="C11" s="112">
        <f>IF('ACT Apr 2024'!BP5=0,91*'ACT Apr 2024'!M5/100,(91*'ACT Apr 2024'!M5/100)+'ACT Apr 2024'!BP5/4)</f>
        <v>120.84800000000001</v>
      </c>
      <c r="D11" s="112">
        <f>IF('ACT Apr 2024'!O5="",$C$5*'ACT Apr 2024'!N5/100,IF($C$5&gt;='ACT Apr 2024'!P5,('ACT Apr 2024'!P5*'ACT Apr 2024'!N5/100),($C$5*'ACT Apr 2024'!N5/100)))</f>
        <v>1562.7272727272727</v>
      </c>
      <c r="E11" s="112">
        <f>IF(AND('ACT Apr 2024'!P5&gt;0,'ACT Apr 2024'!R5&gt;0),IF($C$5&lt;'ACT Apr 2024'!P5,0,IF($C$5&lt;=('ACT Apr 2024'!R5+'ACT Apr 2024'!P5),(($C$5-'ACT Apr 2024'!P5)*'ACT Apr 2024'!Q5/100),(('ACT Apr 2024'!R5)*'ACT Apr 2024'!Q5/100))),0)</f>
        <v>0</v>
      </c>
      <c r="F11" s="112">
        <f>IF(AND('ACT Apr 2024'!Q5&gt;0,'ACT Apr 2024'!S5&gt;0),IF($C$5&lt;('ACT Apr 2024'!R5+'ACT Apr 2024'!P5),0,IF($C$5&lt;=('ACT Apr 2024'!T5+'ACT Apr 2024'!R5+'ACT Apr 2024'!P5),(($C$5-('ACT Apr 2024'!R5+'ACT Apr 2024'!P5))*'ACT Apr 2024'!S5/100),('ACT Apr 2024'!T5*'ACT Apr 2024'!S5/100))),0)</f>
        <v>0</v>
      </c>
      <c r="G11" s="114">
        <v>0</v>
      </c>
      <c r="H11" s="112">
        <f>IF(AND('ACT Apr 2024'!R5&gt;0,'ACT Apr 2024'!T5&gt;0),IF(($C$5&lt;'ACT Apr 2024'!T5),(0),($C$5-'ACT Apr 2024'!T5)*'ACT Apr 2024'!U5/100),IF(AND('ACT Apr 2024'!R5&gt;0,'ACT Apr 2024'!T5=""),IF(($C$5&lt;'ACT Apr 2024'!R5+'ACT Apr 2024'!P5),(0),(($C$5-('ACT Apr 2024'!R5+'ACT Apr 2024'!P5))*'ACT Apr 2024'!S5/100)),IF(AND('ACT Apr 2024'!P5&gt;0,'ACT Apr 2024'!R5=""&gt;0),IF(($C$5&lt;'ACT Apr 2024'!P5),(0),($C$5-'ACT Apr 2024'!P5)*'ACT Apr 2024'!Q5/100),0)))</f>
        <v>0</v>
      </c>
      <c r="I11" s="115">
        <f>SUM(C11:H11)</f>
        <v>1683.5752727272727</v>
      </c>
      <c r="J11" s="115">
        <f t="shared" si="3"/>
        <v>6250.909090909091</v>
      </c>
      <c r="K11" s="115">
        <f t="shared" si="4"/>
        <v>6734.3010909090908</v>
      </c>
      <c r="L11" s="85">
        <f t="shared" si="5"/>
        <v>7407.7312000000002</v>
      </c>
      <c r="M11" s="116">
        <f>'ACT Apr 2024'!BB5</f>
        <v>0</v>
      </c>
      <c r="N11" s="116">
        <f>'ACT Apr 2024'!BC5</f>
        <v>0</v>
      </c>
      <c r="O11" s="116">
        <f>'ACT Apr 2024'!BD5</f>
        <v>0</v>
      </c>
      <c r="P11" s="116">
        <f>'ACT Apr 2024'!BE5</f>
        <v>0</v>
      </c>
      <c r="Q11" s="116" t="str">
        <f t="shared" si="0"/>
        <v>No discount</v>
      </c>
      <c r="R11" s="116" t="str">
        <f t="shared" si="1"/>
        <v>Inclusive</v>
      </c>
      <c r="S11" s="211">
        <f t="shared" si="6"/>
        <v>6734.3010909090908</v>
      </c>
      <c r="T11" s="212">
        <f t="shared" si="7"/>
        <v>6734.3010909090908</v>
      </c>
      <c r="U11" s="85">
        <f t="shared" si="8"/>
        <v>7407.7312000000002</v>
      </c>
      <c r="V11" s="306">
        <f t="shared" si="8"/>
        <v>7407.7312000000002</v>
      </c>
      <c r="W11" s="318"/>
      <c r="X11" s="318"/>
      <c r="Y11" s="318"/>
      <c r="Z11" s="318"/>
      <c r="AA11" s="318"/>
      <c r="AB11" s="318"/>
      <c r="AC11" s="318"/>
      <c r="AD11" s="318"/>
      <c r="AE11" s="318"/>
      <c r="AF11" s="318"/>
      <c r="AG11" s="318"/>
      <c r="AH11" s="318"/>
      <c r="AI11" s="318"/>
      <c r="AJ11" s="318"/>
    </row>
    <row r="12" spans="1:36" ht="14" x14ac:dyDescent="0.15">
      <c r="A12" s="110" t="str">
        <f>'ACT Apr 2024'!K6</f>
        <v>Energy Locals</v>
      </c>
      <c r="B12" s="111" t="str">
        <f>'ACT Apr 2024'!L6</f>
        <v>Business Member</v>
      </c>
      <c r="C12" s="112">
        <f>IF('ACT Apr 2024'!BP6=0,91*'ACT Apr 2024'!M6/100,(91*'ACT Apr 2024'!M6/100)+'ACT Apr 2024'!BP6/4)</f>
        <v>127.03181818181817</v>
      </c>
      <c r="D12" s="112">
        <f>IF('ACT Apr 2024'!O6="",$C$5*'ACT Apr 2024'!N6/100,IF($C$5&gt;='ACT Apr 2024'!P6,('ACT Apr 2024'!P6*'ACT Apr 2024'!N6/100),($C$5*'ACT Apr 2024'!N6/100)))</f>
        <v>1409.090909090909</v>
      </c>
      <c r="E12" s="112">
        <f>IF(AND('ACT Apr 2024'!P6&gt;0,'ACT Apr 2024'!R6&gt;0),IF($C$5&lt;'ACT Apr 2024'!P6,0,IF($C$5&lt;=('ACT Apr 2024'!R6+'ACT Apr 2024'!P6),(($C$5-'ACT Apr 2024'!P6)*'ACT Apr 2024'!Q6/100),(('ACT Apr 2024'!R6)*'ACT Apr 2024'!Q6/100))),0)</f>
        <v>0</v>
      </c>
      <c r="F12" s="112">
        <f>IF(AND('ACT Apr 2024'!Q6&gt;0,'ACT Apr 2024'!S6&gt;0),IF($C$5&lt;('ACT Apr 2024'!R6+'ACT Apr 2024'!P6),0,IF($C$5&lt;=('ACT Apr 2024'!T6+'ACT Apr 2024'!R6+'ACT Apr 2024'!P6),(($C$5-('ACT Apr 2024'!R6+'ACT Apr 2024'!P6))*'ACT Apr 2024'!S6/100),('ACT Apr 2024'!T6*'ACT Apr 2024'!S6/100))),0)</f>
        <v>0</v>
      </c>
      <c r="G12" s="114">
        <v>0</v>
      </c>
      <c r="H12" s="112">
        <f>IF(AND('ACT Apr 2024'!R6&gt;0,'ACT Apr 2024'!T6&gt;0),IF(($C$5&lt;'ACT Apr 2024'!T6),(0),($C$5-'ACT Apr 2024'!T6)*'ACT Apr 2024'!U6/100),IF(AND('ACT Apr 2024'!R6&gt;0,'ACT Apr 2024'!T6=""),IF(($C$5&lt;'ACT Apr 2024'!R6+'ACT Apr 2024'!P6),(0),(($C$5-('ACT Apr 2024'!R6+'ACT Apr 2024'!P6))*'ACT Apr 2024'!S6/100)),IF(AND('ACT Apr 2024'!P6&gt;0,'ACT Apr 2024'!R6=""&gt;0),IF(($C$5&lt;'ACT Apr 2024'!P6),(0),($C$5-'ACT Apr 2024'!P6)*'ACT Apr 2024'!Q6/100),0)))</f>
        <v>0</v>
      </c>
      <c r="I12" s="115">
        <f>SUM(C12:H12)</f>
        <v>1536.1227272727272</v>
      </c>
      <c r="J12" s="115">
        <f t="shared" si="3"/>
        <v>5636.363636363636</v>
      </c>
      <c r="K12" s="115">
        <f t="shared" si="4"/>
        <v>6144.4909090909086</v>
      </c>
      <c r="L12" s="85">
        <f t="shared" si="5"/>
        <v>6758.9400000000005</v>
      </c>
      <c r="M12" s="116">
        <f>'ACT Apr 2024'!BB6</f>
        <v>0</v>
      </c>
      <c r="N12" s="116">
        <f>'ACT Apr 2024'!BC6</f>
        <v>0</v>
      </c>
      <c r="O12" s="116">
        <f>'ACT Apr 2024'!BD6</f>
        <v>0</v>
      </c>
      <c r="P12" s="116">
        <f>'ACT Apr 2024'!BE6</f>
        <v>0</v>
      </c>
      <c r="Q12" s="116" t="str">
        <f t="shared" si="0"/>
        <v>No discount</v>
      </c>
      <c r="R12" s="116" t="str">
        <f t="shared" si="1"/>
        <v>Exclusive</v>
      </c>
      <c r="S12" s="211">
        <f t="shared" si="6"/>
        <v>6144.4909090909086</v>
      </c>
      <c r="T12" s="212">
        <f t="shared" si="7"/>
        <v>6144.4909090909086</v>
      </c>
      <c r="U12" s="85">
        <f t="shared" si="8"/>
        <v>6758.9400000000005</v>
      </c>
      <c r="V12" s="306">
        <f t="shared" si="8"/>
        <v>6758.9400000000005</v>
      </c>
      <c r="W12" s="318"/>
      <c r="X12" s="318"/>
      <c r="Y12" s="318"/>
      <c r="Z12" s="318"/>
      <c r="AA12" s="318"/>
      <c r="AB12" s="318"/>
      <c r="AC12" s="318"/>
      <c r="AD12" s="318"/>
      <c r="AE12" s="318"/>
      <c r="AF12" s="318"/>
      <c r="AG12" s="318"/>
      <c r="AH12" s="318"/>
      <c r="AI12" s="318"/>
      <c r="AJ12" s="318"/>
    </row>
    <row r="13" spans="1:36" ht="14" x14ac:dyDescent="0.15">
      <c r="A13" s="110" t="str">
        <f>'ACT Apr 2024'!K7</f>
        <v>CovaU</v>
      </c>
      <c r="B13" s="111" t="str">
        <f>'ACT Apr 2024'!L7</f>
        <v>Basics</v>
      </c>
      <c r="C13" s="112">
        <f>IF('ACT Apr 2024'!BP7=0,91*'ACT Apr 2024'!M7/100,(91*'ACT Apr 2024'!M7/100)+'ACT Apr 2024'!BP7/4)</f>
        <v>126.03499999999998</v>
      </c>
      <c r="D13" s="112">
        <f>IF('ACT Apr 2024'!O7="",$C$5*'ACT Apr 2024'!N7/100,IF($C$5&gt;='ACT Apr 2024'!P7,('ACT Apr 2024'!P7*'ACT Apr 2024'!N7/100),($C$5*'ACT Apr 2024'!N7/100)))</f>
        <v>1645</v>
      </c>
      <c r="E13" s="112">
        <f>IF(AND('ACT Apr 2024'!P7&gt;0,'ACT Apr 2024'!R7&gt;0),IF($C$5&lt;'ACT Apr 2024'!P7,0,IF($C$5&lt;=('ACT Apr 2024'!R7+'ACT Apr 2024'!P7),(($C$5-'ACT Apr 2024'!P7)*'ACT Apr 2024'!Q7/100),(('ACT Apr 2024'!R7)*'ACT Apr 2024'!Q7/100))),0)</f>
        <v>0</v>
      </c>
      <c r="F13" s="112">
        <f>IF(AND('ACT Apr 2024'!Q7&gt;0,'ACT Apr 2024'!S7&gt;0),IF($C$5&lt;('ACT Apr 2024'!R7+'ACT Apr 2024'!P7),0,IF($C$5&lt;=('ACT Apr 2024'!T7+'ACT Apr 2024'!R7+'ACT Apr 2024'!P7),(($C$5-('ACT Apr 2024'!R7+'ACT Apr 2024'!P7))*'ACT Apr 2024'!S7/100),('ACT Apr 2024'!T7*'ACT Apr 2024'!S7/100))),0)</f>
        <v>0</v>
      </c>
      <c r="G13" s="114">
        <v>0</v>
      </c>
      <c r="H13" s="112">
        <f>IF(AND('ACT Apr 2024'!R7&gt;0,'ACT Apr 2024'!T7&gt;0),IF(($C$5&lt;'ACT Apr 2024'!T7),(0),($C$5-'ACT Apr 2024'!T7)*'ACT Apr 2024'!U7/100),IF(AND('ACT Apr 2024'!R7&gt;0,'ACT Apr 2024'!T7=""),IF(($C$5&lt;'ACT Apr 2024'!R7+'ACT Apr 2024'!P7),(0),(($C$5-('ACT Apr 2024'!R7+'ACT Apr 2024'!P7))*'ACT Apr 2024'!S7/100)),IF(AND('ACT Apr 2024'!P7&gt;0,'ACT Apr 2024'!R7=""&gt;0),IF(($C$5&lt;'ACT Apr 2024'!P7),(0),($C$5-'ACT Apr 2024'!P7)*'ACT Apr 2024'!Q7/100),0)))</f>
        <v>0</v>
      </c>
      <c r="I13" s="115">
        <f>SUM(C13:H13)</f>
        <v>1771.0350000000001</v>
      </c>
      <c r="J13" s="115">
        <f t="shared" si="3"/>
        <v>6580</v>
      </c>
      <c r="K13" s="115">
        <f t="shared" si="4"/>
        <v>7084.14</v>
      </c>
      <c r="L13" s="85">
        <f t="shared" si="5"/>
        <v>7792.554000000001</v>
      </c>
      <c r="M13" s="116">
        <f>'ACT Apr 2024'!BB7</f>
        <v>0</v>
      </c>
      <c r="N13" s="116">
        <f>'ACT Apr 2024'!BC7</f>
        <v>0</v>
      </c>
      <c r="O13" s="116">
        <f>'ACT Apr 2024'!BD7</f>
        <v>0</v>
      </c>
      <c r="P13" s="116">
        <f>'ACT Apr 2024'!BE7</f>
        <v>0</v>
      </c>
      <c r="Q13" s="116" t="str">
        <f t="shared" si="0"/>
        <v>No discount</v>
      </c>
      <c r="R13" s="116" t="str">
        <f t="shared" si="1"/>
        <v>Exclusive</v>
      </c>
      <c r="S13" s="211">
        <f t="shared" si="6"/>
        <v>7084.14</v>
      </c>
      <c r="T13" s="212">
        <f t="shared" si="7"/>
        <v>7084.14</v>
      </c>
      <c r="U13" s="85">
        <f t="shared" si="8"/>
        <v>7792.554000000001</v>
      </c>
      <c r="V13" s="306">
        <f t="shared" si="8"/>
        <v>7792.554000000001</v>
      </c>
      <c r="W13" s="318"/>
      <c r="X13" s="318"/>
      <c r="Y13" s="318"/>
      <c r="Z13" s="318"/>
      <c r="AA13" s="318"/>
      <c r="AB13" s="318"/>
      <c r="AC13" s="318"/>
      <c r="AD13" s="318"/>
      <c r="AE13" s="318"/>
      <c r="AF13" s="318"/>
      <c r="AG13" s="318"/>
      <c r="AH13" s="318"/>
      <c r="AI13" s="318"/>
      <c r="AJ13" s="318"/>
    </row>
    <row r="14" spans="1:36" ht="14" x14ac:dyDescent="0.15">
      <c r="A14" s="110" t="str">
        <f>'ACT Apr 2024'!K8</f>
        <v>Next Business Energy</v>
      </c>
      <c r="B14" s="111" t="str">
        <f>'ACT Apr 2024'!L8</f>
        <v>Assured</v>
      </c>
      <c r="C14" s="112">
        <f>IF('ACT Apr 2024'!BP8=0,91*'ACT Apr 2024'!M8/100,(91*'ACT Apr 2024'!M8/100)+'ACT Apr 2024'!BP8/4)</f>
        <v>75.579636363636354</v>
      </c>
      <c r="D14" s="112">
        <f>IF('ACT Apr 2024'!O8="",$C$5*'ACT Apr 2024'!N8/100,IF($C$5&gt;='ACT Apr 2024'!P8,('ACT Apr 2024'!P8*'ACT Apr 2024'!N8/100),($C$5*'ACT Apr 2024'!N8/100)))</f>
        <v>1362.272727272727</v>
      </c>
      <c r="E14" s="112">
        <f>IF(AND('ACT Apr 2024'!P8&gt;0,'ACT Apr 2024'!R8&gt;0),IF($C$5&lt;'ACT Apr 2024'!P8,0,IF($C$5&lt;=('ACT Apr 2024'!R8+'ACT Apr 2024'!P8),(($C$5-'ACT Apr 2024'!P8)*'ACT Apr 2024'!Q8/100),(('ACT Apr 2024'!R8)*'ACT Apr 2024'!Q8/100))),0)</f>
        <v>0</v>
      </c>
      <c r="F14" s="112">
        <f>IF(AND('ACT Apr 2024'!Q8&gt;0,'ACT Apr 2024'!S8&gt;0),IF($C$5&lt;('ACT Apr 2024'!R8+'ACT Apr 2024'!P8),0,IF($C$5&lt;=('ACT Apr 2024'!T8+'ACT Apr 2024'!R8+'ACT Apr 2024'!P8),(($C$5-('ACT Apr 2024'!R8+'ACT Apr 2024'!P8))*'ACT Apr 2024'!S8/100),('ACT Apr 2024'!T8*'ACT Apr 2024'!S8/100))),0)</f>
        <v>0</v>
      </c>
      <c r="G14" s="114">
        <v>0</v>
      </c>
      <c r="H14" s="112">
        <f>IF(AND('ACT Apr 2024'!R8&gt;0,'ACT Apr 2024'!T8&gt;0),IF(($C$5&lt;'ACT Apr 2024'!T8),(0),($C$5-'ACT Apr 2024'!T8)*'ACT Apr 2024'!U8/100),IF(AND('ACT Apr 2024'!R8&gt;0,'ACT Apr 2024'!T8=""),IF(($C$5&lt;'ACT Apr 2024'!R8+'ACT Apr 2024'!P8),(0),(($C$5-('ACT Apr 2024'!R8+'ACT Apr 2024'!P8))*'ACT Apr 2024'!S8/100)),IF(AND('ACT Apr 2024'!P8&gt;0,'ACT Apr 2024'!R8=""&gt;0),IF(($C$5&lt;'ACT Apr 2024'!P8),(0),($C$5-'ACT Apr 2024'!P8)*'ACT Apr 2024'!Q8/100),0)))</f>
        <v>0</v>
      </c>
      <c r="I14" s="115">
        <f>SUM(C14:H14)</f>
        <v>1437.8523636363634</v>
      </c>
      <c r="J14" s="115">
        <f t="shared" si="3"/>
        <v>5449.0909090909081</v>
      </c>
      <c r="K14" s="115">
        <f t="shared" si="4"/>
        <v>5751.4094545454536</v>
      </c>
      <c r="L14" s="85">
        <f t="shared" si="5"/>
        <v>6326.5503999999992</v>
      </c>
      <c r="M14" s="116">
        <f>'ACT Apr 2024'!BB8</f>
        <v>0</v>
      </c>
      <c r="N14" s="116">
        <f>'ACT Apr 2024'!BC8</f>
        <v>0</v>
      </c>
      <c r="O14" s="116">
        <f>'ACT Apr 2024'!BD8</f>
        <v>0</v>
      </c>
      <c r="P14" s="116">
        <f>'ACT Apr 2024'!BE8</f>
        <v>0</v>
      </c>
      <c r="Q14" s="116" t="str">
        <f t="shared" si="0"/>
        <v>No discount</v>
      </c>
      <c r="R14" s="116" t="str">
        <f t="shared" si="1"/>
        <v>Exclusive</v>
      </c>
      <c r="S14" s="211">
        <f t="shared" si="6"/>
        <v>5751.4094545454536</v>
      </c>
      <c r="T14" s="212">
        <f t="shared" si="7"/>
        <v>5751.4094545454536</v>
      </c>
      <c r="U14" s="85">
        <f t="shared" si="8"/>
        <v>6326.5503999999992</v>
      </c>
      <c r="V14" s="306">
        <f t="shared" si="8"/>
        <v>6326.5503999999992</v>
      </c>
      <c r="W14" s="318"/>
      <c r="X14" s="318"/>
      <c r="Y14" s="318"/>
      <c r="Z14" s="318"/>
      <c r="AA14" s="318"/>
      <c r="AB14" s="318"/>
      <c r="AC14" s="318"/>
      <c r="AD14" s="318"/>
      <c r="AE14" s="318"/>
      <c r="AF14" s="318"/>
      <c r="AG14" s="318"/>
      <c r="AH14" s="318"/>
      <c r="AI14" s="318"/>
      <c r="AJ14" s="318"/>
    </row>
    <row r="15" spans="1:36" x14ac:dyDescent="0.15">
      <c r="A15" s="318"/>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18"/>
      <c r="AG15" s="318"/>
      <c r="AH15" s="318"/>
      <c r="AI15" s="318"/>
      <c r="AJ15" s="318"/>
    </row>
    <row r="16" spans="1:36" ht="14" thickBot="1" x14ac:dyDescent="0.2">
      <c r="A16" s="318"/>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row>
    <row r="17" spans="1:36" ht="14" x14ac:dyDescent="0.15">
      <c r="A17" s="74" t="s">
        <v>197</v>
      </c>
      <c r="B17" s="75"/>
      <c r="C17" s="75"/>
      <c r="D17" s="81"/>
      <c r="E17" s="81"/>
      <c r="F17" s="81"/>
      <c r="G17" s="81"/>
      <c r="H17" s="81"/>
      <c r="I17" s="82"/>
      <c r="J17" s="82"/>
      <c r="K17" s="75"/>
      <c r="L17" s="75"/>
      <c r="M17" s="75"/>
      <c r="N17" s="75"/>
      <c r="O17" s="75"/>
      <c r="P17" s="75"/>
      <c r="Q17" s="75"/>
      <c r="R17" s="75"/>
      <c r="S17" s="75"/>
      <c r="T17" s="75"/>
      <c r="U17" s="75"/>
      <c r="V17" s="76"/>
      <c r="W17" s="318"/>
      <c r="X17" s="318"/>
      <c r="Y17" s="318"/>
      <c r="Z17" s="318"/>
      <c r="AA17" s="318"/>
      <c r="AB17" s="318"/>
      <c r="AC17" s="318"/>
      <c r="AD17" s="318"/>
      <c r="AE17" s="318"/>
      <c r="AF17" s="318"/>
      <c r="AG17" s="318"/>
      <c r="AH17" s="318"/>
      <c r="AI17" s="318"/>
      <c r="AJ17" s="318"/>
    </row>
    <row r="18" spans="1:36" ht="14" x14ac:dyDescent="0.15">
      <c r="A18" s="77" t="s">
        <v>105</v>
      </c>
      <c r="B18" s="32"/>
      <c r="C18" s="86">
        <v>5000</v>
      </c>
      <c r="D18" s="83"/>
      <c r="E18" s="83"/>
      <c r="F18" s="83"/>
      <c r="G18" s="83"/>
      <c r="H18" s="83"/>
      <c r="I18" s="84"/>
      <c r="J18" s="84"/>
      <c r="K18" s="32"/>
      <c r="L18" s="32"/>
      <c r="M18" s="32"/>
      <c r="N18" s="32"/>
      <c r="O18" s="32"/>
      <c r="P18" s="32"/>
      <c r="Q18" s="32"/>
      <c r="R18" s="32"/>
      <c r="S18" s="32"/>
      <c r="T18" s="32"/>
      <c r="U18" s="32"/>
      <c r="V18" s="78"/>
      <c r="W18" s="318"/>
      <c r="X18" s="318"/>
      <c r="Y18" s="318"/>
      <c r="Z18" s="318"/>
      <c r="AA18" s="318"/>
      <c r="AB18" s="318"/>
      <c r="AC18" s="318"/>
      <c r="AD18" s="318"/>
      <c r="AE18" s="318"/>
      <c r="AF18" s="318"/>
      <c r="AG18" s="318"/>
      <c r="AH18" s="318"/>
      <c r="AI18" s="318"/>
      <c r="AJ18" s="318"/>
    </row>
    <row r="19" spans="1:36" ht="14" x14ac:dyDescent="0.15">
      <c r="A19" s="77" t="s">
        <v>198</v>
      </c>
      <c r="B19" s="32"/>
      <c r="C19" s="87">
        <v>0.7</v>
      </c>
      <c r="D19" s="83"/>
      <c r="E19" s="83"/>
      <c r="F19" s="83"/>
      <c r="G19" s="83"/>
      <c r="H19" s="83"/>
      <c r="I19" s="84"/>
      <c r="J19" s="84"/>
      <c r="K19" s="32"/>
      <c r="L19" s="32"/>
      <c r="M19" s="32"/>
      <c r="N19" s="32"/>
      <c r="O19" s="32"/>
      <c r="P19" s="32"/>
      <c r="Q19" s="32"/>
      <c r="R19" s="32"/>
      <c r="S19" s="32"/>
      <c r="T19" s="32"/>
      <c r="U19" s="32"/>
      <c r="V19" s="78"/>
      <c r="W19" s="318"/>
      <c r="X19" s="318"/>
      <c r="Y19" s="318"/>
      <c r="Z19" s="318"/>
      <c r="AA19" s="318"/>
      <c r="AB19" s="318"/>
      <c r="AC19" s="318"/>
      <c r="AD19" s="318"/>
      <c r="AE19" s="318"/>
      <c r="AF19" s="318"/>
      <c r="AG19" s="318"/>
      <c r="AH19" s="318"/>
      <c r="AI19" s="318"/>
      <c r="AJ19" s="318"/>
    </row>
    <row r="20" spans="1:36" ht="14" x14ac:dyDescent="0.15">
      <c r="A20" s="77" t="s">
        <v>199</v>
      </c>
      <c r="B20" s="32"/>
      <c r="C20" s="87">
        <v>0.3</v>
      </c>
      <c r="D20" s="83"/>
      <c r="E20" s="83"/>
      <c r="F20" s="83"/>
      <c r="G20" s="83"/>
      <c r="H20" s="83"/>
      <c r="I20" s="84"/>
      <c r="J20" s="84"/>
      <c r="K20" s="32"/>
      <c r="L20" s="32"/>
      <c r="M20" s="32"/>
      <c r="N20" s="32"/>
      <c r="O20" s="32"/>
      <c r="P20" s="32"/>
      <c r="Q20" s="32"/>
      <c r="R20" s="32"/>
      <c r="S20" s="32"/>
      <c r="T20" s="32"/>
      <c r="U20" s="32"/>
      <c r="V20" s="78"/>
      <c r="W20" s="318"/>
      <c r="X20" s="318"/>
      <c r="Y20" s="318"/>
      <c r="Z20" s="318"/>
      <c r="AA20" s="318"/>
      <c r="AB20" s="318"/>
      <c r="AC20" s="318"/>
      <c r="AD20" s="318"/>
      <c r="AE20" s="318"/>
      <c r="AF20" s="318"/>
      <c r="AG20" s="318"/>
      <c r="AH20" s="318"/>
      <c r="AI20" s="318"/>
      <c r="AJ20" s="318"/>
    </row>
    <row r="21" spans="1:36"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6"/>
      <c r="W21" s="318"/>
      <c r="X21" s="318"/>
      <c r="Y21" s="318"/>
      <c r="Z21" s="318"/>
      <c r="AA21" s="318"/>
      <c r="AB21" s="318"/>
      <c r="AC21" s="318"/>
      <c r="AD21" s="318"/>
      <c r="AE21" s="318"/>
      <c r="AF21" s="318"/>
      <c r="AG21" s="318"/>
      <c r="AH21" s="318"/>
      <c r="AI21" s="318"/>
      <c r="AJ21" s="318"/>
    </row>
    <row r="22" spans="1:36" ht="75" x14ac:dyDescent="0.15">
      <c r="A22" s="177" t="s">
        <v>14</v>
      </c>
      <c r="B22" s="178" t="s">
        <v>188</v>
      </c>
      <c r="C22" s="179" t="s">
        <v>164</v>
      </c>
      <c r="D22" s="179" t="s">
        <v>5</v>
      </c>
      <c r="E22" s="179" t="s">
        <v>6</v>
      </c>
      <c r="F22" s="179" t="s">
        <v>7</v>
      </c>
      <c r="G22" s="179" t="s">
        <v>110</v>
      </c>
      <c r="H22" s="179" t="s">
        <v>197</v>
      </c>
      <c r="I22" s="186" t="s">
        <v>111</v>
      </c>
      <c r="J22" s="206" t="s">
        <v>335</v>
      </c>
      <c r="K22" s="207" t="s">
        <v>112</v>
      </c>
      <c r="L22" s="180" t="s">
        <v>339</v>
      </c>
      <c r="M22" s="181" t="s">
        <v>113</v>
      </c>
      <c r="N22" s="181" t="s">
        <v>167</v>
      </c>
      <c r="O22" s="181" t="s">
        <v>168</v>
      </c>
      <c r="P22" s="181" t="s">
        <v>169</v>
      </c>
      <c r="Q22" s="208" t="s">
        <v>336</v>
      </c>
      <c r="R22" s="208" t="s">
        <v>337</v>
      </c>
      <c r="S22" s="209" t="s">
        <v>129</v>
      </c>
      <c r="T22" s="209" t="s">
        <v>130</v>
      </c>
      <c r="U22" s="182" t="s">
        <v>176</v>
      </c>
      <c r="V22" s="305" t="s">
        <v>177</v>
      </c>
      <c r="W22" s="318"/>
      <c r="X22" s="318"/>
      <c r="Y22" s="318"/>
      <c r="Z22" s="318"/>
      <c r="AA22" s="318"/>
      <c r="AB22" s="318"/>
      <c r="AC22" s="318"/>
      <c r="AD22" s="318"/>
      <c r="AE22" s="318"/>
      <c r="AF22" s="318"/>
      <c r="AG22" s="318"/>
      <c r="AH22" s="318"/>
      <c r="AI22" s="318"/>
      <c r="AJ22" s="318"/>
    </row>
    <row r="23" spans="1:36" ht="14" x14ac:dyDescent="0.15">
      <c r="A23" s="110" t="str">
        <f>'ACT Apr 2024'!K9</f>
        <v>ActewAGL</v>
      </c>
      <c r="B23" s="111" t="str">
        <f>'ACT Apr 2024'!L9</f>
        <v>Business Saver</v>
      </c>
      <c r="C23" s="112">
        <f>IF('ACT Apr 2024'!BP9=0,91*'ACT Apr 2024'!M9/100,(91*'ACT Apr 2024'!M9/100)+'ACT Apr 2024'!BP9/4)</f>
        <v>108.29</v>
      </c>
      <c r="D23" s="112">
        <f>IF('ACT Apr 2024'!O9="",$C$18*$C$19*'ACT Apr 2024'!N9/100,IF($C$18*$C$19&gt;='ACT Apr 2024'!P9,('ACT Apr 2024'!P9*'ACT Apr 2024'!N9/100),($C$18*$C$19*'ACT Apr 2024'!N9/100)))</f>
        <v>1032.5</v>
      </c>
      <c r="E23" s="112">
        <f>IF(AND('ACT Apr 2024'!P9&gt;0,'ACT Apr 2024'!R9&gt;0),IF($C$18*$C$19&lt;'ACT Apr 2024'!P9,0,IF($C$18*$C$19&lt;=('ACT Apr 2024'!R9+'ACT Apr 2024'!P9),(($C$18*$C$19-'ACT Apr 2024'!P9)*'ACT Apr 2024'!Q9/100),(('ACT Apr 2024'!R9)*'ACT Apr 2024'!Q9/100))),0)</f>
        <v>0</v>
      </c>
      <c r="F23" s="112">
        <f>IF(AND('ACT Apr 2024'!Q9&gt;0,'ACT Apr 2024'!S9&gt;0),IF($C$18*$C$19&lt;('ACT Apr 2024'!R9+'ACT Apr 2024'!P9),0,IF($C$18*$C$19&lt;=('ACT Apr 2024'!T9+'ACT Apr 2024'!R9+'ACT Apr 2024'!P9),(($C$18*$C$19-('ACT Apr 2024'!R9+'ACT Apr 2024'!P9))*'ACT Apr 2024'!S9/100),('ACT Apr 2024'!T9*'ACT Apr 2024'!S9/100))),0)</f>
        <v>0</v>
      </c>
      <c r="G23" s="112">
        <f>IF(AND('ACT Apr 2024'!R9&gt;0,'ACT Apr 2024'!T9&gt;0),IF(($C$18*$C$19&lt;'ACT Apr 2024'!T9),(0),($C$18*$C$19-'ACT Apr 2024'!T9)*'ACT Apr 2024'!U9/100),IF(AND('ACT Apr 2024'!R9&gt;0,'ACT Apr 2024'!T9=""),IF(($C$18*$C$19&lt;'ACT Apr 2024'!R9+'ACT Apr 2024'!P9),(0),(($C$18*$C$19-('ACT Apr 2024'!R9+'ACT Apr 2024'!P9))*'ACT Apr 2024'!S9/100)),IF(AND('ACT Apr 2024'!P9&gt;0,'ACT Apr 2024'!R9=""&gt;0),IF(($C$18*$C$19&lt;'ACT Apr 2024'!P9),(0),($C$18*$C$19-'ACT Apr 2024'!P9)*'ACT Apr 2024'!Q9/100),0)))</f>
        <v>0</v>
      </c>
      <c r="H23" s="112">
        <f>($C$18*$C$20)*'ACT Apr 2024'!AF9/100</f>
        <v>221.18181818181813</v>
      </c>
      <c r="I23" s="115">
        <f t="shared" ref="I23:I29" si="9">SUM(C23:H23)</f>
        <v>1361.971818181818</v>
      </c>
      <c r="J23" s="115">
        <f>(I23-C23)*4</f>
        <v>5014.7272727272721</v>
      </c>
      <c r="K23" s="115">
        <f>I23*4</f>
        <v>5447.8872727272719</v>
      </c>
      <c r="L23" s="85">
        <f>K23*1.1</f>
        <v>5992.6759999999995</v>
      </c>
      <c r="M23" s="116">
        <f>'ACT Apr 2024'!BB9</f>
        <v>0</v>
      </c>
      <c r="N23" s="116">
        <f>'ACT Apr 2024'!BC9</f>
        <v>0</v>
      </c>
      <c r="O23" s="116">
        <f>'ACT Apr 2024'!BD9</f>
        <v>0</v>
      </c>
      <c r="P23" s="116">
        <f>'ACT Apr 2024'!BE9</f>
        <v>0</v>
      </c>
      <c r="Q23" s="116" t="str">
        <f t="shared" ref="Q23:Q29" si="10">IF(SUM(M23:P23)=0,"No discount",IF(M23&gt;0,"Guaranteed off bill",IF(N23&gt;0,"Guaranteed off usage",IF(O23&gt;0,"Pay-on-time off bill","Pay-on-time off usage"))))</f>
        <v>No discount</v>
      </c>
      <c r="R23" s="116" t="str">
        <f t="shared" ref="R23:R29" si="11">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5447.8872727272719</v>
      </c>
      <c r="T23" s="212">
        <f>IF(AND(Q23="Pay-on-time off bill",R23="Inclusive"),((S23*1.1)-((S23*1.1)*O23/100))/1.1,IF(AND(Q23="Pay-on-time off usage",R23="Inclusive"),((S23*1.1)-((J23*1.1)*P23/100))/1.1,IF(AND(Q23="Pay-on-time off bill",R23="Exclusive"),S23-(S23*O23/100),IF(AND(Q23="Pay-on-time off usage",R23="Exclusive"),S23-(J23*P23/100),IF(R23="Inclusive",((S23*1.1))/1.1,S23)))))</f>
        <v>5447.8872727272719</v>
      </c>
      <c r="U23" s="85">
        <f>S23*1.1</f>
        <v>5992.6759999999995</v>
      </c>
      <c r="V23" s="306">
        <f>T23*1.1</f>
        <v>5992.6759999999995</v>
      </c>
      <c r="W23" s="318"/>
      <c r="X23" s="318"/>
      <c r="Y23" s="318"/>
      <c r="Z23" s="318"/>
      <c r="AA23" s="318"/>
      <c r="AB23" s="318"/>
      <c r="AC23" s="318"/>
      <c r="AD23" s="318"/>
      <c r="AE23" s="318"/>
      <c r="AF23" s="318"/>
      <c r="AG23" s="318"/>
      <c r="AH23" s="318"/>
      <c r="AI23" s="318"/>
      <c r="AJ23" s="318"/>
    </row>
    <row r="24" spans="1:36" ht="14" x14ac:dyDescent="0.15">
      <c r="A24" s="110" t="str">
        <f>'ACT Apr 2024'!K10</f>
        <v>EnergyAustralia</v>
      </c>
      <c r="B24" s="111" t="str">
        <f>'ACT Apr 2024'!L10</f>
        <v>Balance Plan</v>
      </c>
      <c r="C24" s="112">
        <f>IF('ACT Apr 2024'!BP10=0,91*'ACT Apr 2024'!M10/100,(91*'ACT Apr 2024'!M10/100)+'ACT Apr 2024'!BP10/4)</f>
        <v>120.666</v>
      </c>
      <c r="D24" s="112">
        <f>IF('ACT Apr 2024'!O10="",$C$18*$C$19*'ACT Apr 2024'!N10/100,IF($C$18*$C$19&gt;='ACT Apr 2024'!P10,('ACT Apr 2024'!P10*'ACT Apr 2024'!N10/100),($C$18*$C$19*'ACT Apr 2024'!N10/100)))</f>
        <v>1170.590909090909</v>
      </c>
      <c r="E24" s="112">
        <f>IF(AND('ACT Apr 2024'!P10&gt;0,'ACT Apr 2024'!R10&gt;0),IF($C$18*$C$19&lt;'ACT Apr 2024'!P10,0,IF($C$18*$C$19&lt;=('ACT Apr 2024'!R10+'ACT Apr 2024'!P10),(($C$18*$C$19-'ACT Apr 2024'!P10)*'ACT Apr 2024'!Q10/100),(('ACT Apr 2024'!R10)*'ACT Apr 2024'!Q10/100))),0)</f>
        <v>0</v>
      </c>
      <c r="F24" s="112">
        <f>IF(AND('ACT Apr 2024'!Q10&gt;0,'ACT Apr 2024'!S10&gt;0),IF($C$18*$C$19&lt;('ACT Apr 2024'!R10+'ACT Apr 2024'!P10),0,IF($C$18*$C$19&lt;=('ACT Apr 2024'!T10+'ACT Apr 2024'!R10+'ACT Apr 2024'!P10),(($C$18*$C$19-('ACT Apr 2024'!R10+'ACT Apr 2024'!P10))*'ACT Apr 2024'!S10/100),('ACT Apr 2024'!T10*'ACT Apr 2024'!S10/100))),0)</f>
        <v>0</v>
      </c>
      <c r="G24" s="112">
        <f>IF(AND('ACT Apr 2024'!R10&gt;0,'ACT Apr 2024'!T10&gt;0),IF(($C$18*$C$19&lt;'ACT Apr 2024'!T10),(0),($C$18*$C$19-'ACT Apr 2024'!T10)*'ACT Apr 2024'!U10/100),IF(AND('ACT Apr 2024'!R10&gt;0,'ACT Apr 2024'!T10=""),IF(($C$18*$C$19&lt;'ACT Apr 2024'!R10+'ACT Apr 2024'!P10),(0),(($C$18*$C$19-('ACT Apr 2024'!R10+'ACT Apr 2024'!P10))*'ACT Apr 2024'!S10/100)),IF(AND('ACT Apr 2024'!P10&gt;0,'ACT Apr 2024'!R10=""&gt;0),IF(($C$18*$C$19&lt;'ACT Apr 2024'!P10),(0),($C$18*$C$19-'ACT Apr 2024'!P10)*'ACT Apr 2024'!Q10/100),0)))</f>
        <v>0</v>
      </c>
      <c r="H24" s="112">
        <f>($C$18*$C$20)*'ACT Apr 2024'!AF10/100</f>
        <v>242.86363636363632</v>
      </c>
      <c r="I24" s="115">
        <f t="shared" si="9"/>
        <v>1534.1205454545452</v>
      </c>
      <c r="J24" s="115">
        <f t="shared" ref="J24:J29" si="12">(I24-C24)*4</f>
        <v>5653.8181818181811</v>
      </c>
      <c r="K24" s="115">
        <f t="shared" ref="K24:K29" si="13">I24*4</f>
        <v>6136.4821818181808</v>
      </c>
      <c r="L24" s="85">
        <f t="shared" ref="L24:L29" si="14">K24*1.1</f>
        <v>6750.1303999999991</v>
      </c>
      <c r="M24" s="116">
        <f>'ACT Apr 2024'!BB10</f>
        <v>5</v>
      </c>
      <c r="N24" s="116">
        <f>'ACT Apr 2024'!BC10</f>
        <v>0</v>
      </c>
      <c r="O24" s="116">
        <f>'ACT Apr 2024'!BD10</f>
        <v>0</v>
      </c>
      <c r="P24" s="116">
        <f>'ACT Apr 2024'!BE10</f>
        <v>0</v>
      </c>
      <c r="Q24" s="116" t="str">
        <f t="shared" si="10"/>
        <v>Guaranteed off bill</v>
      </c>
      <c r="R24" s="116" t="str">
        <f t="shared" si="11"/>
        <v>Exclusive</v>
      </c>
      <c r="S24" s="211">
        <f t="shared" ref="S24:S29" si="15">IF(AND(Q24="Guaranteed off bill",R24="Inclusive"),((K24*1.1)-((K24*1.1)*M24/100))/1.1,IF(AND(Q24="Guaranteed off usage",R24="Inclusive"),((K24*1.1)-((J24*1.1)*N24/100))/1.1,IF(AND(Q24="Guaranteed off bill",R24="Exclusive"),K24-(K24*M24/100),IF(AND(Q24="Guaranteed off usage",R24="Exclusive"),K24-(J24*N24/100),IF(R24="Inclusive",((K24*1.1))/1.1,K24)))))</f>
        <v>5829.6580727272722</v>
      </c>
      <c r="T24" s="212">
        <f t="shared" ref="T24:T29" si="16">IF(AND(Q24="Pay-on-time off bill",R24="Inclusive"),((S24*1.1)-((S24*1.1)*O24/100))/1.1,IF(AND(Q24="Pay-on-time off usage",R24="Inclusive"),((S24*1.1)-((J24*1.1)*P24/100))/1.1,IF(AND(Q24="Pay-on-time off bill",R24="Exclusive"),S24-(S24*O24/100),IF(AND(Q24="Pay-on-time off usage",R24="Exclusive"),S24-(J24*P24/100),IF(R24="Inclusive",((S24*1.1))/1.1,S24)))))</f>
        <v>5829.6580727272722</v>
      </c>
      <c r="U24" s="85">
        <f>S24*1.1</f>
        <v>6412.6238800000001</v>
      </c>
      <c r="V24" s="306">
        <f>T24*1.1</f>
        <v>6412.6238800000001</v>
      </c>
      <c r="W24" s="318"/>
      <c r="X24" s="318"/>
      <c r="Y24" s="318"/>
      <c r="Z24" s="318"/>
      <c r="AA24" s="318"/>
      <c r="AB24" s="318"/>
      <c r="AC24" s="318"/>
      <c r="AD24" s="318"/>
      <c r="AE24" s="318"/>
      <c r="AF24" s="318"/>
      <c r="AG24" s="318"/>
      <c r="AH24" s="318"/>
      <c r="AI24" s="318"/>
      <c r="AJ24" s="318"/>
    </row>
    <row r="25" spans="1:36" ht="14" x14ac:dyDescent="0.15">
      <c r="A25" s="110" t="str">
        <f>'ACT Apr 2024'!K11</f>
        <v>Origin Energy</v>
      </c>
      <c r="B25" s="111" t="str">
        <f>'ACT Apr 2024'!L11</f>
        <v>Go Variable</v>
      </c>
      <c r="C25" s="112">
        <f>IF('ACT Apr 2024'!BP11=0,91*'ACT Apr 2024'!M11/100,(91*'ACT Apr 2024'!M11/100)+'ACT Apr 2024'!BP11/4)</f>
        <v>107.67781818181817</v>
      </c>
      <c r="D25" s="112">
        <f>IF('ACT Apr 2024'!O11="",$C$18*$C$19*'ACT Apr 2024'!N11/100,IF($C$18*$C$19&gt;='ACT Apr 2024'!P11,('ACT Apr 2024'!P11*'ACT Apr 2024'!N11/100),($C$18*$C$19*'ACT Apr 2024'!N11/100)))</f>
        <v>1032.181818181818</v>
      </c>
      <c r="E25" s="112">
        <f>IF(AND('ACT Apr 2024'!P11&gt;0,'ACT Apr 2024'!R11&gt;0),IF($C$18*$C$19&lt;'ACT Apr 2024'!P11,0,IF($C$18*$C$19&lt;=('ACT Apr 2024'!R11+'ACT Apr 2024'!P11),(($C$18*$C$19-'ACT Apr 2024'!P11)*'ACT Apr 2024'!Q11/100),(('ACT Apr 2024'!R11)*'ACT Apr 2024'!Q11/100))),0)</f>
        <v>0</v>
      </c>
      <c r="F25" s="112">
        <f>IF(AND('ACT Apr 2024'!Q11&gt;0,'ACT Apr 2024'!S11&gt;0),IF($C$18*$C$19&lt;('ACT Apr 2024'!R11+'ACT Apr 2024'!P11),0,IF($C$18*$C$19&lt;=('ACT Apr 2024'!T11+'ACT Apr 2024'!R11+'ACT Apr 2024'!P11),(($C$18*$C$19-('ACT Apr 2024'!R11+'ACT Apr 2024'!P11))*'ACT Apr 2024'!S11/100),('ACT Apr 2024'!T11*'ACT Apr 2024'!S11/100))),0)</f>
        <v>0</v>
      </c>
      <c r="G25" s="112">
        <f>IF(AND('ACT Apr 2024'!R11&gt;0,'ACT Apr 2024'!T11&gt;0),IF(($C$18*$C$19&lt;'ACT Apr 2024'!T11),(0),($C$18*$C$19-'ACT Apr 2024'!T11)*'ACT Apr 2024'!U11/100),IF(AND('ACT Apr 2024'!R11&gt;0,'ACT Apr 2024'!T11=""),IF(($C$18*$C$19&lt;'ACT Apr 2024'!R11+'ACT Apr 2024'!P11),(0),(($C$18*$C$19-('ACT Apr 2024'!R11+'ACT Apr 2024'!P11))*'ACT Apr 2024'!S11/100)),IF(AND('ACT Apr 2024'!P11&gt;0,'ACT Apr 2024'!R11=""&gt;0),IF(($C$18*$C$19&lt;'ACT Apr 2024'!P11),(0),($C$18*$C$19-'ACT Apr 2024'!P11)*'ACT Apr 2024'!Q11/100),0)))</f>
        <v>0</v>
      </c>
      <c r="H25" s="112">
        <f>($C$18*$C$20)*'ACT Apr 2024'!AF11/100</f>
        <v>221.59090909090909</v>
      </c>
      <c r="I25" s="115">
        <f t="shared" si="9"/>
        <v>1361.4505454545451</v>
      </c>
      <c r="J25" s="115">
        <f t="shared" si="12"/>
        <v>5015.0909090909081</v>
      </c>
      <c r="K25" s="115">
        <f t="shared" si="13"/>
        <v>5445.8021818181805</v>
      </c>
      <c r="L25" s="85">
        <f t="shared" si="14"/>
        <v>5990.3823999999995</v>
      </c>
      <c r="M25" s="116">
        <f>'ACT Apr 2024'!BB11</f>
        <v>0</v>
      </c>
      <c r="N25" s="116">
        <f>'ACT Apr 2024'!BC11</f>
        <v>0</v>
      </c>
      <c r="O25" s="116">
        <f>'ACT Apr 2024'!BD11</f>
        <v>0</v>
      </c>
      <c r="P25" s="116">
        <f>'ACT Apr 2024'!BE11</f>
        <v>0</v>
      </c>
      <c r="Q25" s="116" t="str">
        <f t="shared" si="10"/>
        <v>No discount</v>
      </c>
      <c r="R25" s="116" t="str">
        <f t="shared" si="11"/>
        <v>Inclusive</v>
      </c>
      <c r="S25" s="211">
        <f t="shared" si="15"/>
        <v>5445.8021818181805</v>
      </c>
      <c r="T25" s="212">
        <f t="shared" si="16"/>
        <v>5445.8021818181805</v>
      </c>
      <c r="U25" s="85">
        <f t="shared" ref="U25:V29" si="17">S25*1.1</f>
        <v>5990.3823999999995</v>
      </c>
      <c r="V25" s="306">
        <f t="shared" si="17"/>
        <v>5990.3823999999995</v>
      </c>
      <c r="W25" s="318"/>
      <c r="X25" s="318"/>
      <c r="Y25" s="318"/>
      <c r="Z25" s="318"/>
      <c r="AA25" s="318"/>
      <c r="AB25" s="318"/>
      <c r="AC25" s="318"/>
      <c r="AD25" s="318"/>
      <c r="AE25" s="318"/>
      <c r="AF25" s="318"/>
      <c r="AG25" s="318"/>
      <c r="AH25" s="318"/>
      <c r="AI25" s="318"/>
      <c r="AJ25" s="318"/>
    </row>
    <row r="26" spans="1:36" ht="14" x14ac:dyDescent="0.15">
      <c r="A26" s="110" t="str">
        <f>'ACT Apr 2024'!K12</f>
        <v>Red Energy</v>
      </c>
      <c r="B26" s="111" t="str">
        <f>'ACT Apr 2024'!L12</f>
        <v>Red Business Saver</v>
      </c>
      <c r="C26" s="112">
        <f>IF('ACT Apr 2024'!BP12=0,91*'ACT Apr 2024'!M12/100,(91*'ACT Apr 2024'!M12/100)+'ACT Apr 2024'!BP12/4)</f>
        <v>120.84800000000001</v>
      </c>
      <c r="D26" s="112">
        <f>IF('ACT Apr 2024'!O12="",$C$18*$C$19*'ACT Apr 2024'!N12/100,IF($C$18*$C$19&gt;='ACT Apr 2024'!P12,('ACT Apr 2024'!P12*'ACT Apr 2024'!N12/100),($C$18*$C$19*'ACT Apr 2024'!N12/100)))</f>
        <v>1093.909090909091</v>
      </c>
      <c r="E26" s="112">
        <f>IF(AND('ACT Apr 2024'!P12&gt;0,'ACT Apr 2024'!R12&gt;0),IF($C$18*$C$19&lt;'ACT Apr 2024'!P12,0,IF($C$18*$C$19&lt;=('ACT Apr 2024'!R12+'ACT Apr 2024'!P12),(($C$18*$C$19-'ACT Apr 2024'!P12)*'ACT Apr 2024'!Q12/100),(('ACT Apr 2024'!R12)*'ACT Apr 2024'!Q12/100))),0)</f>
        <v>0</v>
      </c>
      <c r="F26" s="112">
        <f>IF(AND('ACT Apr 2024'!Q12&gt;0,'ACT Apr 2024'!S12&gt;0),IF($C$18*$C$19&lt;('ACT Apr 2024'!R12+'ACT Apr 2024'!P12),0,IF($C$18*$C$19&lt;=('ACT Apr 2024'!T12+'ACT Apr 2024'!R12+'ACT Apr 2024'!P12),(($C$18*$C$19-('ACT Apr 2024'!R12+'ACT Apr 2024'!P12))*'ACT Apr 2024'!S12/100),('ACT Apr 2024'!T12*'ACT Apr 2024'!S12/100))),0)</f>
        <v>0</v>
      </c>
      <c r="G26" s="112">
        <f>IF(AND('ACT Apr 2024'!R12&gt;0,'ACT Apr 2024'!T12&gt;0),IF(($C$18*$C$19&lt;'ACT Apr 2024'!T12),(0),($C$18*$C$19-'ACT Apr 2024'!T12)*'ACT Apr 2024'!U12/100),IF(AND('ACT Apr 2024'!R12&gt;0,'ACT Apr 2024'!T12=""),IF(($C$18*$C$19&lt;'ACT Apr 2024'!R12+'ACT Apr 2024'!P12),(0),(($C$18*$C$19-('ACT Apr 2024'!R12+'ACT Apr 2024'!P12))*'ACT Apr 2024'!S12/100)),IF(AND('ACT Apr 2024'!P12&gt;0,'ACT Apr 2024'!R12=""&gt;0),IF(($C$18*$C$19&lt;'ACT Apr 2024'!P12),(0),($C$18*$C$19-'ACT Apr 2024'!P12)*'ACT Apr 2024'!Q12/100),0)))</f>
        <v>0</v>
      </c>
      <c r="H26" s="112">
        <f>($C$18*$C$20)*'ACT Apr 2024'!AF12/100</f>
        <v>216.13636363636363</v>
      </c>
      <c r="I26" s="115">
        <f t="shared" si="9"/>
        <v>1430.8934545454545</v>
      </c>
      <c r="J26" s="115">
        <f t="shared" si="12"/>
        <v>5240.181818181818</v>
      </c>
      <c r="K26" s="115">
        <f t="shared" si="13"/>
        <v>5723.5738181818178</v>
      </c>
      <c r="L26" s="85">
        <f t="shared" si="14"/>
        <v>6295.9312</v>
      </c>
      <c r="M26" s="116">
        <f>'ACT Apr 2024'!BB12</f>
        <v>0</v>
      </c>
      <c r="N26" s="116">
        <f>'ACT Apr 2024'!BC12</f>
        <v>0</v>
      </c>
      <c r="O26" s="116">
        <f>'ACT Apr 2024'!BD12</f>
        <v>0</v>
      </c>
      <c r="P26" s="116">
        <f>'ACT Apr 2024'!BE12</f>
        <v>0</v>
      </c>
      <c r="Q26" s="116" t="str">
        <f t="shared" si="10"/>
        <v>No discount</v>
      </c>
      <c r="R26" s="116" t="str">
        <f t="shared" si="11"/>
        <v>Inclusive</v>
      </c>
      <c r="S26" s="211">
        <f t="shared" si="15"/>
        <v>5723.5738181818178</v>
      </c>
      <c r="T26" s="212">
        <f t="shared" si="16"/>
        <v>5723.5738181818178</v>
      </c>
      <c r="U26" s="85">
        <f t="shared" si="17"/>
        <v>6295.9312</v>
      </c>
      <c r="V26" s="306">
        <f t="shared" si="17"/>
        <v>6295.9312</v>
      </c>
      <c r="W26" s="318"/>
      <c r="X26" s="318"/>
      <c r="Y26" s="318"/>
      <c r="Z26" s="318"/>
      <c r="AA26" s="318"/>
      <c r="AB26" s="318"/>
      <c r="AC26" s="318"/>
      <c r="AD26" s="318"/>
      <c r="AE26" s="318"/>
      <c r="AF26" s="318"/>
      <c r="AG26" s="318"/>
      <c r="AH26" s="318"/>
      <c r="AI26" s="318"/>
      <c r="AJ26" s="318"/>
    </row>
    <row r="27" spans="1:36" ht="14" x14ac:dyDescent="0.15">
      <c r="A27" s="110" t="str">
        <f>'ACT Apr 2024'!K13</f>
        <v>Energy Locals</v>
      </c>
      <c r="B27" s="111" t="str">
        <f>'ACT Apr 2024'!L13</f>
        <v>Business Member</v>
      </c>
      <c r="C27" s="112">
        <f>IF('ACT Apr 2024'!BP13=0,91*'ACT Apr 2024'!M13/100,(91*'ACT Apr 2024'!M13/100)+'ACT Apr 2024'!BP13/4)</f>
        <v>127.03181818181817</v>
      </c>
      <c r="D27" s="112">
        <f>IF('ACT Apr 2024'!O13="",$C$18*$C$19*'ACT Apr 2024'!N13/100,IF($C$18*$C$19&gt;='ACT Apr 2024'!P13,('ACT Apr 2024'!P13*'ACT Apr 2024'!N13/100),($C$18*$C$19*'ACT Apr 2024'!N13/100)))</f>
        <v>986.36363636363637</v>
      </c>
      <c r="E27" s="112">
        <f>IF(AND('ACT Apr 2024'!P13&gt;0,'ACT Apr 2024'!R13&gt;0),IF($C$18*$C$19&lt;'ACT Apr 2024'!P13,0,IF($C$18*$C$19&lt;=('ACT Apr 2024'!R13+'ACT Apr 2024'!P13),(($C$18*$C$19-'ACT Apr 2024'!P13)*'ACT Apr 2024'!Q13/100),(('ACT Apr 2024'!R13)*'ACT Apr 2024'!Q13/100))),0)</f>
        <v>0</v>
      </c>
      <c r="F27" s="112">
        <f>IF(AND('ACT Apr 2024'!Q13&gt;0,'ACT Apr 2024'!S13&gt;0),IF($C$18*$C$19&lt;('ACT Apr 2024'!R13+'ACT Apr 2024'!P13),0,IF($C$18*$C$19&lt;=('ACT Apr 2024'!T13+'ACT Apr 2024'!R13+'ACT Apr 2024'!P13),(($C$18*$C$19-('ACT Apr 2024'!R13+'ACT Apr 2024'!P13))*'ACT Apr 2024'!S13/100),('ACT Apr 2024'!T13*'ACT Apr 2024'!S13/100))),0)</f>
        <v>0</v>
      </c>
      <c r="G27" s="112">
        <f>IF(AND('ACT Apr 2024'!R13&gt;0,'ACT Apr 2024'!T13&gt;0),IF(($C$18*$C$19&lt;'ACT Apr 2024'!T13),(0),($C$18*$C$19-'ACT Apr 2024'!T13)*'ACT Apr 2024'!U13/100),IF(AND('ACT Apr 2024'!R13&gt;0,'ACT Apr 2024'!T13=""),IF(($C$18*$C$19&lt;'ACT Apr 2024'!R13+'ACT Apr 2024'!P13),(0),(($C$18*$C$19-('ACT Apr 2024'!R13+'ACT Apr 2024'!P13))*'ACT Apr 2024'!S13/100)),IF(AND('ACT Apr 2024'!P13&gt;0,'ACT Apr 2024'!R13=""&gt;0),IF(($C$18*$C$19&lt;'ACT Apr 2024'!P13),(0),($C$18*$C$19-'ACT Apr 2024'!P13)*'ACT Apr 2024'!Q13/100),0)))</f>
        <v>0</v>
      </c>
      <c r="H27" s="112">
        <f>($C$18*$C$20)*'ACT Apr 2024'!AF13/100</f>
        <v>313.63636363636363</v>
      </c>
      <c r="I27" s="115">
        <f t="shared" si="9"/>
        <v>1427.0318181818184</v>
      </c>
      <c r="J27" s="115">
        <f t="shared" si="12"/>
        <v>5200.0000000000009</v>
      </c>
      <c r="K27" s="115">
        <f t="shared" si="13"/>
        <v>5708.1272727272735</v>
      </c>
      <c r="L27" s="85">
        <f t="shared" si="14"/>
        <v>6278.9400000000014</v>
      </c>
      <c r="M27" s="116">
        <f>'ACT Apr 2024'!BB13</f>
        <v>0</v>
      </c>
      <c r="N27" s="116">
        <f>'ACT Apr 2024'!BC13</f>
        <v>0</v>
      </c>
      <c r="O27" s="116">
        <f>'ACT Apr 2024'!BD13</f>
        <v>0</v>
      </c>
      <c r="P27" s="116">
        <f>'ACT Apr 2024'!BE13</f>
        <v>0</v>
      </c>
      <c r="Q27" s="116" t="str">
        <f t="shared" si="10"/>
        <v>No discount</v>
      </c>
      <c r="R27" s="116" t="str">
        <f t="shared" si="11"/>
        <v>Exclusive</v>
      </c>
      <c r="S27" s="211">
        <f t="shared" si="15"/>
        <v>5708.1272727272735</v>
      </c>
      <c r="T27" s="212">
        <f t="shared" si="16"/>
        <v>5708.1272727272735</v>
      </c>
      <c r="U27" s="85">
        <f t="shared" si="17"/>
        <v>6278.9400000000014</v>
      </c>
      <c r="V27" s="306">
        <f t="shared" si="17"/>
        <v>6278.9400000000014</v>
      </c>
      <c r="W27" s="318"/>
      <c r="X27" s="318"/>
      <c r="Y27" s="318"/>
      <c r="Z27" s="318"/>
      <c r="AA27" s="318"/>
      <c r="AB27" s="318"/>
      <c r="AC27" s="318"/>
      <c r="AD27" s="318"/>
      <c r="AE27" s="318"/>
      <c r="AF27" s="318"/>
      <c r="AG27" s="318"/>
      <c r="AH27" s="318"/>
      <c r="AI27" s="318"/>
      <c r="AJ27" s="318"/>
    </row>
    <row r="28" spans="1:36" ht="14" x14ac:dyDescent="0.15">
      <c r="A28" s="110" t="str">
        <f>'ACT Apr 2024'!K14</f>
        <v>CovaU</v>
      </c>
      <c r="B28" s="111" t="str">
        <f>'ACT Apr 2024'!L14</f>
        <v>Basics</v>
      </c>
      <c r="C28" s="112">
        <f>IF('ACT Apr 2024'!BP14=0,91*'ACT Apr 2024'!M14/100,(91*'ACT Apr 2024'!M14/100)+'ACT Apr 2024'!BP14/4)</f>
        <v>126.03499999999998</v>
      </c>
      <c r="D28" s="112">
        <f>IF('ACT Apr 2024'!O14="",$C$18*$C$19*'ACT Apr 2024'!N14/100,IF($C$18*$C$19&gt;='ACT Apr 2024'!P14,('ACT Apr 2024'!P14*'ACT Apr 2024'!N14/100),($C$18*$C$19*'ACT Apr 2024'!N14/100)))</f>
        <v>1151.5</v>
      </c>
      <c r="E28" s="112">
        <f>IF(AND('ACT Apr 2024'!P14&gt;0,'ACT Apr 2024'!R14&gt;0),IF($C$18*$C$19&lt;'ACT Apr 2024'!P14,0,IF($C$18*$C$19&lt;=('ACT Apr 2024'!R14+'ACT Apr 2024'!P14),(($C$18*$C$19-'ACT Apr 2024'!P14)*'ACT Apr 2024'!Q14/100),(('ACT Apr 2024'!R14)*'ACT Apr 2024'!Q14/100))),0)</f>
        <v>0</v>
      </c>
      <c r="F28" s="112">
        <f>IF(AND('ACT Apr 2024'!Q14&gt;0,'ACT Apr 2024'!S14&gt;0),IF($C$18*$C$19&lt;('ACT Apr 2024'!R14+'ACT Apr 2024'!P14),0,IF($C$18*$C$19&lt;=('ACT Apr 2024'!T14+'ACT Apr 2024'!R14+'ACT Apr 2024'!P14),(($C$18*$C$19-('ACT Apr 2024'!R14+'ACT Apr 2024'!P14))*'ACT Apr 2024'!S14/100),('ACT Apr 2024'!T14*'ACT Apr 2024'!S14/100))),0)</f>
        <v>0</v>
      </c>
      <c r="G28" s="112">
        <f>IF(AND('ACT Apr 2024'!R14&gt;0,'ACT Apr 2024'!T14&gt;0),IF(($C$18*$C$19&lt;'ACT Apr 2024'!T14),(0),($C$18*$C$19-'ACT Apr 2024'!T14)*'ACT Apr 2024'!U14/100),IF(AND('ACT Apr 2024'!R14&gt;0,'ACT Apr 2024'!T14=""),IF(($C$18*$C$19&lt;'ACT Apr 2024'!R14+'ACT Apr 2024'!P14),(0),(($C$18*$C$19-('ACT Apr 2024'!R14+'ACT Apr 2024'!P14))*'ACT Apr 2024'!S14/100)),IF(AND('ACT Apr 2024'!P14&gt;0,'ACT Apr 2024'!R14=""&gt;0),IF(($C$18*$C$19&lt;'ACT Apr 2024'!P14),(0),($C$18*$C$19-'ACT Apr 2024'!P14)*'ACT Apr 2024'!Q14/100),0)))</f>
        <v>0</v>
      </c>
      <c r="H28" s="112">
        <f>($C$18*$C$20)*'ACT Apr 2024'!AF14/100</f>
        <v>602.45454545454538</v>
      </c>
      <c r="I28" s="115">
        <f t="shared" si="9"/>
        <v>1879.9895454545454</v>
      </c>
      <c r="J28" s="115">
        <f t="shared" si="12"/>
        <v>7015.8181818181811</v>
      </c>
      <c r="K28" s="115">
        <f t="shared" si="13"/>
        <v>7519.9581818181814</v>
      </c>
      <c r="L28" s="85">
        <f t="shared" si="14"/>
        <v>8271.9539999999997</v>
      </c>
      <c r="M28" s="116">
        <f>'ACT Apr 2024'!BB14</f>
        <v>0</v>
      </c>
      <c r="N28" s="116">
        <f>'ACT Apr 2024'!BC14</f>
        <v>0</v>
      </c>
      <c r="O28" s="116">
        <f>'ACT Apr 2024'!BD14</f>
        <v>0</v>
      </c>
      <c r="P28" s="116">
        <f>'ACT Apr 2024'!BE14</f>
        <v>0</v>
      </c>
      <c r="Q28" s="116" t="str">
        <f t="shared" si="10"/>
        <v>No discount</v>
      </c>
      <c r="R28" s="116" t="str">
        <f t="shared" si="11"/>
        <v>Exclusive</v>
      </c>
      <c r="S28" s="211">
        <f t="shared" si="15"/>
        <v>7519.9581818181814</v>
      </c>
      <c r="T28" s="212">
        <f t="shared" si="16"/>
        <v>7519.9581818181814</v>
      </c>
      <c r="U28" s="85">
        <f t="shared" si="17"/>
        <v>8271.9539999999997</v>
      </c>
      <c r="V28" s="306">
        <f t="shared" si="17"/>
        <v>8271.9539999999997</v>
      </c>
      <c r="W28" s="318"/>
      <c r="X28" s="318"/>
      <c r="Y28" s="318"/>
      <c r="Z28" s="318"/>
      <c r="AA28" s="318"/>
      <c r="AB28" s="318"/>
      <c r="AC28" s="318"/>
      <c r="AD28" s="318"/>
      <c r="AE28" s="318"/>
      <c r="AF28" s="318"/>
      <c r="AG28" s="318"/>
      <c r="AH28" s="318"/>
      <c r="AI28" s="318"/>
      <c r="AJ28" s="318"/>
    </row>
    <row r="29" spans="1:36" ht="14" x14ac:dyDescent="0.15">
      <c r="A29" s="110" t="str">
        <f>'ACT Apr 2024'!K15</f>
        <v>Next Business Energy</v>
      </c>
      <c r="B29" s="111" t="str">
        <f>'ACT Apr 2024'!L15</f>
        <v>Assured</v>
      </c>
      <c r="C29" s="112">
        <f>IF('ACT Apr 2024'!BP15=0,91*'ACT Apr 2024'!M15/100,(91*'ACT Apr 2024'!M15/100)+'ACT Apr 2024'!BP15/4)</f>
        <v>51.414999999999992</v>
      </c>
      <c r="D29" s="112">
        <f>IF('ACT Apr 2024'!O15="",$C$18*$C$19*'ACT Apr 2024'!N15/100,IF($C$18*$C$19&gt;='ACT Apr 2024'!P15,('ACT Apr 2024'!P15*'ACT Apr 2024'!N15/100),($C$18*$C$19*'ACT Apr 2024'!N15/100)))</f>
        <v>822.5</v>
      </c>
      <c r="E29" s="112">
        <f>IF(AND('ACT Apr 2024'!P15&gt;0,'ACT Apr 2024'!R15&gt;0),IF($C$18*$C$19&lt;'ACT Apr 2024'!P15,0,IF($C$18*$C$19&lt;=('ACT Apr 2024'!R15+'ACT Apr 2024'!P15),(($C$18*$C$19-'ACT Apr 2024'!P15)*'ACT Apr 2024'!Q15/100),(('ACT Apr 2024'!R15)*'ACT Apr 2024'!Q15/100))),0)</f>
        <v>0</v>
      </c>
      <c r="F29" s="112">
        <f>IF(AND('ACT Apr 2024'!Q15&gt;0,'ACT Apr 2024'!S15&gt;0),IF($C$18*$C$19&lt;('ACT Apr 2024'!R15+'ACT Apr 2024'!P15),0,IF($C$18*$C$19&lt;=('ACT Apr 2024'!T15+'ACT Apr 2024'!R15+'ACT Apr 2024'!P15),(($C$18*$C$19-('ACT Apr 2024'!R15+'ACT Apr 2024'!P15))*'ACT Apr 2024'!S15/100),('ACT Apr 2024'!T15*'ACT Apr 2024'!S15/100))),0)</f>
        <v>0</v>
      </c>
      <c r="G29" s="112">
        <f>IF(AND('ACT Apr 2024'!R15&gt;0,'ACT Apr 2024'!T15&gt;0),IF(($C$18*$C$19&lt;'ACT Apr 2024'!T15),(0),($C$18*$C$19-'ACT Apr 2024'!T15)*'ACT Apr 2024'!U15/100),IF(AND('ACT Apr 2024'!R15&gt;0,'ACT Apr 2024'!T15=""),IF(($C$18*$C$19&lt;'ACT Apr 2024'!R15+'ACT Apr 2024'!P15),(0),(($C$18*$C$19-('ACT Apr 2024'!R15+'ACT Apr 2024'!P15))*'ACT Apr 2024'!S15/100)),IF(AND('ACT Apr 2024'!P15&gt;0,'ACT Apr 2024'!R15=""&gt;0),IF(($C$18*$C$19&lt;'ACT Apr 2024'!P15),(0),($C$18*$C$19-'ACT Apr 2024'!P15)*'ACT Apr 2024'!Q15/100),0)))</f>
        <v>0</v>
      </c>
      <c r="H29" s="112">
        <f>($C$18*$C$20)*'ACT Apr 2024'!AF15/100</f>
        <v>232.5</v>
      </c>
      <c r="I29" s="115">
        <f t="shared" si="9"/>
        <v>1106.415</v>
      </c>
      <c r="J29" s="115">
        <f t="shared" si="12"/>
        <v>4220</v>
      </c>
      <c r="K29" s="115">
        <f t="shared" si="13"/>
        <v>4425.66</v>
      </c>
      <c r="L29" s="85">
        <f t="shared" si="14"/>
        <v>4868.2260000000006</v>
      </c>
      <c r="M29" s="116">
        <f>'ACT Apr 2024'!BB15</f>
        <v>0</v>
      </c>
      <c r="N29" s="116">
        <f>'ACT Apr 2024'!BC15</f>
        <v>0</v>
      </c>
      <c r="O29" s="116">
        <f>'ACT Apr 2024'!BD15</f>
        <v>0</v>
      </c>
      <c r="P29" s="116">
        <f>'ACT Apr 2024'!BE15</f>
        <v>0</v>
      </c>
      <c r="Q29" s="116" t="str">
        <f t="shared" si="10"/>
        <v>No discount</v>
      </c>
      <c r="R29" s="116" t="str">
        <f t="shared" si="11"/>
        <v>Exclusive</v>
      </c>
      <c r="S29" s="211">
        <f t="shared" si="15"/>
        <v>4425.66</v>
      </c>
      <c r="T29" s="212">
        <f t="shared" si="16"/>
        <v>4425.66</v>
      </c>
      <c r="U29" s="85">
        <f t="shared" si="17"/>
        <v>4868.2260000000006</v>
      </c>
      <c r="V29" s="306">
        <f t="shared" si="17"/>
        <v>4868.2260000000006</v>
      </c>
      <c r="W29" s="318"/>
      <c r="X29" s="318"/>
      <c r="Y29" s="318"/>
      <c r="Z29" s="318"/>
      <c r="AA29" s="318"/>
      <c r="AB29" s="318"/>
      <c r="AC29" s="318"/>
      <c r="AD29" s="318"/>
      <c r="AE29" s="318"/>
      <c r="AF29" s="318"/>
      <c r="AG29" s="318"/>
      <c r="AH29" s="318"/>
      <c r="AI29" s="318"/>
      <c r="AJ29" s="318"/>
    </row>
    <row r="30" spans="1:36" x14ac:dyDescent="0.15">
      <c r="A30" s="318"/>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row>
    <row r="31" spans="1:36" ht="14" thickBot="1" x14ac:dyDescent="0.2">
      <c r="A31" s="318"/>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8"/>
      <c r="AJ31" s="318"/>
    </row>
    <row r="32" spans="1:36" ht="14" x14ac:dyDescent="0.15">
      <c r="A32" s="74" t="s">
        <v>91</v>
      </c>
      <c r="B32" s="75"/>
      <c r="C32" s="75"/>
      <c r="D32" s="75"/>
      <c r="E32" s="75"/>
      <c r="F32" s="75"/>
      <c r="G32" s="75"/>
      <c r="H32" s="75"/>
      <c r="I32" s="75"/>
      <c r="J32" s="75"/>
      <c r="K32" s="75"/>
      <c r="L32" s="75"/>
      <c r="M32" s="75"/>
      <c r="N32" s="75"/>
      <c r="O32" s="75"/>
      <c r="P32" s="75"/>
      <c r="Q32" s="75"/>
      <c r="R32" s="75"/>
      <c r="S32" s="75"/>
      <c r="T32" s="75"/>
      <c r="U32" s="75"/>
      <c r="V32" s="76"/>
      <c r="W32" s="318"/>
      <c r="X32" s="318"/>
      <c r="Y32" s="318"/>
      <c r="Z32" s="318"/>
      <c r="AA32" s="318"/>
      <c r="AB32" s="318"/>
      <c r="AC32" s="318"/>
      <c r="AD32" s="318"/>
      <c r="AE32" s="318"/>
      <c r="AF32" s="318"/>
      <c r="AG32" s="318"/>
      <c r="AH32" s="318"/>
      <c r="AI32" s="318"/>
      <c r="AJ32" s="318"/>
    </row>
    <row r="33" spans="1:36" ht="14" x14ac:dyDescent="0.15">
      <c r="A33" s="77" t="s">
        <v>51</v>
      </c>
      <c r="B33" s="32"/>
      <c r="C33" s="86">
        <v>5000</v>
      </c>
      <c r="D33" s="32"/>
      <c r="E33" s="32"/>
      <c r="F33" s="32"/>
      <c r="G33" s="32"/>
      <c r="H33" s="32"/>
      <c r="I33" s="32"/>
      <c r="J33" s="32"/>
      <c r="K33" s="32"/>
      <c r="L33" s="32"/>
      <c r="M33" s="32"/>
      <c r="N33" s="32"/>
      <c r="O33" s="32"/>
      <c r="P33" s="32"/>
      <c r="Q33" s="32"/>
      <c r="R33" s="32"/>
      <c r="S33" s="32"/>
      <c r="T33" s="32"/>
      <c r="U33" s="32"/>
      <c r="V33" s="78"/>
      <c r="W33" s="318"/>
      <c r="X33" s="318"/>
      <c r="Y33" s="318"/>
      <c r="Z33" s="318"/>
      <c r="AA33" s="318"/>
      <c r="AB33" s="318"/>
      <c r="AC33" s="318"/>
      <c r="AD33" s="318"/>
      <c r="AE33" s="318"/>
      <c r="AF33" s="318"/>
      <c r="AG33" s="318"/>
      <c r="AH33" s="318"/>
      <c r="AI33" s="318"/>
      <c r="AJ33" s="318"/>
    </row>
    <row r="34" spans="1:36" ht="14" x14ac:dyDescent="0.15">
      <c r="A34" s="77" t="s">
        <v>52</v>
      </c>
      <c r="B34" s="32"/>
      <c r="C34" s="87">
        <v>0.3</v>
      </c>
      <c r="D34" s="32"/>
      <c r="E34" s="32"/>
      <c r="F34" s="32"/>
      <c r="G34" s="32"/>
      <c r="H34" s="32"/>
      <c r="I34" s="32"/>
      <c r="J34" s="32"/>
      <c r="K34" s="32"/>
      <c r="L34" s="32"/>
      <c r="M34" s="32"/>
      <c r="N34" s="32"/>
      <c r="O34" s="32"/>
      <c r="P34" s="32"/>
      <c r="Q34" s="32"/>
      <c r="R34" s="32"/>
      <c r="S34" s="32"/>
      <c r="T34" s="32"/>
      <c r="U34" s="32"/>
      <c r="V34" s="78"/>
      <c r="W34" s="318"/>
      <c r="X34" s="318"/>
      <c r="Y34" s="318"/>
      <c r="Z34" s="318"/>
      <c r="AA34" s="318"/>
      <c r="AB34" s="318"/>
      <c r="AC34" s="318"/>
      <c r="AD34" s="318"/>
      <c r="AE34" s="318"/>
      <c r="AF34" s="318"/>
      <c r="AG34" s="318"/>
      <c r="AH34" s="318"/>
      <c r="AI34" s="318"/>
      <c r="AJ34" s="318"/>
    </row>
    <row r="35" spans="1:36" ht="14" x14ac:dyDescent="0.15">
      <c r="A35" s="77" t="s">
        <v>53</v>
      </c>
      <c r="B35" s="32"/>
      <c r="C35" s="87">
        <v>0.4</v>
      </c>
      <c r="D35" s="32"/>
      <c r="E35" s="32"/>
      <c r="F35" s="32"/>
      <c r="G35" s="32"/>
      <c r="H35" s="32"/>
      <c r="I35" s="32"/>
      <c r="J35" s="32"/>
      <c r="K35" s="32"/>
      <c r="L35" s="32"/>
      <c r="M35" s="32"/>
      <c r="N35" s="32"/>
      <c r="O35" s="32"/>
      <c r="P35" s="32"/>
      <c r="Q35" s="32"/>
      <c r="R35" s="32"/>
      <c r="S35" s="32"/>
      <c r="T35" s="32"/>
      <c r="U35" s="32"/>
      <c r="V35" s="78"/>
      <c r="W35" s="318"/>
      <c r="X35" s="318"/>
      <c r="Y35" s="318"/>
      <c r="Z35" s="318"/>
      <c r="AA35" s="318"/>
      <c r="AB35" s="318"/>
      <c r="AC35" s="318"/>
      <c r="AD35" s="318"/>
      <c r="AE35" s="318"/>
      <c r="AF35" s="318"/>
      <c r="AG35" s="318"/>
      <c r="AH35" s="318"/>
      <c r="AI35" s="318"/>
      <c r="AJ35" s="318"/>
    </row>
    <row r="36" spans="1:36" ht="14" x14ac:dyDescent="0.15">
      <c r="A36" s="77" t="s">
        <v>54</v>
      </c>
      <c r="B36" s="32"/>
      <c r="C36" s="87">
        <v>0.3</v>
      </c>
      <c r="D36" s="32"/>
      <c r="E36" s="32"/>
      <c r="F36" s="32"/>
      <c r="G36" s="32"/>
      <c r="H36" s="32"/>
      <c r="I36" s="32"/>
      <c r="J36" s="32"/>
      <c r="K36" s="32"/>
      <c r="L36" s="32"/>
      <c r="M36" s="32"/>
      <c r="N36" s="32"/>
      <c r="O36" s="32"/>
      <c r="P36" s="32"/>
      <c r="Q36" s="32"/>
      <c r="R36" s="32"/>
      <c r="S36" s="32"/>
      <c r="T36" s="32"/>
      <c r="U36" s="32"/>
      <c r="V36" s="78"/>
      <c r="W36" s="318"/>
      <c r="X36" s="318"/>
      <c r="Y36" s="318"/>
      <c r="Z36" s="318"/>
      <c r="AA36" s="318"/>
      <c r="AB36" s="318"/>
      <c r="AC36" s="318"/>
      <c r="AD36" s="318"/>
      <c r="AE36" s="318"/>
      <c r="AF36" s="318"/>
      <c r="AG36" s="318"/>
      <c r="AH36" s="318"/>
      <c r="AI36" s="318"/>
      <c r="AJ36" s="318"/>
    </row>
    <row r="37" spans="1:36" ht="15" thickBot="1" x14ac:dyDescent="0.2">
      <c r="A37" s="174"/>
      <c r="B37" s="175"/>
      <c r="C37" s="175"/>
      <c r="D37" s="175"/>
      <c r="E37" s="175"/>
      <c r="F37" s="175"/>
      <c r="G37" s="175"/>
      <c r="H37" s="175"/>
      <c r="I37" s="175"/>
      <c r="J37" s="175"/>
      <c r="K37" s="175"/>
      <c r="L37" s="175"/>
      <c r="M37" s="175"/>
      <c r="N37" s="175"/>
      <c r="O37" s="175"/>
      <c r="P37" s="175"/>
      <c r="Q37" s="175"/>
      <c r="R37" s="175"/>
      <c r="S37" s="175"/>
      <c r="T37" s="175"/>
      <c r="U37" s="175"/>
      <c r="V37" s="176"/>
      <c r="W37" s="318"/>
      <c r="X37" s="318"/>
      <c r="Y37" s="318"/>
      <c r="Z37" s="318"/>
      <c r="AA37" s="318"/>
      <c r="AB37" s="318"/>
      <c r="AC37" s="318"/>
      <c r="AD37" s="318"/>
      <c r="AE37" s="318"/>
      <c r="AF37" s="318"/>
      <c r="AG37" s="318"/>
      <c r="AH37" s="318"/>
      <c r="AI37" s="318"/>
      <c r="AJ37" s="318"/>
    </row>
    <row r="38" spans="1:36" ht="75" x14ac:dyDescent="0.15">
      <c r="A38" s="177" t="s">
        <v>55</v>
      </c>
      <c r="B38" s="178" t="s">
        <v>56</v>
      </c>
      <c r="C38" s="179" t="s">
        <v>57</v>
      </c>
      <c r="D38" s="179" t="s">
        <v>58</v>
      </c>
      <c r="E38" s="179" t="s">
        <v>6</v>
      </c>
      <c r="F38" s="179" t="s">
        <v>170</v>
      </c>
      <c r="G38" s="179" t="s">
        <v>171</v>
      </c>
      <c r="H38" s="179" t="s">
        <v>172</v>
      </c>
      <c r="I38" s="179" t="s">
        <v>111</v>
      </c>
      <c r="J38" s="206" t="s">
        <v>335</v>
      </c>
      <c r="K38" s="207" t="s">
        <v>101</v>
      </c>
      <c r="L38" s="180" t="s">
        <v>339</v>
      </c>
      <c r="M38" s="181" t="s">
        <v>102</v>
      </c>
      <c r="N38" s="181" t="s">
        <v>183</v>
      </c>
      <c r="O38" s="181" t="s">
        <v>116</v>
      </c>
      <c r="P38" s="181" t="s">
        <v>84</v>
      </c>
      <c r="Q38" s="208" t="s">
        <v>336</v>
      </c>
      <c r="R38" s="208" t="s">
        <v>337</v>
      </c>
      <c r="S38" s="209" t="s">
        <v>85</v>
      </c>
      <c r="T38" s="209" t="s">
        <v>86</v>
      </c>
      <c r="U38" s="182" t="s">
        <v>176</v>
      </c>
      <c r="V38" s="305" t="s">
        <v>177</v>
      </c>
      <c r="W38" s="318"/>
      <c r="X38" s="318"/>
      <c r="Y38" s="318"/>
      <c r="Z38" s="318"/>
      <c r="AA38" s="318"/>
      <c r="AB38" s="318"/>
      <c r="AC38" s="318"/>
      <c r="AD38" s="318"/>
      <c r="AE38" s="318"/>
      <c r="AF38" s="318"/>
      <c r="AG38" s="318"/>
      <c r="AH38" s="318"/>
      <c r="AI38" s="318"/>
      <c r="AJ38" s="318"/>
    </row>
    <row r="39" spans="1:36" ht="14" x14ac:dyDescent="0.15">
      <c r="A39" s="110" t="str">
        <f>'ACT Apr 2024'!K16</f>
        <v>ActewAGL</v>
      </c>
      <c r="B39" s="111" t="str">
        <f>'ACT Apr 2024'!L16</f>
        <v>Business Saver</v>
      </c>
      <c r="C39" s="112">
        <f>IF('ACT Apr 2024'!BP16=0,91*'ACT Apr 2024'!M16/100,(91*'ACT Apr 2024'!M16/100)+'ACT Apr 2024'!BP16/4)</f>
        <v>108.29</v>
      </c>
      <c r="D39" s="112">
        <f>IF('ACT Apr 2024'!O16="",$C$33*$C$34*'ACT Apr 2024'!N16/100,IF($C$33*$C$34&gt;='ACT Apr 2024'!P16,('ACT Apr 2024'!P16*'ACT Apr 2024'!N16/100),($C$33*$C$34*'ACT Apr 2024'!N16/100)))</f>
        <v>525</v>
      </c>
      <c r="E39" s="112">
        <f>IF(AND('ACT Apr 2024'!P16&gt;0,'ACT Apr 2024'!R16&gt;0),IF($C$33*$C$34&lt;'ACT Apr 2024'!P16,0,IF($C$33*$C$34&lt;=('ACT Apr 2024'!R16+'ACT Apr 2024'!P16),(($C$33*$C$34-'ACT Apr 2024'!P16)*'ACT Apr 2024'!Q16/100),(('ACT Apr 2024'!R16)*'ACT Apr 2024'!Q16/100))),0)</f>
        <v>0</v>
      </c>
      <c r="F39" s="112">
        <f>IF(AND('ACT Apr 2024'!R16&gt;0,'ACT Apr 2024'!T16&gt;0),IF(($C$33*$C$34&lt;'ACT Apr 2024'!T16),(0),($C$33*$C$34-'ACT Apr 2024'!T16)*'ACT Apr 2024'!U16/100),IF(AND('ACT Apr 2024'!R16&gt;0,'ACT Apr 2024'!T16=""),IF(($C$33*$C$34&lt;'ACT Apr 2024'!R16+'ACT Apr 2024'!P16),(0),(($C$33*$C$34-('ACT Apr 2024'!R16+'ACT Apr 2024'!P16))*'ACT Apr 2024'!S16/100)),IF(AND('ACT Apr 2024'!P16&gt;0,'ACT Apr 2024'!R16=""&gt;0),IF(($C$33*$C$34&lt;'ACT Apr 2024'!P16),(0),($C$33*$C$34-'ACT Apr 2024'!P16)*'ACT Apr 2024'!Q16/100),0)))</f>
        <v>0</v>
      </c>
      <c r="G39" s="112">
        <f>($C$33*$C$35)*'ACT Apr 2024'!AI16/100</f>
        <v>535.99999999999989</v>
      </c>
      <c r="H39" s="112">
        <f>($C$33*$C$36)*'ACT Apr 2024'!W16/100</f>
        <v>315</v>
      </c>
      <c r="I39" s="115">
        <f t="shared" ref="I39:I44" si="18">SUM(C39:H39)</f>
        <v>1484.29</v>
      </c>
      <c r="J39" s="115">
        <f>(I39-C39)*4</f>
        <v>5504</v>
      </c>
      <c r="K39" s="115">
        <f>I39*4</f>
        <v>5937.16</v>
      </c>
      <c r="L39" s="85">
        <f>K39*1.1</f>
        <v>6530.8760000000002</v>
      </c>
      <c r="M39" s="116">
        <f>'ACT Apr 2024'!BB16</f>
        <v>0</v>
      </c>
      <c r="N39" s="116">
        <f>'ACT Apr 2024'!BC16</f>
        <v>0</v>
      </c>
      <c r="O39" s="116">
        <f>'ACT Apr 2024'!BD16</f>
        <v>0</v>
      </c>
      <c r="P39" s="116">
        <f>'ACT Apr 2024'!BE16</f>
        <v>0</v>
      </c>
      <c r="Q39" s="116" t="str">
        <f t="shared" ref="Q39:Q44" si="19">IF(SUM(M39:P39)=0,"No discount",IF(M39&gt;0,"Guaranteed off bill",IF(N39&gt;0,"Guaranteed off usage",IF(O39&gt;0,"Pay-on-time off bill","Pay-on-time off usage"))))</f>
        <v>No discount</v>
      </c>
      <c r="R39" s="116" t="str">
        <f t="shared" ref="R39:R44" si="20">IF(OR(A39="Origin Energy",A39="Red Energy",A39="Powershop"),"Inclusive","Exclusive")</f>
        <v>Exclusive</v>
      </c>
      <c r="S39" s="211">
        <f>IF(AND(Q39="Guaranteed off bill",R39="Inclusive"),((K39*1.1)-((K39*1.1)*M39/100))/1.1,IF(AND(Q39="Guaranteed off usage",R39="Inclusive"),((K39*1.1)-((J39*1.1)*N39/100))/1.1,IF(AND(Q39="Guaranteed off bill",R39="Exclusive"),K39-(K39*M39/100),IF(AND(Q39="Guaranteed off usage",R39="Exclusive"),K39-(J39*N39/100),IF(R39="Inclusive",((K39*1.1))/1.1,K39)))))</f>
        <v>5937.16</v>
      </c>
      <c r="T39" s="212">
        <f>IF(AND(Q39="Pay-on-time off bill",R39="Inclusive"),((S39*1.1)-((S39*1.1)*O39/100))/1.1,IF(AND(Q39="Pay-on-time off usage",R39="Inclusive"),((S39*1.1)-((J39*1.1)*P39/100))/1.1,IF(AND(Q39="Pay-on-time off bill",R39="Exclusive"),S39-(S39*O39/100),IF(AND(Q39="Pay-on-time off usage",R39="Exclusive"),S39-(J39*P39/100),IF(R39="Inclusive",((S39*1.1))/1.1,S39)))))</f>
        <v>5937.16</v>
      </c>
      <c r="U39" s="85">
        <f t="shared" ref="U39:V44" si="21">S39*1.1</f>
        <v>6530.8760000000002</v>
      </c>
      <c r="V39" s="306">
        <f t="shared" si="21"/>
        <v>6530.8760000000002</v>
      </c>
      <c r="W39" s="318"/>
      <c r="X39" s="318"/>
      <c r="Y39" s="318"/>
      <c r="Z39" s="318"/>
      <c r="AA39" s="318"/>
      <c r="AB39" s="318"/>
      <c r="AC39" s="318"/>
      <c r="AD39" s="318"/>
      <c r="AE39" s="318"/>
      <c r="AF39" s="318"/>
      <c r="AG39" s="318"/>
      <c r="AH39" s="318"/>
      <c r="AI39" s="318"/>
      <c r="AJ39" s="318"/>
    </row>
    <row r="40" spans="1:36" ht="14" x14ac:dyDescent="0.15">
      <c r="A40" s="110" t="str">
        <f>'ACT Apr 2024'!K17</f>
        <v>EnergyAustralia</v>
      </c>
      <c r="B40" s="111" t="str">
        <f>'ACT Apr 2024'!L17</f>
        <v>Balance Plan</v>
      </c>
      <c r="C40" s="112">
        <f>IF('ACT Apr 2024'!BP17=0,91*'ACT Apr 2024'!M17/100,(91*'ACT Apr 2024'!M17/100)+'ACT Apr 2024'!BP17/4)</f>
        <v>119.392</v>
      </c>
      <c r="D40" s="112">
        <f>IF('ACT Apr 2024'!O17="",$C$33*$C$34*'ACT Apr 2024'!N17/100,IF($C$33*$C$34&gt;='ACT Apr 2024'!P17,('ACT Apr 2024'!P17*'ACT Apr 2024'!N17/100),($C$33*$C$34*'ACT Apr 2024'!N17/100)))</f>
        <v>691.63636363636351</v>
      </c>
      <c r="E40" s="112">
        <f>IF(AND('ACT Apr 2024'!P17&gt;0,'ACT Apr 2024'!R17&gt;0),IF($C$33*$C$34&lt;'ACT Apr 2024'!P17,0,IF($C$33*$C$34&lt;=('ACT Apr 2024'!R17+'ACT Apr 2024'!P17),(($C$33*$C$34-'ACT Apr 2024'!P17)*'ACT Apr 2024'!Q17/100),(('ACT Apr 2024'!R17)*'ACT Apr 2024'!Q17/100))),0)</f>
        <v>0</v>
      </c>
      <c r="F40" s="112">
        <f>IF(AND('ACT Apr 2024'!R17&gt;0,'ACT Apr 2024'!T17&gt;0),IF(($C$33*$C$34&lt;'ACT Apr 2024'!T17),(0),($C$33*$C$34-'ACT Apr 2024'!T17)*'ACT Apr 2024'!U17/100),IF(AND('ACT Apr 2024'!R17&gt;0,'ACT Apr 2024'!T17=""),IF(($C$33*$C$34&lt;'ACT Apr 2024'!R17+'ACT Apr 2024'!P17),(0),(($C$33*$C$34-('ACT Apr 2024'!R17+'ACT Apr 2024'!P17))*'ACT Apr 2024'!S17/100)),IF(AND('ACT Apr 2024'!P17&gt;0,'ACT Apr 2024'!R17=""&gt;0),IF(($C$33*$C$34&lt;'ACT Apr 2024'!P17),(0),($C$33*$C$34-'ACT Apr 2024'!P17)*'ACT Apr 2024'!Q17/100),0)))</f>
        <v>0</v>
      </c>
      <c r="G40" s="112">
        <f>($C$33*$C$35)*'ACT Apr 2024'!AI17/100</f>
        <v>673.09090909090912</v>
      </c>
      <c r="H40" s="112">
        <f>($C$33*$C$36)*'ACT Apr 2024'!W17/100</f>
        <v>419.72727272727275</v>
      </c>
      <c r="I40" s="115">
        <f t="shared" si="18"/>
        <v>1903.8465454545455</v>
      </c>
      <c r="J40" s="115">
        <f>(I40-C40)*4</f>
        <v>7137.818181818182</v>
      </c>
      <c r="K40" s="115">
        <f>I40*4</f>
        <v>7615.3861818181822</v>
      </c>
      <c r="L40" s="85">
        <f>K40*1.1</f>
        <v>8376.9248000000007</v>
      </c>
      <c r="M40" s="116">
        <f>'ACT Apr 2024'!BB17</f>
        <v>5</v>
      </c>
      <c r="N40" s="116">
        <f>'ACT Apr 2024'!BC17</f>
        <v>0</v>
      </c>
      <c r="O40" s="116">
        <f>'ACT Apr 2024'!BD17</f>
        <v>0</v>
      </c>
      <c r="P40" s="116">
        <f>'ACT Apr 2024'!BE17</f>
        <v>0</v>
      </c>
      <c r="Q40" s="116" t="str">
        <f t="shared" si="19"/>
        <v>Guaranteed off bill</v>
      </c>
      <c r="R40" s="116" t="str">
        <f t="shared" si="20"/>
        <v>Exclusive</v>
      </c>
      <c r="S40" s="211">
        <f>IF(AND(Q40="Guaranteed off bill",R40="Inclusive"),((K40*1.1)-((K40*1.1)*M40/100))/1.1,IF(AND(Q40="Guaranteed off usage",R40="Inclusive"),((K40*1.1)-((J40*1.1)*N40/100))/1.1,IF(AND(Q40="Guaranteed off bill",R40="Exclusive"),K40-(K40*M40/100),IF(AND(Q40="Guaranteed off usage",R40="Exclusive"),K40-(J40*N40/100),IF(R40="Inclusive",((K40*1.1))/1.1,K40)))))</f>
        <v>7234.6168727272734</v>
      </c>
      <c r="T40" s="212">
        <f>IF(AND(Q40="Pay-on-time off bill",R40="Inclusive"),((S40*1.1)-((S40*1.1)*O40/100))/1.1,IF(AND(Q40="Pay-on-time off usage",R40="Inclusive"),((S40*1.1)-((J40*1.1)*P40/100))/1.1,IF(AND(Q40="Pay-on-time off bill",R40="Exclusive"),S40-(S40*O40/100),IF(AND(Q40="Pay-on-time off usage",R40="Exclusive"),S40-(J40*P40/100),IF(R40="Inclusive",((S40*1.1))/1.1,S40)))))</f>
        <v>7234.6168727272734</v>
      </c>
      <c r="U40" s="85">
        <f t="shared" si="21"/>
        <v>7958.0785600000017</v>
      </c>
      <c r="V40" s="306">
        <f t="shared" si="21"/>
        <v>7958.0785600000017</v>
      </c>
      <c r="W40" s="318"/>
      <c r="X40" s="318"/>
      <c r="Y40" s="318"/>
      <c r="Z40" s="318"/>
      <c r="AA40" s="318"/>
      <c r="AB40" s="318"/>
      <c r="AC40" s="318"/>
      <c r="AD40" s="318"/>
      <c r="AE40" s="318"/>
      <c r="AF40" s="318"/>
      <c r="AG40" s="318"/>
      <c r="AH40" s="318"/>
      <c r="AI40" s="318"/>
      <c r="AJ40" s="318"/>
    </row>
    <row r="41" spans="1:36" ht="14" x14ac:dyDescent="0.15">
      <c r="A41" s="110" t="str">
        <f>'ACT Apr 2024'!K18</f>
        <v>Origin Energy</v>
      </c>
      <c r="B41" s="111" t="str">
        <f>'ACT Apr 2024'!L18</f>
        <v>Go Variable</v>
      </c>
      <c r="C41" s="112">
        <f>IF('ACT Apr 2024'!BP18=0,91*'ACT Apr 2024'!M18/100,(91*'ACT Apr 2024'!M18/100)+'ACT Apr 2024'!BP18/4)</f>
        <v>107.67781818181817</v>
      </c>
      <c r="D41" s="112">
        <f>IF('ACT Apr 2024'!O18="",$C$33*$C$34*'ACT Apr 2024'!N18/100,IF($C$33*$C$34&gt;='ACT Apr 2024'!P18,('ACT Apr 2024'!P18*'ACT Apr 2024'!N18/100),($C$33*$C$34*'ACT Apr 2024'!N18/100)))</f>
        <v>520.90909090909088</v>
      </c>
      <c r="E41" s="112">
        <f>IF(AND('ACT Apr 2024'!P18&gt;0,'ACT Apr 2024'!R18&gt;0),IF($C$33*$C$34&lt;'ACT Apr 2024'!P18,0,IF($C$33*$C$34&lt;=('ACT Apr 2024'!R18+'ACT Apr 2024'!P18),(($C$33*$C$34-'ACT Apr 2024'!P18)*'ACT Apr 2024'!Q18/100),(('ACT Apr 2024'!R18)*'ACT Apr 2024'!Q18/100))),0)</f>
        <v>0</v>
      </c>
      <c r="F41" s="112">
        <f>IF(AND('ACT Apr 2024'!R18&gt;0,'ACT Apr 2024'!T18&gt;0),IF(($C$33*$C$34&lt;'ACT Apr 2024'!T18),(0),($C$33*$C$34-'ACT Apr 2024'!T18)*'ACT Apr 2024'!U18/100),IF(AND('ACT Apr 2024'!R18&gt;0,'ACT Apr 2024'!T18=""),IF(($C$33*$C$34&lt;'ACT Apr 2024'!R18+'ACT Apr 2024'!P18),(0),(($C$33*$C$34-('ACT Apr 2024'!R18+'ACT Apr 2024'!P18))*'ACT Apr 2024'!S18/100)),IF(AND('ACT Apr 2024'!P18&gt;0,'ACT Apr 2024'!R18=""&gt;0),IF(($C$33*$C$34&lt;'ACT Apr 2024'!P18),(0),($C$33*$C$34-'ACT Apr 2024'!P18)*'ACT Apr 2024'!Q18/100),0)))</f>
        <v>0</v>
      </c>
      <c r="G41" s="112">
        <f>($C$33*$C$35)*'ACT Apr 2024'!AI18/100</f>
        <v>531.09090909090912</v>
      </c>
      <c r="H41" s="112">
        <f>($C$33*$C$36)*'ACT Apr 2024'!W18/100</f>
        <v>334.5</v>
      </c>
      <c r="I41" s="115">
        <f t="shared" si="18"/>
        <v>1494.1778181818181</v>
      </c>
      <c r="J41" s="115">
        <f t="shared" ref="J41:J44" si="22">(I41-C41)*4</f>
        <v>5546</v>
      </c>
      <c r="K41" s="115">
        <f t="shared" ref="K41:K44" si="23">I41*4</f>
        <v>5976.7112727272724</v>
      </c>
      <c r="L41" s="85">
        <f t="shared" ref="L41:L44" si="24">K41*1.1</f>
        <v>6574.3824000000004</v>
      </c>
      <c r="M41" s="116">
        <f>'ACT Apr 2024'!BB18</f>
        <v>0</v>
      </c>
      <c r="N41" s="116">
        <f>'ACT Apr 2024'!BC18</f>
        <v>0</v>
      </c>
      <c r="O41" s="116">
        <f>'ACT Apr 2024'!BD18</f>
        <v>0</v>
      </c>
      <c r="P41" s="116">
        <f>'ACT Apr 2024'!BE18</f>
        <v>0</v>
      </c>
      <c r="Q41" s="116" t="str">
        <f t="shared" si="19"/>
        <v>No discount</v>
      </c>
      <c r="R41" s="116" t="str">
        <f t="shared" si="20"/>
        <v>Inclusive</v>
      </c>
      <c r="S41" s="211">
        <f t="shared" ref="S41:S44" si="25">IF(AND(Q41="Guaranteed off bill",R41="Inclusive"),((K41*1.1)-((K41*1.1)*M41/100))/1.1,IF(AND(Q41="Guaranteed off usage",R41="Inclusive"),((K41*1.1)-((J41*1.1)*N41/100))/1.1,IF(AND(Q41="Guaranteed off bill",R41="Exclusive"),K41-(K41*M41/100),IF(AND(Q41="Guaranteed off usage",R41="Exclusive"),K41-(J41*N41/100),IF(R41="Inclusive",((K41*1.1))/1.1,K41)))))</f>
        <v>5976.7112727272724</v>
      </c>
      <c r="T41" s="212">
        <f t="shared" ref="T41:T44" si="26">IF(AND(Q41="Pay-on-time off bill",R41="Inclusive"),((S41*1.1)-((S41*1.1)*O41/100))/1.1,IF(AND(Q41="Pay-on-time off usage",R41="Inclusive"),((S41*1.1)-((J41*1.1)*P41/100))/1.1,IF(AND(Q41="Pay-on-time off bill",R41="Exclusive"),S41-(S41*O41/100),IF(AND(Q41="Pay-on-time off usage",R41="Exclusive"),S41-(J41*P41/100),IF(R41="Inclusive",((S41*1.1))/1.1,S41)))))</f>
        <v>5976.7112727272724</v>
      </c>
      <c r="U41" s="85">
        <f t="shared" si="21"/>
        <v>6574.3824000000004</v>
      </c>
      <c r="V41" s="306">
        <f t="shared" si="21"/>
        <v>6574.3824000000004</v>
      </c>
      <c r="W41" s="318"/>
      <c r="X41" s="318"/>
      <c r="Y41" s="318"/>
      <c r="Z41" s="318"/>
      <c r="AA41" s="318"/>
      <c r="AB41" s="318"/>
      <c r="AC41" s="318"/>
      <c r="AD41" s="318"/>
      <c r="AE41" s="318"/>
      <c r="AF41" s="318"/>
      <c r="AG41" s="318"/>
      <c r="AH41" s="318"/>
      <c r="AI41" s="318"/>
      <c r="AJ41" s="318"/>
    </row>
    <row r="42" spans="1:36" ht="14" x14ac:dyDescent="0.15">
      <c r="A42" s="110" t="str">
        <f>'ACT Apr 2024'!K19</f>
        <v>Red Energy</v>
      </c>
      <c r="B42" s="111" t="str">
        <f>'ACT Apr 2024'!L19</f>
        <v>Red Business Saver</v>
      </c>
      <c r="C42" s="112">
        <f>IF('ACT Apr 2024'!BP19=0,91*'ACT Apr 2024'!M19/100,(91*'ACT Apr 2024'!M19/100)+'ACT Apr 2024'!BP19/4)</f>
        <v>120.84800000000001</v>
      </c>
      <c r="D42" s="112">
        <f>IF('ACT Apr 2024'!O19="",$C$33*$C$34*'ACT Apr 2024'!N19/100,IF($C$33*$C$34&gt;='ACT Apr 2024'!P19,('ACT Apr 2024'!P19*'ACT Apr 2024'!N19/100),($C$33*$C$34*'ACT Apr 2024'!N19/100)))</f>
        <v>557.99999999999989</v>
      </c>
      <c r="E42" s="112">
        <f>IF(AND('ACT Apr 2024'!P19&gt;0,'ACT Apr 2024'!R19&gt;0),IF($C$33*$C$34&lt;'ACT Apr 2024'!P19,0,IF($C$33*$C$34&lt;=('ACT Apr 2024'!R19+'ACT Apr 2024'!P19),(($C$33*$C$34-'ACT Apr 2024'!P19)*'ACT Apr 2024'!Q19/100),(('ACT Apr 2024'!R19)*'ACT Apr 2024'!Q19/100))),0)</f>
        <v>0</v>
      </c>
      <c r="F42" s="112">
        <f>IF(AND('ACT Apr 2024'!R19&gt;0,'ACT Apr 2024'!T19&gt;0),IF(($C$33*$C$34&lt;'ACT Apr 2024'!T19),(0),($C$33*$C$34-'ACT Apr 2024'!T19)*'ACT Apr 2024'!U19/100),IF(AND('ACT Apr 2024'!R19&gt;0,'ACT Apr 2024'!T19=""),IF(($C$33*$C$34&lt;'ACT Apr 2024'!R19+'ACT Apr 2024'!P19),(0),(($C$33*$C$34-('ACT Apr 2024'!R19+'ACT Apr 2024'!P19))*'ACT Apr 2024'!S19/100)),IF(AND('ACT Apr 2024'!P19&gt;0,'ACT Apr 2024'!R19=""&gt;0),IF(($C$33*$C$34&lt;'ACT Apr 2024'!P19),(0),($C$33*$C$34-'ACT Apr 2024'!P19)*'ACT Apr 2024'!Q19/100),0)))</f>
        <v>0</v>
      </c>
      <c r="G42" s="112">
        <f>($C$33*$C$35)*'ACT Apr 2024'!AI19/100</f>
        <v>561.99999999999989</v>
      </c>
      <c r="H42" s="112">
        <f>($C$33*$C$36)*'ACT Apr 2024'!W19/100</f>
        <v>284.72727272727275</v>
      </c>
      <c r="I42" s="115">
        <f t="shared" si="18"/>
        <v>1525.5752727272727</v>
      </c>
      <c r="J42" s="115">
        <f t="shared" si="22"/>
        <v>5618.909090909091</v>
      </c>
      <c r="K42" s="115">
        <f t="shared" si="23"/>
        <v>6102.3010909090908</v>
      </c>
      <c r="L42" s="85">
        <f t="shared" si="24"/>
        <v>6712.5312000000004</v>
      </c>
      <c r="M42" s="116">
        <f>'ACT Apr 2024'!BB19</f>
        <v>0</v>
      </c>
      <c r="N42" s="116">
        <f>'ACT Apr 2024'!BC19</f>
        <v>0</v>
      </c>
      <c r="O42" s="116">
        <f>'ACT Apr 2024'!BD19</f>
        <v>0</v>
      </c>
      <c r="P42" s="116">
        <f>'ACT Apr 2024'!BE19</f>
        <v>0</v>
      </c>
      <c r="Q42" s="116" t="str">
        <f t="shared" si="19"/>
        <v>No discount</v>
      </c>
      <c r="R42" s="116" t="str">
        <f t="shared" si="20"/>
        <v>Inclusive</v>
      </c>
      <c r="S42" s="211">
        <f t="shared" si="25"/>
        <v>6102.3010909090908</v>
      </c>
      <c r="T42" s="212">
        <f t="shared" si="26"/>
        <v>6102.3010909090908</v>
      </c>
      <c r="U42" s="85">
        <f t="shared" si="21"/>
        <v>6712.5312000000004</v>
      </c>
      <c r="V42" s="306">
        <f t="shared" si="21"/>
        <v>6712.5312000000004</v>
      </c>
      <c r="W42" s="318"/>
      <c r="X42" s="318"/>
      <c r="Y42" s="318"/>
      <c r="Z42" s="318"/>
      <c r="AA42" s="318"/>
      <c r="AB42" s="318"/>
      <c r="AC42" s="318"/>
      <c r="AD42" s="318"/>
      <c r="AE42" s="318"/>
      <c r="AF42" s="318"/>
      <c r="AG42" s="318"/>
      <c r="AH42" s="318"/>
      <c r="AI42" s="318"/>
      <c r="AJ42" s="318"/>
    </row>
    <row r="43" spans="1:36" ht="14" x14ac:dyDescent="0.15">
      <c r="A43" s="110" t="str">
        <f>'ACT Apr 2024'!K20</f>
        <v>CovaU</v>
      </c>
      <c r="B43" s="111" t="str">
        <f>'ACT Apr 2024'!L20</f>
        <v>Basics</v>
      </c>
      <c r="C43" s="112">
        <f>IF('ACT Apr 2024'!BP20=0,91*'ACT Apr 2024'!M20/100,(91*'ACT Apr 2024'!M20/100)+'ACT Apr 2024'!BP20/4)</f>
        <v>117.84499999999998</v>
      </c>
      <c r="D43" s="112">
        <f>IF('ACT Apr 2024'!O20="",$C$33*$C$34*'ACT Apr 2024'!N20/100,IF($C$33*$C$34&gt;='ACT Apr 2024'!P20,('ACT Apr 2024'!P20*'ACT Apr 2024'!N20/100),($C$33*$C$34*'ACT Apr 2024'!N20/100)))</f>
        <v>990.40909090909076</v>
      </c>
      <c r="E43" s="112">
        <f>IF(AND('ACT Apr 2024'!P20&gt;0,'ACT Apr 2024'!R20&gt;0),IF($C$33*$C$34&lt;'ACT Apr 2024'!P20,0,IF($C$33*$C$34&lt;=('ACT Apr 2024'!R20+'ACT Apr 2024'!P20),(($C$33*$C$34-'ACT Apr 2024'!P20)*'ACT Apr 2024'!Q20/100),(('ACT Apr 2024'!R20)*'ACT Apr 2024'!Q20/100))),0)</f>
        <v>0</v>
      </c>
      <c r="F43" s="112">
        <f>IF(AND('ACT Apr 2024'!R20&gt;0,'ACT Apr 2024'!T20&gt;0),IF(($C$33*$C$34&lt;'ACT Apr 2024'!T20),(0),($C$33*$C$34-'ACT Apr 2024'!T20)*'ACT Apr 2024'!U20/100),IF(AND('ACT Apr 2024'!R20&gt;0,'ACT Apr 2024'!T20=""),IF(($C$33*$C$34&lt;'ACT Apr 2024'!R20+'ACT Apr 2024'!P20),(0),(($C$33*$C$34-('ACT Apr 2024'!R20+'ACT Apr 2024'!P20))*'ACT Apr 2024'!S20/100)),IF(AND('ACT Apr 2024'!P20&gt;0,'ACT Apr 2024'!R20=""&gt;0),IF(($C$33*$C$34&lt;'ACT Apr 2024'!P20),(0),($C$33*$C$34-'ACT Apr 2024'!P20)*'ACT Apr 2024'!Q20/100),0)))</f>
        <v>0</v>
      </c>
      <c r="G43" s="112">
        <f>($C$33*$C$35)*'ACT Apr 2024'!AI20/100</f>
        <v>1090.181818181818</v>
      </c>
      <c r="H43" s="112">
        <f>($C$33*$C$36)*'ACT Apr 2024'!W20/100</f>
        <v>705.81818181818176</v>
      </c>
      <c r="I43" s="115">
        <f t="shared" si="18"/>
        <v>2904.2540909090903</v>
      </c>
      <c r="J43" s="115">
        <f t="shared" si="22"/>
        <v>11145.636363636362</v>
      </c>
      <c r="K43" s="115">
        <f t="shared" si="23"/>
        <v>11617.016363636361</v>
      </c>
      <c r="L43" s="85">
        <f t="shared" si="24"/>
        <v>12778.717999999999</v>
      </c>
      <c r="M43" s="116">
        <f>'ACT Apr 2024'!BB20</f>
        <v>0</v>
      </c>
      <c r="N43" s="116">
        <f>'ACT Apr 2024'!BC20</f>
        <v>0</v>
      </c>
      <c r="O43" s="116">
        <f>'ACT Apr 2024'!BD20</f>
        <v>0</v>
      </c>
      <c r="P43" s="116">
        <f>'ACT Apr 2024'!BE20</f>
        <v>0</v>
      </c>
      <c r="Q43" s="116" t="str">
        <f t="shared" si="19"/>
        <v>No discount</v>
      </c>
      <c r="R43" s="116" t="str">
        <f t="shared" si="20"/>
        <v>Exclusive</v>
      </c>
      <c r="S43" s="211">
        <f t="shared" si="25"/>
        <v>11617.016363636361</v>
      </c>
      <c r="T43" s="212">
        <f t="shared" si="26"/>
        <v>11617.016363636361</v>
      </c>
      <c r="U43" s="85">
        <f t="shared" si="21"/>
        <v>12778.717999999999</v>
      </c>
      <c r="V43" s="306">
        <f t="shared" si="21"/>
        <v>12778.717999999999</v>
      </c>
      <c r="W43" s="318"/>
      <c r="X43" s="318"/>
      <c r="Y43" s="318"/>
      <c r="Z43" s="318"/>
      <c r="AA43" s="318"/>
      <c r="AB43" s="318"/>
      <c r="AC43" s="318"/>
      <c r="AD43" s="318"/>
      <c r="AE43" s="318"/>
      <c r="AF43" s="318"/>
      <c r="AG43" s="318"/>
      <c r="AH43" s="318"/>
      <c r="AI43" s="318"/>
      <c r="AJ43" s="318"/>
    </row>
    <row r="44" spans="1:36" ht="14" x14ac:dyDescent="0.15">
      <c r="A44" s="110" t="str">
        <f>'ACT Apr 2024'!K21</f>
        <v>Next Business Energy</v>
      </c>
      <c r="B44" s="111" t="str">
        <f>'ACT Apr 2024'!L21</f>
        <v>Assured</v>
      </c>
      <c r="C44" s="112">
        <f>IF('ACT Apr 2024'!BP21=0,91*'ACT Apr 2024'!M21/100,(91*'ACT Apr 2024'!M21/100)+'ACT Apr 2024'!BP21/4)</f>
        <v>75.579636363636354</v>
      </c>
      <c r="D44" s="112">
        <f>IF('ACT Apr 2024'!O21="",$C$33*$C$34*'ACT Apr 2024'!N21/100,IF($C$33*$C$34&gt;='ACT Apr 2024'!P21,('ACT Apr 2024'!P21*'ACT Apr 2024'!N21/100),($C$33*$C$34*'ACT Apr 2024'!N21/100)))</f>
        <v>612.81818181818176</v>
      </c>
      <c r="E44" s="112">
        <f>IF(AND('ACT Apr 2024'!P21&gt;0,'ACT Apr 2024'!R21&gt;0),IF($C$33*$C$34&lt;'ACT Apr 2024'!P21,0,IF($C$33*$C$34&lt;=('ACT Apr 2024'!R21+'ACT Apr 2024'!P21),(($C$33*$C$34-'ACT Apr 2024'!P21)*'ACT Apr 2024'!Q21/100),(('ACT Apr 2024'!R21)*'ACT Apr 2024'!Q21/100))),0)</f>
        <v>0</v>
      </c>
      <c r="F44" s="112">
        <f>IF(AND('ACT Apr 2024'!R21&gt;0,'ACT Apr 2024'!T21&gt;0),IF(($C$33*$C$34&lt;'ACT Apr 2024'!T21),(0),($C$33*$C$34-'ACT Apr 2024'!T21)*'ACT Apr 2024'!U21/100),IF(AND('ACT Apr 2024'!R21&gt;0,'ACT Apr 2024'!T21=""),IF(($C$33*$C$34&lt;'ACT Apr 2024'!R21+'ACT Apr 2024'!P21),(0),(($C$33*$C$34-('ACT Apr 2024'!R21+'ACT Apr 2024'!P21))*'ACT Apr 2024'!S21/100)),IF(AND('ACT Apr 2024'!P21&gt;0,'ACT Apr 2024'!R21=""&gt;0),IF(($C$33*$C$34&lt;'ACT Apr 2024'!P21),(0),($C$33*$C$34-'ACT Apr 2024'!P21)*'ACT Apr 2024'!Q21/100),0)))</f>
        <v>0</v>
      </c>
      <c r="G44" s="112">
        <f>($C$33*$C$35)*'ACT Apr 2024'!AI21/100</f>
        <v>622.72727272727263</v>
      </c>
      <c r="H44" s="112">
        <f>($C$33*$C$36)*'ACT Apr 2024'!W21/100</f>
        <v>393.13636363636351</v>
      </c>
      <c r="I44" s="115">
        <f t="shared" si="18"/>
        <v>1704.2614545454544</v>
      </c>
      <c r="J44" s="115">
        <f t="shared" si="22"/>
        <v>6514.7272727272721</v>
      </c>
      <c r="K44" s="115">
        <f t="shared" si="23"/>
        <v>6817.0458181818176</v>
      </c>
      <c r="L44" s="85">
        <f t="shared" si="24"/>
        <v>7498.7503999999999</v>
      </c>
      <c r="M44" s="116">
        <f>'ACT Apr 2024'!BB21</f>
        <v>0</v>
      </c>
      <c r="N44" s="116">
        <f>'ACT Apr 2024'!BC21</f>
        <v>0</v>
      </c>
      <c r="O44" s="116">
        <f>'ACT Apr 2024'!BD21</f>
        <v>0</v>
      </c>
      <c r="P44" s="116">
        <f>'ACT Apr 2024'!BE21</f>
        <v>0</v>
      </c>
      <c r="Q44" s="116" t="str">
        <f t="shared" si="19"/>
        <v>No discount</v>
      </c>
      <c r="R44" s="116" t="str">
        <f t="shared" si="20"/>
        <v>Exclusive</v>
      </c>
      <c r="S44" s="211">
        <f t="shared" si="25"/>
        <v>6817.0458181818176</v>
      </c>
      <c r="T44" s="212">
        <f t="shared" si="26"/>
        <v>6817.0458181818176</v>
      </c>
      <c r="U44" s="85">
        <f t="shared" si="21"/>
        <v>7498.7503999999999</v>
      </c>
      <c r="V44" s="306">
        <f t="shared" si="21"/>
        <v>7498.7503999999999</v>
      </c>
      <c r="W44" s="318"/>
      <c r="X44" s="318"/>
      <c r="Y44" s="318"/>
      <c r="Z44" s="318"/>
      <c r="AA44" s="318"/>
      <c r="AB44" s="318"/>
      <c r="AC44" s="318"/>
      <c r="AD44" s="318"/>
      <c r="AE44" s="318"/>
      <c r="AF44" s="318"/>
      <c r="AG44" s="318"/>
      <c r="AH44" s="318"/>
      <c r="AI44" s="318"/>
      <c r="AJ44" s="318"/>
    </row>
    <row r="45" spans="1:36" x14ac:dyDescent="0.15">
      <c r="A45" s="318"/>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row>
    <row r="46" spans="1:36" x14ac:dyDescent="0.15">
      <c r="A46" s="318"/>
      <c r="B46" s="318"/>
      <c r="C46" s="318"/>
      <c r="D46" s="318"/>
      <c r="E46" s="318"/>
      <c r="F46" s="318"/>
      <c r="G46" s="318"/>
      <c r="H46" s="318"/>
      <c r="I46" s="318"/>
      <c r="J46" s="318"/>
      <c r="K46" s="318"/>
      <c r="L46" s="318"/>
      <c r="M46" s="318"/>
      <c r="N46" s="318"/>
      <c r="O46" s="318"/>
      <c r="P46" s="318"/>
      <c r="Q46" s="318"/>
      <c r="R46" s="318"/>
      <c r="S46" s="318"/>
      <c r="T46" s="318"/>
      <c r="U46" s="318"/>
      <c r="V46" s="318"/>
      <c r="W46" s="318"/>
      <c r="X46" s="318"/>
      <c r="Y46" s="318"/>
      <c r="Z46" s="318"/>
      <c r="AA46" s="318"/>
      <c r="AB46" s="318"/>
      <c r="AC46" s="318"/>
      <c r="AD46" s="318"/>
      <c r="AE46" s="318"/>
      <c r="AF46" s="318"/>
      <c r="AG46" s="318"/>
      <c r="AH46" s="318"/>
      <c r="AI46" s="318"/>
      <c r="AJ46" s="318"/>
    </row>
    <row r="47" spans="1:36" x14ac:dyDescent="0.15">
      <c r="A47" s="318"/>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F47" s="318"/>
      <c r="AG47" s="318"/>
      <c r="AH47" s="318"/>
      <c r="AI47" s="318"/>
      <c r="AJ47" s="318"/>
    </row>
    <row r="48" spans="1:36" x14ac:dyDescent="0.15">
      <c r="A48" s="318"/>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c r="AF48" s="318"/>
      <c r="AG48" s="318"/>
      <c r="AH48" s="318"/>
      <c r="AI48" s="318"/>
      <c r="AJ48" s="318"/>
    </row>
    <row r="49" spans="1:36" x14ac:dyDescent="0.15">
      <c r="A49" s="318"/>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c r="AE49" s="318"/>
      <c r="AF49" s="318"/>
      <c r="AG49" s="318"/>
      <c r="AH49" s="318"/>
      <c r="AI49" s="318"/>
      <c r="AJ49" s="318"/>
    </row>
    <row r="50" spans="1:36" x14ac:dyDescent="0.15">
      <c r="A50" s="318"/>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318"/>
      <c r="AF50" s="318"/>
      <c r="AG50" s="318"/>
      <c r="AH50" s="318"/>
      <c r="AI50" s="318"/>
      <c r="AJ50" s="318"/>
    </row>
    <row r="51" spans="1:36" x14ac:dyDescent="0.15">
      <c r="A51" s="318"/>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row>
    <row r="52" spans="1:36" x14ac:dyDescent="0.15">
      <c r="A52" s="318"/>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318"/>
      <c r="AE52" s="318"/>
      <c r="AF52" s="318"/>
      <c r="AG52" s="318"/>
      <c r="AH52" s="318"/>
      <c r="AI52" s="318"/>
      <c r="AJ52" s="318"/>
    </row>
    <row r="53" spans="1:36" x14ac:dyDescent="0.15">
      <c r="A53" s="318"/>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8"/>
      <c r="AH53" s="318"/>
      <c r="AI53" s="318"/>
      <c r="AJ53" s="318"/>
    </row>
    <row r="54" spans="1:36" x14ac:dyDescent="0.15">
      <c r="A54" s="318"/>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row>
    <row r="55" spans="1:36" x14ac:dyDescent="0.15">
      <c r="A55" s="318"/>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8"/>
      <c r="AJ55" s="318"/>
    </row>
    <row r="56" spans="1:36" x14ac:dyDescent="0.15">
      <c r="A56" s="318"/>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318"/>
      <c r="AE56" s="318"/>
      <c r="AF56" s="318"/>
      <c r="AG56" s="318"/>
      <c r="AH56" s="318"/>
      <c r="AI56" s="318"/>
      <c r="AJ56" s="318"/>
    </row>
    <row r="57" spans="1:36" x14ac:dyDescent="0.15">
      <c r="A57" s="318"/>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row>
    <row r="58" spans="1:36" x14ac:dyDescent="0.15">
      <c r="A58" s="318"/>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row>
    <row r="59" spans="1:36" x14ac:dyDescent="0.15">
      <c r="A59" s="318"/>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c r="AI59" s="318"/>
      <c r="AJ59" s="318"/>
    </row>
    <row r="60" spans="1:36" x14ac:dyDescent="0.15">
      <c r="A60" s="318"/>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318"/>
      <c r="AE60" s="318"/>
      <c r="AF60" s="318"/>
      <c r="AG60" s="318"/>
      <c r="AH60" s="318"/>
      <c r="AI60" s="318"/>
      <c r="AJ60" s="318"/>
    </row>
    <row r="61" spans="1:36" x14ac:dyDescent="0.15">
      <c r="A61" s="318"/>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318"/>
      <c r="AE61" s="318"/>
      <c r="AF61" s="318"/>
      <c r="AG61" s="318"/>
      <c r="AH61" s="318"/>
      <c r="AI61" s="318"/>
      <c r="AJ61" s="318"/>
    </row>
    <row r="62" spans="1:36" x14ac:dyDescent="0.15">
      <c r="A62" s="318"/>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318"/>
      <c r="AE62" s="318"/>
      <c r="AF62" s="318"/>
      <c r="AG62" s="318"/>
      <c r="AH62" s="318"/>
      <c r="AI62" s="318"/>
      <c r="AJ62" s="318"/>
    </row>
    <row r="63" spans="1:36" x14ac:dyDescent="0.15">
      <c r="A63" s="318"/>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318"/>
      <c r="AE63" s="318"/>
      <c r="AF63" s="318"/>
      <c r="AG63" s="318"/>
      <c r="AH63" s="318"/>
      <c r="AI63" s="318"/>
      <c r="AJ63" s="318"/>
    </row>
    <row r="64" spans="1:36" x14ac:dyDescent="0.15">
      <c r="A64" s="318"/>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318"/>
      <c r="AE64" s="318"/>
      <c r="AF64" s="318"/>
      <c r="AG64" s="318"/>
      <c r="AH64" s="318"/>
      <c r="AI64" s="318"/>
      <c r="AJ64" s="318"/>
    </row>
    <row r="65" spans="1:36" x14ac:dyDescent="0.15">
      <c r="A65" s="318"/>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8"/>
      <c r="AI65" s="318"/>
      <c r="AJ65" s="318"/>
    </row>
    <row r="66" spans="1:36" x14ac:dyDescent="0.15">
      <c r="A66" s="318"/>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318"/>
      <c r="AE66" s="318"/>
      <c r="AF66" s="318"/>
      <c r="AG66" s="318"/>
      <c r="AH66" s="318"/>
      <c r="AI66" s="318"/>
      <c r="AJ66" s="318"/>
    </row>
    <row r="67" spans="1:36" x14ac:dyDescent="0.15">
      <c r="A67" s="318"/>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318"/>
      <c r="AE67" s="318"/>
      <c r="AF67" s="318"/>
      <c r="AG67" s="318"/>
      <c r="AH67" s="318"/>
      <c r="AI67" s="318"/>
      <c r="AJ67" s="318"/>
    </row>
    <row r="68" spans="1:36" x14ac:dyDescent="0.15">
      <c r="A68" s="318"/>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318"/>
      <c r="AF68" s="318"/>
      <c r="AG68" s="318"/>
      <c r="AH68" s="318"/>
      <c r="AI68" s="318"/>
      <c r="AJ68" s="318"/>
    </row>
  </sheetData>
  <sheetProtection algorithmName="SHA-512" hashValue="tjr6wZW3or7UW9k+lCubbnIByCIORdKkfNHjCb71FDOxxFh4y9lT3Z8amWpalCS7fI2fHdpz52MY6V54MyDayQ==" saltValue="BqWWdjp90wsxlIuUqXQTYw==" spinCount="100000" sheet="1" objects="1" scenarios="1"/>
  <pageMargins left="0.75" right="0.75" top="1" bottom="1" header="0.5" footer="0.5"/>
  <pageSetup paperSize="9" orientation="portrait" horizontalDpi="0" verticalDpi="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8824-3036-7148-AE63-C09E271EF488}">
  <sheetPr codeName="Sheet28"/>
  <dimension ref="A1:BZ32"/>
  <sheetViews>
    <sheetView zoomScaleNormal="100" workbookViewId="0">
      <selection activeCell="A2" sqref="A2:XFD21"/>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2002</v>
      </c>
      <c r="B2" s="217">
        <v>43565</v>
      </c>
      <c r="C2" s="216" t="s">
        <v>340</v>
      </c>
      <c r="D2" s="215" t="s">
        <v>282</v>
      </c>
      <c r="E2" s="215">
        <v>1</v>
      </c>
      <c r="F2" s="215" t="s">
        <v>341</v>
      </c>
      <c r="G2" s="217">
        <v>43281</v>
      </c>
      <c r="H2" s="218" t="s">
        <v>342</v>
      </c>
      <c r="I2" s="218" t="s">
        <v>343</v>
      </c>
      <c r="J2" s="218">
        <v>1</v>
      </c>
      <c r="K2" s="215" t="s">
        <v>344</v>
      </c>
      <c r="L2" s="215" t="s">
        <v>525</v>
      </c>
      <c r="M2" s="297">
        <v>138.49999999999997</v>
      </c>
      <c r="N2" s="297">
        <v>31.499999999999996</v>
      </c>
      <c r="O2" s="215" t="s">
        <v>35</v>
      </c>
      <c r="P2" s="215">
        <v>30000</v>
      </c>
      <c r="Q2" s="297">
        <v>32</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c r="AV2" s="218">
        <v>8</v>
      </c>
      <c r="AW2" s="218"/>
      <c r="AX2" s="218"/>
      <c r="AY2" s="218"/>
      <c r="AZ2" s="218" t="s">
        <v>348</v>
      </c>
      <c r="BA2" s="215"/>
      <c r="BB2" s="218">
        <v>10</v>
      </c>
      <c r="BC2" s="218">
        <v>0</v>
      </c>
      <c r="BD2" s="218">
        <v>0</v>
      </c>
      <c r="BE2" s="218">
        <v>0</v>
      </c>
      <c r="BF2" s="218">
        <v>0</v>
      </c>
      <c r="BG2" s="218">
        <v>0</v>
      </c>
      <c r="BH2" s="218">
        <v>0</v>
      </c>
      <c r="BI2" s="218">
        <v>0</v>
      </c>
      <c r="BJ2" s="218">
        <v>0</v>
      </c>
      <c r="BK2" s="218">
        <v>0</v>
      </c>
      <c r="BL2" s="218"/>
      <c r="BM2" s="218"/>
      <c r="BN2" s="218">
        <v>24</v>
      </c>
      <c r="BO2" s="218" t="s">
        <v>343</v>
      </c>
      <c r="BP2" s="274"/>
      <c r="BQ2" s="218"/>
      <c r="BR2" s="218"/>
      <c r="BS2" s="215"/>
      <c r="BT2" s="221"/>
      <c r="BU2" s="218"/>
      <c r="BV2" s="218" t="s">
        <v>343</v>
      </c>
      <c r="BW2" s="218">
        <v>1</v>
      </c>
      <c r="BX2" s="215"/>
      <c r="BY2" s="215" t="s">
        <v>526</v>
      </c>
      <c r="BZ2" s="221"/>
    </row>
    <row r="3" spans="1:78" ht="13" customHeight="1" x14ac:dyDescent="0.15">
      <c r="A3" s="215">
        <v>705</v>
      </c>
      <c r="B3" s="217">
        <v>43565</v>
      </c>
      <c r="C3" s="216" t="s">
        <v>340</v>
      </c>
      <c r="D3" s="215" t="s">
        <v>282</v>
      </c>
      <c r="E3" s="215">
        <v>1</v>
      </c>
      <c r="F3" s="215" t="s">
        <v>341</v>
      </c>
      <c r="G3" s="217">
        <v>43540</v>
      </c>
      <c r="H3" s="218" t="s">
        <v>342</v>
      </c>
      <c r="I3" s="218" t="s">
        <v>343</v>
      </c>
      <c r="J3" s="218">
        <v>2</v>
      </c>
      <c r="K3" s="215" t="s">
        <v>483</v>
      </c>
      <c r="L3" s="215" t="s">
        <v>527</v>
      </c>
      <c r="M3" s="297">
        <v>134.56363636363636</v>
      </c>
      <c r="N3" s="297">
        <v>33.445454545454545</v>
      </c>
      <c r="O3" s="215" t="s">
        <v>35</v>
      </c>
      <c r="P3" s="215">
        <v>30000</v>
      </c>
      <c r="Q3" s="297">
        <v>37.4</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346</v>
      </c>
      <c r="AR3" s="218" t="s">
        <v>343</v>
      </c>
      <c r="AS3" s="218"/>
      <c r="AT3" s="218"/>
      <c r="AU3" s="218"/>
      <c r="AV3" s="218">
        <v>8.36</v>
      </c>
      <c r="AW3" s="218"/>
      <c r="AX3" s="218"/>
      <c r="AY3" s="218"/>
      <c r="AZ3" s="218" t="s">
        <v>348</v>
      </c>
      <c r="BA3" s="215"/>
      <c r="BB3" s="218">
        <v>5</v>
      </c>
      <c r="BC3" s="218">
        <v>0</v>
      </c>
      <c r="BD3" s="218">
        <v>0</v>
      </c>
      <c r="BE3" s="218">
        <v>0</v>
      </c>
      <c r="BF3" s="218">
        <v>0</v>
      </c>
      <c r="BG3" s="218">
        <v>0</v>
      </c>
      <c r="BH3" s="218">
        <v>0</v>
      </c>
      <c r="BI3" s="218">
        <v>0</v>
      </c>
      <c r="BJ3" s="218">
        <v>0</v>
      </c>
      <c r="BK3" s="218">
        <v>0</v>
      </c>
      <c r="BL3" s="218"/>
      <c r="BM3" s="218"/>
      <c r="BN3" s="218">
        <v>24</v>
      </c>
      <c r="BO3" s="218" t="s">
        <v>343</v>
      </c>
      <c r="BP3" s="274"/>
      <c r="BQ3" s="218"/>
      <c r="BR3" s="218"/>
      <c r="BS3" s="215"/>
      <c r="BT3" s="215"/>
      <c r="BU3" s="218"/>
      <c r="BV3" s="218" t="s">
        <v>343</v>
      </c>
      <c r="BW3" s="218">
        <v>1</v>
      </c>
      <c r="BX3" s="215"/>
      <c r="BY3" s="215" t="s">
        <v>545</v>
      </c>
      <c r="BZ3" s="221"/>
    </row>
    <row r="4" spans="1:78" ht="13" customHeight="1" x14ac:dyDescent="0.15">
      <c r="A4" s="215">
        <v>1352</v>
      </c>
      <c r="B4" s="217">
        <v>43565</v>
      </c>
      <c r="C4" s="216" t="s">
        <v>340</v>
      </c>
      <c r="D4" s="215" t="s">
        <v>282</v>
      </c>
      <c r="E4" s="215">
        <v>1</v>
      </c>
      <c r="F4" s="215" t="s">
        <v>341</v>
      </c>
      <c r="G4" s="217">
        <v>43427</v>
      </c>
      <c r="H4" s="218" t="s">
        <v>342</v>
      </c>
      <c r="I4" s="218" t="s">
        <v>343</v>
      </c>
      <c r="J4" s="218">
        <v>3</v>
      </c>
      <c r="K4" s="215" t="s">
        <v>349</v>
      </c>
      <c r="L4" s="215" t="s">
        <v>484</v>
      </c>
      <c r="M4" s="297">
        <v>135.05454545454543</v>
      </c>
      <c r="N4" s="297">
        <v>32.327272727272728</v>
      </c>
      <c r="O4" s="215" t="s">
        <v>35</v>
      </c>
      <c r="P4" s="215">
        <v>30000</v>
      </c>
      <c r="Q4" s="297">
        <v>36.054545454545448</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c r="AV4" s="218">
        <v>8</v>
      </c>
      <c r="AW4" s="218"/>
      <c r="AX4" s="218"/>
      <c r="AY4" s="218"/>
      <c r="AZ4" s="218" t="s">
        <v>348</v>
      </c>
      <c r="BA4" s="215"/>
      <c r="BB4" s="218">
        <v>0</v>
      </c>
      <c r="BC4" s="218">
        <v>0</v>
      </c>
      <c r="BD4" s="218">
        <v>0</v>
      </c>
      <c r="BE4" s="218">
        <v>0</v>
      </c>
      <c r="BF4" s="218">
        <v>0</v>
      </c>
      <c r="BG4" s="218">
        <v>0</v>
      </c>
      <c r="BH4" s="218">
        <v>0</v>
      </c>
      <c r="BI4" s="218">
        <v>0</v>
      </c>
      <c r="BJ4" s="218">
        <v>0</v>
      </c>
      <c r="BK4" s="218">
        <v>0</v>
      </c>
      <c r="BL4" s="218"/>
      <c r="BM4" s="218"/>
      <c r="BN4" s="218">
        <v>12</v>
      </c>
      <c r="BO4" s="218" t="s">
        <v>343</v>
      </c>
      <c r="BP4" s="274"/>
      <c r="BQ4" s="218"/>
      <c r="BR4" s="218"/>
      <c r="BS4" s="215"/>
      <c r="BT4" s="215"/>
      <c r="BU4" s="218"/>
      <c r="BV4" s="218" t="s">
        <v>343</v>
      </c>
      <c r="BW4" s="218"/>
      <c r="BX4" s="215"/>
      <c r="BY4" s="215" t="s">
        <v>546</v>
      </c>
      <c r="BZ4" s="221"/>
    </row>
    <row r="5" spans="1:78" ht="13" customHeight="1" x14ac:dyDescent="0.15">
      <c r="A5" s="215">
        <v>1681</v>
      </c>
      <c r="B5" s="217">
        <v>43565</v>
      </c>
      <c r="C5" s="216" t="s">
        <v>340</v>
      </c>
      <c r="D5" s="215" t="s">
        <v>282</v>
      </c>
      <c r="E5" s="215">
        <v>1</v>
      </c>
      <c r="F5" s="215" t="s">
        <v>341</v>
      </c>
      <c r="G5" s="217">
        <v>43503</v>
      </c>
      <c r="H5" s="218" t="s">
        <v>342</v>
      </c>
      <c r="I5" s="218" t="s">
        <v>343</v>
      </c>
      <c r="J5" s="218">
        <v>4</v>
      </c>
      <c r="K5" s="215" t="s">
        <v>488</v>
      </c>
      <c r="L5" s="215" t="s">
        <v>315</v>
      </c>
      <c r="M5" s="297">
        <v>132.80000000000001</v>
      </c>
      <c r="N5" s="297">
        <v>31.254545454545454</v>
      </c>
      <c r="O5" s="215"/>
      <c r="P5" s="215"/>
      <c r="Q5" s="219"/>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346</v>
      </c>
      <c r="AR5" s="218" t="s">
        <v>343</v>
      </c>
      <c r="AS5" s="218"/>
      <c r="AT5" s="218"/>
      <c r="AU5" s="218"/>
      <c r="AV5" s="218">
        <v>6</v>
      </c>
      <c r="AW5" s="218"/>
      <c r="AX5" s="218"/>
      <c r="AY5" s="218"/>
      <c r="AZ5" s="218" t="s">
        <v>348</v>
      </c>
      <c r="BA5" s="215"/>
      <c r="BB5" s="218">
        <v>0</v>
      </c>
      <c r="BC5" s="218">
        <v>0</v>
      </c>
      <c r="BD5" s="218">
        <v>0</v>
      </c>
      <c r="BE5" s="218">
        <v>0</v>
      </c>
      <c r="BF5" s="218">
        <v>0</v>
      </c>
      <c r="BG5" s="218">
        <v>0</v>
      </c>
      <c r="BH5" s="218">
        <v>0</v>
      </c>
      <c r="BI5" s="218">
        <v>0</v>
      </c>
      <c r="BJ5" s="218">
        <v>0</v>
      </c>
      <c r="BK5" s="218">
        <v>0</v>
      </c>
      <c r="BL5" s="218"/>
      <c r="BM5" s="218"/>
      <c r="BN5" s="218"/>
      <c r="BO5" s="218" t="s">
        <v>343</v>
      </c>
      <c r="BP5" s="274"/>
      <c r="BQ5" s="218"/>
      <c r="BR5" s="225"/>
      <c r="BS5" s="215"/>
      <c r="BT5" s="221"/>
      <c r="BU5" s="218"/>
      <c r="BV5" s="218" t="s">
        <v>343</v>
      </c>
      <c r="BW5" s="218"/>
      <c r="BX5" s="215"/>
      <c r="BY5" s="215" t="s">
        <v>276</v>
      </c>
      <c r="BZ5" s="221"/>
    </row>
    <row r="6" spans="1:78" ht="13" customHeight="1" x14ac:dyDescent="0.15">
      <c r="A6" s="215">
        <v>583</v>
      </c>
      <c r="B6" s="217">
        <v>43565</v>
      </c>
      <c r="C6" s="216" t="s">
        <v>340</v>
      </c>
      <c r="D6" s="215" t="s">
        <v>282</v>
      </c>
      <c r="E6" s="215">
        <v>1</v>
      </c>
      <c r="F6" s="215" t="s">
        <v>341</v>
      </c>
      <c r="G6" s="217">
        <v>43504</v>
      </c>
      <c r="H6" s="218" t="s">
        <v>342</v>
      </c>
      <c r="I6" s="218" t="s">
        <v>343</v>
      </c>
      <c r="J6" s="218">
        <v>5</v>
      </c>
      <c r="K6" s="215" t="s">
        <v>489</v>
      </c>
      <c r="L6" s="215" t="s">
        <v>359</v>
      </c>
      <c r="M6" s="297">
        <v>88.181818181818173</v>
      </c>
      <c r="N6" s="297">
        <v>29.999999999999996</v>
      </c>
      <c r="O6" s="215" t="s">
        <v>35</v>
      </c>
      <c r="P6" s="215">
        <v>30000</v>
      </c>
      <c r="Q6" s="297">
        <v>35.909090909090907</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v>6.6</v>
      </c>
      <c r="AW6" s="218"/>
      <c r="AX6" s="218"/>
      <c r="AY6" s="218"/>
      <c r="AZ6" s="218" t="s">
        <v>348</v>
      </c>
      <c r="BA6" s="215"/>
      <c r="BB6" s="218">
        <v>0</v>
      </c>
      <c r="BC6" s="218">
        <v>0</v>
      </c>
      <c r="BD6" s="218">
        <v>0</v>
      </c>
      <c r="BE6" s="218">
        <v>0</v>
      </c>
      <c r="BF6" s="218">
        <v>0</v>
      </c>
      <c r="BG6" s="218">
        <v>0</v>
      </c>
      <c r="BH6" s="218">
        <v>0</v>
      </c>
      <c r="BI6" s="218">
        <v>0</v>
      </c>
      <c r="BJ6" s="218">
        <v>0</v>
      </c>
      <c r="BK6" s="218">
        <v>0</v>
      </c>
      <c r="BL6" s="218"/>
      <c r="BM6" s="218"/>
      <c r="BN6" s="218"/>
      <c r="BO6" s="218" t="s">
        <v>343</v>
      </c>
      <c r="BP6" s="227">
        <v>163.58181818181816</v>
      </c>
      <c r="BQ6" s="218"/>
      <c r="BR6" s="225"/>
      <c r="BS6" s="215"/>
      <c r="BT6" s="215"/>
      <c r="BU6" s="218"/>
      <c r="BV6" s="218" t="s">
        <v>343</v>
      </c>
      <c r="BW6" s="218"/>
      <c r="BX6" s="215"/>
      <c r="BY6" s="215" t="s">
        <v>547</v>
      </c>
      <c r="BZ6" s="221"/>
    </row>
    <row r="7" spans="1:78" ht="13" customHeight="1" x14ac:dyDescent="0.15">
      <c r="A7" s="215">
        <v>1998</v>
      </c>
      <c r="B7" s="217">
        <v>43565</v>
      </c>
      <c r="C7" s="216" t="s">
        <v>340</v>
      </c>
      <c r="D7" s="215" t="s">
        <v>282</v>
      </c>
      <c r="E7" s="215">
        <v>1</v>
      </c>
      <c r="F7" s="215" t="s">
        <v>341</v>
      </c>
      <c r="G7" s="217">
        <v>43273</v>
      </c>
      <c r="H7" s="218" t="s">
        <v>342</v>
      </c>
      <c r="I7" s="218" t="s">
        <v>343</v>
      </c>
      <c r="J7" s="218">
        <v>6</v>
      </c>
      <c r="K7" s="215" t="s">
        <v>463</v>
      </c>
      <c r="L7" s="215" t="s">
        <v>492</v>
      </c>
      <c r="M7" s="297">
        <v>123.58181818181816</v>
      </c>
      <c r="N7" s="297">
        <v>59.563636363636355</v>
      </c>
      <c r="O7" s="215"/>
      <c r="P7" s="215"/>
      <c r="Q7" s="219"/>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c r="AV7" s="218"/>
      <c r="AW7" s="218"/>
      <c r="AX7" s="218"/>
      <c r="AY7" s="218"/>
      <c r="AZ7" s="218" t="s">
        <v>348</v>
      </c>
      <c r="BA7" s="215"/>
      <c r="BB7" s="218">
        <v>0</v>
      </c>
      <c r="BC7" s="218">
        <v>0</v>
      </c>
      <c r="BD7" s="218">
        <v>0</v>
      </c>
      <c r="BE7" s="218">
        <v>0</v>
      </c>
      <c r="BF7" s="218">
        <v>0</v>
      </c>
      <c r="BG7" s="218">
        <v>0</v>
      </c>
      <c r="BH7" s="218">
        <v>0</v>
      </c>
      <c r="BI7" s="218">
        <v>0</v>
      </c>
      <c r="BJ7" s="218">
        <v>0</v>
      </c>
      <c r="BK7" s="218">
        <v>0</v>
      </c>
      <c r="BL7" s="218"/>
      <c r="BM7" s="218"/>
      <c r="BN7" s="218"/>
      <c r="BO7" s="218" t="s">
        <v>343</v>
      </c>
      <c r="BP7" s="274"/>
      <c r="BQ7" s="218"/>
      <c r="BR7" s="225"/>
      <c r="BS7" s="215"/>
      <c r="BT7" s="221"/>
      <c r="BU7" s="218"/>
      <c r="BV7" s="218" t="s">
        <v>343</v>
      </c>
      <c r="BW7" s="218">
        <v>1</v>
      </c>
      <c r="BX7" s="215"/>
      <c r="BY7" s="215" t="s">
        <v>276</v>
      </c>
      <c r="BZ7" s="221"/>
    </row>
    <row r="8" spans="1:78" ht="13" customHeight="1" x14ac:dyDescent="0.15">
      <c r="A8" s="215">
        <v>2065</v>
      </c>
      <c r="B8" s="217">
        <v>43565</v>
      </c>
      <c r="C8" s="216" t="s">
        <v>340</v>
      </c>
      <c r="D8" s="215" t="s">
        <v>282</v>
      </c>
      <c r="E8" s="215">
        <v>1</v>
      </c>
      <c r="F8" s="215" t="s">
        <v>341</v>
      </c>
      <c r="G8" s="224">
        <v>43558</v>
      </c>
      <c r="H8" s="218" t="s">
        <v>342</v>
      </c>
      <c r="I8" s="218" t="s">
        <v>280</v>
      </c>
      <c r="J8" s="218">
        <v>7</v>
      </c>
      <c r="K8" s="215" t="s">
        <v>495</v>
      </c>
      <c r="L8" s="215" t="s">
        <v>472</v>
      </c>
      <c r="M8" s="297">
        <v>138.49999999999997</v>
      </c>
      <c r="N8" s="297">
        <v>33.590909090909093</v>
      </c>
      <c r="O8" s="215" t="s">
        <v>35</v>
      </c>
      <c r="P8" s="215">
        <v>30000</v>
      </c>
      <c r="Q8" s="297">
        <v>36.690909090909088</v>
      </c>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346</v>
      </c>
      <c r="AR8" s="218" t="s">
        <v>343</v>
      </c>
      <c r="AS8" s="218"/>
      <c r="AT8" s="218"/>
      <c r="AU8" s="218"/>
      <c r="AV8" s="218">
        <v>5.5</v>
      </c>
      <c r="AW8" s="218"/>
      <c r="AX8" s="218"/>
      <c r="AY8" s="218"/>
      <c r="AZ8" s="218" t="s">
        <v>343</v>
      </c>
      <c r="BA8" s="215"/>
      <c r="BB8" s="218">
        <v>0</v>
      </c>
      <c r="BC8" s="218">
        <v>10</v>
      </c>
      <c r="BD8" s="218">
        <v>0</v>
      </c>
      <c r="BE8" s="218">
        <v>0</v>
      </c>
      <c r="BF8" s="218">
        <v>0</v>
      </c>
      <c r="BG8" s="218">
        <v>0</v>
      </c>
      <c r="BH8" s="218">
        <v>0</v>
      </c>
      <c r="BI8" s="218">
        <v>0</v>
      </c>
      <c r="BJ8" s="218">
        <v>0</v>
      </c>
      <c r="BK8" s="218">
        <v>0</v>
      </c>
      <c r="BL8" s="218"/>
      <c r="BM8" s="218"/>
      <c r="BN8" s="218"/>
      <c r="BO8" s="218" t="s">
        <v>343</v>
      </c>
      <c r="BP8" s="274"/>
      <c r="BQ8" s="218"/>
      <c r="BR8" s="225"/>
      <c r="BS8" s="221" t="s">
        <v>531</v>
      </c>
      <c r="BT8" s="221" t="s">
        <v>62</v>
      </c>
      <c r="BU8" s="218">
        <v>50</v>
      </c>
      <c r="BV8" s="218" t="s">
        <v>343</v>
      </c>
      <c r="BW8" s="218"/>
      <c r="BX8" s="221" t="s">
        <v>532</v>
      </c>
      <c r="BY8" s="215" t="s">
        <v>548</v>
      </c>
      <c r="BZ8" s="221"/>
    </row>
    <row r="9" spans="1:78" ht="13" customHeight="1" x14ac:dyDescent="0.15">
      <c r="A9" s="215">
        <v>1907</v>
      </c>
      <c r="B9" s="217">
        <v>43565</v>
      </c>
      <c r="C9" s="216" t="s">
        <v>316</v>
      </c>
      <c r="D9" s="215" t="s">
        <v>282</v>
      </c>
      <c r="E9" s="215">
        <v>1</v>
      </c>
      <c r="F9" s="215" t="s">
        <v>341</v>
      </c>
      <c r="G9" s="217">
        <v>43281</v>
      </c>
      <c r="H9" s="218" t="s">
        <v>342</v>
      </c>
      <c r="I9" s="218" t="s">
        <v>343</v>
      </c>
      <c r="J9" s="218">
        <v>8</v>
      </c>
      <c r="K9" s="215" t="s">
        <v>504</v>
      </c>
      <c r="L9" s="215" t="s">
        <v>505</v>
      </c>
      <c r="M9" s="297">
        <v>112.16363636363636</v>
      </c>
      <c r="N9" s="297">
        <v>40.490909090909085</v>
      </c>
      <c r="O9" s="215" t="s">
        <v>35</v>
      </c>
      <c r="P9" s="215">
        <v>2492</v>
      </c>
      <c r="Q9" s="297">
        <v>47.490909090909092</v>
      </c>
      <c r="R9" s="215">
        <v>27425</v>
      </c>
      <c r="S9" s="297">
        <v>52.109090909090902</v>
      </c>
      <c r="T9" s="215"/>
      <c r="U9" s="215"/>
      <c r="V9" s="219"/>
      <c r="W9" s="219"/>
      <c r="X9" s="215"/>
      <c r="Y9" s="215"/>
      <c r="Z9" s="215"/>
      <c r="AA9" s="215"/>
      <c r="AB9" s="215"/>
      <c r="AC9" s="215"/>
      <c r="AD9" s="215"/>
      <c r="AE9" s="219"/>
      <c r="AF9" s="219"/>
      <c r="AG9" s="215"/>
      <c r="AH9" s="215"/>
      <c r="AI9" s="219"/>
      <c r="AJ9" s="215"/>
      <c r="AK9" s="215"/>
      <c r="AL9" s="215"/>
      <c r="AM9" s="215"/>
      <c r="AN9" s="219"/>
      <c r="AO9" s="220"/>
      <c r="AP9" s="219"/>
      <c r="AQ9" s="35" t="s">
        <v>231</v>
      </c>
      <c r="AR9" s="218" t="s">
        <v>343</v>
      </c>
      <c r="AS9" s="218"/>
      <c r="AT9" s="218"/>
      <c r="AU9" s="218"/>
      <c r="AV9" s="218"/>
      <c r="AW9" s="218"/>
      <c r="AX9" s="218"/>
      <c r="AY9" s="218"/>
      <c r="AZ9" s="218" t="s">
        <v>257</v>
      </c>
      <c r="BA9" s="215"/>
      <c r="BB9" s="218">
        <v>0</v>
      </c>
      <c r="BC9" s="218">
        <v>0</v>
      </c>
      <c r="BD9" s="218">
        <v>0</v>
      </c>
      <c r="BE9" s="218">
        <v>0</v>
      </c>
      <c r="BF9" s="218">
        <v>0</v>
      </c>
      <c r="BG9" s="218">
        <v>0</v>
      </c>
      <c r="BH9" s="218">
        <v>0</v>
      </c>
      <c r="BI9" s="218">
        <v>0</v>
      </c>
      <c r="BJ9" s="218">
        <v>0</v>
      </c>
      <c r="BK9" s="218">
        <v>0</v>
      </c>
      <c r="BL9" s="218"/>
      <c r="BM9" s="218"/>
      <c r="BN9" s="218"/>
      <c r="BO9" s="218" t="s">
        <v>343</v>
      </c>
      <c r="BP9" s="227">
        <v>163.63636363636363</v>
      </c>
      <c r="BQ9" s="218"/>
      <c r="BR9" s="218"/>
      <c r="BS9" s="221"/>
      <c r="BT9" s="221"/>
      <c r="BU9" s="218"/>
      <c r="BV9" s="218" t="s">
        <v>343</v>
      </c>
      <c r="BW9" s="218">
        <v>1</v>
      </c>
      <c r="BX9" s="215"/>
      <c r="BY9" s="236" t="s">
        <v>534</v>
      </c>
      <c r="BZ9" s="221"/>
    </row>
    <row r="10" spans="1:78" ht="13" customHeight="1" x14ac:dyDescent="0.15">
      <c r="A10" s="215">
        <v>2000</v>
      </c>
      <c r="B10" s="217">
        <v>43565</v>
      </c>
      <c r="C10" s="216" t="s">
        <v>340</v>
      </c>
      <c r="D10" s="215" t="s">
        <v>282</v>
      </c>
      <c r="E10" s="215">
        <v>2</v>
      </c>
      <c r="F10" s="215" t="s">
        <v>360</v>
      </c>
      <c r="G10" s="217">
        <v>43281</v>
      </c>
      <c r="H10" s="218" t="s">
        <v>342</v>
      </c>
      <c r="I10" s="218" t="s">
        <v>343</v>
      </c>
      <c r="J10" s="218">
        <v>1</v>
      </c>
      <c r="K10" s="215" t="s">
        <v>344</v>
      </c>
      <c r="L10" s="215" t="s">
        <v>525</v>
      </c>
      <c r="M10" s="297">
        <v>138.49999999999997</v>
      </c>
      <c r="N10" s="297">
        <v>31.499999999999996</v>
      </c>
      <c r="O10" s="215" t="s">
        <v>35</v>
      </c>
      <c r="P10" s="215">
        <v>30000</v>
      </c>
      <c r="Q10" s="297">
        <v>32</v>
      </c>
      <c r="R10" s="215"/>
      <c r="S10" s="219"/>
      <c r="T10" s="215"/>
      <c r="U10" s="215"/>
      <c r="V10" s="219"/>
      <c r="W10" s="219"/>
      <c r="X10" s="215"/>
      <c r="Y10" s="215"/>
      <c r="Z10" s="215"/>
      <c r="AA10" s="215"/>
      <c r="AB10" s="215"/>
      <c r="AC10" s="215"/>
      <c r="AD10" s="215"/>
      <c r="AE10" s="219"/>
      <c r="AF10" s="297">
        <v>15.609090909090909</v>
      </c>
      <c r="AG10" s="215"/>
      <c r="AH10" s="215"/>
      <c r="AI10" s="219"/>
      <c r="AJ10" s="215"/>
      <c r="AK10" s="215"/>
      <c r="AL10" s="215"/>
      <c r="AM10" s="215"/>
      <c r="AN10" s="219"/>
      <c r="AO10" s="220"/>
      <c r="AP10" s="219"/>
      <c r="AQ10" s="215" t="s">
        <v>361</v>
      </c>
      <c r="AR10" s="218" t="s">
        <v>343</v>
      </c>
      <c r="AS10" s="218"/>
      <c r="AT10" s="218"/>
      <c r="AU10" s="218"/>
      <c r="AV10" s="218">
        <v>8</v>
      </c>
      <c r="AW10" s="218"/>
      <c r="AX10" s="218"/>
      <c r="AY10" s="218"/>
      <c r="AZ10" s="218" t="s">
        <v>348</v>
      </c>
      <c r="BA10" s="215"/>
      <c r="BB10" s="218">
        <v>10</v>
      </c>
      <c r="BC10" s="218">
        <v>0</v>
      </c>
      <c r="BD10" s="218">
        <v>0</v>
      </c>
      <c r="BE10" s="218">
        <v>0</v>
      </c>
      <c r="BF10" s="218">
        <v>0</v>
      </c>
      <c r="BG10" s="218">
        <v>0</v>
      </c>
      <c r="BH10" s="218">
        <v>0</v>
      </c>
      <c r="BI10" s="218">
        <v>0</v>
      </c>
      <c r="BJ10" s="218">
        <v>0</v>
      </c>
      <c r="BK10" s="218">
        <v>0</v>
      </c>
      <c r="BL10" s="218"/>
      <c r="BM10" s="218"/>
      <c r="BN10" s="218">
        <v>24</v>
      </c>
      <c r="BO10" s="218" t="s">
        <v>343</v>
      </c>
      <c r="BP10" s="274"/>
      <c r="BQ10" s="218"/>
      <c r="BR10" s="218"/>
      <c r="BS10" s="215"/>
      <c r="BT10" s="221"/>
      <c r="BU10" s="218"/>
      <c r="BV10" s="218" t="s">
        <v>343</v>
      </c>
      <c r="BW10" s="218">
        <v>1</v>
      </c>
      <c r="BX10" s="215"/>
      <c r="BY10" s="215" t="s">
        <v>535</v>
      </c>
      <c r="BZ10" s="221"/>
    </row>
    <row r="11" spans="1:78" ht="13" customHeight="1" x14ac:dyDescent="0.15">
      <c r="A11" s="215">
        <v>703</v>
      </c>
      <c r="B11" s="217">
        <v>43565</v>
      </c>
      <c r="C11" s="216" t="s">
        <v>340</v>
      </c>
      <c r="D11" s="215" t="s">
        <v>282</v>
      </c>
      <c r="E11" s="215">
        <v>2</v>
      </c>
      <c r="F11" s="215" t="s">
        <v>360</v>
      </c>
      <c r="G11" s="217">
        <v>43540</v>
      </c>
      <c r="H11" s="218" t="s">
        <v>342</v>
      </c>
      <c r="I11" s="218" t="s">
        <v>343</v>
      </c>
      <c r="J11" s="218">
        <v>2</v>
      </c>
      <c r="K11" s="215" t="s">
        <v>483</v>
      </c>
      <c r="L11" s="215" t="s">
        <v>527</v>
      </c>
      <c r="M11" s="297">
        <v>134.56363636363636</v>
      </c>
      <c r="N11" s="297">
        <v>33.445454545454545</v>
      </c>
      <c r="O11" s="215" t="s">
        <v>35</v>
      </c>
      <c r="P11" s="215">
        <v>30000</v>
      </c>
      <c r="Q11" s="297">
        <v>37.4</v>
      </c>
      <c r="R11" s="215"/>
      <c r="S11" s="219"/>
      <c r="T11" s="215"/>
      <c r="U11" s="215"/>
      <c r="V11" s="219"/>
      <c r="W11" s="219"/>
      <c r="X11" s="215"/>
      <c r="Y11" s="215"/>
      <c r="Z11" s="215"/>
      <c r="AA11" s="215"/>
      <c r="AB11" s="215"/>
      <c r="AC11" s="215"/>
      <c r="AD11" s="215"/>
      <c r="AE11" s="219"/>
      <c r="AF11" s="297">
        <v>16.190909090909088</v>
      </c>
      <c r="AG11" s="215"/>
      <c r="AH11" s="215"/>
      <c r="AI11" s="219"/>
      <c r="AJ11" s="215"/>
      <c r="AK11" s="215"/>
      <c r="AL11" s="215"/>
      <c r="AM11" s="215"/>
      <c r="AN11" s="219"/>
      <c r="AO11" s="220"/>
      <c r="AP11" s="219"/>
      <c r="AQ11" s="215" t="s">
        <v>361</v>
      </c>
      <c r="AR11" s="218" t="s">
        <v>343</v>
      </c>
      <c r="AS11" s="218"/>
      <c r="AT11" s="218"/>
      <c r="AU11" s="218"/>
      <c r="AV11" s="218">
        <v>8.36</v>
      </c>
      <c r="AW11" s="218"/>
      <c r="AX11" s="218"/>
      <c r="AY11" s="218"/>
      <c r="AZ11" s="218" t="s">
        <v>348</v>
      </c>
      <c r="BA11" s="215"/>
      <c r="BB11" s="218">
        <v>5</v>
      </c>
      <c r="BC11" s="218">
        <v>0</v>
      </c>
      <c r="BD11" s="218">
        <v>0</v>
      </c>
      <c r="BE11" s="218">
        <v>0</v>
      </c>
      <c r="BF11" s="218">
        <v>0</v>
      </c>
      <c r="BG11" s="218">
        <v>0</v>
      </c>
      <c r="BH11" s="218">
        <v>0</v>
      </c>
      <c r="BI11" s="218">
        <v>0</v>
      </c>
      <c r="BJ11" s="218">
        <v>0</v>
      </c>
      <c r="BK11" s="218">
        <v>0</v>
      </c>
      <c r="BL11" s="218"/>
      <c r="BM11" s="218"/>
      <c r="BN11" s="218">
        <v>24</v>
      </c>
      <c r="BO11" s="218" t="s">
        <v>343</v>
      </c>
      <c r="BP11" s="274"/>
      <c r="BQ11" s="218"/>
      <c r="BR11" s="218"/>
      <c r="BS11" s="215"/>
      <c r="BT11" s="215"/>
      <c r="BU11" s="218"/>
      <c r="BV11" s="218" t="s">
        <v>343</v>
      </c>
      <c r="BW11" s="218">
        <v>1</v>
      </c>
      <c r="BX11" s="215"/>
      <c r="BY11" s="215" t="s">
        <v>276</v>
      </c>
      <c r="BZ11" s="221"/>
    </row>
    <row r="12" spans="1:78" ht="13" customHeight="1" x14ac:dyDescent="0.15">
      <c r="A12" s="215">
        <v>1350</v>
      </c>
      <c r="B12" s="217">
        <v>43565</v>
      </c>
      <c r="C12" s="216" t="s">
        <v>340</v>
      </c>
      <c r="D12" s="215" t="s">
        <v>282</v>
      </c>
      <c r="E12" s="215">
        <v>2</v>
      </c>
      <c r="F12" s="215" t="s">
        <v>360</v>
      </c>
      <c r="G12" s="217">
        <v>43427</v>
      </c>
      <c r="H12" s="218" t="s">
        <v>342</v>
      </c>
      <c r="I12" s="218" t="s">
        <v>343</v>
      </c>
      <c r="J12" s="218">
        <v>3</v>
      </c>
      <c r="K12" s="215" t="s">
        <v>349</v>
      </c>
      <c r="L12" s="215" t="s">
        <v>484</v>
      </c>
      <c r="M12" s="297">
        <v>135.05454545454543</v>
      </c>
      <c r="N12" s="297">
        <v>32.327272727272728</v>
      </c>
      <c r="O12" s="215" t="s">
        <v>35</v>
      </c>
      <c r="P12" s="215">
        <v>30000</v>
      </c>
      <c r="Q12" s="297">
        <v>36.054545454545448</v>
      </c>
      <c r="R12" s="215"/>
      <c r="S12" s="219"/>
      <c r="T12" s="215"/>
      <c r="U12" s="215"/>
      <c r="V12" s="219"/>
      <c r="W12" s="219"/>
      <c r="X12" s="215"/>
      <c r="Y12" s="215"/>
      <c r="Z12" s="215"/>
      <c r="AA12" s="215"/>
      <c r="AB12" s="215"/>
      <c r="AC12" s="215"/>
      <c r="AD12" s="215"/>
      <c r="AE12" s="219"/>
      <c r="AF12" s="297">
        <v>13.636363636363635</v>
      </c>
      <c r="AG12" s="215"/>
      <c r="AH12" s="215"/>
      <c r="AI12" s="219"/>
      <c r="AJ12" s="215"/>
      <c r="AK12" s="215"/>
      <c r="AL12" s="215"/>
      <c r="AM12" s="215"/>
      <c r="AN12" s="219"/>
      <c r="AO12" s="220"/>
      <c r="AP12" s="219"/>
      <c r="AQ12" s="215" t="s">
        <v>361</v>
      </c>
      <c r="AR12" s="218" t="s">
        <v>343</v>
      </c>
      <c r="AS12" s="218"/>
      <c r="AT12" s="218"/>
      <c r="AU12" s="218"/>
      <c r="AV12" s="218">
        <v>8</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c r="BN12" s="218">
        <v>12</v>
      </c>
      <c r="BO12" s="218" t="s">
        <v>343</v>
      </c>
      <c r="BP12" s="274"/>
      <c r="BQ12" s="218"/>
      <c r="BR12" s="218"/>
      <c r="BS12" s="215"/>
      <c r="BT12" s="215"/>
      <c r="BU12" s="218"/>
      <c r="BV12" s="218" t="s">
        <v>343</v>
      </c>
      <c r="BW12" s="218"/>
      <c r="BX12" s="215"/>
      <c r="BY12" s="215" t="s">
        <v>276</v>
      </c>
      <c r="BZ12" s="221"/>
    </row>
    <row r="13" spans="1:78" ht="13" customHeight="1" x14ac:dyDescent="0.15">
      <c r="A13" s="215">
        <v>1679</v>
      </c>
      <c r="B13" s="217">
        <v>43565</v>
      </c>
      <c r="C13" s="216" t="s">
        <v>340</v>
      </c>
      <c r="D13" s="215" t="s">
        <v>282</v>
      </c>
      <c r="E13" s="215">
        <v>2</v>
      </c>
      <c r="F13" s="215" t="s">
        <v>360</v>
      </c>
      <c r="G13" s="217">
        <v>43503</v>
      </c>
      <c r="H13" s="218" t="s">
        <v>342</v>
      </c>
      <c r="I13" s="218" t="s">
        <v>343</v>
      </c>
      <c r="J13" s="218">
        <v>4</v>
      </c>
      <c r="K13" s="215" t="s">
        <v>488</v>
      </c>
      <c r="L13" s="215" t="s">
        <v>315</v>
      </c>
      <c r="M13" s="297">
        <v>132.80000000000001</v>
      </c>
      <c r="N13" s="297">
        <v>31.254545454545454</v>
      </c>
      <c r="O13" s="215"/>
      <c r="P13" s="215"/>
      <c r="Q13" s="219"/>
      <c r="R13" s="215"/>
      <c r="S13" s="219"/>
      <c r="T13" s="215"/>
      <c r="U13" s="215"/>
      <c r="V13" s="219"/>
      <c r="W13" s="219"/>
      <c r="X13" s="215"/>
      <c r="Y13" s="215"/>
      <c r="Z13" s="215"/>
      <c r="AA13" s="215"/>
      <c r="AB13" s="215"/>
      <c r="AC13" s="215"/>
      <c r="AD13" s="215"/>
      <c r="AE13" s="219"/>
      <c r="AF13" s="297">
        <v>14.409090909090908</v>
      </c>
      <c r="AG13" s="215"/>
      <c r="AH13" s="215"/>
      <c r="AI13" s="219"/>
      <c r="AJ13" s="215"/>
      <c r="AK13" s="215"/>
      <c r="AL13" s="215"/>
      <c r="AM13" s="215"/>
      <c r="AN13" s="219"/>
      <c r="AO13" s="220"/>
      <c r="AP13" s="219"/>
      <c r="AQ13" s="215" t="s">
        <v>361</v>
      </c>
      <c r="AR13" s="218" t="s">
        <v>343</v>
      </c>
      <c r="AS13" s="218"/>
      <c r="AT13" s="218"/>
      <c r="AU13" s="218"/>
      <c r="AV13" s="218">
        <v>6</v>
      </c>
      <c r="AW13" s="218"/>
      <c r="AX13" s="218"/>
      <c r="AY13" s="218"/>
      <c r="AZ13" s="218" t="s">
        <v>348</v>
      </c>
      <c r="BA13" s="215"/>
      <c r="BB13" s="218">
        <v>0</v>
      </c>
      <c r="BC13" s="218">
        <v>0</v>
      </c>
      <c r="BD13" s="218">
        <v>0</v>
      </c>
      <c r="BE13" s="218">
        <v>0</v>
      </c>
      <c r="BF13" s="218">
        <v>0</v>
      </c>
      <c r="BG13" s="218">
        <v>0</v>
      </c>
      <c r="BH13" s="218">
        <v>0</v>
      </c>
      <c r="BI13" s="218">
        <v>0</v>
      </c>
      <c r="BJ13" s="218">
        <v>0</v>
      </c>
      <c r="BK13" s="218">
        <v>0</v>
      </c>
      <c r="BL13" s="218"/>
      <c r="BM13" s="218"/>
      <c r="BN13" s="218"/>
      <c r="BO13" s="218" t="s">
        <v>343</v>
      </c>
      <c r="BP13" s="274"/>
      <c r="BQ13" s="218"/>
      <c r="BR13" s="225"/>
      <c r="BS13" s="215"/>
      <c r="BT13" s="221"/>
      <c r="BU13" s="218"/>
      <c r="BV13" s="218" t="s">
        <v>343</v>
      </c>
      <c r="BW13" s="218"/>
      <c r="BX13" s="215"/>
      <c r="BY13" s="215" t="s">
        <v>276</v>
      </c>
      <c r="BZ13" s="221"/>
    </row>
    <row r="14" spans="1:78" ht="13" customHeight="1" x14ac:dyDescent="0.15">
      <c r="A14" s="215">
        <v>581</v>
      </c>
      <c r="B14" s="217">
        <v>43565</v>
      </c>
      <c r="C14" s="216" t="s">
        <v>340</v>
      </c>
      <c r="D14" s="215" t="s">
        <v>282</v>
      </c>
      <c r="E14" s="215">
        <v>2</v>
      </c>
      <c r="F14" s="215" t="s">
        <v>360</v>
      </c>
      <c r="G14" s="217">
        <v>43504</v>
      </c>
      <c r="H14" s="218" t="s">
        <v>342</v>
      </c>
      <c r="I14" s="218" t="s">
        <v>343</v>
      </c>
      <c r="J14" s="218">
        <v>5</v>
      </c>
      <c r="K14" s="215" t="s">
        <v>489</v>
      </c>
      <c r="L14" s="215" t="s">
        <v>359</v>
      </c>
      <c r="M14" s="297">
        <v>88.181818181818173</v>
      </c>
      <c r="N14" s="297">
        <v>29.999999999999996</v>
      </c>
      <c r="O14" s="215" t="s">
        <v>35</v>
      </c>
      <c r="P14" s="215">
        <v>30000</v>
      </c>
      <c r="Q14" s="297">
        <v>35.909090909090907</v>
      </c>
      <c r="R14" s="215"/>
      <c r="S14" s="219"/>
      <c r="T14" s="215"/>
      <c r="U14" s="215"/>
      <c r="V14" s="219"/>
      <c r="W14" s="219"/>
      <c r="X14" s="215"/>
      <c r="Y14" s="215"/>
      <c r="Z14" s="215"/>
      <c r="AA14" s="215"/>
      <c r="AB14" s="215"/>
      <c r="AC14" s="215"/>
      <c r="AD14" s="215"/>
      <c r="AE14" s="219"/>
      <c r="AF14" s="297">
        <v>18.18181818181818</v>
      </c>
      <c r="AG14" s="215"/>
      <c r="AH14" s="215"/>
      <c r="AI14" s="219"/>
      <c r="AJ14" s="215"/>
      <c r="AK14" s="215"/>
      <c r="AL14" s="215"/>
      <c r="AM14" s="215"/>
      <c r="AN14" s="219"/>
      <c r="AO14" s="220"/>
      <c r="AP14" s="219"/>
      <c r="AQ14" s="215" t="s">
        <v>361</v>
      </c>
      <c r="AR14" s="218" t="s">
        <v>343</v>
      </c>
      <c r="AS14" s="218"/>
      <c r="AT14" s="218"/>
      <c r="AU14" s="218"/>
      <c r="AV14" s="218">
        <v>6.6</v>
      </c>
      <c r="AW14" s="218"/>
      <c r="AX14" s="218"/>
      <c r="AY14" s="218"/>
      <c r="AZ14" s="218" t="s">
        <v>348</v>
      </c>
      <c r="BA14" s="215"/>
      <c r="BB14" s="218">
        <v>0</v>
      </c>
      <c r="BC14" s="218">
        <v>0</v>
      </c>
      <c r="BD14" s="218">
        <v>0</v>
      </c>
      <c r="BE14" s="218">
        <v>0</v>
      </c>
      <c r="BF14" s="218">
        <v>0</v>
      </c>
      <c r="BG14" s="218">
        <v>0</v>
      </c>
      <c r="BH14" s="218">
        <v>0</v>
      </c>
      <c r="BI14" s="218">
        <v>0</v>
      </c>
      <c r="BJ14" s="218">
        <v>0</v>
      </c>
      <c r="BK14" s="218">
        <v>0</v>
      </c>
      <c r="BL14" s="218"/>
      <c r="BM14" s="218"/>
      <c r="BN14" s="218"/>
      <c r="BO14" s="218" t="s">
        <v>343</v>
      </c>
      <c r="BP14" s="227">
        <v>163.58181818181816</v>
      </c>
      <c r="BQ14" s="218"/>
      <c r="BR14" s="225"/>
      <c r="BS14" s="215"/>
      <c r="BT14" s="215"/>
      <c r="BU14" s="218"/>
      <c r="BV14" s="218" t="s">
        <v>343</v>
      </c>
      <c r="BW14" s="218"/>
      <c r="BX14" s="215"/>
      <c r="BY14" s="215" t="s">
        <v>276</v>
      </c>
      <c r="BZ14" s="221"/>
    </row>
    <row r="15" spans="1:78" ht="13" customHeight="1" x14ac:dyDescent="0.15">
      <c r="A15" s="215">
        <v>1996</v>
      </c>
      <c r="B15" s="217">
        <v>43565</v>
      </c>
      <c r="C15" s="216" t="s">
        <v>340</v>
      </c>
      <c r="D15" s="215" t="s">
        <v>282</v>
      </c>
      <c r="E15" s="215">
        <v>2</v>
      </c>
      <c r="F15" s="215" t="s">
        <v>360</v>
      </c>
      <c r="G15" s="217">
        <v>43273</v>
      </c>
      <c r="H15" s="218" t="s">
        <v>342</v>
      </c>
      <c r="I15" s="218" t="s">
        <v>343</v>
      </c>
      <c r="J15" s="218">
        <v>6</v>
      </c>
      <c r="K15" s="215" t="s">
        <v>463</v>
      </c>
      <c r="L15" s="215" t="s">
        <v>492</v>
      </c>
      <c r="M15" s="297">
        <v>123.58181818181816</v>
      </c>
      <c r="N15" s="297">
        <v>59.563636363636355</v>
      </c>
      <c r="O15" s="215"/>
      <c r="P15" s="215"/>
      <c r="Q15" s="219"/>
      <c r="R15" s="215"/>
      <c r="S15" s="219"/>
      <c r="T15" s="215"/>
      <c r="U15" s="215"/>
      <c r="V15" s="219"/>
      <c r="W15" s="219"/>
      <c r="X15" s="215"/>
      <c r="Y15" s="215"/>
      <c r="Z15" s="215"/>
      <c r="AA15" s="215"/>
      <c r="AB15" s="215"/>
      <c r="AC15" s="215"/>
      <c r="AD15" s="215"/>
      <c r="AE15" s="219"/>
      <c r="AF15" s="297">
        <v>34.136363636363633</v>
      </c>
      <c r="AG15" s="215"/>
      <c r="AH15" s="215"/>
      <c r="AI15" s="219"/>
      <c r="AJ15" s="215"/>
      <c r="AK15" s="215"/>
      <c r="AL15" s="215"/>
      <c r="AM15" s="215"/>
      <c r="AN15" s="219"/>
      <c r="AO15" s="220"/>
      <c r="AP15" s="219"/>
      <c r="AQ15" s="215" t="s">
        <v>361</v>
      </c>
      <c r="AR15" s="218" t="s">
        <v>343</v>
      </c>
      <c r="AS15" s="218"/>
      <c r="AT15" s="218"/>
      <c r="AU15" s="218"/>
      <c r="AV15" s="218"/>
      <c r="AW15" s="218"/>
      <c r="AX15" s="218"/>
      <c r="AY15" s="218"/>
      <c r="AZ15" s="218" t="s">
        <v>348</v>
      </c>
      <c r="BA15" s="215"/>
      <c r="BB15" s="218">
        <v>0</v>
      </c>
      <c r="BC15" s="218">
        <v>0</v>
      </c>
      <c r="BD15" s="218">
        <v>0</v>
      </c>
      <c r="BE15" s="218">
        <v>0</v>
      </c>
      <c r="BF15" s="218">
        <v>0</v>
      </c>
      <c r="BG15" s="218">
        <v>0</v>
      </c>
      <c r="BH15" s="218">
        <v>0</v>
      </c>
      <c r="BI15" s="218">
        <v>0</v>
      </c>
      <c r="BJ15" s="218">
        <v>0</v>
      </c>
      <c r="BK15" s="218">
        <v>0</v>
      </c>
      <c r="BL15" s="218"/>
      <c r="BM15" s="218"/>
      <c r="BN15" s="218"/>
      <c r="BO15" s="218" t="s">
        <v>343</v>
      </c>
      <c r="BP15" s="274"/>
      <c r="BQ15" s="218"/>
      <c r="BR15" s="225"/>
      <c r="BS15" s="215"/>
      <c r="BT15" s="221"/>
      <c r="BU15" s="218"/>
      <c r="BV15" s="218" t="s">
        <v>343</v>
      </c>
      <c r="BW15" s="218">
        <v>1</v>
      </c>
      <c r="BX15" s="215"/>
      <c r="BY15" s="215" t="s">
        <v>276</v>
      </c>
      <c r="BZ15" s="221"/>
    </row>
    <row r="16" spans="1:78" ht="13" customHeight="1" x14ac:dyDescent="0.15">
      <c r="A16" s="215">
        <v>2063</v>
      </c>
      <c r="B16" s="217">
        <v>43565</v>
      </c>
      <c r="C16" s="216" t="s">
        <v>340</v>
      </c>
      <c r="D16" s="215" t="s">
        <v>282</v>
      </c>
      <c r="E16" s="215">
        <v>2</v>
      </c>
      <c r="F16" s="215" t="s">
        <v>360</v>
      </c>
      <c r="G16" s="224">
        <v>43558</v>
      </c>
      <c r="H16" s="218" t="s">
        <v>342</v>
      </c>
      <c r="I16" s="218" t="s">
        <v>280</v>
      </c>
      <c r="J16" s="218">
        <v>7</v>
      </c>
      <c r="K16" s="215" t="s">
        <v>495</v>
      </c>
      <c r="L16" s="215" t="s">
        <v>472</v>
      </c>
      <c r="M16" s="297">
        <v>138.49999999999997</v>
      </c>
      <c r="N16" s="297">
        <v>33.590909090909093</v>
      </c>
      <c r="O16" s="215" t="s">
        <v>35</v>
      </c>
      <c r="P16" s="215">
        <v>30000</v>
      </c>
      <c r="Q16" s="297">
        <v>36.690909090909088</v>
      </c>
      <c r="R16" s="215"/>
      <c r="S16" s="219"/>
      <c r="T16" s="215"/>
      <c r="U16" s="215"/>
      <c r="V16" s="219"/>
      <c r="W16" s="219"/>
      <c r="X16" s="215"/>
      <c r="Y16" s="215"/>
      <c r="Z16" s="215"/>
      <c r="AA16" s="215"/>
      <c r="AB16" s="215"/>
      <c r="AC16" s="215"/>
      <c r="AD16" s="215"/>
      <c r="AE16" s="219"/>
      <c r="AF16" s="297">
        <v>15.163636363636362</v>
      </c>
      <c r="AG16" s="215"/>
      <c r="AH16" s="215"/>
      <c r="AI16" s="219"/>
      <c r="AJ16" s="215"/>
      <c r="AK16" s="215"/>
      <c r="AL16" s="215"/>
      <c r="AM16" s="215"/>
      <c r="AN16" s="219"/>
      <c r="AO16" s="220"/>
      <c r="AP16" s="219"/>
      <c r="AQ16" s="215" t="s">
        <v>361</v>
      </c>
      <c r="AR16" s="218" t="s">
        <v>343</v>
      </c>
      <c r="AS16" s="218"/>
      <c r="AT16" s="218"/>
      <c r="AU16" s="218"/>
      <c r="AV16" s="218">
        <v>5.5</v>
      </c>
      <c r="AW16" s="218"/>
      <c r="AX16" s="218"/>
      <c r="AY16" s="218"/>
      <c r="AZ16" s="218" t="s">
        <v>343</v>
      </c>
      <c r="BA16" s="215"/>
      <c r="BB16" s="218">
        <v>0</v>
      </c>
      <c r="BC16" s="218">
        <v>10</v>
      </c>
      <c r="BD16" s="218">
        <v>0</v>
      </c>
      <c r="BE16" s="218">
        <v>0</v>
      </c>
      <c r="BF16" s="218">
        <v>0</v>
      </c>
      <c r="BG16" s="218">
        <v>0</v>
      </c>
      <c r="BH16" s="218">
        <v>0</v>
      </c>
      <c r="BI16" s="218">
        <v>0</v>
      </c>
      <c r="BJ16" s="218">
        <v>0</v>
      </c>
      <c r="BK16" s="218">
        <v>0</v>
      </c>
      <c r="BL16" s="218"/>
      <c r="BM16" s="218"/>
      <c r="BN16" s="218"/>
      <c r="BO16" s="218" t="s">
        <v>343</v>
      </c>
      <c r="BP16" s="274"/>
      <c r="BQ16" s="218"/>
      <c r="BR16" s="225"/>
      <c r="BS16" s="221" t="s">
        <v>531</v>
      </c>
      <c r="BT16" s="221" t="s">
        <v>62</v>
      </c>
      <c r="BU16" s="218">
        <v>50</v>
      </c>
      <c r="BV16" s="218" t="s">
        <v>343</v>
      </c>
      <c r="BW16" s="218"/>
      <c r="BX16" s="221" t="s">
        <v>532</v>
      </c>
      <c r="BY16" s="215" t="s">
        <v>276</v>
      </c>
      <c r="BZ16" s="221"/>
    </row>
    <row r="17" spans="1:78" ht="13" customHeight="1" x14ac:dyDescent="0.15">
      <c r="A17" s="215">
        <v>2003</v>
      </c>
      <c r="B17" s="217">
        <v>43565</v>
      </c>
      <c r="C17" s="216" t="s">
        <v>340</v>
      </c>
      <c r="D17" s="215" t="s">
        <v>282</v>
      </c>
      <c r="E17" s="215">
        <v>4</v>
      </c>
      <c r="F17" s="215" t="s">
        <v>364</v>
      </c>
      <c r="G17" s="217">
        <v>43281</v>
      </c>
      <c r="H17" s="218" t="s">
        <v>342</v>
      </c>
      <c r="I17" s="218" t="s">
        <v>343</v>
      </c>
      <c r="J17" s="218">
        <v>1</v>
      </c>
      <c r="K17" s="215" t="s">
        <v>344</v>
      </c>
      <c r="L17" s="215" t="s">
        <v>525</v>
      </c>
      <c r="M17" s="297">
        <v>138.49999999999997</v>
      </c>
      <c r="N17" s="297">
        <v>37.199999999999996</v>
      </c>
      <c r="O17" s="215"/>
      <c r="P17" s="215"/>
      <c r="Q17" s="219"/>
      <c r="R17" s="215"/>
      <c r="S17" s="219"/>
      <c r="T17" s="215"/>
      <c r="U17" s="215"/>
      <c r="V17" s="219"/>
      <c r="W17" s="297">
        <v>20.7</v>
      </c>
      <c r="X17" s="215"/>
      <c r="Y17" s="215"/>
      <c r="Z17" s="215"/>
      <c r="AA17" s="215"/>
      <c r="AB17" s="215"/>
      <c r="AC17" s="215"/>
      <c r="AD17" s="215"/>
      <c r="AE17" s="219"/>
      <c r="AF17" s="219"/>
      <c r="AG17" s="215"/>
      <c r="AH17" s="215"/>
      <c r="AI17" s="297">
        <v>28.9</v>
      </c>
      <c r="AJ17" s="215"/>
      <c r="AK17" s="215"/>
      <c r="AL17" s="215"/>
      <c r="AM17" s="215"/>
      <c r="AN17" s="219"/>
      <c r="AO17" s="220"/>
      <c r="AP17" s="219"/>
      <c r="AQ17" s="215" t="s">
        <v>365</v>
      </c>
      <c r="AR17" s="218" t="s">
        <v>343</v>
      </c>
      <c r="AS17" s="218"/>
      <c r="AT17" s="218"/>
      <c r="AU17" s="218"/>
      <c r="AV17" s="218">
        <v>8</v>
      </c>
      <c r="AW17" s="218"/>
      <c r="AX17" s="218"/>
      <c r="AY17" s="218"/>
      <c r="AZ17" s="218" t="s">
        <v>348</v>
      </c>
      <c r="BA17" s="215"/>
      <c r="BB17" s="218">
        <v>10</v>
      </c>
      <c r="BC17" s="218">
        <v>0</v>
      </c>
      <c r="BD17" s="218">
        <v>0</v>
      </c>
      <c r="BE17" s="218">
        <v>0</v>
      </c>
      <c r="BF17" s="218">
        <v>0</v>
      </c>
      <c r="BG17" s="218">
        <v>0</v>
      </c>
      <c r="BH17" s="218">
        <v>0</v>
      </c>
      <c r="BI17" s="218">
        <v>0</v>
      </c>
      <c r="BJ17" s="218">
        <v>0</v>
      </c>
      <c r="BK17" s="218">
        <v>0</v>
      </c>
      <c r="BL17" s="218"/>
      <c r="BM17" s="218"/>
      <c r="BN17" s="218">
        <v>24</v>
      </c>
      <c r="BO17" s="218" t="s">
        <v>343</v>
      </c>
      <c r="BP17" s="274"/>
      <c r="BQ17" s="218"/>
      <c r="BR17" s="218"/>
      <c r="BS17" s="215"/>
      <c r="BT17" s="221"/>
      <c r="BU17" s="218"/>
      <c r="BV17" s="218" t="s">
        <v>343</v>
      </c>
      <c r="BW17" s="218">
        <v>1</v>
      </c>
      <c r="BX17" s="215"/>
      <c r="BY17" s="215" t="s">
        <v>540</v>
      </c>
      <c r="BZ17" s="221"/>
    </row>
    <row r="18" spans="1:78" ht="13" customHeight="1" x14ac:dyDescent="0.15">
      <c r="A18" s="215">
        <v>706</v>
      </c>
      <c r="B18" s="217">
        <v>43565</v>
      </c>
      <c r="C18" s="216" t="s">
        <v>340</v>
      </c>
      <c r="D18" s="215" t="s">
        <v>282</v>
      </c>
      <c r="E18" s="215">
        <v>4</v>
      </c>
      <c r="F18" s="215" t="s">
        <v>364</v>
      </c>
      <c r="G18" s="217">
        <v>43540</v>
      </c>
      <c r="H18" s="218" t="s">
        <v>342</v>
      </c>
      <c r="I18" s="218" t="s">
        <v>343</v>
      </c>
      <c r="J18" s="218">
        <v>2</v>
      </c>
      <c r="K18" s="215" t="s">
        <v>483</v>
      </c>
      <c r="L18" s="215" t="s">
        <v>527</v>
      </c>
      <c r="M18" s="297">
        <v>133.19090909090906</v>
      </c>
      <c r="N18" s="297">
        <v>46.109090909090902</v>
      </c>
      <c r="O18" s="215"/>
      <c r="P18" s="215"/>
      <c r="Q18" s="219"/>
      <c r="R18" s="215"/>
      <c r="S18" s="219"/>
      <c r="T18" s="215"/>
      <c r="U18" s="215"/>
      <c r="V18" s="219"/>
      <c r="W18" s="297">
        <v>27.981818181818181</v>
      </c>
      <c r="X18" s="215"/>
      <c r="Y18" s="215"/>
      <c r="Z18" s="215"/>
      <c r="AA18" s="215"/>
      <c r="AB18" s="215"/>
      <c r="AC18" s="215"/>
      <c r="AD18" s="215"/>
      <c r="AE18" s="219"/>
      <c r="AF18" s="219"/>
      <c r="AG18" s="215"/>
      <c r="AH18" s="215"/>
      <c r="AI18" s="297">
        <v>33.654545454545456</v>
      </c>
      <c r="AJ18" s="215"/>
      <c r="AK18" s="215"/>
      <c r="AL18" s="215"/>
      <c r="AM18" s="215"/>
      <c r="AN18" s="219"/>
      <c r="AO18" s="220"/>
      <c r="AP18" s="219"/>
      <c r="AQ18" s="215" t="s">
        <v>365</v>
      </c>
      <c r="AR18" s="218" t="s">
        <v>343</v>
      </c>
      <c r="AS18" s="218"/>
      <c r="AT18" s="218"/>
      <c r="AU18" s="218"/>
      <c r="AV18" s="218">
        <v>8.36</v>
      </c>
      <c r="AW18" s="218"/>
      <c r="AX18" s="218"/>
      <c r="AY18" s="218"/>
      <c r="AZ18" s="218" t="s">
        <v>348</v>
      </c>
      <c r="BA18" s="215"/>
      <c r="BB18" s="218">
        <v>5</v>
      </c>
      <c r="BC18" s="218">
        <v>0</v>
      </c>
      <c r="BD18" s="218">
        <v>0</v>
      </c>
      <c r="BE18" s="218">
        <v>0</v>
      </c>
      <c r="BF18" s="218">
        <v>0</v>
      </c>
      <c r="BG18" s="218">
        <v>0</v>
      </c>
      <c r="BH18" s="218">
        <v>0</v>
      </c>
      <c r="BI18" s="218">
        <v>0</v>
      </c>
      <c r="BJ18" s="218">
        <v>0</v>
      </c>
      <c r="BK18" s="218">
        <v>0</v>
      </c>
      <c r="BL18" s="218"/>
      <c r="BM18" s="218"/>
      <c r="BN18" s="218">
        <v>24</v>
      </c>
      <c r="BO18" s="218" t="s">
        <v>343</v>
      </c>
      <c r="BP18" s="274"/>
      <c r="BQ18" s="218"/>
      <c r="BR18" s="218"/>
      <c r="BS18" s="215"/>
      <c r="BT18" s="215"/>
      <c r="BU18" s="218"/>
      <c r="BV18" s="218" t="s">
        <v>343</v>
      </c>
      <c r="BW18" s="218">
        <v>1</v>
      </c>
      <c r="BX18" s="215"/>
      <c r="BY18" s="215" t="s">
        <v>276</v>
      </c>
      <c r="BZ18" s="221"/>
    </row>
    <row r="19" spans="1:78" ht="13" customHeight="1" x14ac:dyDescent="0.15">
      <c r="A19" s="215">
        <v>1353</v>
      </c>
      <c r="B19" s="217">
        <v>43565</v>
      </c>
      <c r="C19" s="216" t="s">
        <v>340</v>
      </c>
      <c r="D19" s="215" t="s">
        <v>282</v>
      </c>
      <c r="E19" s="215">
        <v>4</v>
      </c>
      <c r="F19" s="215" t="s">
        <v>364</v>
      </c>
      <c r="G19" s="217">
        <v>43427</v>
      </c>
      <c r="H19" s="218" t="s">
        <v>342</v>
      </c>
      <c r="I19" s="218" t="s">
        <v>343</v>
      </c>
      <c r="J19" s="218">
        <v>3</v>
      </c>
      <c r="K19" s="215" t="s">
        <v>349</v>
      </c>
      <c r="L19" s="215" t="s">
        <v>484</v>
      </c>
      <c r="M19" s="297">
        <v>135.05454545454543</v>
      </c>
      <c r="N19" s="297">
        <v>38.581818181818178</v>
      </c>
      <c r="O19" s="215"/>
      <c r="P19" s="215"/>
      <c r="Q19" s="219"/>
      <c r="R19" s="215"/>
      <c r="S19" s="219"/>
      <c r="T19" s="215"/>
      <c r="U19" s="215"/>
      <c r="V19" s="219"/>
      <c r="W19" s="297">
        <v>20.736363636363635</v>
      </c>
      <c r="X19" s="215"/>
      <c r="Y19" s="215"/>
      <c r="Z19" s="215"/>
      <c r="AA19" s="215"/>
      <c r="AB19" s="215"/>
      <c r="AC19" s="215"/>
      <c r="AD19" s="215"/>
      <c r="AE19" s="219"/>
      <c r="AF19" s="219"/>
      <c r="AG19" s="215"/>
      <c r="AH19" s="215"/>
      <c r="AI19" s="297">
        <v>27.754545454545454</v>
      </c>
      <c r="AJ19" s="215"/>
      <c r="AK19" s="215"/>
      <c r="AL19" s="215"/>
      <c r="AM19" s="215"/>
      <c r="AN19" s="219"/>
      <c r="AO19" s="220"/>
      <c r="AP19" s="219"/>
      <c r="AQ19" s="215" t="s">
        <v>365</v>
      </c>
      <c r="AR19" s="218" t="s">
        <v>343</v>
      </c>
      <c r="AS19" s="218"/>
      <c r="AT19" s="218"/>
      <c r="AU19" s="218"/>
      <c r="AV19" s="218">
        <v>8</v>
      </c>
      <c r="AW19" s="218"/>
      <c r="AX19" s="218"/>
      <c r="AY19" s="218"/>
      <c r="AZ19" s="218" t="s">
        <v>348</v>
      </c>
      <c r="BA19" s="215"/>
      <c r="BB19" s="218">
        <v>0</v>
      </c>
      <c r="BC19" s="218">
        <v>0</v>
      </c>
      <c r="BD19" s="218">
        <v>0</v>
      </c>
      <c r="BE19" s="218">
        <v>0</v>
      </c>
      <c r="BF19" s="218">
        <v>0</v>
      </c>
      <c r="BG19" s="218">
        <v>0</v>
      </c>
      <c r="BH19" s="218">
        <v>0</v>
      </c>
      <c r="BI19" s="218">
        <v>0</v>
      </c>
      <c r="BJ19" s="218">
        <v>0</v>
      </c>
      <c r="BK19" s="218">
        <v>0</v>
      </c>
      <c r="BL19" s="218"/>
      <c r="BM19" s="218"/>
      <c r="BN19" s="218">
        <v>12</v>
      </c>
      <c r="BO19" s="218" t="s">
        <v>343</v>
      </c>
      <c r="BP19" s="274"/>
      <c r="BQ19" s="218"/>
      <c r="BR19" s="218"/>
      <c r="BS19" s="215"/>
      <c r="BT19" s="215"/>
      <c r="BU19" s="218"/>
      <c r="BV19" s="218" t="s">
        <v>343</v>
      </c>
      <c r="BW19" s="218"/>
      <c r="BX19" s="215"/>
      <c r="BY19" s="215" t="s">
        <v>276</v>
      </c>
      <c r="BZ19" s="221"/>
    </row>
    <row r="20" spans="1:78" ht="13" customHeight="1" x14ac:dyDescent="0.15">
      <c r="A20" s="215">
        <v>1682</v>
      </c>
      <c r="B20" s="217">
        <v>43565</v>
      </c>
      <c r="C20" s="216" t="s">
        <v>340</v>
      </c>
      <c r="D20" s="215" t="s">
        <v>282</v>
      </c>
      <c r="E20" s="215">
        <v>4</v>
      </c>
      <c r="F20" s="215" t="s">
        <v>364</v>
      </c>
      <c r="G20" s="217">
        <v>43503</v>
      </c>
      <c r="H20" s="218" t="s">
        <v>342</v>
      </c>
      <c r="I20" s="218" t="s">
        <v>343</v>
      </c>
      <c r="J20" s="218">
        <v>4</v>
      </c>
      <c r="K20" s="215" t="s">
        <v>488</v>
      </c>
      <c r="L20" s="215" t="s">
        <v>315</v>
      </c>
      <c r="M20" s="297">
        <v>132.80000000000001</v>
      </c>
      <c r="N20" s="297">
        <v>37.199999999999996</v>
      </c>
      <c r="O20" s="215"/>
      <c r="P20" s="215"/>
      <c r="Q20" s="219"/>
      <c r="R20" s="215"/>
      <c r="S20" s="219"/>
      <c r="T20" s="215"/>
      <c r="U20" s="215"/>
      <c r="V20" s="219"/>
      <c r="W20" s="297">
        <v>18.981818181818181</v>
      </c>
      <c r="X20" s="215"/>
      <c r="Y20" s="215"/>
      <c r="Z20" s="215"/>
      <c r="AA20" s="215"/>
      <c r="AB20" s="215"/>
      <c r="AC20" s="215"/>
      <c r="AD20" s="215"/>
      <c r="AE20" s="219"/>
      <c r="AF20" s="219"/>
      <c r="AG20" s="215"/>
      <c r="AH20" s="215"/>
      <c r="AI20" s="297">
        <v>28.099999999999998</v>
      </c>
      <c r="AJ20" s="215"/>
      <c r="AK20" s="215"/>
      <c r="AL20" s="215"/>
      <c r="AM20" s="215"/>
      <c r="AN20" s="219"/>
      <c r="AO20" s="220"/>
      <c r="AP20" s="219"/>
      <c r="AQ20" s="215" t="s">
        <v>365</v>
      </c>
      <c r="AR20" s="218" t="s">
        <v>343</v>
      </c>
      <c r="AS20" s="218"/>
      <c r="AT20" s="218"/>
      <c r="AU20" s="218"/>
      <c r="AV20" s="218">
        <v>6</v>
      </c>
      <c r="AW20" s="218"/>
      <c r="AX20" s="218"/>
      <c r="AY20" s="218"/>
      <c r="AZ20" s="218" t="s">
        <v>348</v>
      </c>
      <c r="BA20" s="215"/>
      <c r="BB20" s="218">
        <v>0</v>
      </c>
      <c r="BC20" s="218">
        <v>0</v>
      </c>
      <c r="BD20" s="218">
        <v>0</v>
      </c>
      <c r="BE20" s="218">
        <v>0</v>
      </c>
      <c r="BF20" s="218">
        <v>0</v>
      </c>
      <c r="BG20" s="218">
        <v>0</v>
      </c>
      <c r="BH20" s="218">
        <v>0</v>
      </c>
      <c r="BI20" s="218">
        <v>0</v>
      </c>
      <c r="BJ20" s="218">
        <v>0</v>
      </c>
      <c r="BK20" s="218">
        <v>0</v>
      </c>
      <c r="BL20" s="218"/>
      <c r="BM20" s="218"/>
      <c r="BN20" s="218"/>
      <c r="BO20" s="218" t="s">
        <v>343</v>
      </c>
      <c r="BP20" s="274"/>
      <c r="BQ20" s="218"/>
      <c r="BR20" s="225"/>
      <c r="BS20" s="215"/>
      <c r="BT20" s="215"/>
      <c r="BU20" s="218"/>
      <c r="BV20" s="218" t="s">
        <v>343</v>
      </c>
      <c r="BW20" s="218"/>
      <c r="BX20" s="215"/>
      <c r="BY20" s="215" t="s">
        <v>276</v>
      </c>
      <c r="BZ20" s="221"/>
    </row>
    <row r="21" spans="1:78" ht="13" customHeight="1" x14ac:dyDescent="0.15">
      <c r="A21" s="215">
        <v>584</v>
      </c>
      <c r="B21" s="217">
        <v>43565</v>
      </c>
      <c r="C21" s="216" t="s">
        <v>340</v>
      </c>
      <c r="D21" s="215" t="s">
        <v>282</v>
      </c>
      <c r="E21" s="215">
        <v>4</v>
      </c>
      <c r="F21" s="215" t="s">
        <v>364</v>
      </c>
      <c r="G21" s="217">
        <v>43504</v>
      </c>
      <c r="H21" s="218" t="s">
        <v>342</v>
      </c>
      <c r="I21" s="218" t="s">
        <v>343</v>
      </c>
      <c r="J21" s="218">
        <v>5</v>
      </c>
      <c r="K21" s="215" t="s">
        <v>489</v>
      </c>
      <c r="L21" s="215" t="s">
        <v>359</v>
      </c>
      <c r="M21" s="297">
        <v>91.818181818181813</v>
      </c>
      <c r="N21" s="297">
        <v>39.090909090909086</v>
      </c>
      <c r="O21" s="215"/>
      <c r="P21" s="215"/>
      <c r="Q21" s="219"/>
      <c r="R21" s="215"/>
      <c r="S21" s="219"/>
      <c r="T21" s="215"/>
      <c r="U21" s="215"/>
      <c r="V21" s="219"/>
      <c r="W21" s="297">
        <v>19.09090909090909</v>
      </c>
      <c r="X21" s="215"/>
      <c r="Y21" s="215"/>
      <c r="Z21" s="215"/>
      <c r="AA21" s="215"/>
      <c r="AB21" s="215"/>
      <c r="AC21" s="215"/>
      <c r="AD21" s="215"/>
      <c r="AE21" s="219"/>
      <c r="AF21" s="219"/>
      <c r="AG21" s="215"/>
      <c r="AH21" s="215"/>
      <c r="AI21" s="297">
        <v>28.18181818181818</v>
      </c>
      <c r="AJ21" s="215"/>
      <c r="AK21" s="215"/>
      <c r="AL21" s="215"/>
      <c r="AM21" s="215"/>
      <c r="AN21" s="219"/>
      <c r="AO21" s="220"/>
      <c r="AP21" s="219"/>
      <c r="AQ21" s="215" t="s">
        <v>365</v>
      </c>
      <c r="AR21" s="218" t="s">
        <v>343</v>
      </c>
      <c r="AS21" s="218"/>
      <c r="AT21" s="218"/>
      <c r="AU21" s="218"/>
      <c r="AV21" s="218">
        <v>6.6</v>
      </c>
      <c r="AW21" s="218"/>
      <c r="AX21" s="218"/>
      <c r="AY21" s="218"/>
      <c r="AZ21" s="218" t="s">
        <v>348</v>
      </c>
      <c r="BA21" s="215"/>
      <c r="BB21" s="218">
        <v>0</v>
      </c>
      <c r="BC21" s="218">
        <v>0</v>
      </c>
      <c r="BD21" s="218">
        <v>0</v>
      </c>
      <c r="BE21" s="218">
        <v>0</v>
      </c>
      <c r="BF21" s="218">
        <v>0</v>
      </c>
      <c r="BG21" s="218">
        <v>0</v>
      </c>
      <c r="BH21" s="218">
        <v>0</v>
      </c>
      <c r="BI21" s="218">
        <v>0</v>
      </c>
      <c r="BJ21" s="218">
        <v>0</v>
      </c>
      <c r="BK21" s="218">
        <v>0</v>
      </c>
      <c r="BL21" s="218"/>
      <c r="BM21" s="218"/>
      <c r="BN21" s="218"/>
      <c r="BO21" s="218" t="s">
        <v>343</v>
      </c>
      <c r="BP21" s="227">
        <v>163.58181818181816</v>
      </c>
      <c r="BQ21" s="218"/>
      <c r="BR21" s="225"/>
      <c r="BS21" s="215"/>
      <c r="BT21" s="215"/>
      <c r="BU21" s="218"/>
      <c r="BV21" s="218" t="s">
        <v>343</v>
      </c>
      <c r="BW21" s="218"/>
      <c r="BX21" s="215"/>
      <c r="BY21" s="215" t="s">
        <v>276</v>
      </c>
      <c r="BZ21" s="221"/>
    </row>
    <row r="22" spans="1:78" ht="13" customHeight="1" x14ac:dyDescent="0.15">
      <c r="A22" s="215">
        <v>1999</v>
      </c>
      <c r="B22" s="217">
        <v>43565</v>
      </c>
      <c r="C22" s="216" t="s">
        <v>340</v>
      </c>
      <c r="D22" s="215" t="s">
        <v>282</v>
      </c>
      <c r="E22" s="215">
        <v>4</v>
      </c>
      <c r="F22" s="215" t="s">
        <v>364</v>
      </c>
      <c r="G22" s="217">
        <v>43273</v>
      </c>
      <c r="H22" s="218" t="s">
        <v>342</v>
      </c>
      <c r="I22" s="218" t="s">
        <v>343</v>
      </c>
      <c r="J22" s="218">
        <v>6</v>
      </c>
      <c r="K22" s="215" t="s">
        <v>463</v>
      </c>
      <c r="L22" s="215" t="s">
        <v>492</v>
      </c>
      <c r="M22" s="297">
        <v>123.58181818181816</v>
      </c>
      <c r="N22" s="297">
        <v>54.836363636363629</v>
      </c>
      <c r="O22" s="215"/>
      <c r="P22" s="215"/>
      <c r="Q22" s="219"/>
      <c r="R22" s="215"/>
      <c r="S22" s="219"/>
      <c r="T22" s="215"/>
      <c r="U22" s="215"/>
      <c r="V22" s="219"/>
      <c r="W22" s="297">
        <v>36.590909090909086</v>
      </c>
      <c r="X22" s="215"/>
      <c r="Y22" s="215"/>
      <c r="Z22" s="215"/>
      <c r="AA22" s="215"/>
      <c r="AB22" s="215"/>
      <c r="AC22" s="215"/>
      <c r="AD22" s="215"/>
      <c r="AE22" s="219"/>
      <c r="AF22" s="219"/>
      <c r="AG22" s="215"/>
      <c r="AH22" s="215"/>
      <c r="AI22" s="297">
        <v>43.772727272727266</v>
      </c>
      <c r="AJ22" s="215"/>
      <c r="AK22" s="215"/>
      <c r="AL22" s="215"/>
      <c r="AM22" s="215"/>
      <c r="AN22" s="219"/>
      <c r="AO22" s="220"/>
      <c r="AP22" s="219"/>
      <c r="AQ22" s="215" t="s">
        <v>365</v>
      </c>
      <c r="AR22" s="218" t="s">
        <v>343</v>
      </c>
      <c r="AS22" s="218"/>
      <c r="AT22" s="218"/>
      <c r="AU22" s="218"/>
      <c r="AV22" s="218"/>
      <c r="AW22" s="218"/>
      <c r="AX22" s="218"/>
      <c r="AY22" s="218"/>
      <c r="AZ22" s="218" t="s">
        <v>348</v>
      </c>
      <c r="BA22" s="215"/>
      <c r="BB22" s="218">
        <v>0</v>
      </c>
      <c r="BC22" s="218">
        <v>0</v>
      </c>
      <c r="BD22" s="218">
        <v>0</v>
      </c>
      <c r="BE22" s="218">
        <v>0</v>
      </c>
      <c r="BF22" s="218">
        <v>0</v>
      </c>
      <c r="BG22" s="218">
        <v>0</v>
      </c>
      <c r="BH22" s="218">
        <v>0</v>
      </c>
      <c r="BI22" s="218">
        <v>0</v>
      </c>
      <c r="BJ22" s="218">
        <v>0</v>
      </c>
      <c r="BK22" s="218">
        <v>0</v>
      </c>
      <c r="BL22" s="218"/>
      <c r="BM22" s="218"/>
      <c r="BN22" s="218"/>
      <c r="BO22" s="218" t="s">
        <v>343</v>
      </c>
      <c r="BP22" s="274"/>
      <c r="BQ22" s="218"/>
      <c r="BR22" s="225"/>
      <c r="BS22" s="215"/>
      <c r="BT22" s="215"/>
      <c r="BU22" s="218"/>
      <c r="BV22" s="218" t="s">
        <v>343</v>
      </c>
      <c r="BW22" s="218">
        <v>1</v>
      </c>
      <c r="BX22" s="215"/>
      <c r="BY22" s="215" t="s">
        <v>276</v>
      </c>
      <c r="BZ22" s="221"/>
    </row>
    <row r="23" spans="1:78" ht="13" customHeight="1" x14ac:dyDescent="0.15">
      <c r="A23" s="215">
        <v>2066</v>
      </c>
      <c r="B23" s="217">
        <v>43565</v>
      </c>
      <c r="C23" s="216" t="s">
        <v>340</v>
      </c>
      <c r="D23" s="215" t="s">
        <v>282</v>
      </c>
      <c r="E23" s="215">
        <v>4</v>
      </c>
      <c r="F23" s="215" t="s">
        <v>364</v>
      </c>
      <c r="G23" s="224">
        <v>43558</v>
      </c>
      <c r="H23" s="218" t="s">
        <v>342</v>
      </c>
      <c r="I23" s="218" t="s">
        <v>280</v>
      </c>
      <c r="J23" s="218">
        <v>7</v>
      </c>
      <c r="K23" s="215" t="s">
        <v>495</v>
      </c>
      <c r="L23" s="215" t="s">
        <v>472</v>
      </c>
      <c r="M23" s="297">
        <v>129.49999999999997</v>
      </c>
      <c r="N23" s="297">
        <v>41.027272727272724</v>
      </c>
      <c r="O23" s="215"/>
      <c r="P23" s="215"/>
      <c r="Q23" s="219"/>
      <c r="R23" s="215"/>
      <c r="S23" s="219"/>
      <c r="T23" s="215"/>
      <c r="U23" s="215"/>
      <c r="V23" s="219"/>
      <c r="W23" s="297">
        <v>22.054545454545455</v>
      </c>
      <c r="X23" s="215"/>
      <c r="Y23" s="215"/>
      <c r="Z23" s="215"/>
      <c r="AA23" s="215"/>
      <c r="AB23" s="215"/>
      <c r="AC23" s="215"/>
      <c r="AD23" s="215"/>
      <c r="AE23" s="219"/>
      <c r="AF23" s="219"/>
      <c r="AG23" s="215"/>
      <c r="AH23" s="215"/>
      <c r="AI23" s="297">
        <v>29.509090909090908</v>
      </c>
      <c r="AJ23" s="215"/>
      <c r="AK23" s="215"/>
      <c r="AL23" s="215"/>
      <c r="AM23" s="215"/>
      <c r="AN23" s="219"/>
      <c r="AO23" s="220"/>
      <c r="AP23" s="219"/>
      <c r="AQ23" s="299" t="s">
        <v>365</v>
      </c>
      <c r="AR23" s="218" t="s">
        <v>343</v>
      </c>
      <c r="AS23" s="218"/>
      <c r="AT23" s="218"/>
      <c r="AU23" s="218"/>
      <c r="AV23" s="218">
        <v>5.5</v>
      </c>
      <c r="AW23" s="218"/>
      <c r="AX23" s="218"/>
      <c r="AY23" s="218"/>
      <c r="AZ23" s="218" t="s">
        <v>343</v>
      </c>
      <c r="BA23" s="215"/>
      <c r="BB23" s="218">
        <v>0</v>
      </c>
      <c r="BC23" s="218">
        <v>10</v>
      </c>
      <c r="BD23" s="218">
        <v>0</v>
      </c>
      <c r="BE23" s="218">
        <v>0</v>
      </c>
      <c r="BF23" s="218">
        <v>0</v>
      </c>
      <c r="BG23" s="218">
        <v>0</v>
      </c>
      <c r="BH23" s="218">
        <v>0</v>
      </c>
      <c r="BI23" s="218">
        <v>0</v>
      </c>
      <c r="BJ23" s="218">
        <v>0</v>
      </c>
      <c r="BK23" s="218">
        <v>0</v>
      </c>
      <c r="BL23" s="218"/>
      <c r="BM23" s="218"/>
      <c r="BN23" s="218"/>
      <c r="BO23" s="218" t="s">
        <v>343</v>
      </c>
      <c r="BP23" s="274"/>
      <c r="BQ23" s="218"/>
      <c r="BR23" s="225"/>
      <c r="BS23" s="221" t="s">
        <v>531</v>
      </c>
      <c r="BT23" s="221" t="s">
        <v>62</v>
      </c>
      <c r="BU23" s="218">
        <v>50</v>
      </c>
      <c r="BV23" s="218" t="s">
        <v>343</v>
      </c>
      <c r="BW23" s="218"/>
      <c r="BX23" s="221" t="s">
        <v>532</v>
      </c>
      <c r="BY23" s="215" t="s">
        <v>276</v>
      </c>
      <c r="BZ23" s="221"/>
    </row>
    <row r="32" spans="1:78" x14ac:dyDescent="0.15">
      <c r="O32" s="167"/>
      <c r="P32" s="167"/>
    </row>
  </sheetData>
  <sheetProtection algorithmName="SHA-512" hashValue="EaNTYo3uTh3JyNGZ0DRXZFpXplREeEJpkHMwl4DLPHaXfiFujtz6VV30uxzLd1Rtd2Atoa0IraiEzBLlle9FMQ==" saltValue="GoF+5FoNZpWvcb8xSee4Hg==" spinCount="100000" sheet="1" objects="1" scenarios="1"/>
  <hyperlinks>
    <hyperlink ref="BY9" r:id="rId1" xr:uid="{B153BF2D-C322-4B40-A3C9-3927F12F5A4D}"/>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26037-53B1-344A-8BA4-3AD1C2216445}">
  <sheetPr codeName="Sheet29"/>
  <dimension ref="A1:BZ32"/>
  <sheetViews>
    <sheetView zoomScaleNormal="100" workbookViewId="0">
      <selection activeCell="O37" sqref="O37"/>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2002</v>
      </c>
      <c r="B2" s="296">
        <v>43383</v>
      </c>
      <c r="C2" s="216" t="s">
        <v>340</v>
      </c>
      <c r="D2" s="215" t="s">
        <v>282</v>
      </c>
      <c r="E2" s="215"/>
      <c r="F2" s="215" t="s">
        <v>341</v>
      </c>
      <c r="G2" s="217">
        <v>43281</v>
      </c>
      <c r="H2" s="218" t="s">
        <v>342</v>
      </c>
      <c r="I2" s="218" t="s">
        <v>343</v>
      </c>
      <c r="J2" s="218">
        <v>1</v>
      </c>
      <c r="K2" s="215" t="s">
        <v>344</v>
      </c>
      <c r="L2" s="215" t="s">
        <v>525</v>
      </c>
      <c r="M2" s="297">
        <v>138.49999999999997</v>
      </c>
      <c r="N2" s="297">
        <v>31.499999999999996</v>
      </c>
      <c r="O2" s="215" t="s">
        <v>35</v>
      </c>
      <c r="P2" s="215">
        <v>30000</v>
      </c>
      <c r="Q2" s="297">
        <v>32</v>
      </c>
      <c r="R2" s="298"/>
      <c r="S2" s="297"/>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c r="AV2" s="218">
        <v>8</v>
      </c>
      <c r="AW2" s="218"/>
      <c r="AX2" s="218"/>
      <c r="AY2" s="218"/>
      <c r="AZ2" s="218" t="s">
        <v>348</v>
      </c>
      <c r="BA2" s="215"/>
      <c r="BB2" s="218">
        <v>10</v>
      </c>
      <c r="BC2" s="218">
        <v>0</v>
      </c>
      <c r="BD2" s="218">
        <v>0</v>
      </c>
      <c r="BE2" s="218">
        <v>0</v>
      </c>
      <c r="BF2" s="218">
        <v>0</v>
      </c>
      <c r="BG2" s="218">
        <v>0</v>
      </c>
      <c r="BH2" s="218">
        <v>0</v>
      </c>
      <c r="BI2" s="218">
        <v>0</v>
      </c>
      <c r="BJ2" s="218">
        <v>0</v>
      </c>
      <c r="BK2" s="218">
        <v>0</v>
      </c>
      <c r="BL2" s="218"/>
      <c r="BM2" s="218"/>
      <c r="BN2" s="218">
        <v>24</v>
      </c>
      <c r="BO2" s="218" t="s">
        <v>343</v>
      </c>
      <c r="BP2" s="274"/>
      <c r="BQ2" s="218"/>
      <c r="BR2" s="218"/>
      <c r="BS2" s="215"/>
      <c r="BT2" s="221"/>
      <c r="BU2" s="218"/>
      <c r="BV2" s="218" t="s">
        <v>343</v>
      </c>
      <c r="BW2" s="218">
        <v>1</v>
      </c>
      <c r="BX2" s="215"/>
      <c r="BY2" s="215" t="s">
        <v>526</v>
      </c>
      <c r="BZ2" s="221"/>
    </row>
    <row r="3" spans="1:78" ht="13" customHeight="1" x14ac:dyDescent="0.15">
      <c r="A3" s="215">
        <v>705</v>
      </c>
      <c r="B3" s="296">
        <v>43383</v>
      </c>
      <c r="C3" s="216" t="s">
        <v>340</v>
      </c>
      <c r="D3" s="215" t="s">
        <v>282</v>
      </c>
      <c r="E3" s="215"/>
      <c r="F3" s="215" t="s">
        <v>341</v>
      </c>
      <c r="G3" s="217">
        <v>43356</v>
      </c>
      <c r="H3" s="218" t="s">
        <v>342</v>
      </c>
      <c r="I3" s="218" t="s">
        <v>343</v>
      </c>
      <c r="J3" s="218">
        <v>2</v>
      </c>
      <c r="K3" s="215" t="s">
        <v>483</v>
      </c>
      <c r="L3" s="215" t="s">
        <v>527</v>
      </c>
      <c r="M3" s="297">
        <v>134.56363636363636</v>
      </c>
      <c r="N3" s="297">
        <v>33.445454545454545</v>
      </c>
      <c r="O3" s="215" t="s">
        <v>35</v>
      </c>
      <c r="P3" s="215">
        <v>30000</v>
      </c>
      <c r="Q3" s="297">
        <v>37.4</v>
      </c>
      <c r="R3" s="298"/>
      <c r="S3" s="297"/>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346</v>
      </c>
      <c r="AR3" s="218" t="s">
        <v>343</v>
      </c>
      <c r="AS3" s="218"/>
      <c r="AT3" s="218"/>
      <c r="AU3" s="218"/>
      <c r="AV3" s="218">
        <v>8.36</v>
      </c>
      <c r="AW3" s="218"/>
      <c r="AX3" s="218"/>
      <c r="AY3" s="218"/>
      <c r="AZ3" s="218" t="s">
        <v>348</v>
      </c>
      <c r="BA3" s="215"/>
      <c r="BB3" s="218">
        <v>5</v>
      </c>
      <c r="BC3" s="218">
        <v>0</v>
      </c>
      <c r="BD3" s="218">
        <v>0</v>
      </c>
      <c r="BE3" s="218">
        <v>0</v>
      </c>
      <c r="BF3" s="218">
        <v>0</v>
      </c>
      <c r="BG3" s="218">
        <v>0</v>
      </c>
      <c r="BH3" s="218">
        <v>0</v>
      </c>
      <c r="BI3" s="218">
        <v>0</v>
      </c>
      <c r="BJ3" s="218">
        <v>0</v>
      </c>
      <c r="BK3" s="218">
        <v>0</v>
      </c>
      <c r="BL3" s="218"/>
      <c r="BM3" s="218"/>
      <c r="BN3" s="218">
        <v>24</v>
      </c>
      <c r="BO3" s="218" t="s">
        <v>343</v>
      </c>
      <c r="BP3" s="274"/>
      <c r="BQ3" s="218"/>
      <c r="BR3" s="218"/>
      <c r="BS3" s="215"/>
      <c r="BT3" s="215"/>
      <c r="BU3" s="218"/>
      <c r="BV3" s="218" t="s">
        <v>343</v>
      </c>
      <c r="BW3" s="218">
        <v>1</v>
      </c>
      <c r="BX3" s="215"/>
      <c r="BY3" s="215" t="s">
        <v>528</v>
      </c>
      <c r="BZ3" s="221"/>
    </row>
    <row r="4" spans="1:78" ht="13" customHeight="1" x14ac:dyDescent="0.15">
      <c r="A4" s="215">
        <v>1352</v>
      </c>
      <c r="B4" s="296">
        <v>43383</v>
      </c>
      <c r="C4" s="216" t="s">
        <v>340</v>
      </c>
      <c r="D4" s="215" t="s">
        <v>282</v>
      </c>
      <c r="E4" s="215"/>
      <c r="F4" s="215" t="s">
        <v>341</v>
      </c>
      <c r="G4" s="217">
        <v>43281</v>
      </c>
      <c r="H4" s="218" t="s">
        <v>342</v>
      </c>
      <c r="I4" s="218" t="s">
        <v>343</v>
      </c>
      <c r="J4" s="218">
        <v>3</v>
      </c>
      <c r="K4" s="215" t="s">
        <v>349</v>
      </c>
      <c r="L4" s="215" t="s">
        <v>484</v>
      </c>
      <c r="M4" s="297">
        <v>135.05454545454543</v>
      </c>
      <c r="N4" s="297">
        <v>32.327272727272728</v>
      </c>
      <c r="O4" s="215" t="s">
        <v>35</v>
      </c>
      <c r="P4" s="215">
        <v>30000</v>
      </c>
      <c r="Q4" s="297">
        <v>36.054545454545448</v>
      </c>
      <c r="R4" s="215"/>
      <c r="S4" s="219"/>
      <c r="T4" s="215"/>
      <c r="U4" s="215"/>
      <c r="V4" s="219"/>
      <c r="W4" s="219"/>
      <c r="X4" s="215"/>
      <c r="Y4" s="215"/>
      <c r="Z4" s="215"/>
      <c r="AA4" s="215"/>
      <c r="AB4" s="215"/>
      <c r="AC4" s="215"/>
      <c r="AD4" s="215"/>
      <c r="AE4" s="219"/>
      <c r="AF4" s="219"/>
      <c r="AG4" s="215"/>
      <c r="AH4" s="215"/>
      <c r="AI4" s="219"/>
      <c r="AJ4" s="215"/>
      <c r="AK4" s="215"/>
      <c r="AL4" s="215"/>
      <c r="AM4" s="215"/>
      <c r="AN4" s="215"/>
      <c r="AO4" s="220"/>
      <c r="AP4" s="219"/>
      <c r="AQ4" s="215" t="s">
        <v>346</v>
      </c>
      <c r="AR4" s="218" t="s">
        <v>343</v>
      </c>
      <c r="AS4" s="218"/>
      <c r="AT4" s="218"/>
      <c r="AU4" s="218"/>
      <c r="AV4" s="218">
        <v>8</v>
      </c>
      <c r="AW4" s="218"/>
      <c r="AX4" s="218"/>
      <c r="AY4" s="218"/>
      <c r="AZ4" s="218" t="s">
        <v>348</v>
      </c>
      <c r="BA4" s="215"/>
      <c r="BB4" s="218">
        <v>0</v>
      </c>
      <c r="BC4" s="218">
        <v>0</v>
      </c>
      <c r="BD4" s="218">
        <v>0</v>
      </c>
      <c r="BE4" s="218">
        <v>0</v>
      </c>
      <c r="BF4" s="218">
        <v>0</v>
      </c>
      <c r="BG4" s="218">
        <v>0</v>
      </c>
      <c r="BH4" s="218">
        <v>0</v>
      </c>
      <c r="BI4" s="218">
        <v>0</v>
      </c>
      <c r="BJ4" s="218">
        <v>0</v>
      </c>
      <c r="BK4" s="218">
        <v>0</v>
      </c>
      <c r="BL4" s="218">
        <v>12</v>
      </c>
      <c r="BM4" s="218"/>
      <c r="BN4" s="218">
        <v>12</v>
      </c>
      <c r="BO4" s="218" t="s">
        <v>343</v>
      </c>
      <c r="BP4" s="274"/>
      <c r="BQ4" s="218"/>
      <c r="BR4" s="218"/>
      <c r="BS4" s="215"/>
      <c r="BT4" s="215"/>
      <c r="BU4" s="218"/>
      <c r="BV4" s="218" t="s">
        <v>343</v>
      </c>
      <c r="BW4" s="218"/>
      <c r="BX4" s="215"/>
      <c r="BY4" s="215" t="s">
        <v>276</v>
      </c>
      <c r="BZ4" s="221"/>
    </row>
    <row r="5" spans="1:78" ht="13" customHeight="1" x14ac:dyDescent="0.15">
      <c r="A5" s="215">
        <v>1681</v>
      </c>
      <c r="B5" s="296">
        <v>43383</v>
      </c>
      <c r="C5" s="216" t="s">
        <v>340</v>
      </c>
      <c r="D5" s="215" t="s">
        <v>282</v>
      </c>
      <c r="E5" s="215"/>
      <c r="F5" s="215" t="s">
        <v>341</v>
      </c>
      <c r="G5" s="217">
        <v>43322</v>
      </c>
      <c r="H5" s="218" t="s">
        <v>342</v>
      </c>
      <c r="I5" s="218" t="s">
        <v>343</v>
      </c>
      <c r="J5" s="218">
        <v>4</v>
      </c>
      <c r="K5" s="215" t="s">
        <v>488</v>
      </c>
      <c r="L5" s="215" t="s">
        <v>315</v>
      </c>
      <c r="M5" s="297">
        <v>114.98181818181817</v>
      </c>
      <c r="N5" s="297">
        <v>28.5</v>
      </c>
      <c r="O5" s="215"/>
      <c r="P5" s="215"/>
      <c r="Q5" s="219"/>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346</v>
      </c>
      <c r="AR5" s="218" t="s">
        <v>343</v>
      </c>
      <c r="AS5" s="218"/>
      <c r="AT5" s="218"/>
      <c r="AU5" s="218"/>
      <c r="AV5" s="218">
        <v>6</v>
      </c>
      <c r="AW5" s="218"/>
      <c r="AX5" s="218"/>
      <c r="AY5" s="218"/>
      <c r="AZ5" s="218" t="s">
        <v>348</v>
      </c>
      <c r="BA5" s="215"/>
      <c r="BB5" s="218">
        <v>0</v>
      </c>
      <c r="BC5" s="218">
        <v>0</v>
      </c>
      <c r="BD5" s="218">
        <v>0</v>
      </c>
      <c r="BE5" s="218">
        <v>0</v>
      </c>
      <c r="BF5" s="218">
        <v>0</v>
      </c>
      <c r="BG5" s="218">
        <v>0</v>
      </c>
      <c r="BH5" s="218">
        <v>0</v>
      </c>
      <c r="BI5" s="218">
        <v>0</v>
      </c>
      <c r="BJ5" s="218">
        <v>0</v>
      </c>
      <c r="BK5" s="218">
        <v>0</v>
      </c>
      <c r="BL5" s="218"/>
      <c r="BM5" s="218"/>
      <c r="BN5" s="218"/>
      <c r="BO5" s="218" t="s">
        <v>343</v>
      </c>
      <c r="BP5" s="274"/>
      <c r="BQ5" s="218"/>
      <c r="BR5" s="225"/>
      <c r="BS5" s="215"/>
      <c r="BT5" s="221"/>
      <c r="BU5" s="218"/>
      <c r="BV5" s="218" t="s">
        <v>343</v>
      </c>
      <c r="BW5" s="218"/>
      <c r="BX5" s="215"/>
      <c r="BY5" s="215" t="s">
        <v>529</v>
      </c>
      <c r="BZ5" s="221"/>
    </row>
    <row r="6" spans="1:78" ht="13" customHeight="1" x14ac:dyDescent="0.15">
      <c r="A6" s="215">
        <v>583</v>
      </c>
      <c r="B6" s="296">
        <v>43383</v>
      </c>
      <c r="C6" s="216" t="s">
        <v>340</v>
      </c>
      <c r="D6" s="215" t="s">
        <v>282</v>
      </c>
      <c r="E6" s="215"/>
      <c r="F6" s="215" t="s">
        <v>341</v>
      </c>
      <c r="G6" s="217">
        <v>43312</v>
      </c>
      <c r="H6" s="218" t="s">
        <v>342</v>
      </c>
      <c r="I6" s="218" t="s">
        <v>343</v>
      </c>
      <c r="J6" s="218">
        <v>5</v>
      </c>
      <c r="K6" s="215" t="s">
        <v>489</v>
      </c>
      <c r="L6" s="215" t="s">
        <v>359</v>
      </c>
      <c r="M6" s="297">
        <v>88.181818181818173</v>
      </c>
      <c r="N6" s="297">
        <v>29.999999999999996</v>
      </c>
      <c r="O6" s="215" t="s">
        <v>35</v>
      </c>
      <c r="P6" s="215">
        <v>30000</v>
      </c>
      <c r="Q6" s="297">
        <v>35.909090909090907</v>
      </c>
      <c r="R6" s="298"/>
      <c r="S6" s="297"/>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v>7</v>
      </c>
      <c r="AW6" s="218"/>
      <c r="AX6" s="218"/>
      <c r="AY6" s="218"/>
      <c r="AZ6" s="218" t="s">
        <v>348</v>
      </c>
      <c r="BA6" s="215"/>
      <c r="BB6" s="218">
        <v>0</v>
      </c>
      <c r="BC6" s="218">
        <v>0</v>
      </c>
      <c r="BD6" s="218">
        <v>0</v>
      </c>
      <c r="BE6" s="218">
        <v>0</v>
      </c>
      <c r="BF6" s="218">
        <v>0</v>
      </c>
      <c r="BG6" s="218">
        <v>0</v>
      </c>
      <c r="BH6" s="218">
        <v>0</v>
      </c>
      <c r="BI6" s="218">
        <v>0</v>
      </c>
      <c r="BJ6" s="218">
        <v>0</v>
      </c>
      <c r="BK6" s="218">
        <v>0</v>
      </c>
      <c r="BL6" s="218"/>
      <c r="BM6" s="218"/>
      <c r="BN6" s="218"/>
      <c r="BO6" s="218" t="s">
        <v>343</v>
      </c>
      <c r="BP6" s="227">
        <v>163.58181818181816</v>
      </c>
      <c r="BQ6" s="218"/>
      <c r="BR6" s="225"/>
      <c r="BS6" s="215"/>
      <c r="BT6" s="215"/>
      <c r="BU6" s="218"/>
      <c r="BV6" s="218" t="s">
        <v>343</v>
      </c>
      <c r="BW6" s="218"/>
      <c r="BX6" s="215"/>
      <c r="BY6" s="215" t="s">
        <v>530</v>
      </c>
      <c r="BZ6" s="221"/>
    </row>
    <row r="7" spans="1:78" ht="13" customHeight="1" x14ac:dyDescent="0.15">
      <c r="A7" s="215">
        <v>1998</v>
      </c>
      <c r="B7" s="296">
        <v>43383</v>
      </c>
      <c r="C7" s="216" t="s">
        <v>340</v>
      </c>
      <c r="D7" s="215" t="s">
        <v>282</v>
      </c>
      <c r="E7" s="215"/>
      <c r="F7" s="215" t="s">
        <v>341</v>
      </c>
      <c r="G7" s="217">
        <v>43273</v>
      </c>
      <c r="H7" s="218" t="s">
        <v>342</v>
      </c>
      <c r="I7" s="218" t="s">
        <v>343</v>
      </c>
      <c r="J7" s="218">
        <v>6</v>
      </c>
      <c r="K7" s="215" t="s">
        <v>463</v>
      </c>
      <c r="L7" s="215" t="s">
        <v>492</v>
      </c>
      <c r="M7" s="297">
        <v>123.58181818181816</v>
      </c>
      <c r="N7" s="297">
        <v>59.563636363636355</v>
      </c>
      <c r="O7" s="215"/>
      <c r="P7" s="215"/>
      <c r="Q7" s="219"/>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c r="AV7" s="218"/>
      <c r="AW7" s="218"/>
      <c r="AX7" s="218"/>
      <c r="AY7" s="218"/>
      <c r="AZ7" s="218" t="s">
        <v>348</v>
      </c>
      <c r="BA7" s="215"/>
      <c r="BB7" s="218">
        <v>0</v>
      </c>
      <c r="BC7" s="218">
        <v>0</v>
      </c>
      <c r="BD7" s="218">
        <v>0</v>
      </c>
      <c r="BE7" s="218">
        <v>0</v>
      </c>
      <c r="BF7" s="218">
        <v>0</v>
      </c>
      <c r="BG7" s="218">
        <v>0</v>
      </c>
      <c r="BH7" s="218">
        <v>0</v>
      </c>
      <c r="BI7" s="218">
        <v>0</v>
      </c>
      <c r="BJ7" s="218">
        <v>0</v>
      </c>
      <c r="BK7" s="218">
        <v>0</v>
      </c>
      <c r="BL7" s="218"/>
      <c r="BM7" s="218"/>
      <c r="BN7" s="218"/>
      <c r="BO7" s="218" t="s">
        <v>343</v>
      </c>
      <c r="BP7" s="274"/>
      <c r="BQ7" s="218"/>
      <c r="BR7" s="225"/>
      <c r="BS7" s="215"/>
      <c r="BT7" s="221"/>
      <c r="BU7" s="218"/>
      <c r="BV7" s="218" t="s">
        <v>343</v>
      </c>
      <c r="BW7" s="218">
        <v>1</v>
      </c>
      <c r="BX7" s="215"/>
      <c r="BY7" s="215" t="s">
        <v>276</v>
      </c>
      <c r="BZ7" s="221"/>
    </row>
    <row r="8" spans="1:78" ht="13" customHeight="1" x14ac:dyDescent="0.15">
      <c r="A8" s="215">
        <v>2065</v>
      </c>
      <c r="B8" s="296">
        <v>43383</v>
      </c>
      <c r="C8" s="216" t="s">
        <v>340</v>
      </c>
      <c r="D8" s="215" t="s">
        <v>282</v>
      </c>
      <c r="E8" s="215"/>
      <c r="F8" s="215" t="s">
        <v>341</v>
      </c>
      <c r="G8" s="224">
        <v>43350</v>
      </c>
      <c r="H8" s="218" t="s">
        <v>342</v>
      </c>
      <c r="I8" s="218" t="s">
        <v>280</v>
      </c>
      <c r="J8" s="218">
        <v>7</v>
      </c>
      <c r="K8" s="215" t="s">
        <v>495</v>
      </c>
      <c r="L8" s="215" t="s">
        <v>472</v>
      </c>
      <c r="M8" s="297">
        <v>138.49999999999997</v>
      </c>
      <c r="N8" s="297">
        <v>33.590909090909093</v>
      </c>
      <c r="O8" s="215" t="s">
        <v>35</v>
      </c>
      <c r="P8" s="215">
        <v>30000</v>
      </c>
      <c r="Q8" s="297">
        <v>36.690909090909088</v>
      </c>
      <c r="R8" s="298"/>
      <c r="S8" s="297"/>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346</v>
      </c>
      <c r="AR8" s="218" t="s">
        <v>343</v>
      </c>
      <c r="AS8" s="218"/>
      <c r="AT8" s="218"/>
      <c r="AU8" s="218"/>
      <c r="AV8" s="218">
        <v>5.5</v>
      </c>
      <c r="AW8" s="218"/>
      <c r="AX8" s="218"/>
      <c r="AY8" s="218"/>
      <c r="AZ8" s="218" t="s">
        <v>343</v>
      </c>
      <c r="BA8" s="215"/>
      <c r="BB8" s="218">
        <v>0</v>
      </c>
      <c r="BC8" s="218">
        <v>10</v>
      </c>
      <c r="BD8" s="218">
        <v>0</v>
      </c>
      <c r="BE8" s="218">
        <v>0</v>
      </c>
      <c r="BF8" s="218">
        <v>0</v>
      </c>
      <c r="BG8" s="218">
        <v>0</v>
      </c>
      <c r="BH8" s="218">
        <v>0</v>
      </c>
      <c r="BI8" s="218">
        <v>0</v>
      </c>
      <c r="BJ8" s="218">
        <v>0</v>
      </c>
      <c r="BK8" s="218">
        <v>0</v>
      </c>
      <c r="BL8" s="218"/>
      <c r="BM8" s="218"/>
      <c r="BN8" s="218"/>
      <c r="BO8" s="218" t="s">
        <v>343</v>
      </c>
      <c r="BP8" s="274"/>
      <c r="BQ8" s="218"/>
      <c r="BR8" s="225"/>
      <c r="BS8" s="221" t="s">
        <v>531</v>
      </c>
      <c r="BT8" s="221" t="s">
        <v>62</v>
      </c>
      <c r="BU8" s="218">
        <v>50</v>
      </c>
      <c r="BV8" s="218" t="s">
        <v>343</v>
      </c>
      <c r="BW8" s="218"/>
      <c r="BX8" s="221" t="s">
        <v>532</v>
      </c>
      <c r="BY8" s="215" t="s">
        <v>533</v>
      </c>
      <c r="BZ8" s="221"/>
    </row>
    <row r="9" spans="1:78" ht="13" customHeight="1" x14ac:dyDescent="0.15">
      <c r="A9" s="215">
        <v>1907</v>
      </c>
      <c r="B9" s="296">
        <v>43383</v>
      </c>
      <c r="C9" s="216" t="s">
        <v>316</v>
      </c>
      <c r="D9" s="215" t="s">
        <v>282</v>
      </c>
      <c r="E9" s="215"/>
      <c r="F9" s="215" t="s">
        <v>341</v>
      </c>
      <c r="G9" s="217">
        <v>43281</v>
      </c>
      <c r="H9" s="218" t="s">
        <v>342</v>
      </c>
      <c r="I9" s="218" t="s">
        <v>343</v>
      </c>
      <c r="J9" s="218">
        <v>8</v>
      </c>
      <c r="K9" s="215" t="s">
        <v>504</v>
      </c>
      <c r="L9" s="215" t="s">
        <v>505</v>
      </c>
      <c r="M9" s="297">
        <v>112.16363636363636</v>
      </c>
      <c r="N9" s="297">
        <v>40.490909090909085</v>
      </c>
      <c r="O9" s="215" t="s">
        <v>35</v>
      </c>
      <c r="P9" s="298">
        <v>2492.4900000000002</v>
      </c>
      <c r="Q9" s="297">
        <v>47.490909090909092</v>
      </c>
      <c r="R9" s="298">
        <v>27424.670000000002</v>
      </c>
      <c r="S9" s="297">
        <v>52.109090909090902</v>
      </c>
      <c r="T9" s="215"/>
      <c r="U9" s="215"/>
      <c r="V9" s="219"/>
      <c r="W9" s="219"/>
      <c r="X9" s="215"/>
      <c r="Y9" s="215"/>
      <c r="Z9" s="215"/>
      <c r="AA9" s="215"/>
      <c r="AB9" s="215"/>
      <c r="AC9" s="215"/>
      <c r="AD9" s="215"/>
      <c r="AE9" s="219"/>
      <c r="AF9" s="219"/>
      <c r="AG9" s="215"/>
      <c r="AH9" s="215"/>
      <c r="AI9" s="219"/>
      <c r="AJ9" s="215"/>
      <c r="AK9" s="215"/>
      <c r="AL9" s="215"/>
      <c r="AM9" s="215"/>
      <c r="AN9" s="219"/>
      <c r="AO9" s="220"/>
      <c r="AP9" s="219"/>
      <c r="AQ9" s="35" t="s">
        <v>231</v>
      </c>
      <c r="AR9" s="218" t="s">
        <v>343</v>
      </c>
      <c r="AS9" s="218"/>
      <c r="AT9" s="218"/>
      <c r="AU9" s="218"/>
      <c r="AV9" s="218"/>
      <c r="AW9" s="218"/>
      <c r="AX9" s="218"/>
      <c r="AY9" s="218"/>
      <c r="AZ9" s="218" t="s">
        <v>257</v>
      </c>
      <c r="BA9" s="215"/>
      <c r="BB9" s="218">
        <v>0</v>
      </c>
      <c r="BC9" s="218">
        <v>0</v>
      </c>
      <c r="BD9" s="218">
        <v>0</v>
      </c>
      <c r="BE9" s="218">
        <v>0</v>
      </c>
      <c r="BF9" s="218">
        <v>0</v>
      </c>
      <c r="BG9" s="218">
        <v>0</v>
      </c>
      <c r="BH9" s="218">
        <v>0</v>
      </c>
      <c r="BI9" s="218">
        <v>0</v>
      </c>
      <c r="BJ9" s="218">
        <v>0</v>
      </c>
      <c r="BK9" s="218">
        <v>0</v>
      </c>
      <c r="BL9" s="218"/>
      <c r="BM9" s="218"/>
      <c r="BN9" s="218"/>
      <c r="BO9" s="218" t="s">
        <v>343</v>
      </c>
      <c r="BP9" s="227">
        <v>163.63636363636363</v>
      </c>
      <c r="BQ9" s="218"/>
      <c r="BR9" s="218"/>
      <c r="BS9" s="221"/>
      <c r="BT9" s="221"/>
      <c r="BU9" s="218"/>
      <c r="BV9" s="218" t="s">
        <v>343</v>
      </c>
      <c r="BW9" s="218">
        <v>1</v>
      </c>
      <c r="BX9" s="215"/>
      <c r="BY9" s="236" t="s">
        <v>534</v>
      </c>
      <c r="BZ9" s="221"/>
    </row>
    <row r="10" spans="1:78" ht="13" customHeight="1" x14ac:dyDescent="0.15">
      <c r="A10" s="215">
        <v>2000</v>
      </c>
      <c r="B10" s="296">
        <v>43383</v>
      </c>
      <c r="C10" s="216" t="s">
        <v>340</v>
      </c>
      <c r="D10" s="215" t="s">
        <v>282</v>
      </c>
      <c r="E10" s="215"/>
      <c r="F10" s="215" t="s">
        <v>360</v>
      </c>
      <c r="G10" s="217">
        <v>43281</v>
      </c>
      <c r="H10" s="218" t="s">
        <v>342</v>
      </c>
      <c r="I10" s="218" t="s">
        <v>343</v>
      </c>
      <c r="J10" s="218">
        <v>1</v>
      </c>
      <c r="K10" s="215" t="s">
        <v>344</v>
      </c>
      <c r="L10" s="215" t="s">
        <v>525</v>
      </c>
      <c r="M10" s="297">
        <v>138.49999999999997</v>
      </c>
      <c r="N10" s="297">
        <v>31.499999999999996</v>
      </c>
      <c r="O10" s="215" t="s">
        <v>35</v>
      </c>
      <c r="P10" s="215">
        <v>30000</v>
      </c>
      <c r="Q10" s="297">
        <v>32</v>
      </c>
      <c r="R10" s="298"/>
      <c r="S10" s="297"/>
      <c r="T10" s="215"/>
      <c r="U10" s="215"/>
      <c r="V10" s="219"/>
      <c r="W10" s="219"/>
      <c r="X10" s="215"/>
      <c r="Y10" s="215"/>
      <c r="Z10" s="215"/>
      <c r="AA10" s="215"/>
      <c r="AB10" s="215"/>
      <c r="AC10" s="215"/>
      <c r="AD10" s="215"/>
      <c r="AE10" s="219"/>
      <c r="AF10" s="297">
        <v>15.609090909090909</v>
      </c>
      <c r="AG10" s="215"/>
      <c r="AH10" s="215"/>
      <c r="AI10" s="219"/>
      <c r="AJ10" s="215"/>
      <c r="AK10" s="215"/>
      <c r="AL10" s="215"/>
      <c r="AM10" s="215"/>
      <c r="AN10" s="219"/>
      <c r="AO10" s="220"/>
      <c r="AP10" s="219"/>
      <c r="AQ10" s="215" t="s">
        <v>361</v>
      </c>
      <c r="AR10" s="218" t="s">
        <v>343</v>
      </c>
      <c r="AS10" s="218"/>
      <c r="AT10" s="218"/>
      <c r="AU10" s="218"/>
      <c r="AV10" s="218">
        <v>8</v>
      </c>
      <c r="AW10" s="218"/>
      <c r="AX10" s="218"/>
      <c r="AY10" s="218"/>
      <c r="AZ10" s="218" t="s">
        <v>348</v>
      </c>
      <c r="BA10" s="215"/>
      <c r="BB10" s="218">
        <v>10</v>
      </c>
      <c r="BC10" s="218">
        <v>0</v>
      </c>
      <c r="BD10" s="218">
        <v>0</v>
      </c>
      <c r="BE10" s="218">
        <v>0</v>
      </c>
      <c r="BF10" s="218">
        <v>0</v>
      </c>
      <c r="BG10" s="218">
        <v>0</v>
      </c>
      <c r="BH10" s="218">
        <v>0</v>
      </c>
      <c r="BI10" s="218">
        <v>0</v>
      </c>
      <c r="BJ10" s="218">
        <v>0</v>
      </c>
      <c r="BK10" s="218">
        <v>0</v>
      </c>
      <c r="BL10" s="218"/>
      <c r="BM10" s="218"/>
      <c r="BN10" s="218">
        <v>24</v>
      </c>
      <c r="BO10" s="218" t="s">
        <v>343</v>
      </c>
      <c r="BP10" s="274"/>
      <c r="BQ10" s="218"/>
      <c r="BR10" s="218"/>
      <c r="BS10" s="215"/>
      <c r="BT10" s="221"/>
      <c r="BU10" s="218"/>
      <c r="BV10" s="218" t="s">
        <v>343</v>
      </c>
      <c r="BW10" s="218">
        <v>1</v>
      </c>
      <c r="BX10" s="215"/>
      <c r="BY10" s="215" t="s">
        <v>535</v>
      </c>
      <c r="BZ10" s="221"/>
    </row>
    <row r="11" spans="1:78" ht="13" customHeight="1" x14ac:dyDescent="0.15">
      <c r="A11" s="215">
        <v>703</v>
      </c>
      <c r="B11" s="296">
        <v>43383</v>
      </c>
      <c r="C11" s="216" t="s">
        <v>340</v>
      </c>
      <c r="D11" s="215" t="s">
        <v>282</v>
      </c>
      <c r="E11" s="215"/>
      <c r="F11" s="215" t="s">
        <v>360</v>
      </c>
      <c r="G11" s="217">
        <v>43356</v>
      </c>
      <c r="H11" s="218" t="s">
        <v>342</v>
      </c>
      <c r="I11" s="218" t="s">
        <v>343</v>
      </c>
      <c r="J11" s="218">
        <v>2</v>
      </c>
      <c r="K11" s="215" t="s">
        <v>483</v>
      </c>
      <c r="L11" s="215" t="s">
        <v>527</v>
      </c>
      <c r="M11" s="297">
        <v>134.56363636363636</v>
      </c>
      <c r="N11" s="297">
        <v>33.445454545454545</v>
      </c>
      <c r="O11" s="215" t="s">
        <v>35</v>
      </c>
      <c r="P11" s="215">
        <v>30000</v>
      </c>
      <c r="Q11" s="297">
        <v>37.4</v>
      </c>
      <c r="R11" s="298"/>
      <c r="S11" s="297"/>
      <c r="T11" s="215"/>
      <c r="U11" s="215"/>
      <c r="V11" s="219"/>
      <c r="W11" s="219"/>
      <c r="X11" s="215"/>
      <c r="Y11" s="215"/>
      <c r="Z11" s="215"/>
      <c r="AA11" s="215"/>
      <c r="AB11" s="215"/>
      <c r="AC11" s="215"/>
      <c r="AD11" s="215"/>
      <c r="AE11" s="219"/>
      <c r="AF11" s="297">
        <v>16.190909090909088</v>
      </c>
      <c r="AG11" s="215"/>
      <c r="AH11" s="215"/>
      <c r="AI11" s="219"/>
      <c r="AJ11" s="215"/>
      <c r="AK11" s="215"/>
      <c r="AL11" s="215"/>
      <c r="AM11" s="215"/>
      <c r="AN11" s="219"/>
      <c r="AO11" s="220"/>
      <c r="AP11" s="219"/>
      <c r="AQ11" s="215" t="s">
        <v>361</v>
      </c>
      <c r="AR11" s="218" t="s">
        <v>343</v>
      </c>
      <c r="AS11" s="218"/>
      <c r="AT11" s="218"/>
      <c r="AU11" s="218"/>
      <c r="AV11" s="218">
        <v>8.36</v>
      </c>
      <c r="AW11" s="218"/>
      <c r="AX11" s="218"/>
      <c r="AY11" s="218"/>
      <c r="AZ11" s="218" t="s">
        <v>348</v>
      </c>
      <c r="BA11" s="215"/>
      <c r="BB11" s="218">
        <v>5</v>
      </c>
      <c r="BC11" s="218">
        <v>0</v>
      </c>
      <c r="BD11" s="218">
        <v>0</v>
      </c>
      <c r="BE11" s="218">
        <v>0</v>
      </c>
      <c r="BF11" s="218">
        <v>0</v>
      </c>
      <c r="BG11" s="218">
        <v>0</v>
      </c>
      <c r="BH11" s="218">
        <v>0</v>
      </c>
      <c r="BI11" s="218">
        <v>0</v>
      </c>
      <c r="BJ11" s="218">
        <v>0</v>
      </c>
      <c r="BK11" s="218">
        <v>0</v>
      </c>
      <c r="BL11" s="218"/>
      <c r="BM11" s="218"/>
      <c r="BN11" s="218">
        <v>24</v>
      </c>
      <c r="BO11" s="218" t="s">
        <v>343</v>
      </c>
      <c r="BP11" s="274"/>
      <c r="BQ11" s="218"/>
      <c r="BR11" s="218"/>
      <c r="BS11" s="215"/>
      <c r="BT11" s="215"/>
      <c r="BU11" s="218"/>
      <c r="BV11" s="218" t="s">
        <v>343</v>
      </c>
      <c r="BW11" s="218">
        <v>1</v>
      </c>
      <c r="BX11" s="215"/>
      <c r="BY11" s="215" t="s">
        <v>276</v>
      </c>
      <c r="BZ11" s="221"/>
    </row>
    <row r="12" spans="1:78" ht="13" customHeight="1" x14ac:dyDescent="0.15">
      <c r="A12" s="215">
        <v>1350</v>
      </c>
      <c r="B12" s="296">
        <v>43383</v>
      </c>
      <c r="C12" s="216" t="s">
        <v>340</v>
      </c>
      <c r="D12" s="215" t="s">
        <v>282</v>
      </c>
      <c r="E12" s="215"/>
      <c r="F12" s="215" t="s">
        <v>360</v>
      </c>
      <c r="G12" s="217">
        <v>43281</v>
      </c>
      <c r="H12" s="218" t="s">
        <v>342</v>
      </c>
      <c r="I12" s="218" t="s">
        <v>343</v>
      </c>
      <c r="J12" s="218">
        <v>3</v>
      </c>
      <c r="K12" s="215" t="s">
        <v>349</v>
      </c>
      <c r="L12" s="215" t="s">
        <v>484</v>
      </c>
      <c r="M12" s="297">
        <v>135.05454545454543</v>
      </c>
      <c r="N12" s="297">
        <v>32.327272727272728</v>
      </c>
      <c r="O12" s="215" t="s">
        <v>35</v>
      </c>
      <c r="P12" s="215">
        <v>30000</v>
      </c>
      <c r="Q12" s="297">
        <v>36.054545454545448</v>
      </c>
      <c r="R12" s="215"/>
      <c r="S12" s="219"/>
      <c r="T12" s="215"/>
      <c r="U12" s="215"/>
      <c r="V12" s="219"/>
      <c r="W12" s="219"/>
      <c r="X12" s="215"/>
      <c r="Y12" s="215"/>
      <c r="Z12" s="215"/>
      <c r="AA12" s="215"/>
      <c r="AB12" s="215"/>
      <c r="AC12" s="215"/>
      <c r="AD12" s="215"/>
      <c r="AE12" s="219"/>
      <c r="AF12" s="297">
        <v>13.636363636363635</v>
      </c>
      <c r="AG12" s="215"/>
      <c r="AH12" s="215"/>
      <c r="AI12" s="219"/>
      <c r="AJ12" s="215"/>
      <c r="AK12" s="215"/>
      <c r="AL12" s="215"/>
      <c r="AM12" s="215"/>
      <c r="AN12" s="215"/>
      <c r="AO12" s="220"/>
      <c r="AP12" s="219"/>
      <c r="AQ12" s="215" t="s">
        <v>361</v>
      </c>
      <c r="AR12" s="218" t="s">
        <v>343</v>
      </c>
      <c r="AS12" s="218"/>
      <c r="AT12" s="218"/>
      <c r="AU12" s="218"/>
      <c r="AV12" s="218">
        <v>8</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v>12</v>
      </c>
      <c r="BM12" s="218"/>
      <c r="BN12" s="218">
        <v>12</v>
      </c>
      <c r="BO12" s="218" t="s">
        <v>343</v>
      </c>
      <c r="BP12" s="274"/>
      <c r="BQ12" s="218"/>
      <c r="BR12" s="218"/>
      <c r="BS12" s="215"/>
      <c r="BT12" s="215"/>
      <c r="BU12" s="218"/>
      <c r="BV12" s="218" t="s">
        <v>343</v>
      </c>
      <c r="BW12" s="218"/>
      <c r="BX12" s="215"/>
      <c r="BY12" s="215" t="s">
        <v>536</v>
      </c>
      <c r="BZ12" s="221"/>
    </row>
    <row r="13" spans="1:78" ht="13" customHeight="1" x14ac:dyDescent="0.15">
      <c r="A13" s="215">
        <v>1679</v>
      </c>
      <c r="B13" s="296">
        <v>43383</v>
      </c>
      <c r="C13" s="216" t="s">
        <v>340</v>
      </c>
      <c r="D13" s="215" t="s">
        <v>282</v>
      </c>
      <c r="E13" s="215"/>
      <c r="F13" s="215" t="s">
        <v>360</v>
      </c>
      <c r="G13" s="217">
        <v>43322</v>
      </c>
      <c r="H13" s="218" t="s">
        <v>342</v>
      </c>
      <c r="I13" s="218" t="s">
        <v>343</v>
      </c>
      <c r="J13" s="218">
        <v>4</v>
      </c>
      <c r="K13" s="215" t="s">
        <v>488</v>
      </c>
      <c r="L13" s="215" t="s">
        <v>315</v>
      </c>
      <c r="M13" s="297">
        <v>114.98181818181817</v>
      </c>
      <c r="N13" s="297">
        <v>28.5</v>
      </c>
      <c r="O13" s="215"/>
      <c r="P13" s="215"/>
      <c r="Q13" s="219"/>
      <c r="R13" s="215"/>
      <c r="S13" s="219"/>
      <c r="T13" s="215"/>
      <c r="U13" s="215"/>
      <c r="V13" s="219"/>
      <c r="W13" s="219"/>
      <c r="X13" s="215"/>
      <c r="Y13" s="215"/>
      <c r="Z13" s="215"/>
      <c r="AA13" s="215"/>
      <c r="AB13" s="215"/>
      <c r="AC13" s="215"/>
      <c r="AD13" s="215"/>
      <c r="AE13" s="219"/>
      <c r="AF13" s="297">
        <v>11.999999999999998</v>
      </c>
      <c r="AG13" s="215"/>
      <c r="AH13" s="215"/>
      <c r="AI13" s="219"/>
      <c r="AJ13" s="215"/>
      <c r="AK13" s="215"/>
      <c r="AL13" s="215"/>
      <c r="AM13" s="215"/>
      <c r="AN13" s="219"/>
      <c r="AO13" s="220"/>
      <c r="AP13" s="219"/>
      <c r="AQ13" s="215" t="s">
        <v>361</v>
      </c>
      <c r="AR13" s="218" t="s">
        <v>343</v>
      </c>
      <c r="AS13" s="218"/>
      <c r="AT13" s="218"/>
      <c r="AU13" s="218"/>
      <c r="AV13" s="218">
        <v>6</v>
      </c>
      <c r="AW13" s="218"/>
      <c r="AX13" s="218"/>
      <c r="AY13" s="218"/>
      <c r="AZ13" s="218" t="s">
        <v>348</v>
      </c>
      <c r="BA13" s="215"/>
      <c r="BB13" s="218">
        <v>0</v>
      </c>
      <c r="BC13" s="218">
        <v>0</v>
      </c>
      <c r="BD13" s="218">
        <v>0</v>
      </c>
      <c r="BE13" s="218">
        <v>0</v>
      </c>
      <c r="BF13" s="218">
        <v>0</v>
      </c>
      <c r="BG13" s="218">
        <v>0</v>
      </c>
      <c r="BH13" s="218">
        <v>0</v>
      </c>
      <c r="BI13" s="218">
        <v>0</v>
      </c>
      <c r="BJ13" s="218">
        <v>0</v>
      </c>
      <c r="BK13" s="218">
        <v>0</v>
      </c>
      <c r="BL13" s="218"/>
      <c r="BM13" s="218"/>
      <c r="BN13" s="218"/>
      <c r="BO13" s="218" t="s">
        <v>343</v>
      </c>
      <c r="BP13" s="274"/>
      <c r="BQ13" s="218"/>
      <c r="BR13" s="225"/>
      <c r="BS13" s="215"/>
      <c r="BT13" s="221"/>
      <c r="BU13" s="218"/>
      <c r="BV13" s="218" t="s">
        <v>343</v>
      </c>
      <c r="BW13" s="218"/>
      <c r="BX13" s="215"/>
      <c r="BY13" s="215" t="s">
        <v>537</v>
      </c>
      <c r="BZ13" s="221"/>
    </row>
    <row r="14" spans="1:78" ht="13" customHeight="1" x14ac:dyDescent="0.15">
      <c r="A14" s="215">
        <v>581</v>
      </c>
      <c r="B14" s="296">
        <v>43383</v>
      </c>
      <c r="C14" s="216" t="s">
        <v>340</v>
      </c>
      <c r="D14" s="215" t="s">
        <v>282</v>
      </c>
      <c r="E14" s="215"/>
      <c r="F14" s="215" t="s">
        <v>360</v>
      </c>
      <c r="G14" s="217">
        <v>43312</v>
      </c>
      <c r="H14" s="218" t="s">
        <v>342</v>
      </c>
      <c r="I14" s="218" t="s">
        <v>343</v>
      </c>
      <c r="J14" s="218">
        <v>5</v>
      </c>
      <c r="K14" s="215" t="s">
        <v>489</v>
      </c>
      <c r="L14" s="215" t="s">
        <v>359</v>
      </c>
      <c r="M14" s="297">
        <v>88.181818181818173</v>
      </c>
      <c r="N14" s="297">
        <v>29.999999999999996</v>
      </c>
      <c r="O14" s="215" t="s">
        <v>35</v>
      </c>
      <c r="P14" s="215">
        <v>30000</v>
      </c>
      <c r="Q14" s="297">
        <v>35.909090909090907</v>
      </c>
      <c r="R14" s="298"/>
      <c r="S14" s="297"/>
      <c r="T14" s="215"/>
      <c r="U14" s="215"/>
      <c r="V14" s="219"/>
      <c r="W14" s="219"/>
      <c r="X14" s="215"/>
      <c r="Y14" s="215"/>
      <c r="Z14" s="215"/>
      <c r="AA14" s="215"/>
      <c r="AB14" s="215"/>
      <c r="AC14" s="215"/>
      <c r="AD14" s="215"/>
      <c r="AE14" s="219"/>
      <c r="AF14" s="297">
        <v>18.18181818181818</v>
      </c>
      <c r="AG14" s="215"/>
      <c r="AH14" s="215"/>
      <c r="AI14" s="219"/>
      <c r="AJ14" s="215"/>
      <c r="AK14" s="215"/>
      <c r="AL14" s="215"/>
      <c r="AM14" s="215"/>
      <c r="AN14" s="219"/>
      <c r="AO14" s="220"/>
      <c r="AP14" s="219"/>
      <c r="AQ14" s="215" t="s">
        <v>361</v>
      </c>
      <c r="AR14" s="218" t="s">
        <v>343</v>
      </c>
      <c r="AS14" s="218"/>
      <c r="AT14" s="218"/>
      <c r="AU14" s="218"/>
      <c r="AV14" s="218">
        <v>7</v>
      </c>
      <c r="AW14" s="218"/>
      <c r="AX14" s="218"/>
      <c r="AY14" s="218"/>
      <c r="AZ14" s="218" t="s">
        <v>348</v>
      </c>
      <c r="BA14" s="215"/>
      <c r="BB14" s="218">
        <v>0</v>
      </c>
      <c r="BC14" s="218">
        <v>0</v>
      </c>
      <c r="BD14" s="218">
        <v>0</v>
      </c>
      <c r="BE14" s="218">
        <v>0</v>
      </c>
      <c r="BF14" s="218">
        <v>0</v>
      </c>
      <c r="BG14" s="218">
        <v>0</v>
      </c>
      <c r="BH14" s="218">
        <v>0</v>
      </c>
      <c r="BI14" s="218">
        <v>0</v>
      </c>
      <c r="BJ14" s="218">
        <v>0</v>
      </c>
      <c r="BK14" s="218">
        <v>0</v>
      </c>
      <c r="BL14" s="218"/>
      <c r="BM14" s="218"/>
      <c r="BN14" s="218"/>
      <c r="BO14" s="218" t="s">
        <v>343</v>
      </c>
      <c r="BP14" s="227">
        <v>163.58181818181816</v>
      </c>
      <c r="BQ14" s="218"/>
      <c r="BR14" s="225"/>
      <c r="BS14" s="215"/>
      <c r="BT14" s="215"/>
      <c r="BU14" s="218"/>
      <c r="BV14" s="218" t="s">
        <v>343</v>
      </c>
      <c r="BW14" s="218"/>
      <c r="BX14" s="215"/>
      <c r="BY14" s="215" t="s">
        <v>538</v>
      </c>
      <c r="BZ14" s="221"/>
    </row>
    <row r="15" spans="1:78" ht="13" customHeight="1" x14ac:dyDescent="0.15">
      <c r="A15" s="215">
        <v>1996</v>
      </c>
      <c r="B15" s="296">
        <v>43383</v>
      </c>
      <c r="C15" s="216" t="s">
        <v>340</v>
      </c>
      <c r="D15" s="215" t="s">
        <v>282</v>
      </c>
      <c r="E15" s="215"/>
      <c r="F15" s="215" t="s">
        <v>360</v>
      </c>
      <c r="G15" s="217">
        <v>43273</v>
      </c>
      <c r="H15" s="218" t="s">
        <v>342</v>
      </c>
      <c r="I15" s="218" t="s">
        <v>343</v>
      </c>
      <c r="J15" s="218">
        <v>6</v>
      </c>
      <c r="K15" s="215" t="s">
        <v>463</v>
      </c>
      <c r="L15" s="215" t="s">
        <v>492</v>
      </c>
      <c r="M15" s="297">
        <v>123.58181818181816</v>
      </c>
      <c r="N15" s="297">
        <v>59.563636363636355</v>
      </c>
      <c r="O15" s="215"/>
      <c r="P15" s="215"/>
      <c r="Q15" s="219"/>
      <c r="R15" s="215"/>
      <c r="S15" s="219"/>
      <c r="T15" s="215"/>
      <c r="U15" s="215"/>
      <c r="V15" s="219"/>
      <c r="W15" s="219"/>
      <c r="X15" s="215"/>
      <c r="Y15" s="215"/>
      <c r="Z15" s="215"/>
      <c r="AA15" s="215"/>
      <c r="AB15" s="215"/>
      <c r="AC15" s="215"/>
      <c r="AD15" s="215"/>
      <c r="AE15" s="219"/>
      <c r="AF15" s="297">
        <v>34.136363636363633</v>
      </c>
      <c r="AG15" s="215"/>
      <c r="AH15" s="215"/>
      <c r="AI15" s="219"/>
      <c r="AJ15" s="215"/>
      <c r="AK15" s="215"/>
      <c r="AL15" s="215"/>
      <c r="AM15" s="215"/>
      <c r="AN15" s="219"/>
      <c r="AO15" s="220"/>
      <c r="AP15" s="219"/>
      <c r="AQ15" s="215" t="s">
        <v>361</v>
      </c>
      <c r="AR15" s="218" t="s">
        <v>343</v>
      </c>
      <c r="AS15" s="218"/>
      <c r="AT15" s="218"/>
      <c r="AU15" s="218"/>
      <c r="AV15" s="218"/>
      <c r="AW15" s="218"/>
      <c r="AX15" s="218"/>
      <c r="AY15" s="218"/>
      <c r="AZ15" s="218" t="s">
        <v>348</v>
      </c>
      <c r="BA15" s="215"/>
      <c r="BB15" s="218">
        <v>0</v>
      </c>
      <c r="BC15" s="218">
        <v>0</v>
      </c>
      <c r="BD15" s="218">
        <v>0</v>
      </c>
      <c r="BE15" s="218">
        <v>0</v>
      </c>
      <c r="BF15" s="218">
        <v>0</v>
      </c>
      <c r="BG15" s="218">
        <v>0</v>
      </c>
      <c r="BH15" s="218">
        <v>0</v>
      </c>
      <c r="BI15" s="218">
        <v>0</v>
      </c>
      <c r="BJ15" s="218">
        <v>0</v>
      </c>
      <c r="BK15" s="218">
        <v>0</v>
      </c>
      <c r="BL15" s="218"/>
      <c r="BM15" s="218"/>
      <c r="BN15" s="218"/>
      <c r="BO15" s="218" t="s">
        <v>343</v>
      </c>
      <c r="BP15" s="274"/>
      <c r="BQ15" s="218"/>
      <c r="BR15" s="225"/>
      <c r="BS15" s="215"/>
      <c r="BT15" s="221"/>
      <c r="BU15" s="218"/>
      <c r="BV15" s="218" t="s">
        <v>343</v>
      </c>
      <c r="BW15" s="218">
        <v>1</v>
      </c>
      <c r="BX15" s="215"/>
      <c r="BY15" s="215" t="s">
        <v>276</v>
      </c>
      <c r="BZ15" s="221"/>
    </row>
    <row r="16" spans="1:78" ht="13" customHeight="1" x14ac:dyDescent="0.15">
      <c r="A16" s="215">
        <v>2063</v>
      </c>
      <c r="B16" s="296">
        <v>43383</v>
      </c>
      <c r="C16" s="216" t="s">
        <v>340</v>
      </c>
      <c r="D16" s="215" t="s">
        <v>282</v>
      </c>
      <c r="E16" s="215"/>
      <c r="F16" s="215" t="s">
        <v>360</v>
      </c>
      <c r="G16" s="224">
        <v>43350</v>
      </c>
      <c r="H16" s="218" t="s">
        <v>342</v>
      </c>
      <c r="I16" s="218" t="s">
        <v>280</v>
      </c>
      <c r="J16" s="218">
        <v>7</v>
      </c>
      <c r="K16" s="215" t="s">
        <v>495</v>
      </c>
      <c r="L16" s="215" t="s">
        <v>472</v>
      </c>
      <c r="M16" s="297">
        <v>138.49999999999997</v>
      </c>
      <c r="N16" s="297">
        <v>33.590909090909093</v>
      </c>
      <c r="O16" s="215" t="s">
        <v>35</v>
      </c>
      <c r="P16" s="215">
        <v>30000</v>
      </c>
      <c r="Q16" s="297">
        <v>36.690909090909088</v>
      </c>
      <c r="R16" s="298"/>
      <c r="S16" s="297"/>
      <c r="T16" s="215"/>
      <c r="U16" s="215"/>
      <c r="V16" s="219"/>
      <c r="W16" s="219"/>
      <c r="X16" s="215"/>
      <c r="Y16" s="215"/>
      <c r="Z16" s="215"/>
      <c r="AA16" s="215"/>
      <c r="AB16" s="215"/>
      <c r="AC16" s="215"/>
      <c r="AD16" s="215"/>
      <c r="AE16" s="219"/>
      <c r="AF16" s="297">
        <v>15.163636363636362</v>
      </c>
      <c r="AG16" s="215"/>
      <c r="AH16" s="215"/>
      <c r="AI16" s="219"/>
      <c r="AJ16" s="215"/>
      <c r="AK16" s="215"/>
      <c r="AL16" s="215"/>
      <c r="AM16" s="215"/>
      <c r="AN16" s="219"/>
      <c r="AO16" s="220"/>
      <c r="AP16" s="219"/>
      <c r="AQ16" s="215" t="s">
        <v>361</v>
      </c>
      <c r="AR16" s="218" t="s">
        <v>343</v>
      </c>
      <c r="AS16" s="218"/>
      <c r="AT16" s="218"/>
      <c r="AU16" s="218"/>
      <c r="AV16" s="218">
        <v>5.5</v>
      </c>
      <c r="AW16" s="218"/>
      <c r="AX16" s="218"/>
      <c r="AY16" s="218"/>
      <c r="AZ16" s="218" t="s">
        <v>343</v>
      </c>
      <c r="BA16" s="215"/>
      <c r="BB16" s="218">
        <v>0</v>
      </c>
      <c r="BC16" s="218">
        <v>10</v>
      </c>
      <c r="BD16" s="218">
        <v>0</v>
      </c>
      <c r="BE16" s="218">
        <v>0</v>
      </c>
      <c r="BF16" s="218">
        <v>0</v>
      </c>
      <c r="BG16" s="218">
        <v>0</v>
      </c>
      <c r="BH16" s="218">
        <v>0</v>
      </c>
      <c r="BI16" s="218">
        <v>0</v>
      </c>
      <c r="BJ16" s="218">
        <v>0</v>
      </c>
      <c r="BK16" s="218">
        <v>0</v>
      </c>
      <c r="BL16" s="218"/>
      <c r="BM16" s="218"/>
      <c r="BN16" s="218"/>
      <c r="BO16" s="218" t="s">
        <v>343</v>
      </c>
      <c r="BP16" s="274"/>
      <c r="BQ16" s="218"/>
      <c r="BR16" s="225"/>
      <c r="BS16" s="221" t="s">
        <v>531</v>
      </c>
      <c r="BT16" s="221" t="s">
        <v>62</v>
      </c>
      <c r="BU16" s="218">
        <v>50</v>
      </c>
      <c r="BV16" s="218" t="s">
        <v>343</v>
      </c>
      <c r="BW16" s="218"/>
      <c r="BX16" s="221" t="s">
        <v>532</v>
      </c>
      <c r="BY16" s="215" t="s">
        <v>539</v>
      </c>
      <c r="BZ16" s="221"/>
    </row>
    <row r="17" spans="1:78" ht="13" customHeight="1" x14ac:dyDescent="0.15">
      <c r="A17" s="215">
        <v>2003</v>
      </c>
      <c r="B17" s="296">
        <v>43383</v>
      </c>
      <c r="C17" s="216" t="s">
        <v>340</v>
      </c>
      <c r="D17" s="215" t="s">
        <v>282</v>
      </c>
      <c r="E17" s="215"/>
      <c r="F17" s="215" t="s">
        <v>364</v>
      </c>
      <c r="G17" s="217">
        <v>43281</v>
      </c>
      <c r="H17" s="218" t="s">
        <v>342</v>
      </c>
      <c r="I17" s="218" t="s">
        <v>343</v>
      </c>
      <c r="J17" s="218">
        <v>1</v>
      </c>
      <c r="K17" s="215" t="s">
        <v>344</v>
      </c>
      <c r="L17" s="215" t="s">
        <v>525</v>
      </c>
      <c r="M17" s="297">
        <v>138.49999999999997</v>
      </c>
      <c r="N17" s="297">
        <v>37.199999999999996</v>
      </c>
      <c r="O17" s="215"/>
      <c r="P17" s="215"/>
      <c r="Q17" s="219"/>
      <c r="R17" s="215"/>
      <c r="S17" s="219"/>
      <c r="T17" s="215"/>
      <c r="U17" s="215"/>
      <c r="V17" s="219"/>
      <c r="W17" s="297">
        <v>20.7</v>
      </c>
      <c r="X17" s="215"/>
      <c r="Y17" s="215"/>
      <c r="Z17" s="215"/>
      <c r="AA17" s="215"/>
      <c r="AB17" s="215"/>
      <c r="AC17" s="215"/>
      <c r="AD17" s="215"/>
      <c r="AE17" s="219"/>
      <c r="AF17" s="219"/>
      <c r="AG17" s="215"/>
      <c r="AH17" s="215"/>
      <c r="AI17" s="297">
        <v>28.9</v>
      </c>
      <c r="AJ17" s="215"/>
      <c r="AK17" s="215"/>
      <c r="AL17" s="215"/>
      <c r="AM17" s="215"/>
      <c r="AN17" s="219"/>
      <c r="AO17" s="220"/>
      <c r="AP17" s="219"/>
      <c r="AQ17" s="215" t="s">
        <v>365</v>
      </c>
      <c r="AR17" s="218" t="s">
        <v>343</v>
      </c>
      <c r="AS17" s="218"/>
      <c r="AT17" s="218"/>
      <c r="AU17" s="218"/>
      <c r="AV17" s="218">
        <v>8</v>
      </c>
      <c r="AW17" s="218"/>
      <c r="AX17" s="218"/>
      <c r="AY17" s="218"/>
      <c r="AZ17" s="218" t="s">
        <v>348</v>
      </c>
      <c r="BA17" s="215"/>
      <c r="BB17" s="218">
        <v>10</v>
      </c>
      <c r="BC17" s="218">
        <v>0</v>
      </c>
      <c r="BD17" s="218">
        <v>0</v>
      </c>
      <c r="BE17" s="218">
        <v>0</v>
      </c>
      <c r="BF17" s="218">
        <v>0</v>
      </c>
      <c r="BG17" s="218">
        <v>0</v>
      </c>
      <c r="BH17" s="218">
        <v>0</v>
      </c>
      <c r="BI17" s="218">
        <v>0</v>
      </c>
      <c r="BJ17" s="218">
        <v>0</v>
      </c>
      <c r="BK17" s="218">
        <v>0</v>
      </c>
      <c r="BL17" s="218"/>
      <c r="BM17" s="218"/>
      <c r="BN17" s="218">
        <v>24</v>
      </c>
      <c r="BO17" s="218" t="s">
        <v>343</v>
      </c>
      <c r="BP17" s="274"/>
      <c r="BQ17" s="218"/>
      <c r="BR17" s="218"/>
      <c r="BS17" s="215"/>
      <c r="BT17" s="221"/>
      <c r="BU17" s="218"/>
      <c r="BV17" s="218" t="s">
        <v>343</v>
      </c>
      <c r="BW17" s="218">
        <v>1</v>
      </c>
      <c r="BX17" s="215"/>
      <c r="BY17" s="215" t="s">
        <v>540</v>
      </c>
      <c r="BZ17" s="221"/>
    </row>
    <row r="18" spans="1:78" ht="13" customHeight="1" x14ac:dyDescent="0.15">
      <c r="A18" s="215">
        <v>706</v>
      </c>
      <c r="B18" s="296">
        <v>43383</v>
      </c>
      <c r="C18" s="216" t="s">
        <v>340</v>
      </c>
      <c r="D18" s="215" t="s">
        <v>282</v>
      </c>
      <c r="E18" s="215"/>
      <c r="F18" s="215" t="s">
        <v>364</v>
      </c>
      <c r="G18" s="217">
        <v>43356</v>
      </c>
      <c r="H18" s="218" t="s">
        <v>342</v>
      </c>
      <c r="I18" s="218" t="s">
        <v>343</v>
      </c>
      <c r="J18" s="218">
        <v>2</v>
      </c>
      <c r="K18" s="215" t="s">
        <v>483</v>
      </c>
      <c r="L18" s="215" t="s">
        <v>527</v>
      </c>
      <c r="M18" s="297">
        <v>133.19090909090906</v>
      </c>
      <c r="N18" s="297">
        <v>46.109090909090902</v>
      </c>
      <c r="O18" s="215"/>
      <c r="P18" s="215"/>
      <c r="Q18" s="219"/>
      <c r="R18" s="215"/>
      <c r="S18" s="219"/>
      <c r="T18" s="215"/>
      <c r="U18" s="215"/>
      <c r="V18" s="219"/>
      <c r="W18" s="297">
        <v>27.981818181818181</v>
      </c>
      <c r="X18" s="215"/>
      <c r="Y18" s="215"/>
      <c r="Z18" s="215"/>
      <c r="AA18" s="215"/>
      <c r="AB18" s="215"/>
      <c r="AC18" s="215"/>
      <c r="AD18" s="215"/>
      <c r="AE18" s="219"/>
      <c r="AF18" s="219"/>
      <c r="AG18" s="215"/>
      <c r="AH18" s="215"/>
      <c r="AI18" s="297">
        <v>33.654545454545456</v>
      </c>
      <c r="AJ18" s="215"/>
      <c r="AK18" s="215"/>
      <c r="AL18" s="215"/>
      <c r="AM18" s="215"/>
      <c r="AN18" s="219"/>
      <c r="AO18" s="220"/>
      <c r="AP18" s="219"/>
      <c r="AQ18" s="215" t="s">
        <v>365</v>
      </c>
      <c r="AR18" s="218" t="s">
        <v>343</v>
      </c>
      <c r="AS18" s="218"/>
      <c r="AT18" s="218"/>
      <c r="AU18" s="218"/>
      <c r="AV18" s="218">
        <v>8.36</v>
      </c>
      <c r="AW18" s="218"/>
      <c r="AX18" s="218"/>
      <c r="AY18" s="218"/>
      <c r="AZ18" s="218" t="s">
        <v>348</v>
      </c>
      <c r="BA18" s="215"/>
      <c r="BB18" s="218">
        <v>5</v>
      </c>
      <c r="BC18" s="218">
        <v>0</v>
      </c>
      <c r="BD18" s="218">
        <v>0</v>
      </c>
      <c r="BE18" s="218">
        <v>0</v>
      </c>
      <c r="BF18" s="218">
        <v>0</v>
      </c>
      <c r="BG18" s="218">
        <v>0</v>
      </c>
      <c r="BH18" s="218">
        <v>0</v>
      </c>
      <c r="BI18" s="218">
        <v>0</v>
      </c>
      <c r="BJ18" s="218">
        <v>0</v>
      </c>
      <c r="BK18" s="218">
        <v>0</v>
      </c>
      <c r="BL18" s="218"/>
      <c r="BM18" s="218"/>
      <c r="BN18" s="218">
        <v>24</v>
      </c>
      <c r="BO18" s="218" t="s">
        <v>343</v>
      </c>
      <c r="BP18" s="274"/>
      <c r="BQ18" s="218"/>
      <c r="BR18" s="218"/>
      <c r="BS18" s="215"/>
      <c r="BT18" s="215"/>
      <c r="BU18" s="218"/>
      <c r="BV18" s="218" t="s">
        <v>343</v>
      </c>
      <c r="BW18" s="218">
        <v>1</v>
      </c>
      <c r="BX18" s="215"/>
      <c r="BY18" s="215" t="s">
        <v>276</v>
      </c>
      <c r="BZ18" s="221"/>
    </row>
    <row r="19" spans="1:78" ht="13" customHeight="1" x14ac:dyDescent="0.15">
      <c r="A19" s="215">
        <v>1353</v>
      </c>
      <c r="B19" s="296">
        <v>43383</v>
      </c>
      <c r="C19" s="216" t="s">
        <v>340</v>
      </c>
      <c r="D19" s="215" t="s">
        <v>282</v>
      </c>
      <c r="E19" s="215"/>
      <c r="F19" s="215" t="s">
        <v>364</v>
      </c>
      <c r="G19" s="217">
        <v>43281</v>
      </c>
      <c r="H19" s="218" t="s">
        <v>342</v>
      </c>
      <c r="I19" s="218" t="s">
        <v>343</v>
      </c>
      <c r="J19" s="218">
        <v>3</v>
      </c>
      <c r="K19" s="215" t="s">
        <v>349</v>
      </c>
      <c r="L19" s="215" t="s">
        <v>484</v>
      </c>
      <c r="M19" s="297">
        <v>135.05454545454543</v>
      </c>
      <c r="N19" s="297">
        <v>38.581818181818178</v>
      </c>
      <c r="O19" s="215"/>
      <c r="P19" s="215"/>
      <c r="Q19" s="219"/>
      <c r="R19" s="215"/>
      <c r="S19" s="219"/>
      <c r="T19" s="215"/>
      <c r="U19" s="215"/>
      <c r="V19" s="219"/>
      <c r="W19" s="297">
        <v>20.736363636363635</v>
      </c>
      <c r="X19" s="215"/>
      <c r="Y19" s="215"/>
      <c r="Z19" s="215"/>
      <c r="AA19" s="215"/>
      <c r="AB19" s="215"/>
      <c r="AC19" s="215"/>
      <c r="AD19" s="215"/>
      <c r="AE19" s="219"/>
      <c r="AF19" s="219"/>
      <c r="AG19" s="215"/>
      <c r="AH19" s="215"/>
      <c r="AI19" s="297">
        <v>27.754545454545454</v>
      </c>
      <c r="AJ19" s="215"/>
      <c r="AK19" s="215"/>
      <c r="AL19" s="215"/>
      <c r="AM19" s="215"/>
      <c r="AN19" s="215"/>
      <c r="AO19" s="220"/>
      <c r="AP19" s="219"/>
      <c r="AQ19" s="215" t="s">
        <v>365</v>
      </c>
      <c r="AR19" s="218" t="s">
        <v>343</v>
      </c>
      <c r="AS19" s="218"/>
      <c r="AT19" s="218"/>
      <c r="AU19" s="218"/>
      <c r="AV19" s="218">
        <v>8</v>
      </c>
      <c r="AW19" s="218"/>
      <c r="AX19" s="218"/>
      <c r="AY19" s="218"/>
      <c r="AZ19" s="218" t="s">
        <v>348</v>
      </c>
      <c r="BA19" s="215"/>
      <c r="BB19" s="218">
        <v>0</v>
      </c>
      <c r="BC19" s="218">
        <v>0</v>
      </c>
      <c r="BD19" s="218">
        <v>0</v>
      </c>
      <c r="BE19" s="218">
        <v>0</v>
      </c>
      <c r="BF19" s="218">
        <v>0</v>
      </c>
      <c r="BG19" s="218">
        <v>0</v>
      </c>
      <c r="BH19" s="218">
        <v>0</v>
      </c>
      <c r="BI19" s="218">
        <v>0</v>
      </c>
      <c r="BJ19" s="218">
        <v>0</v>
      </c>
      <c r="BK19" s="218">
        <v>0</v>
      </c>
      <c r="BL19" s="218">
        <v>12</v>
      </c>
      <c r="BM19" s="218"/>
      <c r="BN19" s="218">
        <v>12</v>
      </c>
      <c r="BO19" s="218" t="s">
        <v>343</v>
      </c>
      <c r="BP19" s="274"/>
      <c r="BQ19" s="218"/>
      <c r="BR19" s="218"/>
      <c r="BS19" s="215"/>
      <c r="BT19" s="215"/>
      <c r="BU19" s="218"/>
      <c r="BV19" s="218" t="s">
        <v>343</v>
      </c>
      <c r="BW19" s="218"/>
      <c r="BX19" s="215"/>
      <c r="BY19" s="215" t="s">
        <v>541</v>
      </c>
      <c r="BZ19" s="221"/>
    </row>
    <row r="20" spans="1:78" ht="13" customHeight="1" x14ac:dyDescent="0.15">
      <c r="A20" s="215">
        <v>1682</v>
      </c>
      <c r="B20" s="296">
        <v>43383</v>
      </c>
      <c r="C20" s="216" t="s">
        <v>340</v>
      </c>
      <c r="D20" s="215" t="s">
        <v>282</v>
      </c>
      <c r="E20" s="215"/>
      <c r="F20" s="215" t="s">
        <v>364</v>
      </c>
      <c r="G20" s="217">
        <v>43322</v>
      </c>
      <c r="H20" s="218" t="s">
        <v>342</v>
      </c>
      <c r="I20" s="218" t="s">
        <v>343</v>
      </c>
      <c r="J20" s="218">
        <v>4</v>
      </c>
      <c r="K20" s="215" t="s">
        <v>488</v>
      </c>
      <c r="L20" s="215" t="s">
        <v>315</v>
      </c>
      <c r="M20" s="297">
        <v>114.98181818181817</v>
      </c>
      <c r="N20" s="297">
        <v>33.981818181818184</v>
      </c>
      <c r="O20" s="215"/>
      <c r="P20" s="215"/>
      <c r="Q20" s="219"/>
      <c r="R20" s="215"/>
      <c r="S20" s="219"/>
      <c r="T20" s="215"/>
      <c r="U20" s="215"/>
      <c r="V20" s="219"/>
      <c r="W20" s="297">
        <v>18.099999999999998</v>
      </c>
      <c r="X20" s="215"/>
      <c r="Y20" s="215"/>
      <c r="Z20" s="215"/>
      <c r="AA20" s="215"/>
      <c r="AB20" s="215"/>
      <c r="AC20" s="215"/>
      <c r="AD20" s="215"/>
      <c r="AE20" s="219"/>
      <c r="AF20" s="219"/>
      <c r="AG20" s="215"/>
      <c r="AH20" s="215"/>
      <c r="AI20" s="297">
        <v>24.427272727272726</v>
      </c>
      <c r="AJ20" s="215"/>
      <c r="AK20" s="215"/>
      <c r="AL20" s="215"/>
      <c r="AM20" s="215"/>
      <c r="AN20" s="219"/>
      <c r="AO20" s="220"/>
      <c r="AP20" s="219"/>
      <c r="AQ20" s="299" t="s">
        <v>365</v>
      </c>
      <c r="AR20" s="218" t="s">
        <v>343</v>
      </c>
      <c r="AS20" s="218"/>
      <c r="AT20" s="218"/>
      <c r="AU20" s="218"/>
      <c r="AV20" s="218">
        <v>6</v>
      </c>
      <c r="AW20" s="218"/>
      <c r="AX20" s="218"/>
      <c r="AY20" s="218"/>
      <c r="AZ20" s="218" t="s">
        <v>348</v>
      </c>
      <c r="BA20" s="215"/>
      <c r="BB20" s="218">
        <v>0</v>
      </c>
      <c r="BC20" s="218">
        <v>0</v>
      </c>
      <c r="BD20" s="218">
        <v>0</v>
      </c>
      <c r="BE20" s="218">
        <v>0</v>
      </c>
      <c r="BF20" s="218">
        <v>0</v>
      </c>
      <c r="BG20" s="218">
        <v>0</v>
      </c>
      <c r="BH20" s="218">
        <v>0</v>
      </c>
      <c r="BI20" s="218">
        <v>0</v>
      </c>
      <c r="BJ20" s="218">
        <v>0</v>
      </c>
      <c r="BK20" s="218">
        <v>0</v>
      </c>
      <c r="BL20" s="218"/>
      <c r="BM20" s="218"/>
      <c r="BN20" s="218"/>
      <c r="BO20" s="218" t="s">
        <v>343</v>
      </c>
      <c r="BP20" s="274"/>
      <c r="BQ20" s="218"/>
      <c r="BR20" s="225"/>
      <c r="BS20" s="215"/>
      <c r="BT20" s="215"/>
      <c r="BU20" s="218"/>
      <c r="BV20" s="218" t="s">
        <v>343</v>
      </c>
      <c r="BW20" s="218"/>
      <c r="BX20" s="215"/>
      <c r="BY20" s="215" t="s">
        <v>542</v>
      </c>
      <c r="BZ20" s="221"/>
    </row>
    <row r="21" spans="1:78" ht="13" customHeight="1" x14ac:dyDescent="0.15">
      <c r="A21" s="215">
        <v>584</v>
      </c>
      <c r="B21" s="296">
        <v>43383</v>
      </c>
      <c r="C21" s="216" t="s">
        <v>340</v>
      </c>
      <c r="D21" s="215" t="s">
        <v>282</v>
      </c>
      <c r="E21" s="215"/>
      <c r="F21" s="215" t="s">
        <v>364</v>
      </c>
      <c r="G21" s="217">
        <v>43312</v>
      </c>
      <c r="H21" s="218" t="s">
        <v>342</v>
      </c>
      <c r="I21" s="218" t="s">
        <v>343</v>
      </c>
      <c r="J21" s="218">
        <v>5</v>
      </c>
      <c r="K21" s="215" t="s">
        <v>489</v>
      </c>
      <c r="L21" s="215" t="s">
        <v>359</v>
      </c>
      <c r="M21" s="297">
        <v>91.818181818181813</v>
      </c>
      <c r="N21" s="297">
        <v>39.090909090909086</v>
      </c>
      <c r="O21" s="215"/>
      <c r="P21" s="215"/>
      <c r="Q21" s="219"/>
      <c r="R21" s="215"/>
      <c r="S21" s="219"/>
      <c r="T21" s="215"/>
      <c r="U21" s="215"/>
      <c r="V21" s="219"/>
      <c r="W21" s="297">
        <v>19.09090909090909</v>
      </c>
      <c r="X21" s="215"/>
      <c r="Y21" s="215"/>
      <c r="Z21" s="215"/>
      <c r="AA21" s="215"/>
      <c r="AB21" s="215"/>
      <c r="AC21" s="215"/>
      <c r="AD21" s="215"/>
      <c r="AE21" s="219"/>
      <c r="AF21" s="219"/>
      <c r="AG21" s="215"/>
      <c r="AH21" s="215"/>
      <c r="AI21" s="297">
        <v>28.18181818181818</v>
      </c>
      <c r="AJ21" s="215"/>
      <c r="AK21" s="215"/>
      <c r="AL21" s="215"/>
      <c r="AM21" s="215"/>
      <c r="AN21" s="219"/>
      <c r="AO21" s="220"/>
      <c r="AP21" s="219"/>
      <c r="AQ21" s="299" t="s">
        <v>365</v>
      </c>
      <c r="AR21" s="218" t="s">
        <v>343</v>
      </c>
      <c r="AS21" s="218"/>
      <c r="AT21" s="218"/>
      <c r="AU21" s="218"/>
      <c r="AV21" s="218">
        <v>7</v>
      </c>
      <c r="AW21" s="218"/>
      <c r="AX21" s="218"/>
      <c r="AY21" s="218"/>
      <c r="AZ21" s="218" t="s">
        <v>348</v>
      </c>
      <c r="BA21" s="215"/>
      <c r="BB21" s="218">
        <v>0</v>
      </c>
      <c r="BC21" s="218">
        <v>0</v>
      </c>
      <c r="BD21" s="218">
        <v>0</v>
      </c>
      <c r="BE21" s="218">
        <v>0</v>
      </c>
      <c r="BF21" s="218">
        <v>0</v>
      </c>
      <c r="BG21" s="218">
        <v>0</v>
      </c>
      <c r="BH21" s="218">
        <v>0</v>
      </c>
      <c r="BI21" s="218">
        <v>0</v>
      </c>
      <c r="BJ21" s="218">
        <v>0</v>
      </c>
      <c r="BK21" s="218">
        <v>0</v>
      </c>
      <c r="BL21" s="218"/>
      <c r="BM21" s="218"/>
      <c r="BN21" s="218"/>
      <c r="BO21" s="218" t="s">
        <v>343</v>
      </c>
      <c r="BP21" s="227">
        <v>163.58181818181816</v>
      </c>
      <c r="BQ21" s="218"/>
      <c r="BR21" s="225"/>
      <c r="BS21" s="215"/>
      <c r="BT21" s="215"/>
      <c r="BU21" s="218"/>
      <c r="BV21" s="218" t="s">
        <v>343</v>
      </c>
      <c r="BW21" s="218"/>
      <c r="BX21" s="215"/>
      <c r="BY21" s="215" t="s">
        <v>543</v>
      </c>
      <c r="BZ21" s="221"/>
    </row>
    <row r="22" spans="1:78" ht="13" customHeight="1" x14ac:dyDescent="0.15">
      <c r="A22" s="215">
        <v>1999</v>
      </c>
      <c r="B22" s="296">
        <v>43383</v>
      </c>
      <c r="C22" s="216" t="s">
        <v>340</v>
      </c>
      <c r="D22" s="215" t="s">
        <v>282</v>
      </c>
      <c r="E22" s="215"/>
      <c r="F22" s="215" t="s">
        <v>364</v>
      </c>
      <c r="G22" s="217">
        <v>43273</v>
      </c>
      <c r="H22" s="218" t="s">
        <v>342</v>
      </c>
      <c r="I22" s="218" t="s">
        <v>343</v>
      </c>
      <c r="J22" s="218">
        <v>6</v>
      </c>
      <c r="K22" s="215" t="s">
        <v>463</v>
      </c>
      <c r="L22" s="215" t="s">
        <v>492</v>
      </c>
      <c r="M22" s="297">
        <v>123.58181818181816</v>
      </c>
      <c r="N22" s="297">
        <v>54.836363636363629</v>
      </c>
      <c r="O22" s="215"/>
      <c r="P22" s="215"/>
      <c r="Q22" s="219"/>
      <c r="R22" s="215"/>
      <c r="S22" s="219"/>
      <c r="T22" s="215"/>
      <c r="U22" s="215"/>
      <c r="V22" s="219"/>
      <c r="W22" s="297">
        <v>36.590909090909086</v>
      </c>
      <c r="X22" s="215"/>
      <c r="Y22" s="215"/>
      <c r="Z22" s="215"/>
      <c r="AA22" s="215"/>
      <c r="AB22" s="215"/>
      <c r="AC22" s="215"/>
      <c r="AD22" s="215"/>
      <c r="AE22" s="219"/>
      <c r="AF22" s="219"/>
      <c r="AG22" s="215"/>
      <c r="AH22" s="215"/>
      <c r="AI22" s="297">
        <v>43.772727272727266</v>
      </c>
      <c r="AJ22" s="215"/>
      <c r="AK22" s="215"/>
      <c r="AL22" s="215"/>
      <c r="AM22" s="215"/>
      <c r="AN22" s="219"/>
      <c r="AO22" s="220"/>
      <c r="AP22" s="219"/>
      <c r="AQ22" s="215" t="s">
        <v>365</v>
      </c>
      <c r="AR22" s="218" t="s">
        <v>343</v>
      </c>
      <c r="AS22" s="218"/>
      <c r="AT22" s="218"/>
      <c r="AU22" s="218"/>
      <c r="AV22" s="218"/>
      <c r="AW22" s="218"/>
      <c r="AX22" s="218"/>
      <c r="AY22" s="218"/>
      <c r="AZ22" s="218" t="s">
        <v>348</v>
      </c>
      <c r="BA22" s="215"/>
      <c r="BB22" s="218">
        <v>0</v>
      </c>
      <c r="BC22" s="218">
        <v>0</v>
      </c>
      <c r="BD22" s="218">
        <v>0</v>
      </c>
      <c r="BE22" s="218">
        <v>0</v>
      </c>
      <c r="BF22" s="218">
        <v>0</v>
      </c>
      <c r="BG22" s="218">
        <v>0</v>
      </c>
      <c r="BH22" s="218">
        <v>0</v>
      </c>
      <c r="BI22" s="218">
        <v>0</v>
      </c>
      <c r="BJ22" s="218">
        <v>0</v>
      </c>
      <c r="BK22" s="218">
        <v>0</v>
      </c>
      <c r="BL22" s="218"/>
      <c r="BM22" s="218"/>
      <c r="BN22" s="218"/>
      <c r="BO22" s="218" t="s">
        <v>343</v>
      </c>
      <c r="BP22" s="274"/>
      <c r="BQ22" s="218"/>
      <c r="BR22" s="225"/>
      <c r="BS22" s="215"/>
      <c r="BT22" s="215"/>
      <c r="BU22" s="218"/>
      <c r="BV22" s="218" t="s">
        <v>343</v>
      </c>
      <c r="BW22" s="218">
        <v>1</v>
      </c>
      <c r="BX22" s="215"/>
      <c r="BY22" s="215" t="s">
        <v>276</v>
      </c>
      <c r="BZ22" s="221"/>
    </row>
    <row r="23" spans="1:78" ht="13" customHeight="1" x14ac:dyDescent="0.15">
      <c r="A23" s="215">
        <v>2066</v>
      </c>
      <c r="B23" s="296">
        <v>43383</v>
      </c>
      <c r="C23" s="216" t="s">
        <v>340</v>
      </c>
      <c r="D23" s="215" t="s">
        <v>282</v>
      </c>
      <c r="E23" s="215"/>
      <c r="F23" s="215" t="s">
        <v>364</v>
      </c>
      <c r="G23" s="224">
        <v>43350</v>
      </c>
      <c r="H23" s="218" t="s">
        <v>342</v>
      </c>
      <c r="I23" s="218" t="s">
        <v>280</v>
      </c>
      <c r="J23" s="218">
        <v>7</v>
      </c>
      <c r="K23" s="215" t="s">
        <v>495</v>
      </c>
      <c r="L23" s="215" t="s">
        <v>472</v>
      </c>
      <c r="M23" s="297">
        <v>129.49999999999997</v>
      </c>
      <c r="N23" s="297">
        <v>41.027272727272724</v>
      </c>
      <c r="O23" s="215"/>
      <c r="P23" s="215"/>
      <c r="Q23" s="219"/>
      <c r="R23" s="215"/>
      <c r="S23" s="219"/>
      <c r="T23" s="215"/>
      <c r="U23" s="215"/>
      <c r="V23" s="219"/>
      <c r="W23" s="297">
        <v>22.054545454545455</v>
      </c>
      <c r="X23" s="215"/>
      <c r="Y23" s="215"/>
      <c r="Z23" s="215"/>
      <c r="AA23" s="215"/>
      <c r="AB23" s="215"/>
      <c r="AC23" s="215"/>
      <c r="AD23" s="215"/>
      <c r="AE23" s="219"/>
      <c r="AF23" s="219"/>
      <c r="AG23" s="215"/>
      <c r="AH23" s="215"/>
      <c r="AI23" s="297">
        <v>29.509090909090908</v>
      </c>
      <c r="AJ23" s="215"/>
      <c r="AK23" s="215"/>
      <c r="AL23" s="215"/>
      <c r="AM23" s="215"/>
      <c r="AN23" s="219"/>
      <c r="AO23" s="220"/>
      <c r="AP23" s="219"/>
      <c r="AQ23" s="215" t="s">
        <v>365</v>
      </c>
      <c r="AR23" s="218" t="s">
        <v>343</v>
      </c>
      <c r="AS23" s="218"/>
      <c r="AT23" s="218"/>
      <c r="AU23" s="218"/>
      <c r="AV23" s="218">
        <v>5.5</v>
      </c>
      <c r="AW23" s="218"/>
      <c r="AX23" s="218"/>
      <c r="AY23" s="218"/>
      <c r="AZ23" s="218" t="s">
        <v>343</v>
      </c>
      <c r="BA23" s="215"/>
      <c r="BB23" s="218">
        <v>0</v>
      </c>
      <c r="BC23" s="218">
        <v>10</v>
      </c>
      <c r="BD23" s="218">
        <v>0</v>
      </c>
      <c r="BE23" s="218">
        <v>0</v>
      </c>
      <c r="BF23" s="218">
        <v>0</v>
      </c>
      <c r="BG23" s="218">
        <v>0</v>
      </c>
      <c r="BH23" s="218">
        <v>0</v>
      </c>
      <c r="BI23" s="218">
        <v>0</v>
      </c>
      <c r="BJ23" s="218">
        <v>0</v>
      </c>
      <c r="BK23" s="218">
        <v>0</v>
      </c>
      <c r="BL23" s="218"/>
      <c r="BM23" s="218"/>
      <c r="BN23" s="218"/>
      <c r="BO23" s="218" t="s">
        <v>343</v>
      </c>
      <c r="BP23" s="274"/>
      <c r="BQ23" s="218"/>
      <c r="BR23" s="225"/>
      <c r="BS23" s="221" t="s">
        <v>531</v>
      </c>
      <c r="BT23" s="221" t="s">
        <v>62</v>
      </c>
      <c r="BU23" s="218">
        <v>50</v>
      </c>
      <c r="BV23" s="218" t="s">
        <v>343</v>
      </c>
      <c r="BW23" s="218"/>
      <c r="BX23" s="221" t="s">
        <v>532</v>
      </c>
      <c r="BY23" s="215" t="s">
        <v>544</v>
      </c>
      <c r="BZ23" s="221"/>
    </row>
    <row r="32" spans="1:78" x14ac:dyDescent="0.15">
      <c r="O32" s="167"/>
      <c r="P32" s="167"/>
    </row>
  </sheetData>
  <sheetProtection algorithmName="SHA-512" hashValue="He0s3ePDfbh6TuZh6UT1leYHyAeUb6ceG5cdsRPIRMY5jgtGFXn1Z6HYuVeNJOJ3QKihabIRN4KkvxYq+uXXUA==" saltValue="WJNp9Qzq5EVKvglLKa/9bA==" spinCount="100000" sheet="1" objects="1" scenarios="1"/>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92131-8CA3-FB40-8524-827574EB65FE}">
  <sheetPr codeName="Sheet24"/>
  <dimension ref="A1:BZ32"/>
  <sheetViews>
    <sheetView zoomScaleNormal="100" workbookViewId="0">
      <selection activeCell="Z46" sqref="Z4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80">
        <v>33</v>
      </c>
      <c r="B2" s="281">
        <v>43200</v>
      </c>
      <c r="C2" s="282" t="s">
        <v>340</v>
      </c>
      <c r="D2" s="280" t="s">
        <v>282</v>
      </c>
      <c r="E2" s="280"/>
      <c r="F2" s="280" t="s">
        <v>341</v>
      </c>
      <c r="G2" s="281">
        <v>43197</v>
      </c>
      <c r="H2" s="283" t="s">
        <v>342</v>
      </c>
      <c r="I2" s="283" t="s">
        <v>343</v>
      </c>
      <c r="J2" s="283">
        <v>1</v>
      </c>
      <c r="K2" s="280" t="s">
        <v>344</v>
      </c>
      <c r="L2" s="280" t="s">
        <v>481</v>
      </c>
      <c r="M2" s="284">
        <v>138.49999999999997</v>
      </c>
      <c r="N2" s="284">
        <v>31.654545454545453</v>
      </c>
      <c r="O2" s="215" t="s">
        <v>35</v>
      </c>
      <c r="P2" s="215">
        <v>30000</v>
      </c>
      <c r="Q2" s="284">
        <v>32</v>
      </c>
      <c r="R2" s="285"/>
      <c r="S2" s="285"/>
      <c r="T2" s="280"/>
      <c r="U2" s="280"/>
      <c r="V2" s="285"/>
      <c r="W2" s="285"/>
      <c r="X2" s="280"/>
      <c r="Y2" s="280"/>
      <c r="Z2" s="280"/>
      <c r="AA2" s="280"/>
      <c r="AB2" s="280"/>
      <c r="AC2" s="280"/>
      <c r="AD2" s="280"/>
      <c r="AE2" s="285"/>
      <c r="AF2" s="285"/>
      <c r="AG2" s="280"/>
      <c r="AH2" s="280"/>
      <c r="AI2" s="285"/>
      <c r="AJ2" s="280"/>
      <c r="AK2" s="280"/>
      <c r="AL2" s="280"/>
      <c r="AM2" s="280"/>
      <c r="AN2" s="285"/>
      <c r="AO2" s="286"/>
      <c r="AP2" s="285"/>
      <c r="AQ2" s="280" t="s">
        <v>346</v>
      </c>
      <c r="AR2" s="283" t="s">
        <v>343</v>
      </c>
      <c r="AS2" s="283"/>
      <c r="AT2" s="283"/>
      <c r="AU2" s="283"/>
      <c r="AV2" s="283">
        <v>8</v>
      </c>
      <c r="AW2" s="283"/>
      <c r="AX2" s="283"/>
      <c r="AY2" s="283"/>
      <c r="AZ2" s="283" t="s">
        <v>348</v>
      </c>
      <c r="BA2" s="280"/>
      <c r="BB2" s="283">
        <v>10</v>
      </c>
      <c r="BC2" s="283">
        <v>0</v>
      </c>
      <c r="BD2" s="283">
        <v>0</v>
      </c>
      <c r="BE2" s="283">
        <v>0</v>
      </c>
      <c r="BF2" s="283">
        <v>0</v>
      </c>
      <c r="BG2" s="283">
        <v>0</v>
      </c>
      <c r="BH2" s="283">
        <v>0</v>
      </c>
      <c r="BI2" s="283">
        <v>0</v>
      </c>
      <c r="BJ2" s="283">
        <v>0</v>
      </c>
      <c r="BK2" s="283">
        <v>0</v>
      </c>
      <c r="BL2" s="283"/>
      <c r="BM2" s="283"/>
      <c r="BN2" s="283">
        <v>24</v>
      </c>
      <c r="BO2" s="283" t="s">
        <v>343</v>
      </c>
      <c r="BP2" s="287"/>
      <c r="BQ2" s="283"/>
      <c r="BR2" s="283"/>
      <c r="BS2" s="280"/>
      <c r="BT2" s="288"/>
      <c r="BU2" s="283"/>
      <c r="BV2" s="283" t="s">
        <v>343</v>
      </c>
      <c r="BW2" s="283">
        <v>1</v>
      </c>
      <c r="BX2" s="280"/>
      <c r="BY2" s="280" t="s">
        <v>482</v>
      </c>
      <c r="BZ2" s="221"/>
    </row>
    <row r="3" spans="1:78" ht="13" customHeight="1" x14ac:dyDescent="0.15">
      <c r="A3" s="280">
        <v>717</v>
      </c>
      <c r="B3" s="281">
        <v>43200</v>
      </c>
      <c r="C3" s="282" t="s">
        <v>340</v>
      </c>
      <c r="D3" s="280" t="s">
        <v>282</v>
      </c>
      <c r="E3" s="280"/>
      <c r="F3" s="280" t="s">
        <v>341</v>
      </c>
      <c r="G3" s="281">
        <v>43008</v>
      </c>
      <c r="H3" s="283" t="s">
        <v>342</v>
      </c>
      <c r="I3" s="283" t="s">
        <v>343</v>
      </c>
      <c r="J3" s="283">
        <v>2</v>
      </c>
      <c r="K3" s="280" t="s">
        <v>483</v>
      </c>
      <c r="L3" s="280" t="s">
        <v>311</v>
      </c>
      <c r="M3" s="284">
        <v>124.8</v>
      </c>
      <c r="N3" s="284">
        <v>32.090909090909086</v>
      </c>
      <c r="O3" s="215" t="s">
        <v>35</v>
      </c>
      <c r="P3" s="215">
        <v>30000</v>
      </c>
      <c r="Q3" s="284">
        <v>36.690909090909088</v>
      </c>
      <c r="R3" s="285"/>
      <c r="S3" s="285"/>
      <c r="T3" s="280"/>
      <c r="U3" s="280"/>
      <c r="V3" s="285"/>
      <c r="W3" s="285"/>
      <c r="X3" s="280"/>
      <c r="Y3" s="280"/>
      <c r="Z3" s="280"/>
      <c r="AA3" s="280"/>
      <c r="AB3" s="280"/>
      <c r="AC3" s="280"/>
      <c r="AD3" s="280"/>
      <c r="AE3" s="285"/>
      <c r="AF3" s="285"/>
      <c r="AG3" s="280"/>
      <c r="AH3" s="280"/>
      <c r="AI3" s="285"/>
      <c r="AJ3" s="280"/>
      <c r="AK3" s="280"/>
      <c r="AL3" s="280"/>
      <c r="AM3" s="280"/>
      <c r="AN3" s="285"/>
      <c r="AO3" s="286"/>
      <c r="AP3" s="285"/>
      <c r="AQ3" s="280" t="s">
        <v>346</v>
      </c>
      <c r="AR3" s="283" t="s">
        <v>343</v>
      </c>
      <c r="AS3" s="283"/>
      <c r="AT3" s="283"/>
      <c r="AU3" s="283"/>
      <c r="AV3" s="283">
        <v>8.36</v>
      </c>
      <c r="AW3" s="283"/>
      <c r="AX3" s="283"/>
      <c r="AY3" s="283"/>
      <c r="AZ3" s="283" t="s">
        <v>348</v>
      </c>
      <c r="BA3" s="280"/>
      <c r="BB3" s="283">
        <v>10</v>
      </c>
      <c r="BC3" s="283">
        <v>0</v>
      </c>
      <c r="BD3" s="283">
        <v>0</v>
      </c>
      <c r="BE3" s="283">
        <v>0</v>
      </c>
      <c r="BF3" s="283">
        <v>0</v>
      </c>
      <c r="BG3" s="283">
        <v>0</v>
      </c>
      <c r="BH3" s="283">
        <v>0</v>
      </c>
      <c r="BI3" s="283">
        <v>0</v>
      </c>
      <c r="BJ3" s="283">
        <v>0</v>
      </c>
      <c r="BK3" s="283">
        <v>0</v>
      </c>
      <c r="BL3" s="283"/>
      <c r="BM3" s="283"/>
      <c r="BN3" s="283">
        <v>12</v>
      </c>
      <c r="BO3" s="283" t="s">
        <v>343</v>
      </c>
      <c r="BP3" s="287"/>
      <c r="BQ3" s="283">
        <v>12</v>
      </c>
      <c r="BR3" s="283"/>
      <c r="BS3" s="280"/>
      <c r="BT3" s="280"/>
      <c r="BU3" s="283"/>
      <c r="BV3" s="283" t="s">
        <v>343</v>
      </c>
      <c r="BW3" s="283">
        <v>1</v>
      </c>
      <c r="BX3" s="280"/>
      <c r="BY3" s="280" t="s">
        <v>468</v>
      </c>
      <c r="BZ3" s="221"/>
    </row>
    <row r="4" spans="1:78" ht="13" customHeight="1" x14ac:dyDescent="0.15">
      <c r="A4" s="280">
        <v>1352</v>
      </c>
      <c r="B4" s="281">
        <v>43200</v>
      </c>
      <c r="C4" s="282" t="s">
        <v>340</v>
      </c>
      <c r="D4" s="280" t="s">
        <v>282</v>
      </c>
      <c r="E4" s="280"/>
      <c r="F4" s="280" t="s">
        <v>341</v>
      </c>
      <c r="G4" s="281">
        <v>43075</v>
      </c>
      <c r="H4" s="283" t="s">
        <v>342</v>
      </c>
      <c r="I4" s="283" t="s">
        <v>343</v>
      </c>
      <c r="J4" s="283">
        <v>3</v>
      </c>
      <c r="K4" s="280" t="s">
        <v>349</v>
      </c>
      <c r="L4" s="280" t="s">
        <v>484</v>
      </c>
      <c r="M4" s="284">
        <v>118.90909090909091</v>
      </c>
      <c r="N4" s="284">
        <v>28.463636363636361</v>
      </c>
      <c r="O4" s="215" t="s">
        <v>35</v>
      </c>
      <c r="P4" s="215">
        <v>30000</v>
      </c>
      <c r="Q4" s="284">
        <v>31.736363636363631</v>
      </c>
      <c r="R4" s="285"/>
      <c r="S4" s="285"/>
      <c r="T4" s="280"/>
      <c r="U4" s="280"/>
      <c r="V4" s="285"/>
      <c r="W4" s="285"/>
      <c r="X4" s="280"/>
      <c r="Y4" s="280"/>
      <c r="Z4" s="280"/>
      <c r="AA4" s="280"/>
      <c r="AB4" s="280"/>
      <c r="AC4" s="280"/>
      <c r="AD4" s="280"/>
      <c r="AE4" s="285"/>
      <c r="AF4" s="285"/>
      <c r="AG4" s="280"/>
      <c r="AH4" s="280"/>
      <c r="AI4" s="285"/>
      <c r="AJ4" s="280"/>
      <c r="AK4" s="280"/>
      <c r="AL4" s="280"/>
      <c r="AM4" s="280"/>
      <c r="AN4" s="285"/>
      <c r="AO4" s="286"/>
      <c r="AP4" s="285"/>
      <c r="AQ4" s="280" t="s">
        <v>346</v>
      </c>
      <c r="AR4" s="283" t="s">
        <v>343</v>
      </c>
      <c r="AS4" s="283"/>
      <c r="AT4" s="283"/>
      <c r="AU4" s="283"/>
      <c r="AV4" s="283">
        <v>7</v>
      </c>
      <c r="AW4" s="283"/>
      <c r="AX4" s="283"/>
      <c r="AY4" s="283"/>
      <c r="AZ4" s="283" t="s">
        <v>348</v>
      </c>
      <c r="BA4" s="280"/>
      <c r="BB4" s="283">
        <v>0</v>
      </c>
      <c r="BC4" s="283">
        <v>0</v>
      </c>
      <c r="BD4" s="283">
        <v>0</v>
      </c>
      <c r="BE4" s="283">
        <v>0</v>
      </c>
      <c r="BF4" s="283">
        <v>0</v>
      </c>
      <c r="BG4" s="283">
        <v>0</v>
      </c>
      <c r="BH4" s="283">
        <v>0</v>
      </c>
      <c r="BI4" s="283">
        <v>0</v>
      </c>
      <c r="BJ4" s="283">
        <v>0</v>
      </c>
      <c r="BK4" s="283">
        <v>0</v>
      </c>
      <c r="BL4" s="283">
        <v>12</v>
      </c>
      <c r="BM4" s="283"/>
      <c r="BN4" s="283">
        <v>12</v>
      </c>
      <c r="BO4" s="283" t="s">
        <v>343</v>
      </c>
      <c r="BP4" s="287"/>
      <c r="BQ4" s="283"/>
      <c r="BR4" s="283"/>
      <c r="BS4" s="280"/>
      <c r="BT4" s="280"/>
      <c r="BU4" s="283"/>
      <c r="BV4" s="283" t="s">
        <v>343</v>
      </c>
      <c r="BW4" s="283"/>
      <c r="BX4" s="280"/>
      <c r="BY4" s="280" t="s">
        <v>485</v>
      </c>
      <c r="BZ4" s="221"/>
    </row>
    <row r="5" spans="1:78" ht="13" customHeight="1" x14ac:dyDescent="0.15">
      <c r="A5" s="280">
        <v>1229</v>
      </c>
      <c r="B5" s="281">
        <v>43200</v>
      </c>
      <c r="C5" s="282" t="s">
        <v>340</v>
      </c>
      <c r="D5" s="280" t="s">
        <v>282</v>
      </c>
      <c r="E5" s="280"/>
      <c r="F5" s="280" t="s">
        <v>341</v>
      </c>
      <c r="G5" s="281">
        <v>43117</v>
      </c>
      <c r="H5" s="283" t="s">
        <v>342</v>
      </c>
      <c r="I5" s="283" t="s">
        <v>343</v>
      </c>
      <c r="J5" s="283">
        <v>4</v>
      </c>
      <c r="K5" s="280" t="s">
        <v>352</v>
      </c>
      <c r="L5" s="280" t="s">
        <v>432</v>
      </c>
      <c r="M5" s="284">
        <v>80.599999999999994</v>
      </c>
      <c r="N5" s="284">
        <v>29.5</v>
      </c>
      <c r="O5" s="215" t="s">
        <v>35</v>
      </c>
      <c r="P5" s="215">
        <v>30000</v>
      </c>
      <c r="Q5" s="284">
        <v>35</v>
      </c>
      <c r="R5" s="285"/>
      <c r="S5" s="285"/>
      <c r="T5" s="280"/>
      <c r="U5" s="280"/>
      <c r="V5" s="285"/>
      <c r="W5" s="285"/>
      <c r="X5" s="280"/>
      <c r="Y5" s="280"/>
      <c r="Z5" s="280"/>
      <c r="AA5" s="280"/>
      <c r="AB5" s="280"/>
      <c r="AC5" s="280"/>
      <c r="AD5" s="280"/>
      <c r="AE5" s="285"/>
      <c r="AF5" s="285"/>
      <c r="AG5" s="280"/>
      <c r="AH5" s="280"/>
      <c r="AI5" s="285"/>
      <c r="AJ5" s="280"/>
      <c r="AK5" s="280"/>
      <c r="AL5" s="280"/>
      <c r="AM5" s="280"/>
      <c r="AN5" s="285"/>
      <c r="AO5" s="286"/>
      <c r="AP5" s="285"/>
      <c r="AQ5" s="280" t="s">
        <v>346</v>
      </c>
      <c r="AR5" s="283" t="s">
        <v>343</v>
      </c>
      <c r="AS5" s="283"/>
      <c r="AT5" s="283"/>
      <c r="AU5" s="283"/>
      <c r="AV5" s="283">
        <v>7</v>
      </c>
      <c r="AW5" s="283"/>
      <c r="AX5" s="283"/>
      <c r="AY5" s="283"/>
      <c r="AZ5" s="283" t="s">
        <v>343</v>
      </c>
      <c r="BA5" s="280"/>
      <c r="BB5" s="283">
        <v>0</v>
      </c>
      <c r="BC5" s="283">
        <v>0</v>
      </c>
      <c r="BD5" s="283">
        <v>0</v>
      </c>
      <c r="BE5" s="283">
        <v>0</v>
      </c>
      <c r="BF5" s="283">
        <v>0</v>
      </c>
      <c r="BG5" s="283">
        <v>0</v>
      </c>
      <c r="BH5" s="283">
        <v>0</v>
      </c>
      <c r="BI5" s="283">
        <v>0</v>
      </c>
      <c r="BJ5" s="283">
        <v>0</v>
      </c>
      <c r="BK5" s="283">
        <v>0</v>
      </c>
      <c r="BL5" s="283"/>
      <c r="BM5" s="283"/>
      <c r="BN5" s="283"/>
      <c r="BO5" s="283" t="s">
        <v>343</v>
      </c>
      <c r="BP5" s="287"/>
      <c r="BQ5" s="283"/>
      <c r="BR5" s="283"/>
      <c r="BS5" s="280"/>
      <c r="BT5" s="280"/>
      <c r="BU5" s="283"/>
      <c r="BV5" s="283" t="s">
        <v>343</v>
      </c>
      <c r="BW5" s="283"/>
      <c r="BX5" s="280"/>
      <c r="BY5" s="280" t="s">
        <v>486</v>
      </c>
      <c r="BZ5" s="221"/>
    </row>
    <row r="6" spans="1:78" ht="13" customHeight="1" x14ac:dyDescent="0.15">
      <c r="A6" s="280">
        <v>1434</v>
      </c>
      <c r="B6" s="281">
        <v>43200</v>
      </c>
      <c r="C6" s="282" t="s">
        <v>340</v>
      </c>
      <c r="D6" s="280" t="s">
        <v>282</v>
      </c>
      <c r="E6" s="280"/>
      <c r="F6" s="280" t="s">
        <v>341</v>
      </c>
      <c r="G6" s="281">
        <v>42947</v>
      </c>
      <c r="H6" s="283" t="s">
        <v>280</v>
      </c>
      <c r="I6" s="283" t="s">
        <v>299</v>
      </c>
      <c r="J6" s="283">
        <v>5</v>
      </c>
      <c r="K6" s="280" t="s">
        <v>314</v>
      </c>
      <c r="L6" s="280" t="s">
        <v>487</v>
      </c>
      <c r="M6" s="284">
        <v>93.61818181818181</v>
      </c>
      <c r="N6" s="284">
        <v>27.763636363636362</v>
      </c>
      <c r="O6" s="215" t="s">
        <v>35</v>
      </c>
      <c r="P6" s="215">
        <v>30000</v>
      </c>
      <c r="Q6" s="284">
        <v>33.072727272727271</v>
      </c>
      <c r="R6" s="285"/>
      <c r="S6" s="285"/>
      <c r="T6" s="280"/>
      <c r="U6" s="280"/>
      <c r="V6" s="285"/>
      <c r="W6" s="285"/>
      <c r="X6" s="280"/>
      <c r="Y6" s="280"/>
      <c r="Z6" s="280"/>
      <c r="AA6" s="280"/>
      <c r="AB6" s="280"/>
      <c r="AC6" s="280"/>
      <c r="AD6" s="280"/>
      <c r="AE6" s="285"/>
      <c r="AF6" s="285"/>
      <c r="AG6" s="280"/>
      <c r="AH6" s="280"/>
      <c r="AI6" s="285"/>
      <c r="AJ6" s="280"/>
      <c r="AK6" s="280"/>
      <c r="AL6" s="280"/>
      <c r="AM6" s="280"/>
      <c r="AN6" s="285"/>
      <c r="AO6" s="286"/>
      <c r="AP6" s="285"/>
      <c r="AQ6" s="289" t="s">
        <v>346</v>
      </c>
      <c r="AR6" s="283" t="s">
        <v>343</v>
      </c>
      <c r="AS6" s="283"/>
      <c r="AT6" s="283"/>
      <c r="AU6" s="283"/>
      <c r="AV6" s="283"/>
      <c r="AW6" s="283"/>
      <c r="AX6" s="283"/>
      <c r="AY6" s="283"/>
      <c r="AZ6" s="283" t="s">
        <v>280</v>
      </c>
      <c r="BA6" s="280"/>
      <c r="BB6" s="283">
        <v>0</v>
      </c>
      <c r="BC6" s="283">
        <v>0</v>
      </c>
      <c r="BD6" s="283">
        <v>0</v>
      </c>
      <c r="BE6" s="283">
        <v>0</v>
      </c>
      <c r="BF6" s="283">
        <v>0</v>
      </c>
      <c r="BG6" s="283">
        <v>0</v>
      </c>
      <c r="BH6" s="283">
        <v>0</v>
      </c>
      <c r="BI6" s="283">
        <v>0</v>
      </c>
      <c r="BJ6" s="283">
        <v>0</v>
      </c>
      <c r="BK6" s="283">
        <v>0</v>
      </c>
      <c r="BL6" s="283"/>
      <c r="BM6" s="283"/>
      <c r="BN6" s="283"/>
      <c r="BO6" s="283" t="s">
        <v>343</v>
      </c>
      <c r="BP6" s="290">
        <v>81.818181818181813</v>
      </c>
      <c r="BQ6" s="283"/>
      <c r="BR6" s="283"/>
      <c r="BS6" s="288"/>
      <c r="BT6" s="288"/>
      <c r="BU6" s="283"/>
      <c r="BV6" s="283" t="s">
        <v>343</v>
      </c>
      <c r="BW6" s="283">
        <v>1</v>
      </c>
      <c r="BX6" s="280" t="s">
        <v>354</v>
      </c>
      <c r="BY6" s="280" t="s">
        <v>477</v>
      </c>
      <c r="BZ6" s="221"/>
    </row>
    <row r="7" spans="1:78" ht="13" customHeight="1" x14ac:dyDescent="0.15">
      <c r="A7" s="280">
        <v>1681</v>
      </c>
      <c r="B7" s="281">
        <v>43200</v>
      </c>
      <c r="C7" s="282" t="s">
        <v>340</v>
      </c>
      <c r="D7" s="280" t="s">
        <v>282</v>
      </c>
      <c r="E7" s="280"/>
      <c r="F7" s="280" t="s">
        <v>341</v>
      </c>
      <c r="G7" s="281">
        <v>43061</v>
      </c>
      <c r="H7" s="283" t="s">
        <v>342</v>
      </c>
      <c r="I7" s="283" t="s">
        <v>343</v>
      </c>
      <c r="J7" s="283">
        <v>6</v>
      </c>
      <c r="K7" s="280" t="s">
        <v>488</v>
      </c>
      <c r="L7" s="280" t="s">
        <v>315</v>
      </c>
      <c r="M7" s="284">
        <v>114.98181818181817</v>
      </c>
      <c r="N7" s="284">
        <v>27.981818181818181</v>
      </c>
      <c r="O7" s="280"/>
      <c r="P7" s="280"/>
      <c r="Q7" s="285"/>
      <c r="R7" s="285"/>
      <c r="S7" s="285"/>
      <c r="T7" s="280"/>
      <c r="U7" s="280"/>
      <c r="V7" s="285"/>
      <c r="W7" s="285"/>
      <c r="X7" s="280"/>
      <c r="Y7" s="280"/>
      <c r="Z7" s="280"/>
      <c r="AA7" s="280"/>
      <c r="AB7" s="280"/>
      <c r="AC7" s="280"/>
      <c r="AD7" s="280"/>
      <c r="AE7" s="285"/>
      <c r="AF7" s="285"/>
      <c r="AG7" s="280"/>
      <c r="AH7" s="280"/>
      <c r="AI7" s="285"/>
      <c r="AJ7" s="280"/>
      <c r="AK7" s="280"/>
      <c r="AL7" s="280"/>
      <c r="AM7" s="280"/>
      <c r="AN7" s="285"/>
      <c r="AO7" s="286"/>
      <c r="AP7" s="285"/>
      <c r="AQ7" s="280" t="s">
        <v>346</v>
      </c>
      <c r="AR7" s="283" t="s">
        <v>343</v>
      </c>
      <c r="AS7" s="283"/>
      <c r="AT7" s="283"/>
      <c r="AU7" s="283"/>
      <c r="AV7" s="283">
        <v>6</v>
      </c>
      <c r="AW7" s="283"/>
      <c r="AX7" s="283"/>
      <c r="AY7" s="283"/>
      <c r="AZ7" s="283" t="s">
        <v>348</v>
      </c>
      <c r="BA7" s="280"/>
      <c r="BB7" s="283">
        <v>0</v>
      </c>
      <c r="BC7" s="283">
        <v>0</v>
      </c>
      <c r="BD7" s="283">
        <v>0</v>
      </c>
      <c r="BE7" s="283">
        <v>0</v>
      </c>
      <c r="BF7" s="283">
        <v>0</v>
      </c>
      <c r="BG7" s="283">
        <v>0</v>
      </c>
      <c r="BH7" s="283">
        <v>0</v>
      </c>
      <c r="BI7" s="283">
        <v>0</v>
      </c>
      <c r="BJ7" s="283">
        <v>0</v>
      </c>
      <c r="BK7" s="283">
        <v>0</v>
      </c>
      <c r="BL7" s="283"/>
      <c r="BM7" s="283"/>
      <c r="BN7" s="283"/>
      <c r="BO7" s="283" t="s">
        <v>343</v>
      </c>
      <c r="BP7" s="287"/>
      <c r="BQ7" s="283"/>
      <c r="BR7" s="291">
        <v>43615</v>
      </c>
      <c r="BS7" s="280"/>
      <c r="BT7" s="288"/>
      <c r="BU7" s="283"/>
      <c r="BV7" s="283" t="s">
        <v>343</v>
      </c>
      <c r="BW7" s="283"/>
      <c r="BX7" s="280"/>
      <c r="BY7" s="280" t="s">
        <v>276</v>
      </c>
      <c r="BZ7" s="221"/>
    </row>
    <row r="8" spans="1:78" ht="13" customHeight="1" x14ac:dyDescent="0.15">
      <c r="A8" s="280">
        <v>583</v>
      </c>
      <c r="B8" s="281">
        <v>43200</v>
      </c>
      <c r="C8" s="282" t="s">
        <v>340</v>
      </c>
      <c r="D8" s="280" t="s">
        <v>282</v>
      </c>
      <c r="E8" s="280"/>
      <c r="F8" s="280" t="s">
        <v>341</v>
      </c>
      <c r="G8" s="281">
        <v>43057</v>
      </c>
      <c r="H8" s="283" t="s">
        <v>342</v>
      </c>
      <c r="I8" s="283" t="s">
        <v>343</v>
      </c>
      <c r="J8" s="283">
        <v>7</v>
      </c>
      <c r="K8" s="280" t="s">
        <v>489</v>
      </c>
      <c r="L8" s="280" t="s">
        <v>359</v>
      </c>
      <c r="M8" s="284">
        <v>82.72727272727272</v>
      </c>
      <c r="N8" s="284">
        <v>27.727272727272727</v>
      </c>
      <c r="O8" s="215" t="s">
        <v>35</v>
      </c>
      <c r="P8" s="215">
        <v>30000</v>
      </c>
      <c r="Q8" s="284">
        <v>32.727272727272727</v>
      </c>
      <c r="R8" s="285"/>
      <c r="S8" s="285"/>
      <c r="T8" s="280"/>
      <c r="U8" s="280"/>
      <c r="V8" s="285"/>
      <c r="W8" s="285"/>
      <c r="X8" s="280"/>
      <c r="Y8" s="280"/>
      <c r="Z8" s="280"/>
      <c r="AA8" s="280"/>
      <c r="AB8" s="280"/>
      <c r="AC8" s="280"/>
      <c r="AD8" s="280"/>
      <c r="AE8" s="285"/>
      <c r="AF8" s="285"/>
      <c r="AG8" s="280"/>
      <c r="AH8" s="280"/>
      <c r="AI8" s="285"/>
      <c r="AJ8" s="280"/>
      <c r="AK8" s="280"/>
      <c r="AL8" s="280"/>
      <c r="AM8" s="280"/>
      <c r="AN8" s="285"/>
      <c r="AO8" s="286"/>
      <c r="AP8" s="285"/>
      <c r="AQ8" s="280" t="s">
        <v>346</v>
      </c>
      <c r="AR8" s="283" t="s">
        <v>343</v>
      </c>
      <c r="AS8" s="283"/>
      <c r="AT8" s="283"/>
      <c r="AU8" s="283"/>
      <c r="AV8" s="283">
        <v>7</v>
      </c>
      <c r="AW8" s="283"/>
      <c r="AX8" s="283"/>
      <c r="AY8" s="283"/>
      <c r="AZ8" s="283" t="s">
        <v>348</v>
      </c>
      <c r="BA8" s="280"/>
      <c r="BB8" s="283">
        <v>0</v>
      </c>
      <c r="BC8" s="283">
        <v>0</v>
      </c>
      <c r="BD8" s="283">
        <v>0</v>
      </c>
      <c r="BE8" s="283">
        <v>0</v>
      </c>
      <c r="BF8" s="283">
        <v>0</v>
      </c>
      <c r="BG8" s="283">
        <v>0</v>
      </c>
      <c r="BH8" s="283">
        <v>0</v>
      </c>
      <c r="BI8" s="283">
        <v>0</v>
      </c>
      <c r="BJ8" s="283">
        <v>0</v>
      </c>
      <c r="BK8" s="283">
        <v>0</v>
      </c>
      <c r="BL8" s="283"/>
      <c r="BM8" s="283"/>
      <c r="BN8" s="283"/>
      <c r="BO8" s="283" t="s">
        <v>343</v>
      </c>
      <c r="BP8" s="290">
        <v>163.58181818181816</v>
      </c>
      <c r="BQ8" s="283"/>
      <c r="BR8" s="291"/>
      <c r="BS8" s="280"/>
      <c r="BT8" s="280"/>
      <c r="BU8" s="283"/>
      <c r="BV8" s="283" t="s">
        <v>343</v>
      </c>
      <c r="BW8" s="283"/>
      <c r="BX8" s="280" t="s">
        <v>490</v>
      </c>
      <c r="BY8" s="280" t="s">
        <v>491</v>
      </c>
      <c r="BZ8" s="221"/>
    </row>
    <row r="9" spans="1:78" ht="13" customHeight="1" x14ac:dyDescent="0.15">
      <c r="A9" s="280">
        <v>1559</v>
      </c>
      <c r="B9" s="281">
        <v>43200</v>
      </c>
      <c r="C9" s="282" t="s">
        <v>340</v>
      </c>
      <c r="D9" s="280" t="s">
        <v>282</v>
      </c>
      <c r="E9" s="280"/>
      <c r="F9" s="280" t="s">
        <v>341</v>
      </c>
      <c r="G9" s="281">
        <v>43148</v>
      </c>
      <c r="H9" s="283" t="s">
        <v>342</v>
      </c>
      <c r="I9" s="283" t="s">
        <v>343</v>
      </c>
      <c r="J9" s="283">
        <v>8</v>
      </c>
      <c r="K9" s="280" t="s">
        <v>463</v>
      </c>
      <c r="L9" s="280" t="s">
        <v>492</v>
      </c>
      <c r="M9" s="284">
        <v>83.990909090909085</v>
      </c>
      <c r="N9" s="284">
        <v>27.881818181818183</v>
      </c>
      <c r="O9" s="280"/>
      <c r="P9" s="280"/>
      <c r="Q9" s="285"/>
      <c r="R9" s="285"/>
      <c r="S9" s="285"/>
      <c r="T9" s="280"/>
      <c r="U9" s="280"/>
      <c r="V9" s="285"/>
      <c r="W9" s="285"/>
      <c r="X9" s="280"/>
      <c r="Y9" s="280"/>
      <c r="Z9" s="280"/>
      <c r="AA9" s="280"/>
      <c r="AB9" s="280"/>
      <c r="AC9" s="280"/>
      <c r="AD9" s="280"/>
      <c r="AE9" s="285"/>
      <c r="AF9" s="285"/>
      <c r="AG9" s="280"/>
      <c r="AH9" s="280"/>
      <c r="AI9" s="285"/>
      <c r="AJ9" s="280"/>
      <c r="AK9" s="280"/>
      <c r="AL9" s="280"/>
      <c r="AM9" s="280"/>
      <c r="AN9" s="285"/>
      <c r="AO9" s="286"/>
      <c r="AP9" s="285"/>
      <c r="AQ9" s="280" t="s">
        <v>346</v>
      </c>
      <c r="AR9" s="283" t="s">
        <v>343</v>
      </c>
      <c r="AS9" s="283"/>
      <c r="AT9" s="283"/>
      <c r="AU9" s="283"/>
      <c r="AV9" s="283">
        <v>3</v>
      </c>
      <c r="AW9" s="283"/>
      <c r="AX9" s="283"/>
      <c r="AY9" s="283"/>
      <c r="AZ9" s="283" t="s">
        <v>348</v>
      </c>
      <c r="BA9" s="280"/>
      <c r="BB9" s="283">
        <v>0</v>
      </c>
      <c r="BC9" s="283">
        <v>0</v>
      </c>
      <c r="BD9" s="283">
        <v>0</v>
      </c>
      <c r="BE9" s="283">
        <v>0</v>
      </c>
      <c r="BF9" s="283">
        <v>0</v>
      </c>
      <c r="BG9" s="283">
        <v>0</v>
      </c>
      <c r="BH9" s="283">
        <v>0</v>
      </c>
      <c r="BI9" s="283">
        <v>0</v>
      </c>
      <c r="BJ9" s="283">
        <v>0</v>
      </c>
      <c r="BK9" s="283">
        <v>0</v>
      </c>
      <c r="BL9" s="283"/>
      <c r="BM9" s="283"/>
      <c r="BN9" s="283"/>
      <c r="BO9" s="283" t="s">
        <v>343</v>
      </c>
      <c r="BP9" s="287"/>
      <c r="BQ9" s="283"/>
      <c r="BR9" s="291"/>
      <c r="BS9" s="280"/>
      <c r="BT9" s="288"/>
      <c r="BU9" s="283"/>
      <c r="BV9" s="283" t="s">
        <v>343</v>
      </c>
      <c r="BW9" s="283">
        <v>1</v>
      </c>
      <c r="BX9" s="280" t="s">
        <v>493</v>
      </c>
      <c r="BY9" s="280" t="s">
        <v>494</v>
      </c>
      <c r="BZ9" s="221"/>
    </row>
    <row r="10" spans="1:78" ht="13" customHeight="1" x14ac:dyDescent="0.15">
      <c r="A10" s="280">
        <v>350</v>
      </c>
      <c r="B10" s="281">
        <v>43200</v>
      </c>
      <c r="C10" s="282" t="s">
        <v>340</v>
      </c>
      <c r="D10" s="280" t="s">
        <v>282</v>
      </c>
      <c r="E10" s="280"/>
      <c r="F10" s="280" t="s">
        <v>341</v>
      </c>
      <c r="G10" s="281">
        <v>43081</v>
      </c>
      <c r="H10" s="283" t="s">
        <v>342</v>
      </c>
      <c r="I10" s="283" t="s">
        <v>299</v>
      </c>
      <c r="J10" s="283">
        <v>9</v>
      </c>
      <c r="K10" s="280" t="s">
        <v>495</v>
      </c>
      <c r="L10" s="280" t="s">
        <v>472</v>
      </c>
      <c r="M10" s="284">
        <v>138.49999999999997</v>
      </c>
      <c r="N10" s="284">
        <v>33.590909090909093</v>
      </c>
      <c r="O10" s="215" t="s">
        <v>35</v>
      </c>
      <c r="P10" s="215">
        <v>30000</v>
      </c>
      <c r="Q10" s="284">
        <v>36.690909090909088</v>
      </c>
      <c r="R10" s="285"/>
      <c r="S10" s="285"/>
      <c r="T10" s="280"/>
      <c r="U10" s="280"/>
      <c r="V10" s="285"/>
      <c r="W10" s="285"/>
      <c r="X10" s="280"/>
      <c r="Y10" s="280"/>
      <c r="Z10" s="280"/>
      <c r="AA10" s="280"/>
      <c r="AB10" s="280"/>
      <c r="AC10" s="280"/>
      <c r="AD10" s="280"/>
      <c r="AE10" s="285"/>
      <c r="AF10" s="285"/>
      <c r="AG10" s="280"/>
      <c r="AH10" s="280"/>
      <c r="AI10" s="285"/>
      <c r="AJ10" s="280"/>
      <c r="AK10" s="280"/>
      <c r="AL10" s="280"/>
      <c r="AM10" s="280"/>
      <c r="AN10" s="285"/>
      <c r="AO10" s="286"/>
      <c r="AP10" s="285"/>
      <c r="AQ10" s="289" t="s">
        <v>346</v>
      </c>
      <c r="AR10" s="283" t="s">
        <v>343</v>
      </c>
      <c r="AS10" s="283"/>
      <c r="AT10" s="283"/>
      <c r="AU10" s="283"/>
      <c r="AV10" s="283"/>
      <c r="AW10" s="283"/>
      <c r="AX10" s="283"/>
      <c r="AY10" s="283"/>
      <c r="AZ10" s="283" t="s">
        <v>343</v>
      </c>
      <c r="BA10" s="280"/>
      <c r="BB10" s="283">
        <v>0</v>
      </c>
      <c r="BC10" s="283">
        <v>10</v>
      </c>
      <c r="BD10" s="283">
        <v>0</v>
      </c>
      <c r="BE10" s="283">
        <v>0</v>
      </c>
      <c r="BF10" s="283">
        <v>0</v>
      </c>
      <c r="BG10" s="283">
        <v>0</v>
      </c>
      <c r="BH10" s="283">
        <v>0</v>
      </c>
      <c r="BI10" s="283">
        <v>0</v>
      </c>
      <c r="BJ10" s="283">
        <v>0</v>
      </c>
      <c r="BK10" s="283">
        <v>0</v>
      </c>
      <c r="BL10" s="283"/>
      <c r="BM10" s="283"/>
      <c r="BN10" s="283"/>
      <c r="BO10" s="283" t="s">
        <v>343</v>
      </c>
      <c r="BP10" s="287"/>
      <c r="BQ10" s="283"/>
      <c r="BR10" s="291"/>
      <c r="BS10" s="280"/>
      <c r="BT10" s="288"/>
      <c r="BU10" s="283"/>
      <c r="BV10" s="283" t="s">
        <v>343</v>
      </c>
      <c r="BW10" s="283"/>
      <c r="BX10" s="280"/>
      <c r="BY10" s="280" t="s">
        <v>496</v>
      </c>
      <c r="BZ10" s="221"/>
    </row>
    <row r="11" spans="1:78" ht="13" customHeight="1" x14ac:dyDescent="0.15">
      <c r="A11" s="280">
        <v>1878</v>
      </c>
      <c r="B11" s="281">
        <v>43200</v>
      </c>
      <c r="C11" s="282" t="s">
        <v>340</v>
      </c>
      <c r="D11" s="280" t="s">
        <v>282</v>
      </c>
      <c r="E11" s="280"/>
      <c r="F11" s="280" t="s">
        <v>341</v>
      </c>
      <c r="G11" s="281">
        <v>43152</v>
      </c>
      <c r="H11" s="283" t="s">
        <v>342</v>
      </c>
      <c r="I11" s="283" t="s">
        <v>343</v>
      </c>
      <c r="J11" s="283">
        <v>10</v>
      </c>
      <c r="K11" s="280" t="s">
        <v>474</v>
      </c>
      <c r="L11" s="280" t="s">
        <v>497</v>
      </c>
      <c r="M11" s="284">
        <v>100.86363636363636</v>
      </c>
      <c r="N11" s="284">
        <v>29.063636363636359</v>
      </c>
      <c r="O11" s="280"/>
      <c r="P11" s="280"/>
      <c r="Q11" s="285"/>
      <c r="R11" s="285"/>
      <c r="S11" s="285"/>
      <c r="T11" s="280"/>
      <c r="U11" s="280"/>
      <c r="V11" s="285"/>
      <c r="W11" s="285"/>
      <c r="X11" s="280"/>
      <c r="Y11" s="280"/>
      <c r="Z11" s="280"/>
      <c r="AA11" s="280"/>
      <c r="AB11" s="280"/>
      <c r="AC11" s="280"/>
      <c r="AD11" s="280"/>
      <c r="AE11" s="285"/>
      <c r="AF11" s="285"/>
      <c r="AG11" s="280"/>
      <c r="AH11" s="280"/>
      <c r="AI11" s="285"/>
      <c r="AJ11" s="280"/>
      <c r="AK11" s="280"/>
      <c r="AL11" s="280"/>
      <c r="AM11" s="280"/>
      <c r="AN11" s="285"/>
      <c r="AO11" s="286"/>
      <c r="AP11" s="285"/>
      <c r="AQ11" s="280" t="s">
        <v>346</v>
      </c>
      <c r="AR11" s="283" t="s">
        <v>343</v>
      </c>
      <c r="AS11" s="283"/>
      <c r="AT11" s="283"/>
      <c r="AU11" s="283"/>
      <c r="AV11" s="283">
        <v>6</v>
      </c>
      <c r="AW11" s="283"/>
      <c r="AX11" s="283"/>
      <c r="AY11" s="283"/>
      <c r="AZ11" s="283" t="s">
        <v>280</v>
      </c>
      <c r="BA11" s="280"/>
      <c r="BB11" s="283">
        <v>0</v>
      </c>
      <c r="BC11" s="283">
        <v>0</v>
      </c>
      <c r="BD11" s="283">
        <v>0</v>
      </c>
      <c r="BE11" s="283">
        <v>0</v>
      </c>
      <c r="BF11" s="283">
        <v>0</v>
      </c>
      <c r="BG11" s="283">
        <v>0</v>
      </c>
      <c r="BH11" s="283">
        <v>0</v>
      </c>
      <c r="BI11" s="283">
        <v>0</v>
      </c>
      <c r="BJ11" s="283">
        <v>0</v>
      </c>
      <c r="BK11" s="283">
        <v>0</v>
      </c>
      <c r="BL11" s="283"/>
      <c r="BM11" s="283"/>
      <c r="BN11" s="283"/>
      <c r="BO11" s="283" t="s">
        <v>343</v>
      </c>
      <c r="BP11" s="287"/>
      <c r="BQ11" s="283"/>
      <c r="BR11" s="291"/>
      <c r="BS11" s="288" t="s">
        <v>498</v>
      </c>
      <c r="BT11" s="288" t="s">
        <v>62</v>
      </c>
      <c r="BU11" s="283">
        <v>50</v>
      </c>
      <c r="BV11" s="283" t="s">
        <v>343</v>
      </c>
      <c r="BW11" s="283">
        <v>1</v>
      </c>
      <c r="BX11" s="280"/>
      <c r="BY11" s="280" t="s">
        <v>499</v>
      </c>
      <c r="BZ11" s="221"/>
    </row>
    <row r="12" spans="1:78" ht="13" customHeight="1" x14ac:dyDescent="0.15">
      <c r="A12" s="280">
        <v>500</v>
      </c>
      <c r="B12" s="281">
        <v>43200</v>
      </c>
      <c r="C12" s="282" t="s">
        <v>340</v>
      </c>
      <c r="D12" s="280" t="s">
        <v>282</v>
      </c>
      <c r="E12" s="280"/>
      <c r="F12" s="280" t="s">
        <v>341</v>
      </c>
      <c r="G12" s="281">
        <v>42916</v>
      </c>
      <c r="H12" s="283" t="s">
        <v>342</v>
      </c>
      <c r="I12" s="283" t="s">
        <v>343</v>
      </c>
      <c r="J12" s="283">
        <v>11</v>
      </c>
      <c r="K12" s="280" t="s">
        <v>500</v>
      </c>
      <c r="L12" s="280" t="s">
        <v>501</v>
      </c>
      <c r="M12" s="284">
        <v>129.08181818181819</v>
      </c>
      <c r="N12" s="284">
        <v>30.909090909090907</v>
      </c>
      <c r="O12" s="280"/>
      <c r="P12" s="280"/>
      <c r="Q12" s="285"/>
      <c r="R12" s="285"/>
      <c r="S12" s="285"/>
      <c r="T12" s="280"/>
      <c r="U12" s="280"/>
      <c r="V12" s="285"/>
      <c r="W12" s="285"/>
      <c r="X12" s="280"/>
      <c r="Y12" s="280"/>
      <c r="Z12" s="280"/>
      <c r="AA12" s="280"/>
      <c r="AB12" s="280"/>
      <c r="AC12" s="280"/>
      <c r="AD12" s="280"/>
      <c r="AE12" s="285"/>
      <c r="AF12" s="285"/>
      <c r="AG12" s="280"/>
      <c r="AH12" s="280"/>
      <c r="AI12" s="285"/>
      <c r="AJ12" s="280"/>
      <c r="AK12" s="280"/>
      <c r="AL12" s="280"/>
      <c r="AM12" s="280"/>
      <c r="AN12" s="285"/>
      <c r="AO12" s="286"/>
      <c r="AP12" s="285"/>
      <c r="AQ12" s="280" t="s">
        <v>346</v>
      </c>
      <c r="AR12" s="283" t="s">
        <v>343</v>
      </c>
      <c r="AS12" s="283"/>
      <c r="AT12" s="283"/>
      <c r="AU12" s="283"/>
      <c r="AV12" s="283">
        <v>6</v>
      </c>
      <c r="AW12" s="283"/>
      <c r="AX12" s="283"/>
      <c r="AY12" s="283"/>
      <c r="AZ12" s="283" t="s">
        <v>348</v>
      </c>
      <c r="BA12" s="280"/>
      <c r="BB12" s="283">
        <v>0</v>
      </c>
      <c r="BC12" s="283">
        <v>20</v>
      </c>
      <c r="BD12" s="283">
        <v>0</v>
      </c>
      <c r="BE12" s="283">
        <v>0</v>
      </c>
      <c r="BF12" s="283">
        <v>0</v>
      </c>
      <c r="BG12" s="283">
        <v>0</v>
      </c>
      <c r="BH12" s="283">
        <v>0</v>
      </c>
      <c r="BI12" s="283">
        <v>0</v>
      </c>
      <c r="BJ12" s="283">
        <v>0</v>
      </c>
      <c r="BK12" s="283">
        <v>0</v>
      </c>
      <c r="BL12" s="283"/>
      <c r="BM12" s="283"/>
      <c r="BN12" s="283"/>
      <c r="BO12" s="283" t="s">
        <v>343</v>
      </c>
      <c r="BP12" s="287"/>
      <c r="BQ12" s="283"/>
      <c r="BR12" s="291"/>
      <c r="BS12" s="280"/>
      <c r="BT12" s="288"/>
      <c r="BU12" s="283"/>
      <c r="BV12" s="283" t="s">
        <v>343</v>
      </c>
      <c r="BW12" s="283"/>
      <c r="BX12" s="280" t="s">
        <v>502</v>
      </c>
      <c r="BY12" s="280" t="s">
        <v>503</v>
      </c>
      <c r="BZ12" s="221"/>
    </row>
    <row r="13" spans="1:78" ht="13" customHeight="1" x14ac:dyDescent="0.15">
      <c r="A13" s="280">
        <v>1907</v>
      </c>
      <c r="B13" s="281">
        <v>43200</v>
      </c>
      <c r="C13" s="282" t="s">
        <v>316</v>
      </c>
      <c r="D13" s="280" t="s">
        <v>282</v>
      </c>
      <c r="E13" s="280"/>
      <c r="F13" s="280" t="s">
        <v>341</v>
      </c>
      <c r="G13" s="281">
        <v>43200</v>
      </c>
      <c r="H13" s="283" t="s">
        <v>342</v>
      </c>
      <c r="I13" s="283" t="s">
        <v>343</v>
      </c>
      <c r="J13" s="283"/>
      <c r="K13" s="280" t="s">
        <v>504</v>
      </c>
      <c r="L13" s="280" t="s">
        <v>505</v>
      </c>
      <c r="M13" s="284">
        <v>102.23636363636362</v>
      </c>
      <c r="N13" s="284">
        <v>31.499999999999996</v>
      </c>
      <c r="O13" s="215" t="s">
        <v>35</v>
      </c>
      <c r="P13" s="215">
        <v>30000</v>
      </c>
      <c r="Q13" s="284">
        <v>36.809090909090905</v>
      </c>
      <c r="R13" s="285"/>
      <c r="S13" s="285"/>
      <c r="T13" s="280"/>
      <c r="U13" s="280"/>
      <c r="V13" s="285"/>
      <c r="W13" s="285"/>
      <c r="X13" s="280"/>
      <c r="Y13" s="280"/>
      <c r="Z13" s="280"/>
      <c r="AA13" s="280"/>
      <c r="AB13" s="280"/>
      <c r="AC13" s="280"/>
      <c r="AD13" s="280"/>
      <c r="AE13" s="285"/>
      <c r="AF13" s="285"/>
      <c r="AG13" s="280"/>
      <c r="AH13" s="280"/>
      <c r="AI13" s="285"/>
      <c r="AJ13" s="280"/>
      <c r="AK13" s="280"/>
      <c r="AL13" s="280"/>
      <c r="AM13" s="280"/>
      <c r="AN13" s="285"/>
      <c r="AO13" s="286"/>
      <c r="AP13" s="285"/>
      <c r="AQ13" s="292" t="s">
        <v>346</v>
      </c>
      <c r="AR13" s="283" t="s">
        <v>343</v>
      </c>
      <c r="AS13" s="283"/>
      <c r="AT13" s="283"/>
      <c r="AU13" s="283"/>
      <c r="AV13" s="283"/>
      <c r="AW13" s="283"/>
      <c r="AX13" s="283"/>
      <c r="AY13" s="283"/>
      <c r="AZ13" s="283" t="s">
        <v>257</v>
      </c>
      <c r="BA13" s="280"/>
      <c r="BB13" s="283">
        <v>0</v>
      </c>
      <c r="BC13" s="283">
        <v>0</v>
      </c>
      <c r="BD13" s="283">
        <v>0</v>
      </c>
      <c r="BE13" s="283">
        <v>0</v>
      </c>
      <c r="BF13" s="283">
        <v>0</v>
      </c>
      <c r="BG13" s="283">
        <v>0</v>
      </c>
      <c r="BH13" s="283">
        <v>0</v>
      </c>
      <c r="BI13" s="283">
        <v>0</v>
      </c>
      <c r="BJ13" s="283">
        <v>0</v>
      </c>
      <c r="BK13" s="283">
        <v>0</v>
      </c>
      <c r="BL13" s="283"/>
      <c r="BM13" s="283"/>
      <c r="BN13" s="283"/>
      <c r="BO13" s="283" t="s">
        <v>343</v>
      </c>
      <c r="BP13" s="290">
        <v>163.63636363636363</v>
      </c>
      <c r="BQ13" s="283"/>
      <c r="BR13" s="283"/>
      <c r="BS13" s="288"/>
      <c r="BT13" s="288"/>
      <c r="BU13" s="283"/>
      <c r="BV13" s="283" t="s">
        <v>343</v>
      </c>
      <c r="BW13" s="283">
        <v>1</v>
      </c>
      <c r="BX13" s="280"/>
      <c r="BY13" s="293" t="s">
        <v>506</v>
      </c>
      <c r="BZ13" s="221"/>
    </row>
    <row r="14" spans="1:78" ht="13" customHeight="1" x14ac:dyDescent="0.15">
      <c r="A14" s="280">
        <v>31</v>
      </c>
      <c r="B14" s="281">
        <v>43200</v>
      </c>
      <c r="C14" s="282" t="s">
        <v>340</v>
      </c>
      <c r="D14" s="280" t="s">
        <v>282</v>
      </c>
      <c r="E14" s="280"/>
      <c r="F14" s="280" t="s">
        <v>360</v>
      </c>
      <c r="G14" s="281">
        <v>43197</v>
      </c>
      <c r="H14" s="283" t="s">
        <v>342</v>
      </c>
      <c r="I14" s="283" t="s">
        <v>343</v>
      </c>
      <c r="J14" s="283">
        <v>1</v>
      </c>
      <c r="K14" s="280" t="s">
        <v>344</v>
      </c>
      <c r="L14" s="280" t="s">
        <v>481</v>
      </c>
      <c r="M14" s="284">
        <v>138.49999999999997</v>
      </c>
      <c r="N14" s="284">
        <v>31.654545454545453</v>
      </c>
      <c r="O14" s="215" t="s">
        <v>35</v>
      </c>
      <c r="P14" s="215">
        <v>30000</v>
      </c>
      <c r="Q14" s="284">
        <v>32</v>
      </c>
      <c r="R14" s="285"/>
      <c r="S14" s="285"/>
      <c r="T14" s="280"/>
      <c r="U14" s="280"/>
      <c r="V14" s="285"/>
      <c r="W14" s="285"/>
      <c r="X14" s="280"/>
      <c r="Y14" s="280"/>
      <c r="Z14" s="280"/>
      <c r="AA14" s="280"/>
      <c r="AB14" s="280"/>
      <c r="AC14" s="280"/>
      <c r="AD14" s="280"/>
      <c r="AE14" s="285"/>
      <c r="AF14" s="284">
        <v>15.5</v>
      </c>
      <c r="AG14" s="280"/>
      <c r="AH14" s="280"/>
      <c r="AI14" s="285"/>
      <c r="AJ14" s="280"/>
      <c r="AK14" s="280"/>
      <c r="AL14" s="280"/>
      <c r="AM14" s="280"/>
      <c r="AN14" s="285"/>
      <c r="AO14" s="286"/>
      <c r="AP14" s="285"/>
      <c r="AQ14" s="280" t="s">
        <v>361</v>
      </c>
      <c r="AR14" s="283" t="s">
        <v>343</v>
      </c>
      <c r="AS14" s="283"/>
      <c r="AT14" s="283"/>
      <c r="AU14" s="283"/>
      <c r="AV14" s="283">
        <v>8</v>
      </c>
      <c r="AW14" s="283"/>
      <c r="AX14" s="283"/>
      <c r="AY14" s="283"/>
      <c r="AZ14" s="283" t="s">
        <v>348</v>
      </c>
      <c r="BA14" s="280"/>
      <c r="BB14" s="283">
        <v>10</v>
      </c>
      <c r="BC14" s="283">
        <v>0</v>
      </c>
      <c r="BD14" s="283">
        <v>0</v>
      </c>
      <c r="BE14" s="283">
        <v>0</v>
      </c>
      <c r="BF14" s="283">
        <v>0</v>
      </c>
      <c r="BG14" s="283">
        <v>0</v>
      </c>
      <c r="BH14" s="283">
        <v>0</v>
      </c>
      <c r="BI14" s="283">
        <v>0</v>
      </c>
      <c r="BJ14" s="283">
        <v>0</v>
      </c>
      <c r="BK14" s="283">
        <v>0</v>
      </c>
      <c r="BL14" s="283"/>
      <c r="BM14" s="283"/>
      <c r="BN14" s="283">
        <v>24</v>
      </c>
      <c r="BO14" s="283" t="s">
        <v>343</v>
      </c>
      <c r="BP14" s="287"/>
      <c r="BQ14" s="283"/>
      <c r="BR14" s="283"/>
      <c r="BS14" s="280"/>
      <c r="BT14" s="288"/>
      <c r="BU14" s="283"/>
      <c r="BV14" s="283" t="s">
        <v>343</v>
      </c>
      <c r="BW14" s="283">
        <v>1</v>
      </c>
      <c r="BX14" s="280"/>
      <c r="BY14" s="280" t="s">
        <v>507</v>
      </c>
      <c r="BZ14" s="221"/>
    </row>
    <row r="15" spans="1:78" ht="13" customHeight="1" x14ac:dyDescent="0.15">
      <c r="A15" s="280">
        <v>715</v>
      </c>
      <c r="B15" s="281">
        <v>43200</v>
      </c>
      <c r="C15" s="282" t="s">
        <v>340</v>
      </c>
      <c r="D15" s="280" t="s">
        <v>282</v>
      </c>
      <c r="E15" s="280"/>
      <c r="F15" s="280" t="s">
        <v>360</v>
      </c>
      <c r="G15" s="281">
        <v>43008</v>
      </c>
      <c r="H15" s="283" t="s">
        <v>342</v>
      </c>
      <c r="I15" s="283" t="s">
        <v>343</v>
      </c>
      <c r="J15" s="283">
        <v>2</v>
      </c>
      <c r="K15" s="280" t="s">
        <v>483</v>
      </c>
      <c r="L15" s="280" t="s">
        <v>311</v>
      </c>
      <c r="M15" s="284">
        <v>124.8</v>
      </c>
      <c r="N15" s="284">
        <v>32.090909090909086</v>
      </c>
      <c r="O15" s="215" t="s">
        <v>35</v>
      </c>
      <c r="P15" s="215">
        <v>30000</v>
      </c>
      <c r="Q15" s="284">
        <v>36.690909090909088</v>
      </c>
      <c r="R15" s="285"/>
      <c r="S15" s="285"/>
      <c r="T15" s="280"/>
      <c r="U15" s="280"/>
      <c r="V15" s="285"/>
      <c r="W15" s="285"/>
      <c r="X15" s="280"/>
      <c r="Y15" s="280"/>
      <c r="Z15" s="280"/>
      <c r="AA15" s="280"/>
      <c r="AB15" s="280"/>
      <c r="AC15" s="280"/>
      <c r="AD15" s="280"/>
      <c r="AE15" s="285"/>
      <c r="AF15" s="284">
        <v>12.036363636363635</v>
      </c>
      <c r="AG15" s="280"/>
      <c r="AH15" s="280"/>
      <c r="AI15" s="285"/>
      <c r="AJ15" s="280"/>
      <c r="AK15" s="280"/>
      <c r="AL15" s="280"/>
      <c r="AM15" s="280"/>
      <c r="AN15" s="285"/>
      <c r="AO15" s="286"/>
      <c r="AP15" s="285"/>
      <c r="AQ15" s="280" t="s">
        <v>361</v>
      </c>
      <c r="AR15" s="283" t="s">
        <v>343</v>
      </c>
      <c r="AS15" s="283"/>
      <c r="AT15" s="283"/>
      <c r="AU15" s="283"/>
      <c r="AV15" s="283">
        <v>8.36</v>
      </c>
      <c r="AW15" s="283"/>
      <c r="AX15" s="283"/>
      <c r="AY15" s="283"/>
      <c r="AZ15" s="283" t="s">
        <v>348</v>
      </c>
      <c r="BA15" s="280"/>
      <c r="BB15" s="283">
        <v>10</v>
      </c>
      <c r="BC15" s="283">
        <v>0</v>
      </c>
      <c r="BD15" s="283">
        <v>0</v>
      </c>
      <c r="BE15" s="283">
        <v>0</v>
      </c>
      <c r="BF15" s="283">
        <v>0</v>
      </c>
      <c r="BG15" s="283">
        <v>0</v>
      </c>
      <c r="BH15" s="283">
        <v>0</v>
      </c>
      <c r="BI15" s="283">
        <v>0</v>
      </c>
      <c r="BJ15" s="283">
        <v>0</v>
      </c>
      <c r="BK15" s="283">
        <v>0</v>
      </c>
      <c r="BL15" s="283"/>
      <c r="BM15" s="283"/>
      <c r="BN15" s="283">
        <v>12</v>
      </c>
      <c r="BO15" s="283" t="s">
        <v>343</v>
      </c>
      <c r="BP15" s="287"/>
      <c r="BQ15" s="283">
        <v>12</v>
      </c>
      <c r="BR15" s="283"/>
      <c r="BS15" s="280"/>
      <c r="BT15" s="280"/>
      <c r="BU15" s="283"/>
      <c r="BV15" s="283" t="s">
        <v>343</v>
      </c>
      <c r="BW15" s="283">
        <v>1</v>
      </c>
      <c r="BX15" s="280"/>
      <c r="BY15" s="280" t="s">
        <v>508</v>
      </c>
      <c r="BZ15" s="221"/>
    </row>
    <row r="16" spans="1:78" ht="13" customHeight="1" x14ac:dyDescent="0.15">
      <c r="A16" s="280">
        <v>1350</v>
      </c>
      <c r="B16" s="281">
        <v>43200</v>
      </c>
      <c r="C16" s="282" t="s">
        <v>340</v>
      </c>
      <c r="D16" s="280" t="s">
        <v>282</v>
      </c>
      <c r="E16" s="280"/>
      <c r="F16" s="280" t="s">
        <v>360</v>
      </c>
      <c r="G16" s="281">
        <v>43075</v>
      </c>
      <c r="H16" s="283" t="s">
        <v>342</v>
      </c>
      <c r="I16" s="283" t="s">
        <v>343</v>
      </c>
      <c r="J16" s="283">
        <v>3</v>
      </c>
      <c r="K16" s="280" t="s">
        <v>349</v>
      </c>
      <c r="L16" s="280" t="s">
        <v>484</v>
      </c>
      <c r="M16" s="284">
        <v>118.90909090909091</v>
      </c>
      <c r="N16" s="284">
        <v>28.463636363636361</v>
      </c>
      <c r="O16" s="215" t="s">
        <v>35</v>
      </c>
      <c r="P16" s="215">
        <v>30000</v>
      </c>
      <c r="Q16" s="284">
        <v>31.736363636363631</v>
      </c>
      <c r="R16" s="285"/>
      <c r="S16" s="285"/>
      <c r="T16" s="280"/>
      <c r="U16" s="280"/>
      <c r="V16" s="285"/>
      <c r="W16" s="285"/>
      <c r="X16" s="280"/>
      <c r="Y16" s="280"/>
      <c r="Z16" s="280"/>
      <c r="AA16" s="280"/>
      <c r="AB16" s="280"/>
      <c r="AC16" s="280"/>
      <c r="AD16" s="280"/>
      <c r="AE16" s="285"/>
      <c r="AF16" s="284">
        <v>11.2</v>
      </c>
      <c r="AG16" s="280"/>
      <c r="AH16" s="280"/>
      <c r="AI16" s="285"/>
      <c r="AJ16" s="280"/>
      <c r="AK16" s="280"/>
      <c r="AL16" s="280"/>
      <c r="AM16" s="280"/>
      <c r="AN16" s="285"/>
      <c r="AO16" s="286"/>
      <c r="AP16" s="285"/>
      <c r="AQ16" s="280" t="s">
        <v>361</v>
      </c>
      <c r="AR16" s="283" t="s">
        <v>343</v>
      </c>
      <c r="AS16" s="283"/>
      <c r="AT16" s="283"/>
      <c r="AU16" s="283"/>
      <c r="AV16" s="283">
        <v>7</v>
      </c>
      <c r="AW16" s="283"/>
      <c r="AX16" s="283"/>
      <c r="AY16" s="283"/>
      <c r="AZ16" s="283" t="s">
        <v>348</v>
      </c>
      <c r="BA16" s="280"/>
      <c r="BB16" s="283">
        <v>0</v>
      </c>
      <c r="BC16" s="283">
        <v>0</v>
      </c>
      <c r="BD16" s="283">
        <v>0</v>
      </c>
      <c r="BE16" s="283">
        <v>0</v>
      </c>
      <c r="BF16" s="283">
        <v>0</v>
      </c>
      <c r="BG16" s="283">
        <v>0</v>
      </c>
      <c r="BH16" s="283">
        <v>0</v>
      </c>
      <c r="BI16" s="283">
        <v>0</v>
      </c>
      <c r="BJ16" s="283">
        <v>0</v>
      </c>
      <c r="BK16" s="283">
        <v>0</v>
      </c>
      <c r="BL16" s="283">
        <v>12</v>
      </c>
      <c r="BM16" s="283"/>
      <c r="BN16" s="283">
        <v>12</v>
      </c>
      <c r="BO16" s="283" t="s">
        <v>343</v>
      </c>
      <c r="BP16" s="287"/>
      <c r="BQ16" s="283"/>
      <c r="BR16" s="283"/>
      <c r="BS16" s="280"/>
      <c r="BT16" s="280"/>
      <c r="BU16" s="283"/>
      <c r="BV16" s="283" t="s">
        <v>343</v>
      </c>
      <c r="BW16" s="283"/>
      <c r="BX16" s="280"/>
      <c r="BY16" s="280" t="s">
        <v>509</v>
      </c>
      <c r="BZ16" s="221"/>
    </row>
    <row r="17" spans="1:78" ht="13" customHeight="1" x14ac:dyDescent="0.15">
      <c r="A17" s="280">
        <v>1227</v>
      </c>
      <c r="B17" s="281">
        <v>43200</v>
      </c>
      <c r="C17" s="282" t="s">
        <v>340</v>
      </c>
      <c r="D17" s="280" t="s">
        <v>282</v>
      </c>
      <c r="E17" s="280"/>
      <c r="F17" s="280" t="s">
        <v>360</v>
      </c>
      <c r="G17" s="281">
        <v>43117</v>
      </c>
      <c r="H17" s="283" t="s">
        <v>342</v>
      </c>
      <c r="I17" s="283" t="s">
        <v>343</v>
      </c>
      <c r="J17" s="283">
        <v>4</v>
      </c>
      <c r="K17" s="280" t="s">
        <v>352</v>
      </c>
      <c r="L17" s="280" t="s">
        <v>432</v>
      </c>
      <c r="M17" s="284">
        <v>80.599999999999994</v>
      </c>
      <c r="N17" s="284">
        <v>29.5</v>
      </c>
      <c r="O17" s="215" t="s">
        <v>35</v>
      </c>
      <c r="P17" s="215">
        <v>30000</v>
      </c>
      <c r="Q17" s="284">
        <v>35</v>
      </c>
      <c r="R17" s="285"/>
      <c r="S17" s="285"/>
      <c r="T17" s="280"/>
      <c r="U17" s="280"/>
      <c r="V17" s="285"/>
      <c r="W17" s="285"/>
      <c r="X17" s="280"/>
      <c r="Y17" s="280"/>
      <c r="Z17" s="280"/>
      <c r="AA17" s="280"/>
      <c r="AB17" s="280"/>
      <c r="AC17" s="280"/>
      <c r="AD17" s="280"/>
      <c r="AE17" s="285"/>
      <c r="AF17" s="284">
        <v>15.5</v>
      </c>
      <c r="AG17" s="280"/>
      <c r="AH17" s="280"/>
      <c r="AI17" s="285"/>
      <c r="AJ17" s="280"/>
      <c r="AK17" s="280"/>
      <c r="AL17" s="280"/>
      <c r="AM17" s="280"/>
      <c r="AN17" s="285"/>
      <c r="AO17" s="286"/>
      <c r="AP17" s="285"/>
      <c r="AQ17" s="280" t="s">
        <v>361</v>
      </c>
      <c r="AR17" s="283" t="s">
        <v>343</v>
      </c>
      <c r="AS17" s="283"/>
      <c r="AT17" s="283"/>
      <c r="AU17" s="283"/>
      <c r="AV17" s="283">
        <v>7</v>
      </c>
      <c r="AW17" s="283"/>
      <c r="AX17" s="283"/>
      <c r="AY17" s="283"/>
      <c r="AZ17" s="283" t="s">
        <v>343</v>
      </c>
      <c r="BA17" s="280"/>
      <c r="BB17" s="283">
        <v>0</v>
      </c>
      <c r="BC17" s="283">
        <v>0</v>
      </c>
      <c r="BD17" s="283">
        <v>0</v>
      </c>
      <c r="BE17" s="283">
        <v>0</v>
      </c>
      <c r="BF17" s="283">
        <v>0</v>
      </c>
      <c r="BG17" s="283">
        <v>0</v>
      </c>
      <c r="BH17" s="283">
        <v>0</v>
      </c>
      <c r="BI17" s="283">
        <v>0</v>
      </c>
      <c r="BJ17" s="283">
        <v>0</v>
      </c>
      <c r="BK17" s="283">
        <v>0</v>
      </c>
      <c r="BL17" s="283"/>
      <c r="BM17" s="283"/>
      <c r="BN17" s="283"/>
      <c r="BO17" s="283" t="s">
        <v>343</v>
      </c>
      <c r="BP17" s="287"/>
      <c r="BQ17" s="283"/>
      <c r="BR17" s="283"/>
      <c r="BS17" s="280"/>
      <c r="BT17" s="288"/>
      <c r="BU17" s="283"/>
      <c r="BV17" s="283" t="s">
        <v>343</v>
      </c>
      <c r="BW17" s="283"/>
      <c r="BX17" s="280"/>
      <c r="BY17" s="280" t="s">
        <v>510</v>
      </c>
      <c r="BZ17" s="221"/>
    </row>
    <row r="18" spans="1:78" ht="13" customHeight="1" x14ac:dyDescent="0.15">
      <c r="A18" s="280">
        <v>1435</v>
      </c>
      <c r="B18" s="281">
        <v>43200</v>
      </c>
      <c r="C18" s="282" t="s">
        <v>340</v>
      </c>
      <c r="D18" s="280" t="s">
        <v>282</v>
      </c>
      <c r="E18" s="280"/>
      <c r="F18" s="280" t="s">
        <v>360</v>
      </c>
      <c r="G18" s="281">
        <v>42947</v>
      </c>
      <c r="H18" s="283" t="s">
        <v>280</v>
      </c>
      <c r="I18" s="283" t="s">
        <v>299</v>
      </c>
      <c r="J18" s="283">
        <v>5</v>
      </c>
      <c r="K18" s="280" t="s">
        <v>314</v>
      </c>
      <c r="L18" s="280" t="s">
        <v>487</v>
      </c>
      <c r="M18" s="284">
        <v>93.61818181818181</v>
      </c>
      <c r="N18" s="284">
        <v>27.763636363636362</v>
      </c>
      <c r="O18" s="215" t="s">
        <v>35</v>
      </c>
      <c r="P18" s="215">
        <v>30000</v>
      </c>
      <c r="Q18" s="284">
        <v>33.072727272727271</v>
      </c>
      <c r="R18" s="285"/>
      <c r="S18" s="285"/>
      <c r="T18" s="280"/>
      <c r="U18" s="280"/>
      <c r="V18" s="285"/>
      <c r="W18" s="285"/>
      <c r="X18" s="280"/>
      <c r="Y18" s="280"/>
      <c r="Z18" s="280"/>
      <c r="AA18" s="280"/>
      <c r="AB18" s="280"/>
      <c r="AC18" s="280"/>
      <c r="AD18" s="280"/>
      <c r="AE18" s="285"/>
      <c r="AF18" s="284">
        <v>15.209090909090909</v>
      </c>
      <c r="AG18" s="280"/>
      <c r="AH18" s="280"/>
      <c r="AI18" s="285"/>
      <c r="AJ18" s="280"/>
      <c r="AK18" s="280"/>
      <c r="AL18" s="280"/>
      <c r="AM18" s="280"/>
      <c r="AN18" s="285"/>
      <c r="AO18" s="286"/>
      <c r="AP18" s="285"/>
      <c r="AQ18" s="280" t="s">
        <v>361</v>
      </c>
      <c r="AR18" s="283" t="s">
        <v>343</v>
      </c>
      <c r="AS18" s="283"/>
      <c r="AT18" s="283"/>
      <c r="AU18" s="283"/>
      <c r="AV18" s="283"/>
      <c r="AW18" s="283"/>
      <c r="AX18" s="283"/>
      <c r="AY18" s="283"/>
      <c r="AZ18" s="283" t="s">
        <v>280</v>
      </c>
      <c r="BA18" s="280"/>
      <c r="BB18" s="283">
        <v>0</v>
      </c>
      <c r="BC18" s="283">
        <v>0</v>
      </c>
      <c r="BD18" s="283">
        <v>0</v>
      </c>
      <c r="BE18" s="283">
        <v>0</v>
      </c>
      <c r="BF18" s="283">
        <v>0</v>
      </c>
      <c r="BG18" s="283">
        <v>0</v>
      </c>
      <c r="BH18" s="283">
        <v>0</v>
      </c>
      <c r="BI18" s="283">
        <v>0</v>
      </c>
      <c r="BJ18" s="283">
        <v>0</v>
      </c>
      <c r="BK18" s="283">
        <v>0</v>
      </c>
      <c r="BL18" s="283"/>
      <c r="BM18" s="283"/>
      <c r="BN18" s="283"/>
      <c r="BO18" s="283" t="s">
        <v>343</v>
      </c>
      <c r="BP18" s="290">
        <v>81.818181818181813</v>
      </c>
      <c r="BQ18" s="283"/>
      <c r="BR18" s="283"/>
      <c r="BS18" s="280"/>
      <c r="BT18" s="280"/>
      <c r="BU18" s="283"/>
      <c r="BV18" s="283" t="s">
        <v>343</v>
      </c>
      <c r="BW18" s="283">
        <v>1</v>
      </c>
      <c r="BX18" s="280" t="s">
        <v>354</v>
      </c>
      <c r="BY18" s="280" t="s">
        <v>511</v>
      </c>
      <c r="BZ18" s="221"/>
    </row>
    <row r="19" spans="1:78" ht="13" customHeight="1" x14ac:dyDescent="0.15">
      <c r="A19" s="280">
        <v>1679</v>
      </c>
      <c r="B19" s="281">
        <v>43200</v>
      </c>
      <c r="C19" s="282" t="s">
        <v>340</v>
      </c>
      <c r="D19" s="280" t="s">
        <v>282</v>
      </c>
      <c r="E19" s="280"/>
      <c r="F19" s="280" t="s">
        <v>360</v>
      </c>
      <c r="G19" s="281">
        <v>43061</v>
      </c>
      <c r="H19" s="283" t="s">
        <v>342</v>
      </c>
      <c r="I19" s="283" t="s">
        <v>343</v>
      </c>
      <c r="J19" s="283">
        <v>6</v>
      </c>
      <c r="K19" s="280" t="s">
        <v>488</v>
      </c>
      <c r="L19" s="280" t="s">
        <v>315</v>
      </c>
      <c r="M19" s="284">
        <v>114.98181818181817</v>
      </c>
      <c r="N19" s="284">
        <v>27.981818181818181</v>
      </c>
      <c r="O19" s="280"/>
      <c r="P19" s="280"/>
      <c r="Q19" s="285"/>
      <c r="R19" s="285"/>
      <c r="S19" s="285"/>
      <c r="T19" s="280"/>
      <c r="U19" s="280"/>
      <c r="V19" s="285"/>
      <c r="W19" s="285"/>
      <c r="X19" s="280"/>
      <c r="Y19" s="280"/>
      <c r="Z19" s="280"/>
      <c r="AA19" s="280"/>
      <c r="AB19" s="280"/>
      <c r="AC19" s="280"/>
      <c r="AD19" s="280"/>
      <c r="AE19" s="285"/>
      <c r="AF19" s="284">
        <v>10.336363636363634</v>
      </c>
      <c r="AG19" s="280"/>
      <c r="AH19" s="280"/>
      <c r="AI19" s="285"/>
      <c r="AJ19" s="280"/>
      <c r="AK19" s="280"/>
      <c r="AL19" s="280"/>
      <c r="AM19" s="280"/>
      <c r="AN19" s="285"/>
      <c r="AO19" s="286"/>
      <c r="AP19" s="285"/>
      <c r="AQ19" s="280" t="s">
        <v>361</v>
      </c>
      <c r="AR19" s="283" t="s">
        <v>343</v>
      </c>
      <c r="AS19" s="283"/>
      <c r="AT19" s="283"/>
      <c r="AU19" s="283"/>
      <c r="AV19" s="283">
        <v>6</v>
      </c>
      <c r="AW19" s="283"/>
      <c r="AX19" s="283"/>
      <c r="AY19" s="283"/>
      <c r="AZ19" s="283" t="s">
        <v>348</v>
      </c>
      <c r="BA19" s="280"/>
      <c r="BB19" s="283">
        <v>0</v>
      </c>
      <c r="BC19" s="283">
        <v>0</v>
      </c>
      <c r="BD19" s="283">
        <v>0</v>
      </c>
      <c r="BE19" s="283">
        <v>0</v>
      </c>
      <c r="BF19" s="283">
        <v>0</v>
      </c>
      <c r="BG19" s="283">
        <v>0</v>
      </c>
      <c r="BH19" s="283">
        <v>0</v>
      </c>
      <c r="BI19" s="283">
        <v>0</v>
      </c>
      <c r="BJ19" s="283">
        <v>0</v>
      </c>
      <c r="BK19" s="283">
        <v>0</v>
      </c>
      <c r="BL19" s="283"/>
      <c r="BM19" s="283"/>
      <c r="BN19" s="283"/>
      <c r="BO19" s="283" t="s">
        <v>343</v>
      </c>
      <c r="BP19" s="287"/>
      <c r="BQ19" s="283"/>
      <c r="BR19" s="291">
        <v>43615</v>
      </c>
      <c r="BS19" s="280"/>
      <c r="BT19" s="288"/>
      <c r="BU19" s="283"/>
      <c r="BV19" s="283" t="s">
        <v>343</v>
      </c>
      <c r="BW19" s="283"/>
      <c r="BX19" s="280"/>
      <c r="BY19" s="280" t="s">
        <v>512</v>
      </c>
      <c r="BZ19" s="221"/>
    </row>
    <row r="20" spans="1:78" ht="13" customHeight="1" x14ac:dyDescent="0.15">
      <c r="A20" s="280">
        <v>581</v>
      </c>
      <c r="B20" s="281">
        <v>43200</v>
      </c>
      <c r="C20" s="282" t="s">
        <v>340</v>
      </c>
      <c r="D20" s="280" t="s">
        <v>282</v>
      </c>
      <c r="E20" s="280"/>
      <c r="F20" s="280" t="s">
        <v>360</v>
      </c>
      <c r="G20" s="281">
        <v>43057</v>
      </c>
      <c r="H20" s="283" t="s">
        <v>342</v>
      </c>
      <c r="I20" s="283" t="s">
        <v>343</v>
      </c>
      <c r="J20" s="283">
        <v>7</v>
      </c>
      <c r="K20" s="280" t="s">
        <v>489</v>
      </c>
      <c r="L20" s="280" t="s">
        <v>359</v>
      </c>
      <c r="M20" s="284">
        <v>82.72727272727272</v>
      </c>
      <c r="N20" s="284">
        <v>27.727272727272727</v>
      </c>
      <c r="O20" s="215" t="s">
        <v>35</v>
      </c>
      <c r="P20" s="215">
        <v>30000</v>
      </c>
      <c r="Q20" s="284">
        <v>32.727272727272727</v>
      </c>
      <c r="R20" s="285"/>
      <c r="S20" s="285"/>
      <c r="T20" s="280"/>
      <c r="U20" s="280"/>
      <c r="V20" s="285"/>
      <c r="W20" s="285"/>
      <c r="X20" s="280"/>
      <c r="Y20" s="280"/>
      <c r="Z20" s="280"/>
      <c r="AA20" s="280"/>
      <c r="AB20" s="280"/>
      <c r="AC20" s="280"/>
      <c r="AD20" s="280"/>
      <c r="AE20" s="285"/>
      <c r="AF20" s="284">
        <v>13.18181818181818</v>
      </c>
      <c r="AG20" s="280"/>
      <c r="AH20" s="280"/>
      <c r="AI20" s="285"/>
      <c r="AJ20" s="280"/>
      <c r="AK20" s="280"/>
      <c r="AL20" s="280"/>
      <c r="AM20" s="280"/>
      <c r="AN20" s="285"/>
      <c r="AO20" s="286"/>
      <c r="AP20" s="285"/>
      <c r="AQ20" s="280" t="s">
        <v>361</v>
      </c>
      <c r="AR20" s="283" t="s">
        <v>343</v>
      </c>
      <c r="AS20" s="283"/>
      <c r="AT20" s="283"/>
      <c r="AU20" s="283"/>
      <c r="AV20" s="283">
        <v>7</v>
      </c>
      <c r="AW20" s="283"/>
      <c r="AX20" s="283"/>
      <c r="AY20" s="283"/>
      <c r="AZ20" s="283" t="s">
        <v>348</v>
      </c>
      <c r="BA20" s="280"/>
      <c r="BB20" s="283">
        <v>0</v>
      </c>
      <c r="BC20" s="283">
        <v>0</v>
      </c>
      <c r="BD20" s="283">
        <v>0</v>
      </c>
      <c r="BE20" s="283">
        <v>0</v>
      </c>
      <c r="BF20" s="283">
        <v>0</v>
      </c>
      <c r="BG20" s="283">
        <v>0</v>
      </c>
      <c r="BH20" s="283">
        <v>0</v>
      </c>
      <c r="BI20" s="283">
        <v>0</v>
      </c>
      <c r="BJ20" s="283">
        <v>0</v>
      </c>
      <c r="BK20" s="283">
        <v>0</v>
      </c>
      <c r="BL20" s="283"/>
      <c r="BM20" s="283"/>
      <c r="BN20" s="283"/>
      <c r="BO20" s="283" t="s">
        <v>343</v>
      </c>
      <c r="BP20" s="290">
        <v>163.58181818181816</v>
      </c>
      <c r="BQ20" s="283"/>
      <c r="BR20" s="291"/>
      <c r="BS20" s="280"/>
      <c r="BT20" s="280"/>
      <c r="BU20" s="283"/>
      <c r="BV20" s="283" t="s">
        <v>343</v>
      </c>
      <c r="BW20" s="283"/>
      <c r="BX20" s="280" t="s">
        <v>490</v>
      </c>
      <c r="BY20" s="280" t="s">
        <v>513</v>
      </c>
      <c r="BZ20" s="221"/>
    </row>
    <row r="21" spans="1:78" ht="13" customHeight="1" x14ac:dyDescent="0.15">
      <c r="A21" s="280">
        <v>1557</v>
      </c>
      <c r="B21" s="281">
        <v>43200</v>
      </c>
      <c r="C21" s="282" t="s">
        <v>340</v>
      </c>
      <c r="D21" s="280" t="s">
        <v>282</v>
      </c>
      <c r="E21" s="280"/>
      <c r="F21" s="280" t="s">
        <v>360</v>
      </c>
      <c r="G21" s="281">
        <v>43148</v>
      </c>
      <c r="H21" s="283" t="s">
        <v>342</v>
      </c>
      <c r="I21" s="283" t="s">
        <v>343</v>
      </c>
      <c r="J21" s="283">
        <v>8</v>
      </c>
      <c r="K21" s="280" t="s">
        <v>463</v>
      </c>
      <c r="L21" s="280" t="s">
        <v>492</v>
      </c>
      <c r="M21" s="284">
        <v>83.990909090909085</v>
      </c>
      <c r="N21" s="284">
        <v>27.881818181818183</v>
      </c>
      <c r="O21" s="280"/>
      <c r="P21" s="280"/>
      <c r="Q21" s="285"/>
      <c r="R21" s="285"/>
      <c r="S21" s="285"/>
      <c r="T21" s="280"/>
      <c r="U21" s="280"/>
      <c r="V21" s="285"/>
      <c r="W21" s="285"/>
      <c r="X21" s="280"/>
      <c r="Y21" s="280"/>
      <c r="Z21" s="280"/>
      <c r="AA21" s="280"/>
      <c r="AB21" s="280"/>
      <c r="AC21" s="280"/>
      <c r="AD21" s="280"/>
      <c r="AE21" s="285"/>
      <c r="AF21" s="284">
        <v>10.827272727272726</v>
      </c>
      <c r="AG21" s="280"/>
      <c r="AH21" s="280"/>
      <c r="AI21" s="285"/>
      <c r="AJ21" s="280"/>
      <c r="AK21" s="280"/>
      <c r="AL21" s="280"/>
      <c r="AM21" s="280"/>
      <c r="AN21" s="285"/>
      <c r="AO21" s="286"/>
      <c r="AP21" s="285"/>
      <c r="AQ21" s="280" t="s">
        <v>361</v>
      </c>
      <c r="AR21" s="283" t="s">
        <v>343</v>
      </c>
      <c r="AS21" s="283"/>
      <c r="AT21" s="283"/>
      <c r="AU21" s="283"/>
      <c r="AV21" s="283">
        <v>3</v>
      </c>
      <c r="AW21" s="283"/>
      <c r="AX21" s="283"/>
      <c r="AY21" s="283"/>
      <c r="AZ21" s="283" t="s">
        <v>348</v>
      </c>
      <c r="BA21" s="280"/>
      <c r="BB21" s="283">
        <v>0</v>
      </c>
      <c r="BC21" s="283">
        <v>0</v>
      </c>
      <c r="BD21" s="283">
        <v>0</v>
      </c>
      <c r="BE21" s="283">
        <v>0</v>
      </c>
      <c r="BF21" s="283">
        <v>0</v>
      </c>
      <c r="BG21" s="283">
        <v>0</v>
      </c>
      <c r="BH21" s="283">
        <v>0</v>
      </c>
      <c r="BI21" s="283">
        <v>0</v>
      </c>
      <c r="BJ21" s="283">
        <v>0</v>
      </c>
      <c r="BK21" s="283">
        <v>0</v>
      </c>
      <c r="BL21" s="283"/>
      <c r="BM21" s="283"/>
      <c r="BN21" s="283"/>
      <c r="BO21" s="283" t="s">
        <v>343</v>
      </c>
      <c r="BP21" s="287"/>
      <c r="BQ21" s="283"/>
      <c r="BR21" s="291"/>
      <c r="BS21" s="280"/>
      <c r="BT21" s="288"/>
      <c r="BU21" s="283"/>
      <c r="BV21" s="283" t="s">
        <v>343</v>
      </c>
      <c r="BW21" s="283">
        <v>1</v>
      </c>
      <c r="BX21" s="280" t="s">
        <v>493</v>
      </c>
      <c r="BY21" s="280" t="s">
        <v>514</v>
      </c>
      <c r="BZ21" s="221"/>
    </row>
    <row r="22" spans="1:78" ht="13" customHeight="1" x14ac:dyDescent="0.15">
      <c r="A22" s="280">
        <v>348</v>
      </c>
      <c r="B22" s="281">
        <v>43200</v>
      </c>
      <c r="C22" s="282" t="s">
        <v>340</v>
      </c>
      <c r="D22" s="280" t="s">
        <v>282</v>
      </c>
      <c r="E22" s="280"/>
      <c r="F22" s="280" t="s">
        <v>360</v>
      </c>
      <c r="G22" s="281">
        <v>43081</v>
      </c>
      <c r="H22" s="283" t="s">
        <v>280</v>
      </c>
      <c r="I22" s="283" t="s">
        <v>299</v>
      </c>
      <c r="J22" s="283">
        <v>9</v>
      </c>
      <c r="K22" s="280" t="s">
        <v>495</v>
      </c>
      <c r="L22" s="280" t="s">
        <v>472</v>
      </c>
      <c r="M22" s="284">
        <v>138.49999999999997</v>
      </c>
      <c r="N22" s="284">
        <v>33.590909090909093</v>
      </c>
      <c r="O22" s="215" t="s">
        <v>35</v>
      </c>
      <c r="P22" s="215">
        <v>30000</v>
      </c>
      <c r="Q22" s="284">
        <v>36.690909090909088</v>
      </c>
      <c r="R22" s="285"/>
      <c r="S22" s="285"/>
      <c r="T22" s="280"/>
      <c r="U22" s="280"/>
      <c r="V22" s="285"/>
      <c r="W22" s="285"/>
      <c r="X22" s="280"/>
      <c r="Y22" s="280"/>
      <c r="Z22" s="280"/>
      <c r="AA22" s="280"/>
      <c r="AB22" s="280"/>
      <c r="AC22" s="280"/>
      <c r="AD22" s="280"/>
      <c r="AE22" s="285"/>
      <c r="AF22" s="284">
        <v>15.163636363636362</v>
      </c>
      <c r="AG22" s="280"/>
      <c r="AH22" s="280"/>
      <c r="AI22" s="285"/>
      <c r="AJ22" s="280"/>
      <c r="AK22" s="280"/>
      <c r="AL22" s="280"/>
      <c r="AM22" s="280"/>
      <c r="AN22" s="285"/>
      <c r="AO22" s="286"/>
      <c r="AP22" s="285"/>
      <c r="AQ22" s="280" t="s">
        <v>361</v>
      </c>
      <c r="AR22" s="283" t="s">
        <v>343</v>
      </c>
      <c r="AS22" s="283"/>
      <c r="AT22" s="283"/>
      <c r="AU22" s="283"/>
      <c r="AV22" s="283"/>
      <c r="AW22" s="283"/>
      <c r="AX22" s="283"/>
      <c r="AY22" s="283"/>
      <c r="AZ22" s="283" t="s">
        <v>343</v>
      </c>
      <c r="BA22" s="280"/>
      <c r="BB22" s="283">
        <v>0</v>
      </c>
      <c r="BC22" s="283">
        <v>10</v>
      </c>
      <c r="BD22" s="283">
        <v>0</v>
      </c>
      <c r="BE22" s="283">
        <v>0</v>
      </c>
      <c r="BF22" s="283">
        <v>0</v>
      </c>
      <c r="BG22" s="283">
        <v>0</v>
      </c>
      <c r="BH22" s="283">
        <v>0</v>
      </c>
      <c r="BI22" s="283">
        <v>0</v>
      </c>
      <c r="BJ22" s="283">
        <v>0</v>
      </c>
      <c r="BK22" s="283">
        <v>0</v>
      </c>
      <c r="BL22" s="283"/>
      <c r="BM22" s="283"/>
      <c r="BN22" s="283"/>
      <c r="BO22" s="283" t="s">
        <v>343</v>
      </c>
      <c r="BP22" s="287"/>
      <c r="BQ22" s="283"/>
      <c r="BR22" s="291"/>
      <c r="BS22" s="280"/>
      <c r="BT22" s="288"/>
      <c r="BU22" s="283"/>
      <c r="BV22" s="283" t="s">
        <v>343</v>
      </c>
      <c r="BW22" s="283"/>
      <c r="BX22" s="280"/>
      <c r="BY22" s="280" t="s">
        <v>515</v>
      </c>
      <c r="BZ22" s="221"/>
    </row>
    <row r="23" spans="1:78" ht="13" customHeight="1" x14ac:dyDescent="0.15">
      <c r="A23" s="280">
        <v>34</v>
      </c>
      <c r="B23" s="281">
        <v>43200</v>
      </c>
      <c r="C23" s="282" t="s">
        <v>340</v>
      </c>
      <c r="D23" s="280" t="s">
        <v>282</v>
      </c>
      <c r="E23" s="280"/>
      <c r="F23" s="280" t="s">
        <v>364</v>
      </c>
      <c r="G23" s="281">
        <v>43197</v>
      </c>
      <c r="H23" s="283" t="s">
        <v>342</v>
      </c>
      <c r="I23" s="283" t="s">
        <v>343</v>
      </c>
      <c r="J23" s="283">
        <v>1</v>
      </c>
      <c r="K23" s="280" t="s">
        <v>344</v>
      </c>
      <c r="L23" s="280" t="s">
        <v>481</v>
      </c>
      <c r="M23" s="284">
        <v>138.49999999999997</v>
      </c>
      <c r="N23" s="284">
        <v>37.68181818181818</v>
      </c>
      <c r="O23" s="280"/>
      <c r="P23" s="280"/>
      <c r="Q23" s="285"/>
      <c r="R23" s="280"/>
      <c r="S23" s="285"/>
      <c r="T23" s="280"/>
      <c r="U23" s="280"/>
      <c r="V23" s="285"/>
      <c r="W23" s="284">
        <v>20.7</v>
      </c>
      <c r="X23" s="280"/>
      <c r="Y23" s="280"/>
      <c r="Z23" s="280"/>
      <c r="AA23" s="280"/>
      <c r="AB23" s="280"/>
      <c r="AC23" s="280"/>
      <c r="AD23" s="280"/>
      <c r="AE23" s="285"/>
      <c r="AF23" s="285"/>
      <c r="AG23" s="280"/>
      <c r="AH23" s="280"/>
      <c r="AI23" s="284">
        <v>29.18181818181818</v>
      </c>
      <c r="AJ23" s="280"/>
      <c r="AK23" s="280"/>
      <c r="AL23" s="280"/>
      <c r="AM23" s="280"/>
      <c r="AN23" s="285"/>
      <c r="AO23" s="286"/>
      <c r="AP23" s="285"/>
      <c r="AQ23" s="280" t="s">
        <v>365</v>
      </c>
      <c r="AR23" s="283" t="s">
        <v>343</v>
      </c>
      <c r="AS23" s="283"/>
      <c r="AT23" s="283"/>
      <c r="AU23" s="283"/>
      <c r="AV23" s="283">
        <v>8</v>
      </c>
      <c r="AW23" s="283"/>
      <c r="AX23" s="283"/>
      <c r="AY23" s="283"/>
      <c r="AZ23" s="283" t="s">
        <v>348</v>
      </c>
      <c r="BA23" s="280"/>
      <c r="BB23" s="283">
        <v>10</v>
      </c>
      <c r="BC23" s="283">
        <v>0</v>
      </c>
      <c r="BD23" s="283">
        <v>0</v>
      </c>
      <c r="BE23" s="283">
        <v>0</v>
      </c>
      <c r="BF23" s="283">
        <v>0</v>
      </c>
      <c r="BG23" s="283">
        <v>0</v>
      </c>
      <c r="BH23" s="283">
        <v>0</v>
      </c>
      <c r="BI23" s="283">
        <v>0</v>
      </c>
      <c r="BJ23" s="283">
        <v>0</v>
      </c>
      <c r="BK23" s="283">
        <v>0</v>
      </c>
      <c r="BL23" s="283"/>
      <c r="BM23" s="283"/>
      <c r="BN23" s="283">
        <v>24</v>
      </c>
      <c r="BO23" s="283" t="s">
        <v>343</v>
      </c>
      <c r="BP23" s="287"/>
      <c r="BQ23" s="283"/>
      <c r="BR23" s="283"/>
      <c r="BS23" s="280"/>
      <c r="BT23" s="288"/>
      <c r="BU23" s="283"/>
      <c r="BV23" s="283" t="s">
        <v>343</v>
      </c>
      <c r="BW23" s="283">
        <v>1</v>
      </c>
      <c r="BX23" s="280"/>
      <c r="BY23" s="280" t="s">
        <v>276</v>
      </c>
      <c r="BZ23" s="221"/>
    </row>
    <row r="24" spans="1:78" ht="13" customHeight="1" x14ac:dyDescent="0.15">
      <c r="A24" s="280">
        <v>718</v>
      </c>
      <c r="B24" s="281">
        <v>43200</v>
      </c>
      <c r="C24" s="282" t="s">
        <v>340</v>
      </c>
      <c r="D24" s="280" t="s">
        <v>282</v>
      </c>
      <c r="E24" s="280"/>
      <c r="F24" s="280" t="s">
        <v>364</v>
      </c>
      <c r="G24" s="281">
        <v>43008</v>
      </c>
      <c r="H24" s="283" t="s">
        <v>342</v>
      </c>
      <c r="I24" s="283" t="s">
        <v>343</v>
      </c>
      <c r="J24" s="283">
        <v>2</v>
      </c>
      <c r="K24" s="280" t="s">
        <v>483</v>
      </c>
      <c r="L24" s="280" t="s">
        <v>311</v>
      </c>
      <c r="M24" s="284">
        <v>123.49999999999999</v>
      </c>
      <c r="N24" s="284">
        <v>43.827272727272728</v>
      </c>
      <c r="O24" s="280"/>
      <c r="P24" s="280"/>
      <c r="Q24" s="285"/>
      <c r="R24" s="280"/>
      <c r="S24" s="285"/>
      <c r="T24" s="280"/>
      <c r="U24" s="280"/>
      <c r="V24" s="285"/>
      <c r="W24" s="284">
        <v>25.75454545454545</v>
      </c>
      <c r="X24" s="280"/>
      <c r="Y24" s="280"/>
      <c r="Z24" s="280"/>
      <c r="AA24" s="280"/>
      <c r="AB24" s="280"/>
      <c r="AC24" s="280"/>
      <c r="AD24" s="280"/>
      <c r="AE24" s="285"/>
      <c r="AF24" s="285"/>
      <c r="AG24" s="280"/>
      <c r="AH24" s="280"/>
      <c r="AI24" s="284">
        <v>33.018181818181816</v>
      </c>
      <c r="AJ24" s="280"/>
      <c r="AK24" s="280"/>
      <c r="AL24" s="280"/>
      <c r="AM24" s="280"/>
      <c r="AN24" s="285"/>
      <c r="AO24" s="286"/>
      <c r="AP24" s="285"/>
      <c r="AQ24" s="280" t="s">
        <v>365</v>
      </c>
      <c r="AR24" s="283" t="s">
        <v>343</v>
      </c>
      <c r="AS24" s="283"/>
      <c r="AT24" s="283"/>
      <c r="AU24" s="283"/>
      <c r="AV24" s="283">
        <v>8.36</v>
      </c>
      <c r="AW24" s="283"/>
      <c r="AX24" s="283"/>
      <c r="AY24" s="283"/>
      <c r="AZ24" s="283" t="s">
        <v>348</v>
      </c>
      <c r="BA24" s="280"/>
      <c r="BB24" s="283">
        <v>10</v>
      </c>
      <c r="BC24" s="283">
        <v>0</v>
      </c>
      <c r="BD24" s="283">
        <v>0</v>
      </c>
      <c r="BE24" s="283">
        <v>0</v>
      </c>
      <c r="BF24" s="283">
        <v>0</v>
      </c>
      <c r="BG24" s="283">
        <v>0</v>
      </c>
      <c r="BH24" s="283">
        <v>0</v>
      </c>
      <c r="BI24" s="283">
        <v>0</v>
      </c>
      <c r="BJ24" s="283">
        <v>0</v>
      </c>
      <c r="BK24" s="283">
        <v>0</v>
      </c>
      <c r="BL24" s="283"/>
      <c r="BM24" s="283"/>
      <c r="BN24" s="283">
        <v>12</v>
      </c>
      <c r="BO24" s="283" t="s">
        <v>343</v>
      </c>
      <c r="BP24" s="287"/>
      <c r="BQ24" s="283">
        <v>12</v>
      </c>
      <c r="BR24" s="283"/>
      <c r="BS24" s="280"/>
      <c r="BT24" s="280"/>
      <c r="BU24" s="283"/>
      <c r="BV24" s="283" t="s">
        <v>343</v>
      </c>
      <c r="BW24" s="283">
        <v>1</v>
      </c>
      <c r="BX24" s="280"/>
      <c r="BY24" s="280" t="s">
        <v>516</v>
      </c>
      <c r="BZ24" s="221"/>
    </row>
    <row r="25" spans="1:78" ht="13" customHeight="1" x14ac:dyDescent="0.15">
      <c r="A25" s="280">
        <v>1353</v>
      </c>
      <c r="B25" s="281">
        <v>43200</v>
      </c>
      <c r="C25" s="282" t="s">
        <v>340</v>
      </c>
      <c r="D25" s="280" t="s">
        <v>282</v>
      </c>
      <c r="E25" s="280"/>
      <c r="F25" s="280" t="s">
        <v>364</v>
      </c>
      <c r="G25" s="281">
        <v>43075</v>
      </c>
      <c r="H25" s="283" t="s">
        <v>342</v>
      </c>
      <c r="I25" s="283" t="s">
        <v>343</v>
      </c>
      <c r="J25" s="283">
        <v>3</v>
      </c>
      <c r="K25" s="280" t="s">
        <v>349</v>
      </c>
      <c r="L25" s="280" t="s">
        <v>484</v>
      </c>
      <c r="M25" s="284">
        <v>118.90909090909091</v>
      </c>
      <c r="N25" s="284">
        <v>33.981818181818184</v>
      </c>
      <c r="O25" s="280"/>
      <c r="P25" s="280"/>
      <c r="Q25" s="285"/>
      <c r="R25" s="280"/>
      <c r="S25" s="285"/>
      <c r="T25" s="280"/>
      <c r="U25" s="280"/>
      <c r="V25" s="285"/>
      <c r="W25" s="284">
        <v>18.263636363636362</v>
      </c>
      <c r="X25" s="280"/>
      <c r="Y25" s="280"/>
      <c r="Z25" s="280"/>
      <c r="AA25" s="280"/>
      <c r="AB25" s="280"/>
      <c r="AC25" s="280"/>
      <c r="AD25" s="280"/>
      <c r="AE25" s="285"/>
      <c r="AF25" s="285"/>
      <c r="AG25" s="280"/>
      <c r="AH25" s="280"/>
      <c r="AI25" s="284">
        <v>24.436363636363634</v>
      </c>
      <c r="AJ25" s="280"/>
      <c r="AK25" s="280"/>
      <c r="AL25" s="280"/>
      <c r="AM25" s="280"/>
      <c r="AN25" s="285"/>
      <c r="AO25" s="286"/>
      <c r="AP25" s="285"/>
      <c r="AQ25" s="280" t="s">
        <v>365</v>
      </c>
      <c r="AR25" s="283" t="s">
        <v>343</v>
      </c>
      <c r="AS25" s="283"/>
      <c r="AT25" s="283"/>
      <c r="AU25" s="283"/>
      <c r="AV25" s="283">
        <v>7</v>
      </c>
      <c r="AW25" s="283"/>
      <c r="AX25" s="283"/>
      <c r="AY25" s="283"/>
      <c r="AZ25" s="283" t="s">
        <v>348</v>
      </c>
      <c r="BA25" s="280"/>
      <c r="BB25" s="283">
        <v>0</v>
      </c>
      <c r="BC25" s="283">
        <v>0</v>
      </c>
      <c r="BD25" s="283">
        <v>0</v>
      </c>
      <c r="BE25" s="283">
        <v>0</v>
      </c>
      <c r="BF25" s="283">
        <v>0</v>
      </c>
      <c r="BG25" s="283">
        <v>0</v>
      </c>
      <c r="BH25" s="283">
        <v>0</v>
      </c>
      <c r="BI25" s="283">
        <v>0</v>
      </c>
      <c r="BJ25" s="283">
        <v>0</v>
      </c>
      <c r="BK25" s="283">
        <v>0</v>
      </c>
      <c r="BL25" s="283">
        <v>12</v>
      </c>
      <c r="BM25" s="283"/>
      <c r="BN25" s="283">
        <v>12</v>
      </c>
      <c r="BO25" s="283" t="s">
        <v>343</v>
      </c>
      <c r="BP25" s="287"/>
      <c r="BQ25" s="283"/>
      <c r="BR25" s="283"/>
      <c r="BS25" s="280"/>
      <c r="BT25" s="280"/>
      <c r="BU25" s="283"/>
      <c r="BV25" s="283" t="s">
        <v>343</v>
      </c>
      <c r="BW25" s="283"/>
      <c r="BX25" s="280"/>
      <c r="BY25" s="280" t="s">
        <v>517</v>
      </c>
      <c r="BZ25" s="221"/>
    </row>
    <row r="26" spans="1:78" ht="13" customHeight="1" x14ac:dyDescent="0.15">
      <c r="A26" s="280">
        <v>1230</v>
      </c>
      <c r="B26" s="281">
        <v>43200</v>
      </c>
      <c r="C26" s="282" t="s">
        <v>340</v>
      </c>
      <c r="D26" s="280" t="s">
        <v>282</v>
      </c>
      <c r="E26" s="280"/>
      <c r="F26" s="280" t="s">
        <v>364</v>
      </c>
      <c r="G26" s="281">
        <v>43117</v>
      </c>
      <c r="H26" s="283" t="s">
        <v>342</v>
      </c>
      <c r="I26" s="283" t="s">
        <v>343</v>
      </c>
      <c r="J26" s="283">
        <v>4</v>
      </c>
      <c r="K26" s="280" t="s">
        <v>352</v>
      </c>
      <c r="L26" s="280" t="s">
        <v>432</v>
      </c>
      <c r="M26" s="284">
        <v>80.599999999999994</v>
      </c>
      <c r="N26" s="284">
        <v>36.499999999999993</v>
      </c>
      <c r="O26" s="280"/>
      <c r="P26" s="280"/>
      <c r="Q26" s="285"/>
      <c r="R26" s="280"/>
      <c r="S26" s="285"/>
      <c r="T26" s="280"/>
      <c r="U26" s="280"/>
      <c r="V26" s="285"/>
      <c r="W26" s="284">
        <v>18.999999999999996</v>
      </c>
      <c r="X26" s="280"/>
      <c r="Y26" s="280"/>
      <c r="Z26" s="280"/>
      <c r="AA26" s="280"/>
      <c r="AB26" s="280"/>
      <c r="AC26" s="280"/>
      <c r="AD26" s="280"/>
      <c r="AE26" s="285"/>
      <c r="AF26" s="285"/>
      <c r="AG26" s="280"/>
      <c r="AH26" s="280"/>
      <c r="AI26" s="284">
        <v>27.499999999999996</v>
      </c>
      <c r="AJ26" s="280"/>
      <c r="AK26" s="280"/>
      <c r="AL26" s="280"/>
      <c r="AM26" s="280"/>
      <c r="AN26" s="285"/>
      <c r="AO26" s="286"/>
      <c r="AP26" s="285"/>
      <c r="AQ26" s="289" t="s">
        <v>365</v>
      </c>
      <c r="AR26" s="283" t="s">
        <v>343</v>
      </c>
      <c r="AS26" s="283"/>
      <c r="AT26" s="283"/>
      <c r="AU26" s="283"/>
      <c r="AV26" s="283">
        <v>7</v>
      </c>
      <c r="AW26" s="283"/>
      <c r="AX26" s="283"/>
      <c r="AY26" s="283"/>
      <c r="AZ26" s="283" t="s">
        <v>343</v>
      </c>
      <c r="BA26" s="280"/>
      <c r="BB26" s="283">
        <v>0</v>
      </c>
      <c r="BC26" s="283">
        <v>0</v>
      </c>
      <c r="BD26" s="283">
        <v>0</v>
      </c>
      <c r="BE26" s="283">
        <v>0</v>
      </c>
      <c r="BF26" s="283">
        <v>0</v>
      </c>
      <c r="BG26" s="283">
        <v>0</v>
      </c>
      <c r="BH26" s="283">
        <v>0</v>
      </c>
      <c r="BI26" s="283">
        <v>0</v>
      </c>
      <c r="BJ26" s="283">
        <v>0</v>
      </c>
      <c r="BK26" s="283">
        <v>0</v>
      </c>
      <c r="BL26" s="283"/>
      <c r="BM26" s="283"/>
      <c r="BN26" s="283"/>
      <c r="BO26" s="283" t="s">
        <v>343</v>
      </c>
      <c r="BP26" s="287"/>
      <c r="BQ26" s="283"/>
      <c r="BR26" s="283"/>
      <c r="BS26" s="280"/>
      <c r="BT26" s="280"/>
      <c r="BU26" s="283"/>
      <c r="BV26" s="283" t="s">
        <v>343</v>
      </c>
      <c r="BW26" s="283"/>
      <c r="BX26" s="280"/>
      <c r="BY26" s="280" t="s">
        <v>518</v>
      </c>
      <c r="BZ26" s="221"/>
    </row>
    <row r="27" spans="1:78" ht="13" customHeight="1" x14ac:dyDescent="0.15">
      <c r="A27" s="280">
        <v>1682</v>
      </c>
      <c r="B27" s="281">
        <v>43200</v>
      </c>
      <c r="C27" s="282" t="s">
        <v>340</v>
      </c>
      <c r="D27" s="280" t="s">
        <v>282</v>
      </c>
      <c r="E27" s="280"/>
      <c r="F27" s="280" t="s">
        <v>364</v>
      </c>
      <c r="G27" s="281">
        <v>43061</v>
      </c>
      <c r="H27" s="283" t="s">
        <v>342</v>
      </c>
      <c r="I27" s="283" t="s">
        <v>343</v>
      </c>
      <c r="J27" s="283">
        <v>6</v>
      </c>
      <c r="K27" s="280" t="s">
        <v>488</v>
      </c>
      <c r="L27" s="280" t="s">
        <v>315</v>
      </c>
      <c r="M27" s="284">
        <v>114.98181818181817</v>
      </c>
      <c r="N27" s="284">
        <v>33.981818181818184</v>
      </c>
      <c r="O27" s="280"/>
      <c r="P27" s="280"/>
      <c r="Q27" s="285"/>
      <c r="R27" s="280"/>
      <c r="S27" s="285"/>
      <c r="T27" s="280"/>
      <c r="U27" s="280"/>
      <c r="V27" s="285"/>
      <c r="W27" s="284">
        <v>18.099999999999998</v>
      </c>
      <c r="X27" s="280"/>
      <c r="Y27" s="280"/>
      <c r="Z27" s="280"/>
      <c r="AA27" s="280"/>
      <c r="AB27" s="280"/>
      <c r="AC27" s="280"/>
      <c r="AD27" s="280"/>
      <c r="AE27" s="285"/>
      <c r="AF27" s="285"/>
      <c r="AG27" s="280"/>
      <c r="AH27" s="280"/>
      <c r="AI27" s="284">
        <v>24.427272727272726</v>
      </c>
      <c r="AJ27" s="280"/>
      <c r="AK27" s="280"/>
      <c r="AL27" s="280"/>
      <c r="AM27" s="280"/>
      <c r="AN27" s="285"/>
      <c r="AO27" s="286"/>
      <c r="AP27" s="285"/>
      <c r="AQ27" s="280" t="s">
        <v>365</v>
      </c>
      <c r="AR27" s="283" t="s">
        <v>343</v>
      </c>
      <c r="AS27" s="283"/>
      <c r="AT27" s="283"/>
      <c r="AU27" s="283"/>
      <c r="AV27" s="283">
        <v>6</v>
      </c>
      <c r="AW27" s="283"/>
      <c r="AX27" s="283"/>
      <c r="AY27" s="283"/>
      <c r="AZ27" s="283" t="s">
        <v>348</v>
      </c>
      <c r="BA27" s="280"/>
      <c r="BB27" s="283">
        <v>0</v>
      </c>
      <c r="BC27" s="283">
        <v>0</v>
      </c>
      <c r="BD27" s="283">
        <v>0</v>
      </c>
      <c r="BE27" s="283">
        <v>0</v>
      </c>
      <c r="BF27" s="283">
        <v>0</v>
      </c>
      <c r="BG27" s="283">
        <v>0</v>
      </c>
      <c r="BH27" s="283">
        <v>0</v>
      </c>
      <c r="BI27" s="283">
        <v>0</v>
      </c>
      <c r="BJ27" s="283">
        <v>0</v>
      </c>
      <c r="BK27" s="283">
        <v>0</v>
      </c>
      <c r="BL27" s="283"/>
      <c r="BM27" s="283"/>
      <c r="BN27" s="283"/>
      <c r="BO27" s="283" t="s">
        <v>343</v>
      </c>
      <c r="BP27" s="287"/>
      <c r="BQ27" s="283"/>
      <c r="BR27" s="291">
        <v>43615</v>
      </c>
      <c r="BS27" s="280"/>
      <c r="BT27" s="280"/>
      <c r="BU27" s="283"/>
      <c r="BV27" s="283" t="s">
        <v>343</v>
      </c>
      <c r="BW27" s="283"/>
      <c r="BX27" s="280"/>
      <c r="BY27" s="280" t="s">
        <v>276</v>
      </c>
      <c r="BZ27" s="221"/>
    </row>
    <row r="28" spans="1:78" ht="13" customHeight="1" x14ac:dyDescent="0.15">
      <c r="A28" s="280">
        <v>584</v>
      </c>
      <c r="B28" s="281">
        <v>43200</v>
      </c>
      <c r="C28" s="282" t="s">
        <v>340</v>
      </c>
      <c r="D28" s="280" t="s">
        <v>282</v>
      </c>
      <c r="E28" s="280"/>
      <c r="F28" s="280" t="s">
        <v>364</v>
      </c>
      <c r="G28" s="281">
        <v>43057</v>
      </c>
      <c r="H28" s="283" t="s">
        <v>342</v>
      </c>
      <c r="I28" s="283" t="s">
        <v>343</v>
      </c>
      <c r="J28" s="283">
        <v>7</v>
      </c>
      <c r="K28" s="280" t="s">
        <v>489</v>
      </c>
      <c r="L28" s="280" t="s">
        <v>359</v>
      </c>
      <c r="M28" s="284">
        <v>82.72727272727272</v>
      </c>
      <c r="N28" s="284">
        <v>35.454545454545453</v>
      </c>
      <c r="O28" s="280"/>
      <c r="P28" s="280"/>
      <c r="Q28" s="285"/>
      <c r="R28" s="280"/>
      <c r="S28" s="285"/>
      <c r="T28" s="280"/>
      <c r="U28" s="280"/>
      <c r="V28" s="285"/>
      <c r="W28" s="284">
        <v>17.727272727272727</v>
      </c>
      <c r="X28" s="280"/>
      <c r="Y28" s="280"/>
      <c r="Z28" s="280"/>
      <c r="AA28" s="280"/>
      <c r="AB28" s="280"/>
      <c r="AC28" s="280"/>
      <c r="AD28" s="280"/>
      <c r="AE28" s="285"/>
      <c r="AF28" s="285"/>
      <c r="AG28" s="280"/>
      <c r="AH28" s="280"/>
      <c r="AI28" s="284">
        <v>26.36363636363636</v>
      </c>
      <c r="AJ28" s="280"/>
      <c r="AK28" s="280"/>
      <c r="AL28" s="280"/>
      <c r="AM28" s="280"/>
      <c r="AN28" s="285"/>
      <c r="AO28" s="286"/>
      <c r="AP28" s="285"/>
      <c r="AQ28" s="280" t="s">
        <v>365</v>
      </c>
      <c r="AR28" s="283" t="s">
        <v>343</v>
      </c>
      <c r="AS28" s="283"/>
      <c r="AT28" s="283"/>
      <c r="AU28" s="283"/>
      <c r="AV28" s="283">
        <v>7</v>
      </c>
      <c r="AW28" s="283"/>
      <c r="AX28" s="283"/>
      <c r="AY28" s="283"/>
      <c r="AZ28" s="283" t="s">
        <v>348</v>
      </c>
      <c r="BA28" s="280"/>
      <c r="BB28" s="283">
        <v>0</v>
      </c>
      <c r="BC28" s="283">
        <v>0</v>
      </c>
      <c r="BD28" s="283">
        <v>0</v>
      </c>
      <c r="BE28" s="283">
        <v>0</v>
      </c>
      <c r="BF28" s="283">
        <v>0</v>
      </c>
      <c r="BG28" s="283">
        <v>0</v>
      </c>
      <c r="BH28" s="283">
        <v>0</v>
      </c>
      <c r="BI28" s="283">
        <v>0</v>
      </c>
      <c r="BJ28" s="283">
        <v>0</v>
      </c>
      <c r="BK28" s="283">
        <v>0</v>
      </c>
      <c r="BL28" s="283"/>
      <c r="BM28" s="283"/>
      <c r="BN28" s="283"/>
      <c r="BO28" s="283" t="s">
        <v>343</v>
      </c>
      <c r="BP28" s="290">
        <v>163.58181818181816</v>
      </c>
      <c r="BQ28" s="283"/>
      <c r="BR28" s="291"/>
      <c r="BS28" s="280"/>
      <c r="BT28" s="280"/>
      <c r="BU28" s="283"/>
      <c r="BV28" s="283" t="s">
        <v>343</v>
      </c>
      <c r="BW28" s="283"/>
      <c r="BX28" s="280" t="s">
        <v>490</v>
      </c>
      <c r="BY28" s="280" t="s">
        <v>519</v>
      </c>
      <c r="BZ28" s="221"/>
    </row>
    <row r="29" spans="1:78" ht="13" customHeight="1" x14ac:dyDescent="0.15">
      <c r="A29" s="280">
        <v>1560</v>
      </c>
      <c r="B29" s="281">
        <v>43200</v>
      </c>
      <c r="C29" s="282" t="s">
        <v>340</v>
      </c>
      <c r="D29" s="280" t="s">
        <v>282</v>
      </c>
      <c r="E29" s="280"/>
      <c r="F29" s="280" t="s">
        <v>364</v>
      </c>
      <c r="G29" s="281">
        <v>43148</v>
      </c>
      <c r="H29" s="283" t="s">
        <v>342</v>
      </c>
      <c r="I29" s="283" t="s">
        <v>343</v>
      </c>
      <c r="J29" s="283">
        <v>8</v>
      </c>
      <c r="K29" s="280" t="s">
        <v>463</v>
      </c>
      <c r="L29" s="280" t="s">
        <v>492</v>
      </c>
      <c r="M29" s="284">
        <v>98.772727272727266</v>
      </c>
      <c r="N29" s="284">
        <v>30.890909090909087</v>
      </c>
      <c r="O29" s="280"/>
      <c r="P29" s="280"/>
      <c r="Q29" s="285"/>
      <c r="R29" s="280"/>
      <c r="S29" s="285"/>
      <c r="T29" s="280"/>
      <c r="U29" s="280"/>
      <c r="V29" s="285"/>
      <c r="W29" s="284">
        <v>16.963636363636361</v>
      </c>
      <c r="X29" s="280"/>
      <c r="Y29" s="280"/>
      <c r="Z29" s="280"/>
      <c r="AA29" s="280"/>
      <c r="AB29" s="280"/>
      <c r="AC29" s="280"/>
      <c r="AD29" s="280"/>
      <c r="AE29" s="285"/>
      <c r="AF29" s="285"/>
      <c r="AG29" s="280"/>
      <c r="AH29" s="280"/>
      <c r="AI29" s="284">
        <v>25.990909090909089</v>
      </c>
      <c r="AJ29" s="280"/>
      <c r="AK29" s="280"/>
      <c r="AL29" s="280"/>
      <c r="AM29" s="280"/>
      <c r="AN29" s="285"/>
      <c r="AO29" s="286"/>
      <c r="AP29" s="285"/>
      <c r="AQ29" s="280" t="s">
        <v>365</v>
      </c>
      <c r="AR29" s="283" t="s">
        <v>343</v>
      </c>
      <c r="AS29" s="283"/>
      <c r="AT29" s="283"/>
      <c r="AU29" s="283"/>
      <c r="AV29" s="283">
        <v>3</v>
      </c>
      <c r="AW29" s="283"/>
      <c r="AX29" s="283"/>
      <c r="AY29" s="283"/>
      <c r="AZ29" s="283" t="s">
        <v>348</v>
      </c>
      <c r="BA29" s="280"/>
      <c r="BB29" s="283">
        <v>0</v>
      </c>
      <c r="BC29" s="283">
        <v>0</v>
      </c>
      <c r="BD29" s="283">
        <v>0</v>
      </c>
      <c r="BE29" s="283">
        <v>0</v>
      </c>
      <c r="BF29" s="283">
        <v>0</v>
      </c>
      <c r="BG29" s="283">
        <v>0</v>
      </c>
      <c r="BH29" s="283">
        <v>0</v>
      </c>
      <c r="BI29" s="283">
        <v>0</v>
      </c>
      <c r="BJ29" s="283">
        <v>0</v>
      </c>
      <c r="BK29" s="283">
        <v>0</v>
      </c>
      <c r="BL29" s="283"/>
      <c r="BM29" s="283"/>
      <c r="BN29" s="283"/>
      <c r="BO29" s="283" t="s">
        <v>343</v>
      </c>
      <c r="BP29" s="287"/>
      <c r="BQ29" s="283"/>
      <c r="BR29" s="291"/>
      <c r="BS29" s="280"/>
      <c r="BT29" s="280"/>
      <c r="BU29" s="283"/>
      <c r="BV29" s="283" t="s">
        <v>343</v>
      </c>
      <c r="BW29" s="283">
        <v>1</v>
      </c>
      <c r="BX29" s="280" t="s">
        <v>493</v>
      </c>
      <c r="BY29" s="280" t="s">
        <v>520</v>
      </c>
      <c r="BZ29" s="221"/>
    </row>
    <row r="30" spans="1:78" ht="13" customHeight="1" x14ac:dyDescent="0.15">
      <c r="A30" s="280">
        <v>351</v>
      </c>
      <c r="B30" s="281">
        <v>43200</v>
      </c>
      <c r="C30" s="282" t="s">
        <v>340</v>
      </c>
      <c r="D30" s="280" t="s">
        <v>282</v>
      </c>
      <c r="E30" s="280"/>
      <c r="F30" s="280" t="s">
        <v>364</v>
      </c>
      <c r="G30" s="281">
        <v>43081</v>
      </c>
      <c r="H30" s="283" t="s">
        <v>342</v>
      </c>
      <c r="I30" s="283" t="s">
        <v>299</v>
      </c>
      <c r="J30" s="283">
        <v>9</v>
      </c>
      <c r="K30" s="280" t="s">
        <v>495</v>
      </c>
      <c r="L30" s="280" t="s">
        <v>472</v>
      </c>
      <c r="M30" s="284">
        <v>129.49999999999997</v>
      </c>
      <c r="N30" s="284">
        <v>41.027272727272724</v>
      </c>
      <c r="O30" s="280"/>
      <c r="P30" s="280"/>
      <c r="Q30" s="285"/>
      <c r="R30" s="280"/>
      <c r="S30" s="285"/>
      <c r="T30" s="280"/>
      <c r="U30" s="280"/>
      <c r="V30" s="285"/>
      <c r="W30" s="284">
        <v>22.054545454545455</v>
      </c>
      <c r="X30" s="280"/>
      <c r="Y30" s="280"/>
      <c r="Z30" s="280"/>
      <c r="AA30" s="280"/>
      <c r="AB30" s="280"/>
      <c r="AC30" s="280"/>
      <c r="AD30" s="280"/>
      <c r="AE30" s="285"/>
      <c r="AF30" s="285"/>
      <c r="AG30" s="280"/>
      <c r="AH30" s="280"/>
      <c r="AI30" s="284">
        <v>29.509090909090908</v>
      </c>
      <c r="AJ30" s="280"/>
      <c r="AK30" s="280"/>
      <c r="AL30" s="280"/>
      <c r="AM30" s="280"/>
      <c r="AN30" s="285"/>
      <c r="AO30" s="286"/>
      <c r="AP30" s="285"/>
      <c r="AQ30" s="280" t="s">
        <v>365</v>
      </c>
      <c r="AR30" s="283" t="s">
        <v>343</v>
      </c>
      <c r="AS30" s="283"/>
      <c r="AT30" s="283"/>
      <c r="AU30" s="283"/>
      <c r="AV30" s="283"/>
      <c r="AW30" s="283"/>
      <c r="AX30" s="283"/>
      <c r="AY30" s="283"/>
      <c r="AZ30" s="283" t="s">
        <v>343</v>
      </c>
      <c r="BA30" s="280"/>
      <c r="BB30" s="283">
        <v>0</v>
      </c>
      <c r="BC30" s="283">
        <v>10</v>
      </c>
      <c r="BD30" s="283">
        <v>0</v>
      </c>
      <c r="BE30" s="283">
        <v>0</v>
      </c>
      <c r="BF30" s="283">
        <v>0</v>
      </c>
      <c r="BG30" s="283">
        <v>0</v>
      </c>
      <c r="BH30" s="283">
        <v>0</v>
      </c>
      <c r="BI30" s="283">
        <v>0</v>
      </c>
      <c r="BJ30" s="283">
        <v>0</v>
      </c>
      <c r="BK30" s="283">
        <v>0</v>
      </c>
      <c r="BL30" s="283"/>
      <c r="BM30" s="283"/>
      <c r="BN30" s="283"/>
      <c r="BO30" s="283" t="s">
        <v>343</v>
      </c>
      <c r="BP30" s="287"/>
      <c r="BQ30" s="283"/>
      <c r="BR30" s="291"/>
      <c r="BS30" s="280"/>
      <c r="BT30" s="280"/>
      <c r="BU30" s="283"/>
      <c r="BV30" s="283" t="s">
        <v>343</v>
      </c>
      <c r="BW30" s="283"/>
      <c r="BX30" s="280"/>
      <c r="BY30" s="280" t="s">
        <v>521</v>
      </c>
      <c r="BZ30" s="221"/>
    </row>
    <row r="31" spans="1:78" ht="13" customHeight="1" x14ac:dyDescent="0.15">
      <c r="A31" s="280">
        <v>1879</v>
      </c>
      <c r="B31" s="281">
        <v>43200</v>
      </c>
      <c r="C31" s="282" t="s">
        <v>340</v>
      </c>
      <c r="D31" s="280" t="s">
        <v>282</v>
      </c>
      <c r="E31" s="280"/>
      <c r="F31" s="280" t="s">
        <v>364</v>
      </c>
      <c r="G31" s="281">
        <v>43152</v>
      </c>
      <c r="H31" s="283" t="s">
        <v>342</v>
      </c>
      <c r="I31" s="283" t="s">
        <v>343</v>
      </c>
      <c r="J31" s="283">
        <v>10</v>
      </c>
      <c r="K31" s="280" t="s">
        <v>474</v>
      </c>
      <c r="L31" s="280" t="s">
        <v>497</v>
      </c>
      <c r="M31" s="284">
        <v>107.0090909090909</v>
      </c>
      <c r="N31" s="284">
        <v>34.68181818181818</v>
      </c>
      <c r="O31" s="280"/>
      <c r="P31" s="280"/>
      <c r="Q31" s="285"/>
      <c r="R31" s="280"/>
      <c r="S31" s="285"/>
      <c r="T31" s="280"/>
      <c r="U31" s="280"/>
      <c r="V31" s="285"/>
      <c r="W31" s="284">
        <v>22.790909090909089</v>
      </c>
      <c r="X31" s="280"/>
      <c r="Y31" s="280"/>
      <c r="Z31" s="280"/>
      <c r="AA31" s="280"/>
      <c r="AB31" s="280"/>
      <c r="AC31" s="280"/>
      <c r="AD31" s="280"/>
      <c r="AE31" s="285"/>
      <c r="AF31" s="285"/>
      <c r="AG31" s="280"/>
      <c r="AH31" s="280"/>
      <c r="AI31" s="284">
        <v>25.136363636363633</v>
      </c>
      <c r="AJ31" s="280"/>
      <c r="AK31" s="280"/>
      <c r="AL31" s="280"/>
      <c r="AM31" s="280"/>
      <c r="AN31" s="285"/>
      <c r="AO31" s="286"/>
      <c r="AP31" s="285"/>
      <c r="AQ31" s="292" t="s">
        <v>522</v>
      </c>
      <c r="AR31" s="283" t="s">
        <v>343</v>
      </c>
      <c r="AS31" s="283"/>
      <c r="AT31" s="283"/>
      <c r="AU31" s="283"/>
      <c r="AV31" s="283">
        <v>6</v>
      </c>
      <c r="AW31" s="283"/>
      <c r="AX31" s="283"/>
      <c r="AY31" s="283"/>
      <c r="AZ31" s="283" t="s">
        <v>280</v>
      </c>
      <c r="BA31" s="280"/>
      <c r="BB31" s="283">
        <v>0</v>
      </c>
      <c r="BC31" s="283">
        <v>0</v>
      </c>
      <c r="BD31" s="283">
        <v>0</v>
      </c>
      <c r="BE31" s="283">
        <v>0</v>
      </c>
      <c r="BF31" s="283">
        <v>0</v>
      </c>
      <c r="BG31" s="283">
        <v>0</v>
      </c>
      <c r="BH31" s="283">
        <v>0</v>
      </c>
      <c r="BI31" s="283">
        <v>0</v>
      </c>
      <c r="BJ31" s="283">
        <v>0</v>
      </c>
      <c r="BK31" s="283">
        <v>0</v>
      </c>
      <c r="BL31" s="283"/>
      <c r="BM31" s="283"/>
      <c r="BN31" s="283"/>
      <c r="BO31" s="283" t="s">
        <v>343</v>
      </c>
      <c r="BP31" s="287"/>
      <c r="BQ31" s="283"/>
      <c r="BR31" s="291"/>
      <c r="BS31" s="288" t="s">
        <v>498</v>
      </c>
      <c r="BT31" s="288" t="s">
        <v>62</v>
      </c>
      <c r="BU31" s="283">
        <v>50</v>
      </c>
      <c r="BV31" s="283" t="s">
        <v>343</v>
      </c>
      <c r="BW31" s="283">
        <v>1</v>
      </c>
      <c r="BX31" s="280"/>
      <c r="BY31" s="280" t="s">
        <v>523</v>
      </c>
      <c r="BZ31" s="221"/>
    </row>
    <row r="32" spans="1:78" ht="13" customHeight="1" x14ac:dyDescent="0.15">
      <c r="A32" s="280">
        <v>501</v>
      </c>
      <c r="B32" s="281">
        <v>43200</v>
      </c>
      <c r="C32" s="282" t="s">
        <v>340</v>
      </c>
      <c r="D32" s="280" t="s">
        <v>282</v>
      </c>
      <c r="E32" s="280"/>
      <c r="F32" s="280" t="s">
        <v>364</v>
      </c>
      <c r="G32" s="281">
        <v>42916</v>
      </c>
      <c r="H32" s="283" t="s">
        <v>342</v>
      </c>
      <c r="I32" s="283" t="s">
        <v>343</v>
      </c>
      <c r="J32" s="283">
        <v>11</v>
      </c>
      <c r="K32" s="280" t="s">
        <v>500</v>
      </c>
      <c r="L32" s="280" t="s">
        <v>501</v>
      </c>
      <c r="M32" s="284">
        <v>129.90909090909091</v>
      </c>
      <c r="N32" s="284">
        <v>37.68181818181818</v>
      </c>
      <c r="O32" s="280"/>
      <c r="P32" s="280"/>
      <c r="Q32" s="285"/>
      <c r="R32" s="280"/>
      <c r="S32" s="285"/>
      <c r="T32" s="280"/>
      <c r="U32" s="280"/>
      <c r="V32" s="285"/>
      <c r="W32" s="284">
        <v>20.7</v>
      </c>
      <c r="X32" s="280"/>
      <c r="Y32" s="280"/>
      <c r="Z32" s="280"/>
      <c r="AA32" s="280"/>
      <c r="AB32" s="280"/>
      <c r="AC32" s="280"/>
      <c r="AD32" s="280"/>
      <c r="AE32" s="285"/>
      <c r="AF32" s="285"/>
      <c r="AG32" s="280"/>
      <c r="AH32" s="280"/>
      <c r="AI32" s="284">
        <v>29.09090909090909</v>
      </c>
      <c r="AJ32" s="280"/>
      <c r="AK32" s="280"/>
      <c r="AL32" s="280"/>
      <c r="AM32" s="280"/>
      <c r="AN32" s="285"/>
      <c r="AO32" s="286"/>
      <c r="AP32" s="285"/>
      <c r="AQ32" s="280" t="s">
        <v>365</v>
      </c>
      <c r="AR32" s="283" t="s">
        <v>343</v>
      </c>
      <c r="AS32" s="283"/>
      <c r="AT32" s="283"/>
      <c r="AU32" s="283"/>
      <c r="AV32" s="283">
        <v>6</v>
      </c>
      <c r="AW32" s="283"/>
      <c r="AX32" s="283"/>
      <c r="AY32" s="283"/>
      <c r="AZ32" s="283" t="s">
        <v>348</v>
      </c>
      <c r="BA32" s="280"/>
      <c r="BB32" s="283">
        <v>0</v>
      </c>
      <c r="BC32" s="283">
        <v>20</v>
      </c>
      <c r="BD32" s="283">
        <v>0</v>
      </c>
      <c r="BE32" s="283">
        <v>0</v>
      </c>
      <c r="BF32" s="283">
        <v>0</v>
      </c>
      <c r="BG32" s="283">
        <v>0</v>
      </c>
      <c r="BH32" s="283">
        <v>0</v>
      </c>
      <c r="BI32" s="283">
        <v>0</v>
      </c>
      <c r="BJ32" s="283">
        <v>0</v>
      </c>
      <c r="BK32" s="283">
        <v>0</v>
      </c>
      <c r="BL32" s="283"/>
      <c r="BM32" s="283"/>
      <c r="BN32" s="283"/>
      <c r="BO32" s="283" t="s">
        <v>343</v>
      </c>
      <c r="BP32" s="287"/>
      <c r="BQ32" s="283"/>
      <c r="BR32" s="291"/>
      <c r="BS32" s="280"/>
      <c r="BT32" s="280"/>
      <c r="BU32" s="283"/>
      <c r="BV32" s="283" t="s">
        <v>343</v>
      </c>
      <c r="BW32" s="283"/>
      <c r="BX32" s="280" t="s">
        <v>502</v>
      </c>
      <c r="BY32" s="280" t="s">
        <v>524</v>
      </c>
      <c r="BZ32" s="221"/>
    </row>
  </sheetData>
  <sheetProtection algorithmName="SHA-512" hashValue="iYI+RXkzJ4RKatc5v6x8cyCsLlLKIzC6irTSpOQei4z5iTGRwgv4im5bGn5LJrXRd72lbk96mfci069iuIxlhw==" saltValue="Nd0oQ7Il4YiEdEJ9QPoxNQ==" spinCount="100000" sheet="1" objects="1" scenarios="1"/>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8696-139A-704E-A9EF-565BC50C24B3}">
  <sheetPr codeName="Sheet22"/>
  <dimension ref="A1:BZ27"/>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10"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83203125"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3</v>
      </c>
      <c r="B2" s="217">
        <v>43032</v>
      </c>
      <c r="C2" s="216" t="s">
        <v>340</v>
      </c>
      <c r="D2" s="215" t="s">
        <v>282</v>
      </c>
      <c r="E2" s="215"/>
      <c r="F2" s="215" t="s">
        <v>341</v>
      </c>
      <c r="G2" s="217">
        <v>43008</v>
      </c>
      <c r="H2" s="218" t="s">
        <v>342</v>
      </c>
      <c r="I2" s="218" t="s">
        <v>343</v>
      </c>
      <c r="J2" s="218"/>
      <c r="K2" s="215" t="s">
        <v>344</v>
      </c>
      <c r="L2" s="215" t="s">
        <v>461</v>
      </c>
      <c r="M2" s="271">
        <v>118.63636363636363</v>
      </c>
      <c r="N2" s="271">
        <v>26</v>
      </c>
      <c r="O2" s="215" t="s">
        <v>35</v>
      </c>
      <c r="P2" s="215">
        <v>30000</v>
      </c>
      <c r="Q2" s="271">
        <v>31.727272727272723</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t="s">
        <v>347</v>
      </c>
      <c r="AV2" s="218">
        <v>7.2</v>
      </c>
      <c r="AW2" s="218"/>
      <c r="AX2" s="218"/>
      <c r="AY2" s="218"/>
      <c r="AZ2" s="218" t="s">
        <v>348</v>
      </c>
      <c r="BA2" s="215"/>
      <c r="BB2" s="218">
        <v>0</v>
      </c>
      <c r="BC2" s="218">
        <v>0</v>
      </c>
      <c r="BD2" s="218">
        <v>0</v>
      </c>
      <c r="BE2" s="218">
        <v>0</v>
      </c>
      <c r="BF2" s="218">
        <v>0</v>
      </c>
      <c r="BG2" s="218">
        <v>0</v>
      </c>
      <c r="BH2" s="218">
        <v>0</v>
      </c>
      <c r="BI2" s="218">
        <v>0</v>
      </c>
      <c r="BJ2" s="218">
        <v>0</v>
      </c>
      <c r="BK2" s="218">
        <v>0</v>
      </c>
      <c r="BL2" s="218"/>
      <c r="BM2" s="218" t="s">
        <v>280</v>
      </c>
      <c r="BN2" s="218">
        <v>12</v>
      </c>
      <c r="BO2" s="218" t="s">
        <v>343</v>
      </c>
      <c r="BP2" s="274"/>
      <c r="BQ2" s="218"/>
      <c r="BR2" s="218"/>
      <c r="BS2" s="215"/>
      <c r="BT2" s="221"/>
      <c r="BU2" s="218"/>
      <c r="BV2" s="218" t="s">
        <v>343</v>
      </c>
      <c r="BW2" s="218">
        <v>1</v>
      </c>
      <c r="BX2" s="215"/>
      <c r="BY2" s="236" t="s">
        <v>462</v>
      </c>
      <c r="BZ2" s="221"/>
    </row>
    <row r="3" spans="1:78" ht="13" customHeight="1" x14ac:dyDescent="0.15">
      <c r="A3" s="215">
        <v>5265</v>
      </c>
      <c r="B3" s="217">
        <v>43032</v>
      </c>
      <c r="C3" s="216" t="s">
        <v>224</v>
      </c>
      <c r="D3" s="215" t="s">
        <v>282</v>
      </c>
      <c r="E3" s="215"/>
      <c r="F3" s="215" t="s">
        <v>226</v>
      </c>
      <c r="G3" s="217">
        <v>43008</v>
      </c>
      <c r="H3" s="218" t="s">
        <v>227</v>
      </c>
      <c r="I3" s="218" t="s">
        <v>228</v>
      </c>
      <c r="J3" s="218"/>
      <c r="K3" s="215" t="s">
        <v>248</v>
      </c>
      <c r="L3" s="215" t="s">
        <v>311</v>
      </c>
      <c r="M3" s="271">
        <v>124.8</v>
      </c>
      <c r="N3" s="271">
        <v>32.090909090909086</v>
      </c>
      <c r="O3" s="215" t="s">
        <v>242</v>
      </c>
      <c r="P3" s="215">
        <v>30000</v>
      </c>
      <c r="Q3" s="271">
        <v>36.690909090909088</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231</v>
      </c>
      <c r="AR3" s="218" t="s">
        <v>228</v>
      </c>
      <c r="AS3" s="218"/>
      <c r="AT3" s="218"/>
      <c r="AU3" s="218" t="s">
        <v>233</v>
      </c>
      <c r="AV3" s="218">
        <v>8.36</v>
      </c>
      <c r="AW3" s="218"/>
      <c r="AX3" s="218"/>
      <c r="AY3" s="218"/>
      <c r="AZ3" s="218" t="s">
        <v>244</v>
      </c>
      <c r="BA3" s="215"/>
      <c r="BB3" s="218">
        <v>10</v>
      </c>
      <c r="BC3" s="218">
        <v>0</v>
      </c>
      <c r="BD3" s="218">
        <v>0</v>
      </c>
      <c r="BE3" s="218">
        <v>0</v>
      </c>
      <c r="BF3" s="218">
        <v>0</v>
      </c>
      <c r="BG3" s="218">
        <v>0</v>
      </c>
      <c r="BH3" s="218">
        <v>0</v>
      </c>
      <c r="BI3" s="218">
        <v>0</v>
      </c>
      <c r="BJ3" s="218">
        <v>0</v>
      </c>
      <c r="BK3" s="218">
        <v>0</v>
      </c>
      <c r="BL3" s="218"/>
      <c r="BM3" s="218" t="s">
        <v>228</v>
      </c>
      <c r="BN3" s="218">
        <v>12</v>
      </c>
      <c r="BO3" s="218" t="s">
        <v>228</v>
      </c>
      <c r="BP3" s="274"/>
      <c r="BQ3" s="218">
        <v>12</v>
      </c>
      <c r="BR3" s="218"/>
      <c r="BS3" s="215"/>
      <c r="BT3" s="215"/>
      <c r="BU3" s="218"/>
      <c r="BV3" s="218" t="s">
        <v>228</v>
      </c>
      <c r="BW3" s="218">
        <v>1</v>
      </c>
      <c r="BX3" s="215"/>
      <c r="BY3" s="236" t="s">
        <v>468</v>
      </c>
      <c r="BZ3" s="221"/>
    </row>
    <row r="4" spans="1:78" ht="13" customHeight="1" x14ac:dyDescent="0.15">
      <c r="A4" s="215">
        <v>5441</v>
      </c>
      <c r="B4" s="217">
        <v>43032</v>
      </c>
      <c r="C4" s="216" t="s">
        <v>340</v>
      </c>
      <c r="D4" s="215" t="s">
        <v>282</v>
      </c>
      <c r="E4" s="215"/>
      <c r="F4" s="215" t="s">
        <v>341</v>
      </c>
      <c r="G4" s="217">
        <v>42916</v>
      </c>
      <c r="H4" s="218" t="s">
        <v>342</v>
      </c>
      <c r="I4" s="218" t="s">
        <v>343</v>
      </c>
      <c r="J4" s="218"/>
      <c r="K4" s="215" t="s">
        <v>349</v>
      </c>
      <c r="L4" s="215" t="s">
        <v>469</v>
      </c>
      <c r="M4" s="271">
        <v>118.90909090909091</v>
      </c>
      <c r="N4" s="271">
        <v>28.463636363636361</v>
      </c>
      <c r="O4" s="215" t="s">
        <v>350</v>
      </c>
      <c r="P4" s="215">
        <v>30000</v>
      </c>
      <c r="Q4" s="271">
        <v>31.745454545454546</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t="s">
        <v>347</v>
      </c>
      <c r="AV4" s="218">
        <v>7</v>
      </c>
      <c r="AW4" s="218"/>
      <c r="AX4" s="218"/>
      <c r="AY4" s="218"/>
      <c r="AZ4" s="218" t="s">
        <v>348</v>
      </c>
      <c r="BA4" s="215"/>
      <c r="BB4" s="218">
        <v>0</v>
      </c>
      <c r="BC4" s="218">
        <v>0</v>
      </c>
      <c r="BD4" s="218">
        <v>0</v>
      </c>
      <c r="BE4" s="218">
        <v>0</v>
      </c>
      <c r="BF4" s="218">
        <v>0</v>
      </c>
      <c r="BG4" s="218">
        <v>0</v>
      </c>
      <c r="BH4" s="218">
        <v>0</v>
      </c>
      <c r="BI4" s="218">
        <v>0</v>
      </c>
      <c r="BJ4" s="218">
        <v>0</v>
      </c>
      <c r="BK4" s="218">
        <v>0</v>
      </c>
      <c r="BL4" s="218"/>
      <c r="BM4" s="218" t="s">
        <v>280</v>
      </c>
      <c r="BN4" s="218">
        <v>12</v>
      </c>
      <c r="BO4" s="218" t="s">
        <v>343</v>
      </c>
      <c r="BP4" s="274"/>
      <c r="BQ4" s="218">
        <v>12</v>
      </c>
      <c r="BR4" s="218"/>
      <c r="BS4" s="215"/>
      <c r="BT4" s="215"/>
      <c r="BU4" s="218"/>
      <c r="BV4" s="218" t="s">
        <v>343</v>
      </c>
      <c r="BW4" s="218"/>
      <c r="BX4" s="215"/>
      <c r="BY4" s="236" t="s">
        <v>470</v>
      </c>
      <c r="BZ4" s="221"/>
    </row>
    <row r="5" spans="1:78" ht="13" customHeight="1" x14ac:dyDescent="0.15">
      <c r="A5" s="215"/>
      <c r="B5" s="217">
        <v>43032</v>
      </c>
      <c r="C5" s="216" t="s">
        <v>340</v>
      </c>
      <c r="D5" s="215" t="s">
        <v>282</v>
      </c>
      <c r="E5" s="215"/>
      <c r="F5" s="215" t="s">
        <v>317</v>
      </c>
      <c r="G5" s="217">
        <v>42978</v>
      </c>
      <c r="H5" s="218" t="s">
        <v>342</v>
      </c>
      <c r="I5" s="218" t="s">
        <v>343</v>
      </c>
      <c r="J5" s="218"/>
      <c r="K5" s="215" t="s">
        <v>352</v>
      </c>
      <c r="L5" s="215" t="s">
        <v>432</v>
      </c>
      <c r="M5" s="271">
        <v>80.599999999999994</v>
      </c>
      <c r="N5" s="271">
        <v>31</v>
      </c>
      <c r="O5" s="215" t="s">
        <v>35</v>
      </c>
      <c r="P5" s="215">
        <v>30000</v>
      </c>
      <c r="Q5" s="271">
        <v>36.499999999999993</v>
      </c>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320</v>
      </c>
      <c r="AR5" s="218" t="s">
        <v>343</v>
      </c>
      <c r="AS5" s="218"/>
      <c r="AT5" s="218"/>
      <c r="AU5" s="218" t="s">
        <v>347</v>
      </c>
      <c r="AV5" s="218">
        <v>7</v>
      </c>
      <c r="AW5" s="218"/>
      <c r="AX5" s="218"/>
      <c r="AY5" s="218"/>
      <c r="AZ5" s="218" t="s">
        <v>343</v>
      </c>
      <c r="BA5" s="215"/>
      <c r="BB5" s="218">
        <v>0</v>
      </c>
      <c r="BC5" s="218">
        <v>0</v>
      </c>
      <c r="BD5" s="218">
        <v>0</v>
      </c>
      <c r="BE5" s="218">
        <v>0</v>
      </c>
      <c r="BF5" s="218">
        <v>0</v>
      </c>
      <c r="BG5" s="218">
        <v>0</v>
      </c>
      <c r="BH5" s="218">
        <v>0</v>
      </c>
      <c r="BI5" s="218">
        <v>0</v>
      </c>
      <c r="BJ5" s="218">
        <v>0</v>
      </c>
      <c r="BK5" s="218">
        <v>0</v>
      </c>
      <c r="BL5" s="218"/>
      <c r="BM5" s="218" t="s">
        <v>280</v>
      </c>
      <c r="BN5" s="218"/>
      <c r="BO5" s="218" t="s">
        <v>343</v>
      </c>
      <c r="BP5" s="274"/>
      <c r="BQ5" s="218"/>
      <c r="BR5" s="218"/>
      <c r="BS5" s="215"/>
      <c r="BT5" s="221"/>
      <c r="BU5" s="218"/>
      <c r="BV5" s="218" t="s">
        <v>343</v>
      </c>
      <c r="BW5" s="218"/>
      <c r="BX5" s="215"/>
      <c r="BY5" s="236" t="s">
        <v>478</v>
      </c>
      <c r="BZ5" s="221"/>
    </row>
    <row r="6" spans="1:78" ht="13" customHeight="1" x14ac:dyDescent="0.15">
      <c r="A6" s="215"/>
      <c r="B6" s="217">
        <v>43032</v>
      </c>
      <c r="C6" s="216" t="s">
        <v>340</v>
      </c>
      <c r="D6" s="215" t="s">
        <v>282</v>
      </c>
      <c r="E6" s="215"/>
      <c r="F6" s="215" t="s">
        <v>341</v>
      </c>
      <c r="G6" s="217">
        <v>42947</v>
      </c>
      <c r="H6" s="218" t="s">
        <v>280</v>
      </c>
      <c r="I6" s="218" t="s">
        <v>299</v>
      </c>
      <c r="J6" s="218"/>
      <c r="K6" s="215" t="s">
        <v>314</v>
      </c>
      <c r="L6" s="215" t="s">
        <v>434</v>
      </c>
      <c r="M6" s="271">
        <v>93.61818181818181</v>
      </c>
      <c r="N6" s="271">
        <v>27.763636363636362</v>
      </c>
      <c r="O6" s="215" t="s">
        <v>350</v>
      </c>
      <c r="P6" s="215">
        <v>30000</v>
      </c>
      <c r="Q6" s="271">
        <v>33.072727272727271</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c r="AW6" s="218"/>
      <c r="AX6" s="218"/>
      <c r="AY6" s="218"/>
      <c r="AZ6" s="218" t="s">
        <v>343</v>
      </c>
      <c r="BA6" s="215"/>
      <c r="BB6" s="218">
        <v>0</v>
      </c>
      <c r="BC6" s="218">
        <v>0</v>
      </c>
      <c r="BD6" s="218">
        <v>0</v>
      </c>
      <c r="BE6" s="218">
        <v>0</v>
      </c>
      <c r="BF6" s="218">
        <v>0</v>
      </c>
      <c r="BG6" s="218">
        <v>0</v>
      </c>
      <c r="BH6" s="218">
        <v>0</v>
      </c>
      <c r="BI6" s="218">
        <v>0</v>
      </c>
      <c r="BJ6" s="218">
        <v>0</v>
      </c>
      <c r="BK6" s="218">
        <v>0</v>
      </c>
      <c r="BL6" s="218"/>
      <c r="BM6" s="218" t="s">
        <v>280</v>
      </c>
      <c r="BN6" s="218"/>
      <c r="BO6" s="218" t="s">
        <v>343</v>
      </c>
      <c r="BP6" s="275">
        <v>81.818181818181813</v>
      </c>
      <c r="BQ6" s="218"/>
      <c r="BR6" s="218"/>
      <c r="BS6" s="221"/>
      <c r="BT6" s="221"/>
      <c r="BU6" s="218"/>
      <c r="BV6" s="218" t="s">
        <v>343</v>
      </c>
      <c r="BW6" s="218">
        <v>1</v>
      </c>
      <c r="BX6" s="215" t="s">
        <v>354</v>
      </c>
      <c r="BY6" s="236" t="s">
        <v>477</v>
      </c>
      <c r="BZ6" s="221"/>
    </row>
    <row r="7" spans="1:78" ht="13" customHeight="1" x14ac:dyDescent="0.15">
      <c r="A7" s="215">
        <v>5922</v>
      </c>
      <c r="B7" s="217">
        <v>43032</v>
      </c>
      <c r="C7" s="216" t="s">
        <v>340</v>
      </c>
      <c r="D7" s="215" t="s">
        <v>282</v>
      </c>
      <c r="E7" s="215"/>
      <c r="F7" s="215" t="s">
        <v>341</v>
      </c>
      <c r="G7" s="217">
        <v>42999</v>
      </c>
      <c r="H7" s="218" t="s">
        <v>342</v>
      </c>
      <c r="I7" s="218" t="s">
        <v>343</v>
      </c>
      <c r="J7" s="218"/>
      <c r="K7" s="215" t="s">
        <v>356</v>
      </c>
      <c r="L7" s="215" t="s">
        <v>315</v>
      </c>
      <c r="M7" s="271">
        <v>114.98181818181817</v>
      </c>
      <c r="N7" s="271">
        <v>27.981818181818181</v>
      </c>
      <c r="O7" s="215"/>
      <c r="P7" s="215"/>
      <c r="Q7" s="267"/>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t="s">
        <v>321</v>
      </c>
      <c r="AV7" s="218">
        <v>6</v>
      </c>
      <c r="AW7" s="218"/>
      <c r="AX7" s="218"/>
      <c r="AY7" s="218"/>
      <c r="AZ7" s="218" t="s">
        <v>348</v>
      </c>
      <c r="BA7" s="215"/>
      <c r="BB7" s="218">
        <v>0</v>
      </c>
      <c r="BC7" s="218">
        <v>0</v>
      </c>
      <c r="BD7" s="218">
        <v>0</v>
      </c>
      <c r="BE7" s="218">
        <v>0</v>
      </c>
      <c r="BF7" s="218">
        <v>0</v>
      </c>
      <c r="BG7" s="218">
        <v>0</v>
      </c>
      <c r="BH7" s="218">
        <v>0</v>
      </c>
      <c r="BI7" s="218">
        <v>0</v>
      </c>
      <c r="BJ7" s="218">
        <v>0</v>
      </c>
      <c r="BK7" s="218">
        <v>0</v>
      </c>
      <c r="BL7" s="218"/>
      <c r="BM7" s="218" t="s">
        <v>280</v>
      </c>
      <c r="BN7" s="218"/>
      <c r="BO7" s="218" t="s">
        <v>343</v>
      </c>
      <c r="BP7" s="274"/>
      <c r="BQ7" s="218"/>
      <c r="BR7" s="225">
        <v>43099</v>
      </c>
      <c r="BS7" s="215"/>
      <c r="BT7" s="221"/>
      <c r="BU7" s="218"/>
      <c r="BV7" s="218" t="s">
        <v>343</v>
      </c>
      <c r="BW7" s="218"/>
      <c r="BX7" s="215"/>
      <c r="BY7" s="236" t="s">
        <v>466</v>
      </c>
      <c r="BZ7" s="221"/>
    </row>
    <row r="8" spans="1:78" ht="13" customHeight="1" x14ac:dyDescent="0.15">
      <c r="A8" s="215">
        <v>6143</v>
      </c>
      <c r="B8" s="217">
        <v>43032</v>
      </c>
      <c r="C8" s="216" t="s">
        <v>224</v>
      </c>
      <c r="D8" s="215" t="s">
        <v>282</v>
      </c>
      <c r="E8" s="215"/>
      <c r="F8" s="215" t="s">
        <v>226</v>
      </c>
      <c r="G8" s="224">
        <v>43006</v>
      </c>
      <c r="H8" s="218" t="s">
        <v>227</v>
      </c>
      <c r="I8" s="218" t="s">
        <v>228</v>
      </c>
      <c r="J8" s="218"/>
      <c r="K8" s="215" t="s">
        <v>358</v>
      </c>
      <c r="L8" s="215" t="s">
        <v>359</v>
      </c>
      <c r="M8" s="271">
        <v>82.72727272727272</v>
      </c>
      <c r="N8" s="271">
        <v>27.727272727272727</v>
      </c>
      <c r="O8" s="215" t="s">
        <v>350</v>
      </c>
      <c r="P8" s="215">
        <v>30000</v>
      </c>
      <c r="Q8" s="271">
        <v>32.727272727272727</v>
      </c>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231</v>
      </c>
      <c r="AR8" s="218" t="s">
        <v>228</v>
      </c>
      <c r="AS8" s="218"/>
      <c r="AT8" s="218"/>
      <c r="AU8" s="218" t="s">
        <v>233</v>
      </c>
      <c r="AV8" s="218">
        <v>7</v>
      </c>
      <c r="AW8" s="218"/>
      <c r="AX8" s="218"/>
      <c r="AY8" s="218"/>
      <c r="AZ8" s="218" t="s">
        <v>244</v>
      </c>
      <c r="BA8" s="215"/>
      <c r="BB8" s="218">
        <v>0</v>
      </c>
      <c r="BC8" s="218">
        <v>0</v>
      </c>
      <c r="BD8" s="218">
        <v>0</v>
      </c>
      <c r="BE8" s="218">
        <v>0</v>
      </c>
      <c r="BF8" s="218">
        <v>0</v>
      </c>
      <c r="BG8" s="218">
        <v>0</v>
      </c>
      <c r="BH8" s="218">
        <v>0</v>
      </c>
      <c r="BI8" s="218">
        <v>0</v>
      </c>
      <c r="BJ8" s="218">
        <v>0</v>
      </c>
      <c r="BK8" s="218">
        <v>0</v>
      </c>
      <c r="BL8" s="218"/>
      <c r="BM8" s="218" t="s">
        <v>228</v>
      </c>
      <c r="BN8" s="218"/>
      <c r="BO8" s="218" t="s">
        <v>228</v>
      </c>
      <c r="BP8" s="275">
        <v>163.58181818181816</v>
      </c>
      <c r="BQ8" s="218"/>
      <c r="BR8" s="225"/>
      <c r="BS8" s="215"/>
      <c r="BT8" s="215"/>
      <c r="BU8" s="218"/>
      <c r="BV8" s="218" t="s">
        <v>228</v>
      </c>
      <c r="BW8" s="218"/>
      <c r="BX8" s="215"/>
      <c r="BY8" s="215" t="s">
        <v>467</v>
      </c>
      <c r="BZ8" s="221"/>
    </row>
    <row r="9" spans="1:78" ht="13" customHeight="1" x14ac:dyDescent="0.15">
      <c r="A9" s="215">
        <v>3</v>
      </c>
      <c r="B9" s="217">
        <v>43032</v>
      </c>
      <c r="C9" s="216" t="s">
        <v>340</v>
      </c>
      <c r="D9" s="215" t="s">
        <v>282</v>
      </c>
      <c r="E9" s="215"/>
      <c r="F9" s="215" t="s">
        <v>341</v>
      </c>
      <c r="G9" s="217">
        <v>42966</v>
      </c>
      <c r="H9" s="218" t="s">
        <v>342</v>
      </c>
      <c r="I9" s="218" t="s">
        <v>343</v>
      </c>
      <c r="J9" s="218"/>
      <c r="K9" s="215" t="s">
        <v>463</v>
      </c>
      <c r="L9" s="215" t="s">
        <v>464</v>
      </c>
      <c r="M9" s="271">
        <v>83.990909090909085</v>
      </c>
      <c r="N9" s="271">
        <v>27.881818181818183</v>
      </c>
      <c r="O9" s="215"/>
      <c r="P9" s="215"/>
      <c r="Q9" s="267"/>
      <c r="R9" s="215"/>
      <c r="S9" s="219"/>
      <c r="T9" s="215"/>
      <c r="U9" s="215"/>
      <c r="V9" s="219"/>
      <c r="W9" s="219"/>
      <c r="X9" s="215"/>
      <c r="Y9" s="215"/>
      <c r="Z9" s="215"/>
      <c r="AA9" s="215"/>
      <c r="AB9" s="215"/>
      <c r="AC9" s="215"/>
      <c r="AD9" s="215"/>
      <c r="AE9" s="219"/>
      <c r="AF9" s="219"/>
      <c r="AG9" s="215"/>
      <c r="AH9" s="215"/>
      <c r="AI9" s="219"/>
      <c r="AJ9" s="215"/>
      <c r="AK9" s="215"/>
      <c r="AL9" s="215"/>
      <c r="AM9" s="215"/>
      <c r="AN9" s="219"/>
      <c r="AO9" s="220"/>
      <c r="AP9" s="219"/>
      <c r="AQ9" s="215" t="s">
        <v>346</v>
      </c>
      <c r="AR9" s="218" t="s">
        <v>343</v>
      </c>
      <c r="AS9" s="218"/>
      <c r="AT9" s="218"/>
      <c r="AU9" s="218" t="s">
        <v>347</v>
      </c>
      <c r="AV9" s="218">
        <v>5</v>
      </c>
      <c r="AW9" s="218"/>
      <c r="AX9" s="218"/>
      <c r="AY9" s="218"/>
      <c r="AZ9" s="218" t="s">
        <v>348</v>
      </c>
      <c r="BA9" s="215"/>
      <c r="BB9" s="218">
        <v>0</v>
      </c>
      <c r="BC9" s="218">
        <v>0</v>
      </c>
      <c r="BD9" s="218">
        <v>0</v>
      </c>
      <c r="BE9" s="218">
        <v>0</v>
      </c>
      <c r="BF9" s="218">
        <v>0</v>
      </c>
      <c r="BG9" s="218">
        <v>0</v>
      </c>
      <c r="BH9" s="218">
        <v>0</v>
      </c>
      <c r="BI9" s="218">
        <v>0</v>
      </c>
      <c r="BJ9" s="218">
        <v>0</v>
      </c>
      <c r="BK9" s="218">
        <v>0</v>
      </c>
      <c r="BL9" s="218"/>
      <c r="BM9" s="218" t="s">
        <v>280</v>
      </c>
      <c r="BN9" s="218">
        <v>12</v>
      </c>
      <c r="BO9" s="218" t="s">
        <v>343</v>
      </c>
      <c r="BP9" s="274"/>
      <c r="BQ9" s="218"/>
      <c r="BR9" s="218"/>
      <c r="BS9" s="215"/>
      <c r="BT9" s="221"/>
      <c r="BU9" s="218"/>
      <c r="BV9" s="218" t="s">
        <v>343</v>
      </c>
      <c r="BW9" s="218">
        <v>1</v>
      </c>
      <c r="BX9" s="215"/>
      <c r="BY9" s="236" t="s">
        <v>465</v>
      </c>
      <c r="BZ9" s="221"/>
    </row>
    <row r="10" spans="1:78" ht="13" customHeight="1" x14ac:dyDescent="0.15">
      <c r="A10" s="215">
        <v>5441</v>
      </c>
      <c r="B10" s="217">
        <v>43032</v>
      </c>
      <c r="C10" s="216" t="s">
        <v>340</v>
      </c>
      <c r="D10" s="215" t="s">
        <v>282</v>
      </c>
      <c r="E10" s="215"/>
      <c r="F10" s="215" t="s">
        <v>341</v>
      </c>
      <c r="G10" s="217">
        <v>43019</v>
      </c>
      <c r="H10" s="218" t="s">
        <v>342</v>
      </c>
      <c r="I10" s="218" t="s">
        <v>343</v>
      </c>
      <c r="J10" s="218"/>
      <c r="K10" s="215" t="s">
        <v>471</v>
      </c>
      <c r="L10" s="215" t="s">
        <v>472</v>
      </c>
      <c r="M10" s="271">
        <v>138.49999999999997</v>
      </c>
      <c r="N10" s="271">
        <v>33.590909090909093</v>
      </c>
      <c r="O10" s="215" t="s">
        <v>350</v>
      </c>
      <c r="P10" s="215">
        <v>30000</v>
      </c>
      <c r="Q10" s="271">
        <v>36.690909090909088</v>
      </c>
      <c r="R10" s="215"/>
      <c r="S10" s="219"/>
      <c r="T10" s="215"/>
      <c r="U10" s="215"/>
      <c r="V10" s="219"/>
      <c r="W10" s="219"/>
      <c r="X10" s="215"/>
      <c r="Y10" s="215"/>
      <c r="Z10" s="215"/>
      <c r="AA10" s="215"/>
      <c r="AB10" s="215"/>
      <c r="AC10" s="215"/>
      <c r="AD10" s="215"/>
      <c r="AE10" s="219"/>
      <c r="AF10" s="219"/>
      <c r="AG10" s="215"/>
      <c r="AH10" s="215"/>
      <c r="AI10" s="219"/>
      <c r="AJ10" s="215"/>
      <c r="AK10" s="215"/>
      <c r="AL10" s="215"/>
      <c r="AM10" s="215"/>
      <c r="AN10" s="219"/>
      <c r="AO10" s="220"/>
      <c r="AP10" s="219"/>
      <c r="AQ10" s="215" t="s">
        <v>346</v>
      </c>
      <c r="AR10" s="218" t="s">
        <v>343</v>
      </c>
      <c r="AS10" s="218"/>
      <c r="AT10" s="218"/>
      <c r="AU10" s="218"/>
      <c r="AV10" s="218"/>
      <c r="AW10" s="218"/>
      <c r="AX10" s="218"/>
      <c r="AY10" s="218"/>
      <c r="AZ10" s="218" t="s">
        <v>348</v>
      </c>
      <c r="BA10" s="215"/>
      <c r="BB10" s="218">
        <v>0</v>
      </c>
      <c r="BC10" s="218">
        <v>10</v>
      </c>
      <c r="BD10" s="218">
        <v>0</v>
      </c>
      <c r="BE10" s="218">
        <v>0</v>
      </c>
      <c r="BF10" s="218">
        <v>0</v>
      </c>
      <c r="BG10" s="218">
        <v>0</v>
      </c>
      <c r="BH10" s="218">
        <v>0</v>
      </c>
      <c r="BI10" s="218">
        <v>0</v>
      </c>
      <c r="BJ10" s="218">
        <v>0</v>
      </c>
      <c r="BK10" s="218">
        <v>0</v>
      </c>
      <c r="BL10" s="218"/>
      <c r="BM10" s="218" t="s">
        <v>280</v>
      </c>
      <c r="BN10" s="218"/>
      <c r="BO10" s="218" t="s">
        <v>343</v>
      </c>
      <c r="BP10" s="274"/>
      <c r="BQ10" s="218"/>
      <c r="BR10" s="218"/>
      <c r="BS10" s="215"/>
      <c r="BT10" s="215"/>
      <c r="BU10" s="218"/>
      <c r="BV10" s="218" t="s">
        <v>343</v>
      </c>
      <c r="BW10" s="218"/>
      <c r="BX10" s="215"/>
      <c r="BY10" s="236" t="s">
        <v>473</v>
      </c>
      <c r="BZ10" s="221"/>
    </row>
    <row r="11" spans="1:78" ht="13" customHeight="1" x14ac:dyDescent="0.15">
      <c r="A11" s="215">
        <v>5922</v>
      </c>
      <c r="B11" s="217">
        <v>43032</v>
      </c>
      <c r="C11" s="216" t="s">
        <v>340</v>
      </c>
      <c r="D11" s="215" t="s">
        <v>282</v>
      </c>
      <c r="E11" s="215"/>
      <c r="F11" s="215" t="s">
        <v>341</v>
      </c>
      <c r="G11" s="217">
        <v>43024</v>
      </c>
      <c r="H11" s="218" t="s">
        <v>342</v>
      </c>
      <c r="I11" s="218" t="s">
        <v>343</v>
      </c>
      <c r="J11" s="218"/>
      <c r="K11" s="215" t="s">
        <v>474</v>
      </c>
      <c r="L11" s="215" t="s">
        <v>475</v>
      </c>
      <c r="M11" s="271">
        <v>136.36363636363635</v>
      </c>
      <c r="N11" s="271">
        <v>35.454545454545453</v>
      </c>
      <c r="O11" s="215"/>
      <c r="P11" s="215"/>
      <c r="Q11" s="267"/>
      <c r="R11" s="215"/>
      <c r="S11" s="219"/>
      <c r="T11" s="215"/>
      <c r="U11" s="215"/>
      <c r="V11" s="219"/>
      <c r="W11" s="219"/>
      <c r="X11" s="215"/>
      <c r="Y11" s="215"/>
      <c r="Z11" s="215"/>
      <c r="AA11" s="215"/>
      <c r="AB11" s="215"/>
      <c r="AC11" s="215"/>
      <c r="AD11" s="215"/>
      <c r="AE11" s="219"/>
      <c r="AF11" s="219"/>
      <c r="AG11" s="215"/>
      <c r="AH11" s="215"/>
      <c r="AI11" s="219"/>
      <c r="AJ11" s="215"/>
      <c r="AK11" s="215"/>
      <c r="AL11" s="215"/>
      <c r="AM11" s="215"/>
      <c r="AN11" s="219"/>
      <c r="AO11" s="220"/>
      <c r="AP11" s="219"/>
      <c r="AQ11" s="215" t="s">
        <v>346</v>
      </c>
      <c r="AR11" s="218" t="s">
        <v>343</v>
      </c>
      <c r="AS11" s="218"/>
      <c r="AT11" s="218"/>
      <c r="AU11" s="218" t="s">
        <v>321</v>
      </c>
      <c r="AV11" s="218">
        <v>6</v>
      </c>
      <c r="AW11" s="218"/>
      <c r="AX11" s="218"/>
      <c r="AY11" s="218"/>
      <c r="AZ11" s="218" t="s">
        <v>348</v>
      </c>
      <c r="BA11" s="215"/>
      <c r="BB11" s="218">
        <v>0</v>
      </c>
      <c r="BC11" s="218">
        <v>0</v>
      </c>
      <c r="BD11" s="218">
        <v>0</v>
      </c>
      <c r="BE11" s="218">
        <v>0</v>
      </c>
      <c r="BF11" s="218">
        <v>0</v>
      </c>
      <c r="BG11" s="218">
        <v>0</v>
      </c>
      <c r="BH11" s="218">
        <v>0</v>
      </c>
      <c r="BI11" s="218">
        <v>0</v>
      </c>
      <c r="BJ11" s="218">
        <v>0</v>
      </c>
      <c r="BK11" s="218">
        <v>0</v>
      </c>
      <c r="BL11" s="218"/>
      <c r="BM11" s="218" t="s">
        <v>280</v>
      </c>
      <c r="BN11" s="218"/>
      <c r="BO11" s="218" t="s">
        <v>343</v>
      </c>
      <c r="BP11" s="274"/>
      <c r="BQ11" s="218"/>
      <c r="BR11" s="225"/>
      <c r="BS11" s="215"/>
      <c r="BT11" s="221"/>
      <c r="BU11" s="218"/>
      <c r="BV11" s="218" t="s">
        <v>343</v>
      </c>
      <c r="BW11" s="218"/>
      <c r="BX11" s="215"/>
      <c r="BY11" s="236" t="s">
        <v>476</v>
      </c>
      <c r="BZ11" s="221"/>
    </row>
    <row r="12" spans="1:78" ht="13" customHeight="1" x14ac:dyDescent="0.15">
      <c r="A12" s="215">
        <v>3</v>
      </c>
      <c r="B12" s="217">
        <v>43032</v>
      </c>
      <c r="C12" s="216" t="s">
        <v>340</v>
      </c>
      <c r="D12" s="215" t="s">
        <v>282</v>
      </c>
      <c r="E12" s="215"/>
      <c r="F12" s="215" t="s">
        <v>235</v>
      </c>
      <c r="G12" s="217">
        <v>43008</v>
      </c>
      <c r="H12" s="218" t="s">
        <v>342</v>
      </c>
      <c r="I12" s="218" t="s">
        <v>343</v>
      </c>
      <c r="J12" s="218"/>
      <c r="K12" s="215" t="s">
        <v>344</v>
      </c>
      <c r="L12" s="215" t="s">
        <v>461</v>
      </c>
      <c r="M12" s="271">
        <v>118.63636363636363</v>
      </c>
      <c r="N12" s="271">
        <v>26</v>
      </c>
      <c r="O12" s="215" t="s">
        <v>35</v>
      </c>
      <c r="P12" s="215">
        <v>30000</v>
      </c>
      <c r="Q12" s="271">
        <v>31.727272727272723</v>
      </c>
      <c r="R12" s="215"/>
      <c r="S12" s="219"/>
      <c r="T12" s="215"/>
      <c r="U12" s="215"/>
      <c r="V12" s="219"/>
      <c r="W12" s="219"/>
      <c r="X12" s="215"/>
      <c r="Y12" s="215"/>
      <c r="Z12" s="215"/>
      <c r="AA12" s="215"/>
      <c r="AB12" s="215"/>
      <c r="AC12" s="215"/>
      <c r="AD12" s="215"/>
      <c r="AE12" s="219"/>
      <c r="AF12" s="271">
        <v>14.499999999999998</v>
      </c>
      <c r="AG12" s="215"/>
      <c r="AH12" s="215"/>
      <c r="AI12" s="219"/>
      <c r="AJ12" s="215"/>
      <c r="AK12" s="215"/>
      <c r="AL12" s="215"/>
      <c r="AM12" s="215"/>
      <c r="AN12" s="219"/>
      <c r="AO12" s="220"/>
      <c r="AP12" s="219"/>
      <c r="AQ12" s="215" t="s">
        <v>361</v>
      </c>
      <c r="AR12" s="218" t="s">
        <v>343</v>
      </c>
      <c r="AS12" s="218"/>
      <c r="AT12" s="218"/>
      <c r="AU12" s="218" t="s">
        <v>347</v>
      </c>
      <c r="AV12" s="218">
        <v>7.2</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t="s">
        <v>280</v>
      </c>
      <c r="BN12" s="218">
        <v>12</v>
      </c>
      <c r="BO12" s="218" t="s">
        <v>343</v>
      </c>
      <c r="BP12" s="274"/>
      <c r="BQ12" s="218"/>
      <c r="BR12" s="218"/>
      <c r="BS12" s="215"/>
      <c r="BT12" s="221"/>
      <c r="BU12" s="218"/>
      <c r="BV12" s="218" t="s">
        <v>343</v>
      </c>
      <c r="BW12" s="218">
        <v>1</v>
      </c>
      <c r="BX12" s="215"/>
      <c r="BY12" s="236" t="s">
        <v>462</v>
      </c>
      <c r="BZ12" s="221"/>
    </row>
    <row r="13" spans="1:78" ht="13" customHeight="1" x14ac:dyDescent="0.15">
      <c r="A13" s="215">
        <v>5265</v>
      </c>
      <c r="B13" s="217">
        <v>43032</v>
      </c>
      <c r="C13" s="216" t="s">
        <v>224</v>
      </c>
      <c r="D13" s="215" t="s">
        <v>282</v>
      </c>
      <c r="E13" s="215"/>
      <c r="F13" s="215" t="s">
        <v>235</v>
      </c>
      <c r="G13" s="217">
        <v>43008</v>
      </c>
      <c r="H13" s="218" t="s">
        <v>227</v>
      </c>
      <c r="I13" s="218" t="s">
        <v>228</v>
      </c>
      <c r="J13" s="218"/>
      <c r="K13" s="215" t="s">
        <v>248</v>
      </c>
      <c r="L13" s="215" t="s">
        <v>311</v>
      </c>
      <c r="M13" s="271">
        <v>124.8</v>
      </c>
      <c r="N13" s="271">
        <v>32.090909090909086</v>
      </c>
      <c r="O13" s="215" t="s">
        <v>242</v>
      </c>
      <c r="P13" s="215">
        <v>30000</v>
      </c>
      <c r="Q13" s="271">
        <v>36.690909090909088</v>
      </c>
      <c r="R13" s="215"/>
      <c r="S13" s="219"/>
      <c r="T13" s="215"/>
      <c r="U13" s="215"/>
      <c r="V13" s="219"/>
      <c r="W13" s="219"/>
      <c r="X13" s="215"/>
      <c r="Y13" s="215"/>
      <c r="Z13" s="215"/>
      <c r="AA13" s="215"/>
      <c r="AB13" s="215"/>
      <c r="AC13" s="215"/>
      <c r="AD13" s="215"/>
      <c r="AE13" s="219"/>
      <c r="AF13" s="271">
        <v>12.036363636363635</v>
      </c>
      <c r="AG13" s="215"/>
      <c r="AH13" s="215"/>
      <c r="AI13" s="219"/>
      <c r="AJ13" s="215"/>
      <c r="AK13" s="215"/>
      <c r="AL13" s="215"/>
      <c r="AM13" s="215"/>
      <c r="AN13" s="219"/>
      <c r="AO13" s="220"/>
      <c r="AP13" s="219"/>
      <c r="AQ13" s="215" t="s">
        <v>236</v>
      </c>
      <c r="AR13" s="218" t="s">
        <v>228</v>
      </c>
      <c r="AS13" s="218"/>
      <c r="AT13" s="218"/>
      <c r="AU13" s="218" t="s">
        <v>233</v>
      </c>
      <c r="AV13" s="218">
        <v>8.36</v>
      </c>
      <c r="AW13" s="218"/>
      <c r="AX13" s="218"/>
      <c r="AY13" s="218"/>
      <c r="AZ13" s="218" t="s">
        <v>244</v>
      </c>
      <c r="BA13" s="215"/>
      <c r="BB13" s="218">
        <v>10</v>
      </c>
      <c r="BC13" s="218">
        <v>0</v>
      </c>
      <c r="BD13" s="218">
        <v>0</v>
      </c>
      <c r="BE13" s="218">
        <v>0</v>
      </c>
      <c r="BF13" s="218">
        <v>0</v>
      </c>
      <c r="BG13" s="218">
        <v>0</v>
      </c>
      <c r="BH13" s="218">
        <v>0</v>
      </c>
      <c r="BI13" s="218">
        <v>0</v>
      </c>
      <c r="BJ13" s="218">
        <v>0</v>
      </c>
      <c r="BK13" s="218">
        <v>0</v>
      </c>
      <c r="BL13" s="218"/>
      <c r="BM13" s="218" t="s">
        <v>228</v>
      </c>
      <c r="BN13" s="218">
        <v>12</v>
      </c>
      <c r="BO13" s="218" t="s">
        <v>228</v>
      </c>
      <c r="BP13" s="274"/>
      <c r="BQ13" s="218">
        <v>12</v>
      </c>
      <c r="BR13" s="218"/>
      <c r="BS13" s="215"/>
      <c r="BT13" s="215"/>
      <c r="BU13" s="218"/>
      <c r="BV13" s="218" t="s">
        <v>228</v>
      </c>
      <c r="BW13" s="218">
        <v>1</v>
      </c>
      <c r="BX13" s="215"/>
      <c r="BY13" s="236" t="s">
        <v>468</v>
      </c>
      <c r="BZ13" s="221"/>
    </row>
    <row r="14" spans="1:78" ht="13" customHeight="1" x14ac:dyDescent="0.15">
      <c r="A14" s="215">
        <v>5441</v>
      </c>
      <c r="B14" s="217">
        <v>43032</v>
      </c>
      <c r="C14" s="216" t="s">
        <v>340</v>
      </c>
      <c r="D14" s="215" t="s">
        <v>282</v>
      </c>
      <c r="E14" s="215"/>
      <c r="F14" s="215" t="s">
        <v>235</v>
      </c>
      <c r="G14" s="217">
        <v>42916</v>
      </c>
      <c r="H14" s="218" t="s">
        <v>342</v>
      </c>
      <c r="I14" s="218" t="s">
        <v>343</v>
      </c>
      <c r="J14" s="218"/>
      <c r="K14" s="215" t="s">
        <v>349</v>
      </c>
      <c r="L14" s="215" t="s">
        <v>469</v>
      </c>
      <c r="M14" s="271">
        <v>118.90909090909091</v>
      </c>
      <c r="N14" s="271">
        <v>28.463636363636361</v>
      </c>
      <c r="O14" s="215" t="s">
        <v>350</v>
      </c>
      <c r="P14" s="215">
        <v>30000</v>
      </c>
      <c r="Q14" s="271">
        <v>31.745454545454546</v>
      </c>
      <c r="R14" s="215"/>
      <c r="S14" s="219"/>
      <c r="T14" s="215"/>
      <c r="U14" s="215"/>
      <c r="V14" s="219"/>
      <c r="W14" s="219"/>
      <c r="X14" s="215"/>
      <c r="Y14" s="215"/>
      <c r="Z14" s="215"/>
      <c r="AA14" s="215"/>
      <c r="AB14" s="215"/>
      <c r="AC14" s="215"/>
      <c r="AD14" s="215"/>
      <c r="AE14" s="219"/>
      <c r="AF14" s="271">
        <v>11.2</v>
      </c>
      <c r="AG14" s="215"/>
      <c r="AH14" s="215"/>
      <c r="AI14" s="219"/>
      <c r="AJ14" s="215"/>
      <c r="AK14" s="215"/>
      <c r="AL14" s="215"/>
      <c r="AM14" s="215"/>
      <c r="AN14" s="219"/>
      <c r="AO14" s="220"/>
      <c r="AP14" s="219"/>
      <c r="AQ14" s="215" t="s">
        <v>361</v>
      </c>
      <c r="AR14" s="218" t="s">
        <v>343</v>
      </c>
      <c r="AS14" s="218"/>
      <c r="AT14" s="218"/>
      <c r="AU14" s="218" t="s">
        <v>347</v>
      </c>
      <c r="AV14" s="218">
        <v>7</v>
      </c>
      <c r="AW14" s="218"/>
      <c r="AX14" s="218"/>
      <c r="AY14" s="218"/>
      <c r="AZ14" s="218" t="s">
        <v>348</v>
      </c>
      <c r="BA14" s="215"/>
      <c r="BB14" s="218">
        <v>0</v>
      </c>
      <c r="BC14" s="218">
        <v>0</v>
      </c>
      <c r="BD14" s="218">
        <v>0</v>
      </c>
      <c r="BE14" s="218">
        <v>0</v>
      </c>
      <c r="BF14" s="218">
        <v>0</v>
      </c>
      <c r="BG14" s="218">
        <v>0</v>
      </c>
      <c r="BH14" s="218">
        <v>0</v>
      </c>
      <c r="BI14" s="218">
        <v>0</v>
      </c>
      <c r="BJ14" s="218">
        <v>0</v>
      </c>
      <c r="BK14" s="218">
        <v>0</v>
      </c>
      <c r="BL14" s="218"/>
      <c r="BM14" s="218" t="s">
        <v>280</v>
      </c>
      <c r="BN14" s="218">
        <v>12</v>
      </c>
      <c r="BO14" s="218" t="s">
        <v>343</v>
      </c>
      <c r="BP14" s="274"/>
      <c r="BQ14" s="218">
        <v>12</v>
      </c>
      <c r="BR14" s="218"/>
      <c r="BS14" s="215"/>
      <c r="BT14" s="215"/>
      <c r="BU14" s="218"/>
      <c r="BV14" s="218" t="s">
        <v>343</v>
      </c>
      <c r="BW14" s="218"/>
      <c r="BX14" s="215"/>
      <c r="BY14" s="236" t="s">
        <v>470</v>
      </c>
      <c r="BZ14" s="221"/>
    </row>
    <row r="15" spans="1:78" ht="13" customHeight="1" x14ac:dyDescent="0.15">
      <c r="A15" s="215">
        <v>5922</v>
      </c>
      <c r="B15" s="217">
        <v>43032</v>
      </c>
      <c r="C15" s="216" t="s">
        <v>340</v>
      </c>
      <c r="D15" s="215" t="s">
        <v>282</v>
      </c>
      <c r="E15" s="215"/>
      <c r="F15" s="215" t="s">
        <v>360</v>
      </c>
      <c r="G15" s="217">
        <v>42999</v>
      </c>
      <c r="H15" s="218" t="s">
        <v>342</v>
      </c>
      <c r="I15" s="218" t="s">
        <v>343</v>
      </c>
      <c r="J15" s="218"/>
      <c r="K15" s="215" t="s">
        <v>356</v>
      </c>
      <c r="L15" s="215" t="s">
        <v>315</v>
      </c>
      <c r="M15" s="271">
        <v>114.98181818181817</v>
      </c>
      <c r="N15" s="271">
        <v>27.981818181818181</v>
      </c>
      <c r="O15" s="215"/>
      <c r="P15" s="215"/>
      <c r="Q15" s="267"/>
      <c r="R15" s="215"/>
      <c r="S15" s="219"/>
      <c r="T15" s="215"/>
      <c r="U15" s="215"/>
      <c r="V15" s="219"/>
      <c r="W15" s="219"/>
      <c r="X15" s="215"/>
      <c r="Y15" s="215"/>
      <c r="Z15" s="215"/>
      <c r="AA15" s="215"/>
      <c r="AB15" s="215"/>
      <c r="AC15" s="215"/>
      <c r="AD15" s="215"/>
      <c r="AE15" s="219"/>
      <c r="AF15" s="271">
        <v>10.336363636363634</v>
      </c>
      <c r="AG15" s="215"/>
      <c r="AH15" s="215"/>
      <c r="AI15" s="219"/>
      <c r="AJ15" s="215"/>
      <c r="AK15" s="215"/>
      <c r="AL15" s="215"/>
      <c r="AM15" s="215"/>
      <c r="AN15" s="219"/>
      <c r="AO15" s="220"/>
      <c r="AP15" s="219"/>
      <c r="AQ15" s="215" t="s">
        <v>361</v>
      </c>
      <c r="AR15" s="218" t="s">
        <v>343</v>
      </c>
      <c r="AS15" s="218"/>
      <c r="AT15" s="218"/>
      <c r="AU15" s="218" t="s">
        <v>321</v>
      </c>
      <c r="AV15" s="218">
        <v>6</v>
      </c>
      <c r="AW15" s="218"/>
      <c r="AX15" s="218"/>
      <c r="AY15" s="218"/>
      <c r="AZ15" s="218" t="s">
        <v>348</v>
      </c>
      <c r="BA15" s="215"/>
      <c r="BB15" s="218">
        <v>0</v>
      </c>
      <c r="BC15" s="218">
        <v>0</v>
      </c>
      <c r="BD15" s="218">
        <v>0</v>
      </c>
      <c r="BE15" s="218">
        <v>0</v>
      </c>
      <c r="BF15" s="218">
        <v>0</v>
      </c>
      <c r="BG15" s="218">
        <v>0</v>
      </c>
      <c r="BH15" s="218">
        <v>0</v>
      </c>
      <c r="BI15" s="218">
        <v>0</v>
      </c>
      <c r="BJ15" s="218">
        <v>0</v>
      </c>
      <c r="BK15" s="218">
        <v>0</v>
      </c>
      <c r="BL15" s="218"/>
      <c r="BM15" s="218" t="s">
        <v>280</v>
      </c>
      <c r="BN15" s="218"/>
      <c r="BO15" s="218" t="s">
        <v>343</v>
      </c>
      <c r="BP15" s="274"/>
      <c r="BQ15" s="218"/>
      <c r="BR15" s="225">
        <v>43099</v>
      </c>
      <c r="BS15" s="215"/>
      <c r="BT15" s="221"/>
      <c r="BU15" s="218"/>
      <c r="BV15" s="218" t="s">
        <v>343</v>
      </c>
      <c r="BW15" s="218"/>
      <c r="BX15" s="215"/>
      <c r="BY15" s="236" t="s">
        <v>466</v>
      </c>
      <c r="BZ15" s="221"/>
    </row>
    <row r="16" spans="1:78" ht="13" customHeight="1" x14ac:dyDescent="0.15">
      <c r="A16" s="215">
        <v>6143</v>
      </c>
      <c r="B16" s="217">
        <v>43032</v>
      </c>
      <c r="C16" s="216" t="s">
        <v>224</v>
      </c>
      <c r="D16" s="215" t="s">
        <v>282</v>
      </c>
      <c r="E16" s="215"/>
      <c r="F16" s="215" t="s">
        <v>360</v>
      </c>
      <c r="G16" s="224">
        <v>43006</v>
      </c>
      <c r="H16" s="218" t="s">
        <v>227</v>
      </c>
      <c r="I16" s="218" t="s">
        <v>228</v>
      </c>
      <c r="J16" s="218"/>
      <c r="K16" s="215" t="s">
        <v>358</v>
      </c>
      <c r="L16" s="215" t="s">
        <v>359</v>
      </c>
      <c r="M16" s="271">
        <v>82.72727272727272</v>
      </c>
      <c r="N16" s="271">
        <v>27.727272727272727</v>
      </c>
      <c r="O16" s="215" t="s">
        <v>350</v>
      </c>
      <c r="P16" s="215">
        <v>30000</v>
      </c>
      <c r="Q16" s="271">
        <v>32.727272727272727</v>
      </c>
      <c r="R16" s="215"/>
      <c r="S16" s="219"/>
      <c r="T16" s="215"/>
      <c r="U16" s="215"/>
      <c r="V16" s="219"/>
      <c r="W16" s="219"/>
      <c r="X16" s="215"/>
      <c r="Y16" s="215"/>
      <c r="Z16" s="215"/>
      <c r="AA16" s="215"/>
      <c r="AB16" s="215"/>
      <c r="AC16" s="215"/>
      <c r="AD16" s="215"/>
      <c r="AE16" s="219"/>
      <c r="AF16" s="271">
        <v>13.18181818181818</v>
      </c>
      <c r="AG16" s="215"/>
      <c r="AH16" s="215"/>
      <c r="AI16" s="219"/>
      <c r="AJ16" s="215"/>
      <c r="AK16" s="215"/>
      <c r="AL16" s="215"/>
      <c r="AM16" s="215"/>
      <c r="AN16" s="219"/>
      <c r="AO16" s="220"/>
      <c r="AP16" s="219"/>
      <c r="AQ16" s="215" t="s">
        <v>236</v>
      </c>
      <c r="AR16" s="218" t="s">
        <v>228</v>
      </c>
      <c r="AS16" s="218"/>
      <c r="AT16" s="218"/>
      <c r="AU16" s="218" t="s">
        <v>233</v>
      </c>
      <c r="AV16" s="218">
        <v>7</v>
      </c>
      <c r="AW16" s="218"/>
      <c r="AX16" s="218"/>
      <c r="AY16" s="218"/>
      <c r="AZ16" s="218" t="s">
        <v>244</v>
      </c>
      <c r="BA16" s="215"/>
      <c r="BB16" s="218">
        <v>0</v>
      </c>
      <c r="BC16" s="218">
        <v>0</v>
      </c>
      <c r="BD16" s="218">
        <v>0</v>
      </c>
      <c r="BE16" s="218">
        <v>0</v>
      </c>
      <c r="BF16" s="218">
        <v>0</v>
      </c>
      <c r="BG16" s="218">
        <v>0</v>
      </c>
      <c r="BH16" s="218">
        <v>0</v>
      </c>
      <c r="BI16" s="218">
        <v>0</v>
      </c>
      <c r="BJ16" s="218">
        <v>0</v>
      </c>
      <c r="BK16" s="218">
        <v>0</v>
      </c>
      <c r="BL16" s="218"/>
      <c r="BM16" s="218" t="s">
        <v>228</v>
      </c>
      <c r="BN16" s="218"/>
      <c r="BO16" s="218" t="s">
        <v>228</v>
      </c>
      <c r="BP16" s="275">
        <v>163.58181818181816</v>
      </c>
      <c r="BQ16" s="218"/>
      <c r="BR16" s="225"/>
      <c r="BS16" s="215"/>
      <c r="BT16" s="215"/>
      <c r="BU16" s="218"/>
      <c r="BV16" s="218" t="s">
        <v>228</v>
      </c>
      <c r="BW16" s="218"/>
      <c r="BX16" s="215"/>
      <c r="BY16" s="215" t="s">
        <v>467</v>
      </c>
      <c r="BZ16" s="221"/>
    </row>
    <row r="17" spans="1:78" ht="13" customHeight="1" x14ac:dyDescent="0.15">
      <c r="A17" s="215">
        <v>3</v>
      </c>
      <c r="B17" s="217">
        <v>43032</v>
      </c>
      <c r="C17" s="216" t="s">
        <v>340</v>
      </c>
      <c r="D17" s="215" t="s">
        <v>282</v>
      </c>
      <c r="E17" s="215"/>
      <c r="F17" s="215" t="s">
        <v>235</v>
      </c>
      <c r="G17" s="217">
        <v>42966</v>
      </c>
      <c r="H17" s="218" t="s">
        <v>342</v>
      </c>
      <c r="I17" s="218" t="s">
        <v>343</v>
      </c>
      <c r="J17" s="218"/>
      <c r="K17" s="215" t="s">
        <v>463</v>
      </c>
      <c r="L17" s="215" t="s">
        <v>464</v>
      </c>
      <c r="M17" s="271">
        <v>83.990909090909085</v>
      </c>
      <c r="N17" s="271">
        <v>27.881818181818183</v>
      </c>
      <c r="O17" s="215"/>
      <c r="P17" s="215"/>
      <c r="Q17" s="267"/>
      <c r="R17" s="215"/>
      <c r="S17" s="219"/>
      <c r="T17" s="215"/>
      <c r="U17" s="215"/>
      <c r="V17" s="219"/>
      <c r="W17" s="219"/>
      <c r="X17" s="215"/>
      <c r="Y17" s="215"/>
      <c r="Z17" s="215"/>
      <c r="AA17" s="215"/>
      <c r="AB17" s="215"/>
      <c r="AC17" s="215"/>
      <c r="AD17" s="215"/>
      <c r="AE17" s="219"/>
      <c r="AF17" s="271">
        <v>10.827272727272726</v>
      </c>
      <c r="AG17" s="215"/>
      <c r="AH17" s="215"/>
      <c r="AI17" s="219"/>
      <c r="AJ17" s="215"/>
      <c r="AK17" s="215"/>
      <c r="AL17" s="215"/>
      <c r="AM17" s="215"/>
      <c r="AN17" s="219"/>
      <c r="AO17" s="220"/>
      <c r="AP17" s="219"/>
      <c r="AQ17" s="215" t="s">
        <v>327</v>
      </c>
      <c r="AR17" s="218" t="s">
        <v>343</v>
      </c>
      <c r="AS17" s="218"/>
      <c r="AT17" s="218"/>
      <c r="AU17" s="218" t="s">
        <v>347</v>
      </c>
      <c r="AV17" s="218">
        <v>5</v>
      </c>
      <c r="AW17" s="218"/>
      <c r="AX17" s="218"/>
      <c r="AY17" s="218"/>
      <c r="AZ17" s="218" t="s">
        <v>348</v>
      </c>
      <c r="BA17" s="215"/>
      <c r="BB17" s="218">
        <v>0</v>
      </c>
      <c r="BC17" s="218">
        <v>0</v>
      </c>
      <c r="BD17" s="218">
        <v>0</v>
      </c>
      <c r="BE17" s="218">
        <v>0</v>
      </c>
      <c r="BF17" s="218">
        <v>0</v>
      </c>
      <c r="BG17" s="218">
        <v>0</v>
      </c>
      <c r="BH17" s="218">
        <v>0</v>
      </c>
      <c r="BI17" s="218">
        <v>0</v>
      </c>
      <c r="BJ17" s="218">
        <v>0</v>
      </c>
      <c r="BK17" s="218">
        <v>0</v>
      </c>
      <c r="BL17" s="218"/>
      <c r="BM17" s="218" t="s">
        <v>280</v>
      </c>
      <c r="BN17" s="218">
        <v>12</v>
      </c>
      <c r="BO17" s="218" t="s">
        <v>343</v>
      </c>
      <c r="BP17" s="274"/>
      <c r="BQ17" s="218"/>
      <c r="BR17" s="218"/>
      <c r="BS17" s="215"/>
      <c r="BT17" s="221"/>
      <c r="BU17" s="218"/>
      <c r="BV17" s="218" t="s">
        <v>343</v>
      </c>
      <c r="BW17" s="218">
        <v>1</v>
      </c>
      <c r="BX17" s="215"/>
      <c r="BY17" s="236" t="s">
        <v>465</v>
      </c>
      <c r="BZ17" s="221"/>
    </row>
    <row r="18" spans="1:78" ht="13" customHeight="1" x14ac:dyDescent="0.15">
      <c r="A18" s="215">
        <v>4</v>
      </c>
      <c r="B18" s="217">
        <v>43032</v>
      </c>
      <c r="C18" s="216" t="s">
        <v>340</v>
      </c>
      <c r="D18" s="215" t="s">
        <v>282</v>
      </c>
      <c r="E18" s="215"/>
      <c r="F18" s="215" t="s">
        <v>364</v>
      </c>
      <c r="G18" s="217">
        <v>43027</v>
      </c>
      <c r="H18" s="218" t="s">
        <v>342</v>
      </c>
      <c r="I18" s="218" t="s">
        <v>343</v>
      </c>
      <c r="J18" s="218"/>
      <c r="K18" s="215" t="s">
        <v>344</v>
      </c>
      <c r="L18" s="215" t="s">
        <v>461</v>
      </c>
      <c r="M18" s="271">
        <v>118.63636363636363</v>
      </c>
      <c r="N18" s="271">
        <v>33.636363636363633</v>
      </c>
      <c r="O18" s="215"/>
      <c r="P18" s="215"/>
      <c r="Q18" s="219"/>
      <c r="R18" s="215"/>
      <c r="S18" s="219"/>
      <c r="T18" s="215"/>
      <c r="U18" s="215"/>
      <c r="V18" s="219"/>
      <c r="W18" s="271">
        <v>17.727272727272727</v>
      </c>
      <c r="X18" s="215"/>
      <c r="Y18" s="215"/>
      <c r="Z18" s="215"/>
      <c r="AA18" s="215"/>
      <c r="AB18" s="215"/>
      <c r="AC18" s="215"/>
      <c r="AD18" s="215"/>
      <c r="AE18" s="219"/>
      <c r="AF18" s="237"/>
      <c r="AG18" s="215"/>
      <c r="AH18" s="215"/>
      <c r="AI18" s="271">
        <v>24.09090909090909</v>
      </c>
      <c r="AJ18" s="215"/>
      <c r="AK18" s="215"/>
      <c r="AL18" s="215"/>
      <c r="AM18" s="215"/>
      <c r="AN18" s="219"/>
      <c r="AO18" s="220"/>
      <c r="AP18" s="219"/>
      <c r="AQ18" s="215" t="s">
        <v>365</v>
      </c>
      <c r="AR18" s="218" t="s">
        <v>343</v>
      </c>
      <c r="AS18" s="218"/>
      <c r="AT18" s="218"/>
      <c r="AU18" s="218" t="s">
        <v>347</v>
      </c>
      <c r="AV18" s="218">
        <v>7.2</v>
      </c>
      <c r="AW18" s="218"/>
      <c r="AX18" s="218"/>
      <c r="AY18" s="218"/>
      <c r="AZ18" s="218" t="s">
        <v>348</v>
      </c>
      <c r="BA18" s="215"/>
      <c r="BB18" s="218">
        <v>0</v>
      </c>
      <c r="BC18" s="218">
        <v>0</v>
      </c>
      <c r="BD18" s="218">
        <v>0</v>
      </c>
      <c r="BE18" s="218">
        <v>0</v>
      </c>
      <c r="BF18" s="218">
        <v>0</v>
      </c>
      <c r="BG18" s="218">
        <v>0</v>
      </c>
      <c r="BH18" s="218">
        <v>0</v>
      </c>
      <c r="BI18" s="218">
        <v>0</v>
      </c>
      <c r="BJ18" s="218">
        <v>0</v>
      </c>
      <c r="BK18" s="218">
        <v>0</v>
      </c>
      <c r="BL18" s="218"/>
      <c r="BM18" s="218" t="s">
        <v>280</v>
      </c>
      <c r="BN18" s="218">
        <v>12</v>
      </c>
      <c r="BO18" s="218" t="s">
        <v>343</v>
      </c>
      <c r="BP18" s="274"/>
      <c r="BQ18" s="218"/>
      <c r="BR18" s="218"/>
      <c r="BS18" s="215"/>
      <c r="BT18" s="221"/>
      <c r="BU18" s="218"/>
      <c r="BV18" s="218" t="s">
        <v>343</v>
      </c>
      <c r="BW18" s="218">
        <v>1</v>
      </c>
      <c r="BX18" s="215"/>
      <c r="BY18" s="236" t="s">
        <v>479</v>
      </c>
      <c r="BZ18" s="221"/>
    </row>
    <row r="19" spans="1:78" ht="13" customHeight="1" x14ac:dyDescent="0.15">
      <c r="A19" s="215">
        <v>5266</v>
      </c>
      <c r="B19" s="217">
        <v>43032</v>
      </c>
      <c r="C19" s="216" t="s">
        <v>224</v>
      </c>
      <c r="D19" s="215" t="s">
        <v>282</v>
      </c>
      <c r="E19" s="215"/>
      <c r="F19" s="215" t="s">
        <v>237</v>
      </c>
      <c r="G19" s="217">
        <v>43008</v>
      </c>
      <c r="H19" s="218" t="s">
        <v>227</v>
      </c>
      <c r="I19" s="218" t="s">
        <v>228</v>
      </c>
      <c r="J19" s="218"/>
      <c r="K19" s="215" t="s">
        <v>248</v>
      </c>
      <c r="L19" s="215" t="s">
        <v>311</v>
      </c>
      <c r="M19" s="271">
        <v>123.49999999999999</v>
      </c>
      <c r="N19" s="271">
        <v>43.827272727272728</v>
      </c>
      <c r="O19" s="215"/>
      <c r="P19" s="215"/>
      <c r="Q19" s="219"/>
      <c r="R19" s="215"/>
      <c r="S19" s="219"/>
      <c r="T19" s="215"/>
      <c r="U19" s="215"/>
      <c r="V19" s="219"/>
      <c r="W19" s="271">
        <v>25.75454545454545</v>
      </c>
      <c r="X19" s="215"/>
      <c r="Y19" s="215"/>
      <c r="Z19" s="215"/>
      <c r="AA19" s="215"/>
      <c r="AB19" s="215"/>
      <c r="AC19" s="215"/>
      <c r="AD19" s="215"/>
      <c r="AE19" s="219"/>
      <c r="AF19" s="219"/>
      <c r="AG19" s="215"/>
      <c r="AH19" s="215"/>
      <c r="AI19" s="271">
        <v>33.018181818181816</v>
      </c>
      <c r="AJ19" s="215"/>
      <c r="AK19" s="215"/>
      <c r="AL19" s="215"/>
      <c r="AM19" s="215"/>
      <c r="AN19" s="219"/>
      <c r="AO19" s="220"/>
      <c r="AP19" s="219"/>
      <c r="AQ19" s="215" t="s">
        <v>238</v>
      </c>
      <c r="AR19" s="218" t="s">
        <v>228</v>
      </c>
      <c r="AS19" s="218"/>
      <c r="AT19" s="218"/>
      <c r="AU19" s="218" t="s">
        <v>233</v>
      </c>
      <c r="AV19" s="218">
        <v>8.36</v>
      </c>
      <c r="AW19" s="218"/>
      <c r="AX19" s="218"/>
      <c r="AY19" s="218"/>
      <c r="AZ19" s="218" t="s">
        <v>244</v>
      </c>
      <c r="BA19" s="215"/>
      <c r="BB19" s="218">
        <v>10</v>
      </c>
      <c r="BC19" s="218">
        <v>0</v>
      </c>
      <c r="BD19" s="218">
        <v>0</v>
      </c>
      <c r="BE19" s="218">
        <v>0</v>
      </c>
      <c r="BF19" s="218">
        <v>0</v>
      </c>
      <c r="BG19" s="218">
        <v>0</v>
      </c>
      <c r="BH19" s="218">
        <v>0</v>
      </c>
      <c r="BI19" s="218">
        <v>0</v>
      </c>
      <c r="BJ19" s="218">
        <v>0</v>
      </c>
      <c r="BK19" s="218">
        <v>0</v>
      </c>
      <c r="BL19" s="218"/>
      <c r="BM19" s="218" t="s">
        <v>228</v>
      </c>
      <c r="BN19" s="218">
        <v>12</v>
      </c>
      <c r="BO19" s="218" t="s">
        <v>228</v>
      </c>
      <c r="BP19" s="274"/>
      <c r="BQ19" s="218">
        <v>12</v>
      </c>
      <c r="BR19" s="218"/>
      <c r="BS19" s="215"/>
      <c r="BT19" s="215"/>
      <c r="BU19" s="218"/>
      <c r="BV19" s="218" t="s">
        <v>228</v>
      </c>
      <c r="BW19" s="218">
        <v>1</v>
      </c>
      <c r="BX19" s="215"/>
      <c r="BY19" s="236" t="s">
        <v>468</v>
      </c>
      <c r="BZ19" s="221"/>
    </row>
    <row r="20" spans="1:78" ht="13" customHeight="1" x14ac:dyDescent="0.15">
      <c r="A20" s="215">
        <v>5442</v>
      </c>
      <c r="B20" s="217">
        <v>43032</v>
      </c>
      <c r="C20" s="216" t="s">
        <v>340</v>
      </c>
      <c r="D20" s="215" t="s">
        <v>282</v>
      </c>
      <c r="E20" s="215"/>
      <c r="F20" s="215" t="s">
        <v>364</v>
      </c>
      <c r="G20" s="217">
        <v>42916</v>
      </c>
      <c r="H20" s="218" t="s">
        <v>342</v>
      </c>
      <c r="I20" s="218" t="s">
        <v>343</v>
      </c>
      <c r="J20" s="218"/>
      <c r="K20" s="215" t="s">
        <v>349</v>
      </c>
      <c r="L20" s="215" t="s">
        <v>469</v>
      </c>
      <c r="M20" s="271">
        <v>118.90909090909091</v>
      </c>
      <c r="N20" s="271">
        <v>33.981818181818184</v>
      </c>
      <c r="O20" s="215"/>
      <c r="P20" s="215"/>
      <c r="Q20" s="219"/>
      <c r="R20" s="215"/>
      <c r="S20" s="219"/>
      <c r="T20" s="215"/>
      <c r="U20" s="215"/>
      <c r="V20" s="219"/>
      <c r="W20" s="271">
        <v>18.263636363636362</v>
      </c>
      <c r="X20" s="215"/>
      <c r="Y20" s="215"/>
      <c r="Z20" s="215"/>
      <c r="AA20" s="215"/>
      <c r="AB20" s="215"/>
      <c r="AC20" s="215"/>
      <c r="AD20" s="215"/>
      <c r="AE20" s="219"/>
      <c r="AF20" s="219"/>
      <c r="AG20" s="215"/>
      <c r="AH20" s="215"/>
      <c r="AI20" s="271">
        <v>24.436363636363634</v>
      </c>
      <c r="AJ20" s="215"/>
      <c r="AK20" s="215"/>
      <c r="AL20" s="215"/>
      <c r="AM20" s="215"/>
      <c r="AN20" s="219"/>
      <c r="AO20" s="220"/>
      <c r="AP20" s="219"/>
      <c r="AQ20" s="215" t="s">
        <v>365</v>
      </c>
      <c r="AR20" s="218" t="s">
        <v>343</v>
      </c>
      <c r="AS20" s="218"/>
      <c r="AT20" s="218"/>
      <c r="AU20" s="218" t="s">
        <v>347</v>
      </c>
      <c r="AV20" s="218">
        <v>7</v>
      </c>
      <c r="AW20" s="218"/>
      <c r="AX20" s="218"/>
      <c r="AY20" s="218"/>
      <c r="AZ20" s="218" t="s">
        <v>348</v>
      </c>
      <c r="BA20" s="215"/>
      <c r="BB20" s="218">
        <v>0</v>
      </c>
      <c r="BC20" s="218">
        <v>0</v>
      </c>
      <c r="BD20" s="218">
        <v>0</v>
      </c>
      <c r="BE20" s="218">
        <v>0</v>
      </c>
      <c r="BF20" s="218">
        <v>0</v>
      </c>
      <c r="BG20" s="218">
        <v>0</v>
      </c>
      <c r="BH20" s="218">
        <v>0</v>
      </c>
      <c r="BI20" s="218">
        <v>0</v>
      </c>
      <c r="BJ20" s="218">
        <v>0</v>
      </c>
      <c r="BK20" s="218">
        <v>0</v>
      </c>
      <c r="BL20" s="218"/>
      <c r="BM20" s="218" t="s">
        <v>280</v>
      </c>
      <c r="BN20" s="218">
        <v>12</v>
      </c>
      <c r="BO20" s="218" t="s">
        <v>343</v>
      </c>
      <c r="BP20" s="274"/>
      <c r="BQ20" s="218">
        <v>12</v>
      </c>
      <c r="BR20" s="218"/>
      <c r="BS20" s="215"/>
      <c r="BT20" s="215"/>
      <c r="BU20" s="218"/>
      <c r="BV20" s="218" t="s">
        <v>343</v>
      </c>
      <c r="BW20" s="218"/>
      <c r="BX20" s="215"/>
      <c r="BY20" s="236" t="s">
        <v>470</v>
      </c>
      <c r="BZ20" s="221"/>
    </row>
    <row r="21" spans="1:78" ht="13" customHeight="1" x14ac:dyDescent="0.15">
      <c r="A21" s="215">
        <v>6310</v>
      </c>
      <c r="B21" s="217">
        <v>43032</v>
      </c>
      <c r="C21" s="216" t="s">
        <v>340</v>
      </c>
      <c r="D21" s="215" t="s">
        <v>282</v>
      </c>
      <c r="E21" s="215"/>
      <c r="F21" s="215" t="s">
        <v>364</v>
      </c>
      <c r="G21" s="217">
        <v>42978</v>
      </c>
      <c r="H21" s="218" t="s">
        <v>342</v>
      </c>
      <c r="I21" s="218" t="s">
        <v>343</v>
      </c>
      <c r="J21" s="218"/>
      <c r="K21" s="215" t="s">
        <v>352</v>
      </c>
      <c r="L21" s="215" t="s">
        <v>432</v>
      </c>
      <c r="M21" s="271">
        <v>80.599999999999994</v>
      </c>
      <c r="N21" s="271">
        <v>37.5</v>
      </c>
      <c r="O21" s="215"/>
      <c r="P21" s="215"/>
      <c r="Q21" s="219"/>
      <c r="R21" s="215"/>
      <c r="S21" s="219"/>
      <c r="T21" s="215"/>
      <c r="U21" s="215"/>
      <c r="V21" s="219"/>
      <c r="W21" s="271">
        <v>20</v>
      </c>
      <c r="X21" s="215"/>
      <c r="Y21" s="215"/>
      <c r="Z21" s="215"/>
      <c r="AA21" s="215"/>
      <c r="AB21" s="215"/>
      <c r="AC21" s="215"/>
      <c r="AD21" s="215"/>
      <c r="AE21" s="219"/>
      <c r="AF21" s="219"/>
      <c r="AG21" s="215"/>
      <c r="AH21" s="215"/>
      <c r="AI21" s="271">
        <v>28.5</v>
      </c>
      <c r="AJ21" s="215"/>
      <c r="AK21" s="215"/>
      <c r="AL21" s="215"/>
      <c r="AM21" s="215"/>
      <c r="AN21" s="219"/>
      <c r="AO21" s="220"/>
      <c r="AP21" s="219"/>
      <c r="AQ21" s="215" t="s">
        <v>365</v>
      </c>
      <c r="AR21" s="218" t="s">
        <v>343</v>
      </c>
      <c r="AS21" s="218"/>
      <c r="AT21" s="218"/>
      <c r="AU21" s="218" t="s">
        <v>347</v>
      </c>
      <c r="AV21" s="218">
        <v>7</v>
      </c>
      <c r="AW21" s="218"/>
      <c r="AX21" s="218"/>
      <c r="AY21" s="218"/>
      <c r="AZ21" s="218" t="s">
        <v>343</v>
      </c>
      <c r="BA21" s="215"/>
      <c r="BB21" s="218">
        <v>0</v>
      </c>
      <c r="BC21" s="218">
        <v>0</v>
      </c>
      <c r="BD21" s="218">
        <v>0</v>
      </c>
      <c r="BE21" s="218">
        <v>0</v>
      </c>
      <c r="BF21" s="218">
        <v>0</v>
      </c>
      <c r="BG21" s="218">
        <v>0</v>
      </c>
      <c r="BH21" s="218">
        <v>0</v>
      </c>
      <c r="BI21" s="218">
        <v>0</v>
      </c>
      <c r="BJ21" s="218">
        <v>0</v>
      </c>
      <c r="BK21" s="218">
        <v>0</v>
      </c>
      <c r="BL21" s="218"/>
      <c r="BM21" s="218" t="s">
        <v>280</v>
      </c>
      <c r="BN21" s="218"/>
      <c r="BO21" s="218" t="s">
        <v>343</v>
      </c>
      <c r="BP21" s="274"/>
      <c r="BQ21" s="218"/>
      <c r="BR21" s="218"/>
      <c r="BS21" s="215"/>
      <c r="BT21" s="221"/>
      <c r="BU21" s="218"/>
      <c r="BV21" s="218" t="s">
        <v>343</v>
      </c>
      <c r="BW21" s="218"/>
      <c r="BX21" s="215"/>
      <c r="BY21" s="236" t="s">
        <v>478</v>
      </c>
      <c r="BZ21" s="221"/>
    </row>
    <row r="22" spans="1:78" ht="13" customHeight="1" x14ac:dyDescent="0.15">
      <c r="A22" s="215">
        <v>6144</v>
      </c>
      <c r="B22" s="217">
        <v>43032</v>
      </c>
      <c r="C22" s="216" t="s">
        <v>224</v>
      </c>
      <c r="D22" s="215" t="s">
        <v>282</v>
      </c>
      <c r="E22" s="215"/>
      <c r="F22" s="215" t="s">
        <v>237</v>
      </c>
      <c r="G22" s="224">
        <v>42949</v>
      </c>
      <c r="H22" s="218" t="s">
        <v>227</v>
      </c>
      <c r="I22" s="218" t="s">
        <v>228</v>
      </c>
      <c r="J22" s="218"/>
      <c r="K22" s="215" t="s">
        <v>358</v>
      </c>
      <c r="L22" s="215" t="s">
        <v>359</v>
      </c>
      <c r="M22" s="271">
        <v>82.72727272727272</v>
      </c>
      <c r="N22" s="271">
        <v>35.454545454545453</v>
      </c>
      <c r="O22" s="215"/>
      <c r="P22" s="215"/>
      <c r="Q22" s="219"/>
      <c r="R22" s="215"/>
      <c r="S22" s="219"/>
      <c r="T22" s="215"/>
      <c r="U22" s="215"/>
      <c r="V22" s="219"/>
      <c r="W22" s="271">
        <v>17.727272727272727</v>
      </c>
      <c r="X22" s="215"/>
      <c r="Y22" s="215"/>
      <c r="Z22" s="215"/>
      <c r="AA22" s="215"/>
      <c r="AB22" s="215"/>
      <c r="AC22" s="215"/>
      <c r="AD22" s="215"/>
      <c r="AE22" s="219"/>
      <c r="AF22" s="219"/>
      <c r="AG22" s="215"/>
      <c r="AH22" s="215"/>
      <c r="AI22" s="271">
        <v>26.36363636363636</v>
      </c>
      <c r="AJ22" s="215"/>
      <c r="AK22" s="215"/>
      <c r="AL22" s="215"/>
      <c r="AM22" s="215"/>
      <c r="AN22" s="219"/>
      <c r="AO22" s="220"/>
      <c r="AP22" s="219"/>
      <c r="AQ22" s="215" t="s">
        <v>238</v>
      </c>
      <c r="AR22" s="218" t="s">
        <v>228</v>
      </c>
      <c r="AS22" s="218"/>
      <c r="AT22" s="218"/>
      <c r="AU22" s="218" t="s">
        <v>233</v>
      </c>
      <c r="AV22" s="218">
        <v>7</v>
      </c>
      <c r="AW22" s="218"/>
      <c r="AX22" s="218"/>
      <c r="AY22" s="218"/>
      <c r="AZ22" s="218" t="s">
        <v>244</v>
      </c>
      <c r="BA22" s="215"/>
      <c r="BB22" s="218">
        <v>0</v>
      </c>
      <c r="BC22" s="218">
        <v>0</v>
      </c>
      <c r="BD22" s="218">
        <v>0</v>
      </c>
      <c r="BE22" s="218">
        <v>0</v>
      </c>
      <c r="BF22" s="218">
        <v>0</v>
      </c>
      <c r="BG22" s="218">
        <v>0</v>
      </c>
      <c r="BH22" s="218">
        <v>0</v>
      </c>
      <c r="BI22" s="218">
        <v>0</v>
      </c>
      <c r="BJ22" s="218">
        <v>0</v>
      </c>
      <c r="BK22" s="218">
        <v>0</v>
      </c>
      <c r="BL22" s="218"/>
      <c r="BM22" s="218" t="s">
        <v>228</v>
      </c>
      <c r="BN22" s="218"/>
      <c r="BO22" s="218" t="s">
        <v>228</v>
      </c>
      <c r="BP22" s="275">
        <v>163.58181818181816</v>
      </c>
      <c r="BQ22" s="218"/>
      <c r="BR22" s="225"/>
      <c r="BS22" s="215"/>
      <c r="BT22" s="215"/>
      <c r="BU22" s="218"/>
      <c r="BV22" s="218" t="s">
        <v>228</v>
      </c>
      <c r="BW22" s="218"/>
      <c r="BX22" s="215"/>
      <c r="BY22" s="215" t="s">
        <v>467</v>
      </c>
      <c r="BZ22" s="221"/>
    </row>
    <row r="23" spans="1:78" ht="13" customHeight="1" x14ac:dyDescent="0.15">
      <c r="A23" s="215">
        <v>5922</v>
      </c>
      <c r="B23" s="217">
        <v>43032</v>
      </c>
      <c r="C23" s="216" t="s">
        <v>340</v>
      </c>
      <c r="D23" s="215" t="s">
        <v>282</v>
      </c>
      <c r="E23" s="215"/>
      <c r="F23" s="215" t="s">
        <v>237</v>
      </c>
      <c r="G23" s="217">
        <v>42999</v>
      </c>
      <c r="H23" s="218" t="s">
        <v>342</v>
      </c>
      <c r="I23" s="218" t="s">
        <v>343</v>
      </c>
      <c r="J23" s="218"/>
      <c r="K23" s="215" t="s">
        <v>356</v>
      </c>
      <c r="L23" s="215" t="s">
        <v>315</v>
      </c>
      <c r="M23" s="271">
        <v>114.98181818181817</v>
      </c>
      <c r="N23" s="271">
        <v>33.981818181818184</v>
      </c>
      <c r="O23" s="215"/>
      <c r="P23" s="215"/>
      <c r="Q23" s="219"/>
      <c r="R23" s="215"/>
      <c r="S23" s="219"/>
      <c r="T23" s="215"/>
      <c r="U23" s="215"/>
      <c r="V23" s="219"/>
      <c r="W23" s="271">
        <v>18.099999999999998</v>
      </c>
      <c r="X23" s="215"/>
      <c r="Y23" s="215"/>
      <c r="Z23" s="215"/>
      <c r="AA23" s="215"/>
      <c r="AB23" s="215"/>
      <c r="AC23" s="215"/>
      <c r="AD23" s="215"/>
      <c r="AE23" s="219"/>
      <c r="AF23" s="219"/>
      <c r="AG23" s="215"/>
      <c r="AH23" s="215"/>
      <c r="AI23" s="271">
        <v>24.427272727272726</v>
      </c>
      <c r="AJ23" s="215"/>
      <c r="AK23" s="215"/>
      <c r="AL23" s="215"/>
      <c r="AM23" s="215"/>
      <c r="AN23" s="219"/>
      <c r="AO23" s="220"/>
      <c r="AP23" s="219"/>
      <c r="AQ23" s="215" t="s">
        <v>238</v>
      </c>
      <c r="AR23" s="218" t="s">
        <v>343</v>
      </c>
      <c r="AS23" s="218"/>
      <c r="AT23" s="218"/>
      <c r="AU23" s="218" t="s">
        <v>321</v>
      </c>
      <c r="AV23" s="218">
        <v>6</v>
      </c>
      <c r="AW23" s="218"/>
      <c r="AX23" s="218"/>
      <c r="AY23" s="218"/>
      <c r="AZ23" s="218" t="s">
        <v>348</v>
      </c>
      <c r="BA23" s="215"/>
      <c r="BB23" s="218">
        <v>0</v>
      </c>
      <c r="BC23" s="218">
        <v>0</v>
      </c>
      <c r="BD23" s="218">
        <v>0</v>
      </c>
      <c r="BE23" s="218">
        <v>0</v>
      </c>
      <c r="BF23" s="218">
        <v>0</v>
      </c>
      <c r="BG23" s="218">
        <v>0</v>
      </c>
      <c r="BH23" s="218">
        <v>0</v>
      </c>
      <c r="BI23" s="218">
        <v>0</v>
      </c>
      <c r="BJ23" s="218">
        <v>0</v>
      </c>
      <c r="BK23" s="218">
        <v>0</v>
      </c>
      <c r="BL23" s="218"/>
      <c r="BM23" s="218" t="s">
        <v>280</v>
      </c>
      <c r="BN23" s="218"/>
      <c r="BO23" s="218" t="s">
        <v>343</v>
      </c>
      <c r="BP23" s="274"/>
      <c r="BQ23" s="218"/>
      <c r="BR23" s="225">
        <v>43099</v>
      </c>
      <c r="BS23" s="215"/>
      <c r="BT23" s="221"/>
      <c r="BU23" s="218"/>
      <c r="BV23" s="218" t="s">
        <v>343</v>
      </c>
      <c r="BW23" s="218"/>
      <c r="BX23" s="215"/>
      <c r="BY23" s="236" t="s">
        <v>466</v>
      </c>
      <c r="BZ23" s="221"/>
    </row>
    <row r="24" spans="1:78" ht="13" customHeight="1" x14ac:dyDescent="0.15">
      <c r="A24" s="215">
        <v>6310</v>
      </c>
      <c r="B24" s="217">
        <v>43032</v>
      </c>
      <c r="C24" s="216" t="s">
        <v>340</v>
      </c>
      <c r="D24" s="215" t="s">
        <v>282</v>
      </c>
      <c r="E24" s="215"/>
      <c r="F24" s="215" t="s">
        <v>364</v>
      </c>
      <c r="G24" s="217">
        <v>43024</v>
      </c>
      <c r="H24" s="218" t="s">
        <v>342</v>
      </c>
      <c r="I24" s="218" t="s">
        <v>343</v>
      </c>
      <c r="J24" s="218"/>
      <c r="K24" s="215" t="s">
        <v>474</v>
      </c>
      <c r="L24" s="215" t="s">
        <v>475</v>
      </c>
      <c r="M24" s="271">
        <v>87</v>
      </c>
      <c r="N24" s="271">
        <v>35.599999999999994</v>
      </c>
      <c r="O24" s="215"/>
      <c r="P24" s="215"/>
      <c r="Q24" s="219"/>
      <c r="R24" s="215"/>
      <c r="S24" s="219"/>
      <c r="T24" s="215"/>
      <c r="U24" s="215"/>
      <c r="V24" s="219"/>
      <c r="W24" s="271">
        <v>13.799999999999999</v>
      </c>
      <c r="X24" s="215"/>
      <c r="Y24" s="215"/>
      <c r="Z24" s="215"/>
      <c r="AA24" s="215"/>
      <c r="AB24" s="215"/>
      <c r="AC24" s="215"/>
      <c r="AD24" s="215"/>
      <c r="AE24" s="219"/>
      <c r="AF24" s="219"/>
      <c r="AG24" s="215"/>
      <c r="AH24" s="215"/>
      <c r="AI24" s="271">
        <v>18.799999999999997</v>
      </c>
      <c r="AJ24" s="215"/>
      <c r="AK24" s="215"/>
      <c r="AL24" s="215"/>
      <c r="AM24" s="215"/>
      <c r="AN24" s="219"/>
      <c r="AO24" s="220"/>
      <c r="AP24" s="219"/>
      <c r="AQ24" s="215" t="s">
        <v>365</v>
      </c>
      <c r="AR24" s="218" t="s">
        <v>343</v>
      </c>
      <c r="AS24" s="218"/>
      <c r="AT24" s="218"/>
      <c r="AU24" s="218" t="s">
        <v>321</v>
      </c>
      <c r="AV24" s="218">
        <v>6</v>
      </c>
      <c r="AW24" s="218"/>
      <c r="AX24" s="218"/>
      <c r="AY24" s="218"/>
      <c r="AZ24" s="218" t="s">
        <v>348</v>
      </c>
      <c r="BA24" s="215"/>
      <c r="BB24" s="218">
        <v>0</v>
      </c>
      <c r="BC24" s="218">
        <v>0</v>
      </c>
      <c r="BD24" s="218">
        <v>0</v>
      </c>
      <c r="BE24" s="218">
        <v>0</v>
      </c>
      <c r="BF24" s="218">
        <v>0</v>
      </c>
      <c r="BG24" s="218">
        <v>0</v>
      </c>
      <c r="BH24" s="218">
        <v>0</v>
      </c>
      <c r="BI24" s="218">
        <v>0</v>
      </c>
      <c r="BJ24" s="218">
        <v>0</v>
      </c>
      <c r="BK24" s="218">
        <v>0</v>
      </c>
      <c r="BL24" s="218"/>
      <c r="BM24" s="218" t="s">
        <v>280</v>
      </c>
      <c r="BN24" s="218"/>
      <c r="BO24" s="218" t="s">
        <v>343</v>
      </c>
      <c r="BP24" s="274"/>
      <c r="BQ24" s="218"/>
      <c r="BR24" s="225"/>
      <c r="BS24" s="215"/>
      <c r="BT24" s="221"/>
      <c r="BU24" s="218"/>
      <c r="BV24" s="218" t="s">
        <v>343</v>
      </c>
      <c r="BW24" s="218"/>
      <c r="BX24" s="215"/>
      <c r="BY24" s="236" t="s">
        <v>476</v>
      </c>
      <c r="BZ24" s="221"/>
    </row>
    <row r="25" spans="1:78" ht="13" customHeight="1" x14ac:dyDescent="0.15">
      <c r="A25" s="215">
        <v>6310</v>
      </c>
      <c r="B25" s="217">
        <v>43032</v>
      </c>
      <c r="C25" s="216" t="s">
        <v>340</v>
      </c>
      <c r="D25" s="215" t="s">
        <v>282</v>
      </c>
      <c r="E25" s="215"/>
      <c r="F25" s="215" t="s">
        <v>364</v>
      </c>
      <c r="G25" s="217">
        <v>42966</v>
      </c>
      <c r="H25" s="218" t="s">
        <v>342</v>
      </c>
      <c r="I25" s="218" t="s">
        <v>343</v>
      </c>
      <c r="J25" s="218"/>
      <c r="K25" s="215" t="s">
        <v>463</v>
      </c>
      <c r="L25" s="215" t="s">
        <v>464</v>
      </c>
      <c r="M25" s="271">
        <v>98.772727272727266</v>
      </c>
      <c r="N25" s="271">
        <v>30.890909090909087</v>
      </c>
      <c r="O25" s="215"/>
      <c r="P25" s="215"/>
      <c r="Q25" s="219"/>
      <c r="R25" s="215"/>
      <c r="S25" s="219"/>
      <c r="T25" s="215"/>
      <c r="U25" s="215"/>
      <c r="V25" s="219"/>
      <c r="W25" s="271">
        <v>16.963636363636361</v>
      </c>
      <c r="X25" s="215"/>
      <c r="Y25" s="215"/>
      <c r="Z25" s="215"/>
      <c r="AA25" s="215"/>
      <c r="AB25" s="215"/>
      <c r="AC25" s="215"/>
      <c r="AD25" s="215"/>
      <c r="AE25" s="219"/>
      <c r="AF25" s="219"/>
      <c r="AG25" s="215"/>
      <c r="AH25" s="215"/>
      <c r="AI25" s="271">
        <v>25.990909090909089</v>
      </c>
      <c r="AJ25" s="215"/>
      <c r="AK25" s="215"/>
      <c r="AL25" s="215"/>
      <c r="AM25" s="215"/>
      <c r="AN25" s="219"/>
      <c r="AO25" s="220"/>
      <c r="AP25" s="219"/>
      <c r="AQ25" s="215" t="s">
        <v>365</v>
      </c>
      <c r="AR25" s="218" t="s">
        <v>343</v>
      </c>
      <c r="AS25" s="218"/>
      <c r="AT25" s="218"/>
      <c r="AU25" s="218" t="s">
        <v>347</v>
      </c>
      <c r="AV25" s="218">
        <v>5</v>
      </c>
      <c r="AW25" s="218"/>
      <c r="AX25" s="218"/>
      <c r="AY25" s="218"/>
      <c r="AZ25" s="218" t="s">
        <v>348</v>
      </c>
      <c r="BA25" s="215"/>
      <c r="BB25" s="218">
        <v>0</v>
      </c>
      <c r="BC25" s="218">
        <v>0</v>
      </c>
      <c r="BD25" s="218">
        <v>0</v>
      </c>
      <c r="BE25" s="218">
        <v>0</v>
      </c>
      <c r="BF25" s="218">
        <v>0</v>
      </c>
      <c r="BG25" s="218">
        <v>0</v>
      </c>
      <c r="BH25" s="218">
        <v>0</v>
      </c>
      <c r="BI25" s="218">
        <v>0</v>
      </c>
      <c r="BJ25" s="218">
        <v>0</v>
      </c>
      <c r="BK25" s="218">
        <v>0</v>
      </c>
      <c r="BL25" s="218"/>
      <c r="BM25" s="218" t="s">
        <v>280</v>
      </c>
      <c r="BN25" s="218">
        <v>12</v>
      </c>
      <c r="BO25" s="218" t="s">
        <v>343</v>
      </c>
      <c r="BP25" s="274"/>
      <c r="BQ25" s="218"/>
      <c r="BR25" s="218"/>
      <c r="BS25" s="215"/>
      <c r="BT25" s="221"/>
      <c r="BU25" s="218"/>
      <c r="BV25" s="218" t="s">
        <v>343</v>
      </c>
      <c r="BW25" s="218">
        <v>1</v>
      </c>
      <c r="BX25" s="215"/>
      <c r="BY25" s="236" t="s">
        <v>465</v>
      </c>
      <c r="BZ25" s="221"/>
    </row>
    <row r="26" spans="1:78" ht="13" customHeight="1" x14ac:dyDescent="0.15">
      <c r="A26" s="215"/>
      <c r="B26" s="217">
        <v>43032</v>
      </c>
      <c r="C26" s="216" t="s">
        <v>340</v>
      </c>
      <c r="D26" s="215" t="s">
        <v>282</v>
      </c>
      <c r="E26" s="215"/>
      <c r="F26" s="215" t="s">
        <v>364</v>
      </c>
      <c r="G26" s="217">
        <v>42947</v>
      </c>
      <c r="H26" s="218" t="s">
        <v>280</v>
      </c>
      <c r="I26" s="218" t="s">
        <v>299</v>
      </c>
      <c r="J26" s="218"/>
      <c r="K26" s="215" t="s">
        <v>314</v>
      </c>
      <c r="L26" s="215" t="s">
        <v>480</v>
      </c>
      <c r="M26" s="271">
        <v>121.66363636363637</v>
      </c>
      <c r="N26" s="271">
        <v>34.481818181818177</v>
      </c>
      <c r="O26" s="215"/>
      <c r="P26" s="215"/>
      <c r="Q26" s="267"/>
      <c r="R26" s="215"/>
      <c r="S26" s="219"/>
      <c r="T26" s="215"/>
      <c r="U26" s="215"/>
      <c r="V26" s="219"/>
      <c r="W26" s="271">
        <v>16.999999999999996</v>
      </c>
      <c r="X26" s="215"/>
      <c r="Y26" s="215"/>
      <c r="Z26" s="215"/>
      <c r="AA26" s="215"/>
      <c r="AB26" s="215"/>
      <c r="AC26" s="215"/>
      <c r="AD26" s="215"/>
      <c r="AE26" s="219"/>
      <c r="AF26" s="219"/>
      <c r="AG26" s="215"/>
      <c r="AH26" s="215"/>
      <c r="AI26" s="271">
        <v>25.481818181818181</v>
      </c>
      <c r="AJ26" s="215"/>
      <c r="AK26" s="215"/>
      <c r="AL26" s="215"/>
      <c r="AM26" s="215"/>
      <c r="AN26" s="219"/>
      <c r="AO26" s="220"/>
      <c r="AP26" s="219"/>
      <c r="AQ26" s="215" t="s">
        <v>365</v>
      </c>
      <c r="AR26" s="218" t="s">
        <v>343</v>
      </c>
      <c r="AS26" s="218"/>
      <c r="AT26" s="218"/>
      <c r="AU26" s="218"/>
      <c r="AV26" s="218"/>
      <c r="AW26" s="218"/>
      <c r="AX26" s="218"/>
      <c r="AY26" s="218"/>
      <c r="AZ26" s="218" t="s">
        <v>343</v>
      </c>
      <c r="BA26" s="215"/>
      <c r="BB26" s="218">
        <v>0</v>
      </c>
      <c r="BC26" s="218">
        <v>0</v>
      </c>
      <c r="BD26" s="218">
        <v>0</v>
      </c>
      <c r="BE26" s="218">
        <v>0</v>
      </c>
      <c r="BF26" s="218">
        <v>0</v>
      </c>
      <c r="BG26" s="218">
        <v>0</v>
      </c>
      <c r="BH26" s="218">
        <v>0</v>
      </c>
      <c r="BI26" s="218">
        <v>0</v>
      </c>
      <c r="BJ26" s="218">
        <v>0</v>
      </c>
      <c r="BK26" s="218">
        <v>0</v>
      </c>
      <c r="BL26" s="218"/>
      <c r="BM26" s="218" t="s">
        <v>280</v>
      </c>
      <c r="BN26" s="218"/>
      <c r="BO26" s="218" t="s">
        <v>343</v>
      </c>
      <c r="BP26" s="275">
        <v>81.818181818181813</v>
      </c>
      <c r="BQ26" s="218"/>
      <c r="BR26" s="218"/>
      <c r="BS26" s="221"/>
      <c r="BT26" s="221"/>
      <c r="BU26" s="218"/>
      <c r="BV26" s="218" t="s">
        <v>343</v>
      </c>
      <c r="BW26" s="218">
        <v>1</v>
      </c>
      <c r="BX26" s="215" t="s">
        <v>354</v>
      </c>
      <c r="BY26" s="236" t="s">
        <v>477</v>
      </c>
      <c r="BZ26" s="221"/>
    </row>
    <row r="27" spans="1:78" ht="13" customHeight="1" x14ac:dyDescent="0.15">
      <c r="A27" s="215">
        <v>5441</v>
      </c>
      <c r="B27" s="217">
        <v>43032</v>
      </c>
      <c r="C27" s="216" t="s">
        <v>340</v>
      </c>
      <c r="D27" s="215" t="s">
        <v>282</v>
      </c>
      <c r="E27" s="215"/>
      <c r="F27" s="215" t="s">
        <v>364</v>
      </c>
      <c r="G27" s="217">
        <v>43019</v>
      </c>
      <c r="H27" s="218" t="s">
        <v>342</v>
      </c>
      <c r="I27" s="218" t="s">
        <v>343</v>
      </c>
      <c r="J27" s="218"/>
      <c r="K27" s="215" t="s">
        <v>471</v>
      </c>
      <c r="L27" s="215" t="s">
        <v>472</v>
      </c>
      <c r="M27" s="271">
        <v>129.54545454545453</v>
      </c>
      <c r="N27" s="271">
        <v>41.027272727272724</v>
      </c>
      <c r="O27" s="215"/>
      <c r="P27" s="215"/>
      <c r="Q27" s="267"/>
      <c r="R27" s="215"/>
      <c r="S27" s="219"/>
      <c r="T27" s="215"/>
      <c r="U27" s="215"/>
      <c r="V27" s="219"/>
      <c r="W27" s="271">
        <v>22.054545454545455</v>
      </c>
      <c r="X27" s="215"/>
      <c r="Y27" s="215"/>
      <c r="Z27" s="215"/>
      <c r="AA27" s="215"/>
      <c r="AB27" s="215"/>
      <c r="AC27" s="215"/>
      <c r="AD27" s="215"/>
      <c r="AE27" s="219"/>
      <c r="AF27" s="219"/>
      <c r="AG27" s="215"/>
      <c r="AH27" s="215"/>
      <c r="AI27" s="271">
        <v>29.509090909090908</v>
      </c>
      <c r="AJ27" s="215"/>
      <c r="AK27" s="215"/>
      <c r="AL27" s="215"/>
      <c r="AM27" s="215"/>
      <c r="AN27" s="219"/>
      <c r="AO27" s="220"/>
      <c r="AP27" s="219"/>
      <c r="AQ27" s="215" t="s">
        <v>365</v>
      </c>
      <c r="AR27" s="218" t="s">
        <v>343</v>
      </c>
      <c r="AS27" s="218"/>
      <c r="AT27" s="218"/>
      <c r="AU27" s="218"/>
      <c r="AV27" s="218"/>
      <c r="AW27" s="218"/>
      <c r="AX27" s="218"/>
      <c r="AY27" s="218"/>
      <c r="AZ27" s="218" t="s">
        <v>348</v>
      </c>
      <c r="BA27" s="215"/>
      <c r="BB27" s="218">
        <v>0</v>
      </c>
      <c r="BC27" s="218">
        <v>10</v>
      </c>
      <c r="BD27" s="218">
        <v>0</v>
      </c>
      <c r="BE27" s="218">
        <v>0</v>
      </c>
      <c r="BF27" s="218">
        <v>0</v>
      </c>
      <c r="BG27" s="218">
        <v>0</v>
      </c>
      <c r="BH27" s="218">
        <v>0</v>
      </c>
      <c r="BI27" s="218">
        <v>0</v>
      </c>
      <c r="BJ27" s="218">
        <v>0</v>
      </c>
      <c r="BK27" s="218">
        <v>0</v>
      </c>
      <c r="BL27" s="218"/>
      <c r="BM27" s="218" t="s">
        <v>280</v>
      </c>
      <c r="BN27" s="218"/>
      <c r="BO27" s="218" t="s">
        <v>343</v>
      </c>
      <c r="BP27" s="274"/>
      <c r="BQ27" s="218"/>
      <c r="BR27" s="218"/>
      <c r="BS27" s="215"/>
      <c r="BT27" s="215"/>
      <c r="BU27" s="218"/>
      <c r="BV27" s="218" t="s">
        <v>343</v>
      </c>
      <c r="BW27" s="218"/>
      <c r="BX27" s="215"/>
      <c r="BY27" s="236" t="s">
        <v>473</v>
      </c>
      <c r="BZ27" s="221"/>
    </row>
  </sheetData>
  <sheetProtection algorithmName="SHA-512" hashValue="HD6hGpVtdzzaVoZWkM5D6W8iP+7KAha61wczSoqMFLK7rVrxXnpErcqCa6lfUz98PMyGJi+BLJiVny1uNlpviw==" saltValue="6PgS3w+Q1r6yD7ZLj/9q4w==" spinCount="100000" sheet="1" objects="1" scenarios="1"/>
  <phoneticPr fontId="2" type="noConversion"/>
  <hyperlinks>
    <hyperlink ref="BY11" r:id="rId1" xr:uid="{A37CE144-AFB6-A144-91A0-4B4496050FE2}"/>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56C31-F6F0-7040-BE89-EA2666C9B9DA}">
  <sheetPr codeName="Sheet21"/>
  <dimension ref="A1:BZ30"/>
  <sheetViews>
    <sheetView zoomScaleNormal="100" workbookViewId="0">
      <selection activeCell="A2" sqref="A2:XFD18"/>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row>
    <row r="2" spans="1:78" ht="13" customHeight="1" x14ac:dyDescent="0.15">
      <c r="A2" s="215">
        <v>3</v>
      </c>
      <c r="B2" s="217">
        <v>42842</v>
      </c>
      <c r="C2" s="216" t="s">
        <v>340</v>
      </c>
      <c r="D2" s="215" t="s">
        <v>282</v>
      </c>
      <c r="E2" s="215"/>
      <c r="F2" s="215" t="s">
        <v>341</v>
      </c>
      <c r="G2" s="217">
        <v>42551</v>
      </c>
      <c r="H2" s="218" t="s">
        <v>342</v>
      </c>
      <c r="I2" s="218" t="s">
        <v>343</v>
      </c>
      <c r="J2" s="218"/>
      <c r="K2" s="215" t="s">
        <v>344</v>
      </c>
      <c r="L2" s="215" t="s">
        <v>345</v>
      </c>
      <c r="M2" s="166">
        <v>131.99999999999997</v>
      </c>
      <c r="N2" s="166">
        <v>27.499999999999996</v>
      </c>
      <c r="O2" s="215" t="s">
        <v>35</v>
      </c>
      <c r="P2" s="215">
        <v>30000</v>
      </c>
      <c r="Q2" s="166">
        <v>28.999999999999996</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t="s">
        <v>347</v>
      </c>
      <c r="AV2" s="218">
        <v>8</v>
      </c>
      <c r="AW2" s="218"/>
      <c r="AX2" s="218"/>
      <c r="AY2" s="218"/>
      <c r="AZ2" s="218" t="s">
        <v>348</v>
      </c>
      <c r="BA2" s="215"/>
      <c r="BB2" s="218">
        <v>0</v>
      </c>
      <c r="BC2" s="218">
        <v>12</v>
      </c>
      <c r="BD2" s="218">
        <v>0</v>
      </c>
      <c r="BE2" s="218">
        <v>0</v>
      </c>
      <c r="BF2" s="218">
        <v>0</v>
      </c>
      <c r="BG2" s="218">
        <v>0</v>
      </c>
      <c r="BH2" s="218">
        <v>0</v>
      </c>
      <c r="BI2" s="218">
        <v>0</v>
      </c>
      <c r="BJ2" s="218">
        <v>0</v>
      </c>
      <c r="BK2" s="218">
        <v>0</v>
      </c>
      <c r="BL2" s="218"/>
      <c r="BM2" s="218" t="s">
        <v>280</v>
      </c>
      <c r="BN2" s="218">
        <v>12</v>
      </c>
      <c r="BO2" s="218" t="s">
        <v>343</v>
      </c>
      <c r="BP2" s="218"/>
      <c r="BQ2" s="218"/>
      <c r="BR2" s="218"/>
      <c r="BS2" s="215"/>
      <c r="BT2" s="221"/>
      <c r="BU2" s="218"/>
      <c r="BV2" s="218" t="s">
        <v>343</v>
      </c>
      <c r="BW2" s="218"/>
      <c r="BX2" s="215"/>
      <c r="BY2" s="236" t="s">
        <v>429</v>
      </c>
      <c r="BZ2" s="221"/>
    </row>
    <row r="3" spans="1:78" ht="13" customHeight="1" x14ac:dyDescent="0.15">
      <c r="A3" s="215">
        <v>5265</v>
      </c>
      <c r="B3" s="217">
        <v>42842</v>
      </c>
      <c r="C3" s="216" t="s">
        <v>224</v>
      </c>
      <c r="D3" s="215" t="s">
        <v>282</v>
      </c>
      <c r="E3" s="215"/>
      <c r="F3" s="215" t="s">
        <v>226</v>
      </c>
      <c r="G3" s="217">
        <v>42735</v>
      </c>
      <c r="H3" s="218" t="s">
        <v>227</v>
      </c>
      <c r="I3" s="218" t="s">
        <v>228</v>
      </c>
      <c r="J3" s="218"/>
      <c r="K3" s="215" t="s">
        <v>248</v>
      </c>
      <c r="L3" s="215" t="s">
        <v>311</v>
      </c>
      <c r="M3" s="166">
        <v>122.19999999999997</v>
      </c>
      <c r="N3" s="166">
        <v>27.372727272727271</v>
      </c>
      <c r="O3" s="215" t="s">
        <v>242</v>
      </c>
      <c r="P3" s="215">
        <v>30000</v>
      </c>
      <c r="Q3" s="166">
        <v>30.609090909090909</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231</v>
      </c>
      <c r="AR3" s="218" t="s">
        <v>228</v>
      </c>
      <c r="AS3" s="218"/>
      <c r="AT3" s="218"/>
      <c r="AU3" s="218" t="s">
        <v>233</v>
      </c>
      <c r="AV3" s="218">
        <v>10.45</v>
      </c>
      <c r="AW3" s="218"/>
      <c r="AX3" s="218"/>
      <c r="AY3" s="218"/>
      <c r="AZ3" s="218" t="s">
        <v>244</v>
      </c>
      <c r="BA3" s="215"/>
      <c r="BB3" s="218">
        <v>10</v>
      </c>
      <c r="BC3" s="218">
        <v>0</v>
      </c>
      <c r="BD3" s="218">
        <v>0</v>
      </c>
      <c r="BE3" s="218">
        <v>0</v>
      </c>
      <c r="BF3" s="218">
        <v>0</v>
      </c>
      <c r="BG3" s="218">
        <v>0</v>
      </c>
      <c r="BH3" s="218">
        <v>0</v>
      </c>
      <c r="BI3" s="218">
        <v>0</v>
      </c>
      <c r="BJ3" s="218">
        <v>0</v>
      </c>
      <c r="BK3" s="218">
        <v>0</v>
      </c>
      <c r="BL3" s="218"/>
      <c r="BM3" s="218" t="s">
        <v>228</v>
      </c>
      <c r="BN3" s="218">
        <v>12</v>
      </c>
      <c r="BO3" s="218" t="s">
        <v>228</v>
      </c>
      <c r="BP3" s="218"/>
      <c r="BQ3" s="218"/>
      <c r="BR3" s="218"/>
      <c r="BS3" s="215"/>
      <c r="BT3" s="215"/>
      <c r="BU3" s="218"/>
      <c r="BV3" s="218" t="s">
        <v>228</v>
      </c>
      <c r="BW3" s="218">
        <v>1</v>
      </c>
      <c r="BX3" s="215"/>
      <c r="BY3" s="223" t="s">
        <v>430</v>
      </c>
      <c r="BZ3" s="221"/>
    </row>
    <row r="4" spans="1:78" ht="13" customHeight="1" x14ac:dyDescent="0.15">
      <c r="A4" s="215">
        <v>5441</v>
      </c>
      <c r="B4" s="217">
        <v>42842</v>
      </c>
      <c r="C4" s="216" t="s">
        <v>340</v>
      </c>
      <c r="D4" s="215" t="s">
        <v>282</v>
      </c>
      <c r="E4" s="215"/>
      <c r="F4" s="215" t="s">
        <v>341</v>
      </c>
      <c r="G4" s="217">
        <v>42735</v>
      </c>
      <c r="H4" s="218" t="s">
        <v>342</v>
      </c>
      <c r="I4" s="218" t="s">
        <v>343</v>
      </c>
      <c r="J4" s="218"/>
      <c r="K4" s="215" t="s">
        <v>349</v>
      </c>
      <c r="L4" s="215" t="s">
        <v>312</v>
      </c>
      <c r="M4" s="166">
        <v>126.5</v>
      </c>
      <c r="N4" s="166">
        <v>27.59090909090909</v>
      </c>
      <c r="O4" s="215" t="s">
        <v>350</v>
      </c>
      <c r="P4" s="215">
        <v>30000</v>
      </c>
      <c r="Q4" s="166">
        <v>31.372727272727268</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t="s">
        <v>347</v>
      </c>
      <c r="AV4" s="218">
        <v>7</v>
      </c>
      <c r="AW4" s="218"/>
      <c r="AX4" s="218"/>
      <c r="AY4" s="218"/>
      <c r="AZ4" s="218" t="s">
        <v>348</v>
      </c>
      <c r="BA4" s="215"/>
      <c r="BB4" s="218">
        <v>0</v>
      </c>
      <c r="BC4" s="218">
        <v>10</v>
      </c>
      <c r="BD4" s="218">
        <v>0</v>
      </c>
      <c r="BE4" s="218">
        <v>0</v>
      </c>
      <c r="BF4" s="218">
        <v>0</v>
      </c>
      <c r="BG4" s="218">
        <v>0</v>
      </c>
      <c r="BH4" s="218">
        <v>0</v>
      </c>
      <c r="BI4" s="218">
        <v>0</v>
      </c>
      <c r="BJ4" s="218">
        <v>0</v>
      </c>
      <c r="BK4" s="218">
        <v>0</v>
      </c>
      <c r="BL4" s="218">
        <v>12</v>
      </c>
      <c r="BM4" s="218" t="s">
        <v>257</v>
      </c>
      <c r="BN4" s="218">
        <v>12</v>
      </c>
      <c r="BO4" s="218" t="s">
        <v>343</v>
      </c>
      <c r="BP4" s="218"/>
      <c r="BQ4" s="218"/>
      <c r="BR4" s="218"/>
      <c r="BS4" s="215"/>
      <c r="BT4" s="215"/>
      <c r="BU4" s="218"/>
      <c r="BV4" s="218" t="s">
        <v>343</v>
      </c>
      <c r="BW4" s="218"/>
      <c r="BX4" s="215"/>
      <c r="BY4" s="223" t="s">
        <v>458</v>
      </c>
      <c r="BZ4" s="221"/>
    </row>
    <row r="5" spans="1:78" ht="13" customHeight="1" x14ac:dyDescent="0.15">
      <c r="A5" s="215"/>
      <c r="B5" s="217">
        <v>42842</v>
      </c>
      <c r="C5" s="216" t="s">
        <v>340</v>
      </c>
      <c r="D5" s="215" t="s">
        <v>282</v>
      </c>
      <c r="E5" s="215"/>
      <c r="F5" s="215" t="s">
        <v>317</v>
      </c>
      <c r="G5" s="217">
        <v>42582</v>
      </c>
      <c r="H5" s="218" t="s">
        <v>342</v>
      </c>
      <c r="I5" s="218" t="s">
        <v>343</v>
      </c>
      <c r="J5" s="218"/>
      <c r="K5" s="215" t="s">
        <v>352</v>
      </c>
      <c r="L5" s="215" t="s">
        <v>432</v>
      </c>
      <c r="M5" s="166">
        <v>85.899999999999991</v>
      </c>
      <c r="N5" s="166">
        <v>23.5</v>
      </c>
      <c r="O5" s="215" t="s">
        <v>35</v>
      </c>
      <c r="P5" s="215">
        <v>30000</v>
      </c>
      <c r="Q5" s="166">
        <v>27.499999999999996</v>
      </c>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320</v>
      </c>
      <c r="AR5" s="218" t="s">
        <v>343</v>
      </c>
      <c r="AS5" s="218"/>
      <c r="AT5" s="218"/>
      <c r="AU5" s="218" t="s">
        <v>347</v>
      </c>
      <c r="AV5" s="218">
        <v>10</v>
      </c>
      <c r="AW5" s="218"/>
      <c r="AX5" s="218"/>
      <c r="AY5" s="218"/>
      <c r="AZ5" s="218" t="s">
        <v>343</v>
      </c>
      <c r="BA5" s="215"/>
      <c r="BB5" s="218">
        <v>0</v>
      </c>
      <c r="BC5" s="218">
        <v>0</v>
      </c>
      <c r="BD5" s="218">
        <v>0</v>
      </c>
      <c r="BE5" s="218">
        <v>0</v>
      </c>
      <c r="BF5" s="218">
        <v>0</v>
      </c>
      <c r="BG5" s="218">
        <v>0</v>
      </c>
      <c r="BH5" s="218">
        <v>0</v>
      </c>
      <c r="BI5" s="218">
        <v>0</v>
      </c>
      <c r="BJ5" s="218">
        <v>0</v>
      </c>
      <c r="BK5" s="218">
        <v>0</v>
      </c>
      <c r="BL5" s="218"/>
      <c r="BM5" s="218" t="s">
        <v>280</v>
      </c>
      <c r="BN5" s="218"/>
      <c r="BO5" s="218" t="s">
        <v>343</v>
      </c>
      <c r="BP5" s="218"/>
      <c r="BQ5" s="218"/>
      <c r="BR5" s="218"/>
      <c r="BS5" s="215"/>
      <c r="BT5" s="221"/>
      <c r="BU5" s="218"/>
      <c r="BV5" s="218" t="s">
        <v>343</v>
      </c>
      <c r="BW5" s="218"/>
      <c r="BX5" s="215"/>
      <c r="BY5" s="223" t="s">
        <v>433</v>
      </c>
      <c r="BZ5" s="221"/>
    </row>
    <row r="6" spans="1:78" ht="13" customHeight="1" x14ac:dyDescent="0.15">
      <c r="A6" s="215"/>
      <c r="B6" s="217">
        <v>42842</v>
      </c>
      <c r="C6" s="216" t="s">
        <v>340</v>
      </c>
      <c r="D6" s="215" t="s">
        <v>282</v>
      </c>
      <c r="E6" s="215"/>
      <c r="F6" s="215" t="s">
        <v>341</v>
      </c>
      <c r="G6" s="217">
        <v>42565</v>
      </c>
      <c r="H6" s="218" t="s">
        <v>280</v>
      </c>
      <c r="I6" s="218" t="s">
        <v>299</v>
      </c>
      <c r="J6" s="218"/>
      <c r="K6" s="215" t="s">
        <v>314</v>
      </c>
      <c r="L6" s="215" t="s">
        <v>434</v>
      </c>
      <c r="M6" s="166">
        <v>90.409090909090907</v>
      </c>
      <c r="N6" s="166">
        <v>22.054545454545455</v>
      </c>
      <c r="O6" s="215" t="s">
        <v>350</v>
      </c>
      <c r="P6" s="215">
        <v>30000</v>
      </c>
      <c r="Q6" s="166">
        <v>25.718181818181815</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c r="AW6" s="218"/>
      <c r="AX6" s="218"/>
      <c r="AY6" s="218"/>
      <c r="AZ6" s="218" t="s">
        <v>343</v>
      </c>
      <c r="BA6" s="215"/>
      <c r="BB6" s="218">
        <v>0</v>
      </c>
      <c r="BC6" s="218">
        <v>0</v>
      </c>
      <c r="BD6" s="218">
        <v>0</v>
      </c>
      <c r="BE6" s="218">
        <v>0</v>
      </c>
      <c r="BF6" s="218">
        <v>0</v>
      </c>
      <c r="BG6" s="218">
        <v>0</v>
      </c>
      <c r="BH6" s="218">
        <v>0</v>
      </c>
      <c r="BI6" s="218">
        <v>0</v>
      </c>
      <c r="BJ6" s="218">
        <v>0</v>
      </c>
      <c r="BK6" s="218">
        <v>0</v>
      </c>
      <c r="BL6" s="218"/>
      <c r="BM6" s="218"/>
      <c r="BN6" s="218"/>
      <c r="BO6" s="218" t="s">
        <v>343</v>
      </c>
      <c r="BP6" s="167">
        <v>71.999999999999986</v>
      </c>
      <c r="BQ6" s="218"/>
      <c r="BR6" s="218"/>
      <c r="BS6" s="221"/>
      <c r="BT6" s="221"/>
      <c r="BU6" s="218"/>
      <c r="BV6" s="218" t="s">
        <v>343</v>
      </c>
      <c r="BW6" s="218">
        <v>1</v>
      </c>
      <c r="BX6" s="215" t="s">
        <v>354</v>
      </c>
      <c r="BY6" s="223" t="s">
        <v>435</v>
      </c>
      <c r="BZ6" s="221"/>
    </row>
    <row r="7" spans="1:78" ht="13" customHeight="1" x14ac:dyDescent="0.15">
      <c r="A7" s="215">
        <v>5922</v>
      </c>
      <c r="B7" s="217">
        <v>42842</v>
      </c>
      <c r="C7" s="216" t="s">
        <v>340</v>
      </c>
      <c r="D7" s="215" t="s">
        <v>282</v>
      </c>
      <c r="E7" s="215"/>
      <c r="F7" s="215" t="s">
        <v>341</v>
      </c>
      <c r="G7" s="217">
        <v>42551</v>
      </c>
      <c r="H7" s="218" t="s">
        <v>342</v>
      </c>
      <c r="I7" s="218" t="s">
        <v>343</v>
      </c>
      <c r="J7" s="218"/>
      <c r="K7" s="215" t="s">
        <v>356</v>
      </c>
      <c r="L7" s="215" t="s">
        <v>315</v>
      </c>
      <c r="M7" s="166">
        <v>121.18181818181819</v>
      </c>
      <c r="N7" s="166">
        <v>25.218181818181815</v>
      </c>
      <c r="O7" s="215" t="s">
        <v>35</v>
      </c>
      <c r="P7" s="215">
        <v>30000</v>
      </c>
      <c r="Q7" s="166">
        <v>28.272727272727273</v>
      </c>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t="s">
        <v>321</v>
      </c>
      <c r="AV7" s="218">
        <v>9.4</v>
      </c>
      <c r="AW7" s="218"/>
      <c r="AX7" s="218"/>
      <c r="AY7" s="218"/>
      <c r="AZ7" s="218" t="s">
        <v>348</v>
      </c>
      <c r="BA7" s="215"/>
      <c r="BB7" s="218">
        <v>0</v>
      </c>
      <c r="BC7" s="218">
        <v>0</v>
      </c>
      <c r="BD7" s="218">
        <v>0</v>
      </c>
      <c r="BE7" s="218">
        <v>0</v>
      </c>
      <c r="BF7" s="218">
        <v>0</v>
      </c>
      <c r="BG7" s="218">
        <v>0</v>
      </c>
      <c r="BH7" s="218">
        <v>0</v>
      </c>
      <c r="BI7" s="218">
        <v>0</v>
      </c>
      <c r="BJ7" s="218">
        <v>0</v>
      </c>
      <c r="BK7" s="218">
        <v>0</v>
      </c>
      <c r="BL7" s="218"/>
      <c r="BM7" s="218" t="s">
        <v>280</v>
      </c>
      <c r="BN7" s="218"/>
      <c r="BO7" s="218" t="s">
        <v>343</v>
      </c>
      <c r="BP7" s="218"/>
      <c r="BQ7" s="218"/>
      <c r="BR7" s="218"/>
      <c r="BS7" s="215"/>
      <c r="BT7" s="221"/>
      <c r="BU7" s="218"/>
      <c r="BV7" s="218" t="s">
        <v>343</v>
      </c>
      <c r="BW7" s="218"/>
      <c r="BX7" s="215"/>
      <c r="BY7" s="223" t="s">
        <v>357</v>
      </c>
      <c r="BZ7" s="221"/>
    </row>
    <row r="8" spans="1:78" ht="13" customHeight="1" x14ac:dyDescent="0.15">
      <c r="A8" s="215">
        <v>6143</v>
      </c>
      <c r="B8" s="217">
        <v>42842</v>
      </c>
      <c r="C8" s="216" t="s">
        <v>224</v>
      </c>
      <c r="D8" s="215" t="s">
        <v>282</v>
      </c>
      <c r="E8" s="215"/>
      <c r="F8" s="215" t="s">
        <v>226</v>
      </c>
      <c r="G8" s="224">
        <v>42614</v>
      </c>
      <c r="H8" s="218" t="s">
        <v>227</v>
      </c>
      <c r="I8" s="218" t="s">
        <v>228</v>
      </c>
      <c r="J8" s="218"/>
      <c r="K8" s="215" t="s">
        <v>358</v>
      </c>
      <c r="L8" s="215" t="s">
        <v>359</v>
      </c>
      <c r="M8" s="166">
        <v>86.36363636363636</v>
      </c>
      <c r="N8" s="166">
        <v>22.727272727272727</v>
      </c>
      <c r="O8" s="215"/>
      <c r="P8" s="215"/>
      <c r="Q8" s="166"/>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231</v>
      </c>
      <c r="AR8" s="218" t="s">
        <v>228</v>
      </c>
      <c r="AS8" s="218"/>
      <c r="AT8" s="218"/>
      <c r="AU8" s="218" t="s">
        <v>233</v>
      </c>
      <c r="AV8" s="218">
        <v>16</v>
      </c>
      <c r="AW8" s="218"/>
      <c r="AX8" s="218"/>
      <c r="AY8" s="218"/>
      <c r="AZ8" s="218" t="s">
        <v>244</v>
      </c>
      <c r="BA8" s="215"/>
      <c r="BB8" s="218">
        <v>0</v>
      </c>
      <c r="BC8" s="218">
        <v>0</v>
      </c>
      <c r="BD8" s="218">
        <v>0</v>
      </c>
      <c r="BE8" s="218">
        <v>0</v>
      </c>
      <c r="BF8" s="218">
        <v>0</v>
      </c>
      <c r="BG8" s="218">
        <v>0</v>
      </c>
      <c r="BH8" s="218">
        <v>0</v>
      </c>
      <c r="BI8" s="218">
        <v>0</v>
      </c>
      <c r="BJ8" s="218">
        <v>0</v>
      </c>
      <c r="BK8" s="218">
        <v>0</v>
      </c>
      <c r="BL8" s="218"/>
      <c r="BM8" s="218" t="s">
        <v>228</v>
      </c>
      <c r="BN8" s="218"/>
      <c r="BO8" s="218" t="s">
        <v>228</v>
      </c>
      <c r="BP8" s="167">
        <v>218.07272727272721</v>
      </c>
      <c r="BQ8" s="218"/>
      <c r="BR8" s="225">
        <v>42915</v>
      </c>
      <c r="BS8" s="215"/>
      <c r="BT8" s="215"/>
      <c r="BU8" s="218"/>
      <c r="BV8" s="218" t="s">
        <v>228</v>
      </c>
      <c r="BW8" s="218"/>
      <c r="BX8" s="215" t="s">
        <v>436</v>
      </c>
      <c r="BY8" s="215" t="s">
        <v>437</v>
      </c>
      <c r="BZ8" s="221"/>
    </row>
    <row r="9" spans="1:78" ht="13" customHeight="1" x14ac:dyDescent="0.15">
      <c r="A9" s="215">
        <v>1</v>
      </c>
      <c r="B9" s="217">
        <v>42842</v>
      </c>
      <c r="C9" s="216" t="s">
        <v>340</v>
      </c>
      <c r="D9" s="215" t="s">
        <v>282</v>
      </c>
      <c r="E9" s="215"/>
      <c r="F9" s="215" t="s">
        <v>360</v>
      </c>
      <c r="G9" s="217">
        <v>42551</v>
      </c>
      <c r="H9" s="218" t="s">
        <v>342</v>
      </c>
      <c r="I9" s="218" t="s">
        <v>343</v>
      </c>
      <c r="J9" s="218"/>
      <c r="K9" s="215" t="s">
        <v>344</v>
      </c>
      <c r="L9" s="215" t="s">
        <v>345</v>
      </c>
      <c r="M9" s="166">
        <v>131.99999999999997</v>
      </c>
      <c r="N9" s="166">
        <v>27.499999999999996</v>
      </c>
      <c r="O9" s="215" t="s">
        <v>35</v>
      </c>
      <c r="P9" s="215">
        <v>30000</v>
      </c>
      <c r="Q9" s="166">
        <v>28.999999999999996</v>
      </c>
      <c r="R9" s="215"/>
      <c r="S9" s="219"/>
      <c r="T9" s="215"/>
      <c r="U9" s="215"/>
      <c r="V9" s="219"/>
      <c r="W9" s="219"/>
      <c r="X9" s="215"/>
      <c r="Y9" s="215"/>
      <c r="Z9" s="215"/>
      <c r="AA9" s="215"/>
      <c r="AB9" s="215"/>
      <c r="AC9" s="215"/>
      <c r="AD9" s="215"/>
      <c r="AE9" s="219"/>
      <c r="AF9" s="166">
        <v>14.099999999999998</v>
      </c>
      <c r="AG9" s="215"/>
      <c r="AH9" s="215"/>
      <c r="AI9" s="219"/>
      <c r="AJ9" s="215"/>
      <c r="AK9" s="215"/>
      <c r="AL9" s="215"/>
      <c r="AM9" s="215"/>
      <c r="AN9" s="219"/>
      <c r="AO9" s="220"/>
      <c r="AP9" s="219"/>
      <c r="AQ9" s="215" t="s">
        <v>361</v>
      </c>
      <c r="AR9" s="218" t="s">
        <v>343</v>
      </c>
      <c r="AS9" s="218"/>
      <c r="AT9" s="218"/>
      <c r="AU9" s="218" t="s">
        <v>347</v>
      </c>
      <c r="AV9" s="218">
        <v>8</v>
      </c>
      <c r="AW9" s="218"/>
      <c r="AX9" s="218"/>
      <c r="AY9" s="218"/>
      <c r="AZ9" s="218" t="s">
        <v>348</v>
      </c>
      <c r="BA9" s="215"/>
      <c r="BB9" s="218">
        <v>0</v>
      </c>
      <c r="BC9" s="218">
        <v>12</v>
      </c>
      <c r="BD9" s="218">
        <v>0</v>
      </c>
      <c r="BE9" s="218">
        <v>0</v>
      </c>
      <c r="BF9" s="218">
        <v>0</v>
      </c>
      <c r="BG9" s="218">
        <v>0</v>
      </c>
      <c r="BH9" s="218">
        <v>0</v>
      </c>
      <c r="BI9" s="218">
        <v>0</v>
      </c>
      <c r="BJ9" s="218">
        <v>0</v>
      </c>
      <c r="BK9" s="218">
        <v>0</v>
      </c>
      <c r="BL9" s="218"/>
      <c r="BM9" s="218" t="s">
        <v>280</v>
      </c>
      <c r="BN9" s="218">
        <v>12</v>
      </c>
      <c r="BO9" s="218" t="s">
        <v>343</v>
      </c>
      <c r="BP9" s="218"/>
      <c r="BQ9" s="218"/>
      <c r="BR9" s="218"/>
      <c r="BS9" s="215"/>
      <c r="BT9" s="221"/>
      <c r="BU9" s="218"/>
      <c r="BV9" s="218" t="s">
        <v>343</v>
      </c>
      <c r="BW9" s="218"/>
      <c r="BX9" s="215"/>
      <c r="BY9" s="236" t="s">
        <v>438</v>
      </c>
      <c r="BZ9" s="221"/>
    </row>
    <row r="10" spans="1:78" ht="13" customHeight="1" x14ac:dyDescent="0.15">
      <c r="A10" s="215">
        <v>5263</v>
      </c>
      <c r="B10" s="217">
        <v>42842</v>
      </c>
      <c r="C10" s="216" t="s">
        <v>224</v>
      </c>
      <c r="D10" s="215" t="s">
        <v>282</v>
      </c>
      <c r="E10" s="215"/>
      <c r="F10" s="215" t="s">
        <v>235</v>
      </c>
      <c r="G10" s="217">
        <v>42735</v>
      </c>
      <c r="H10" s="218" t="s">
        <v>227</v>
      </c>
      <c r="I10" s="218" t="s">
        <v>228</v>
      </c>
      <c r="J10" s="218"/>
      <c r="K10" s="215" t="s">
        <v>248</v>
      </c>
      <c r="L10" s="215" t="s">
        <v>311</v>
      </c>
      <c r="M10" s="166">
        <v>122.19999999999997</v>
      </c>
      <c r="N10" s="166">
        <v>27.372727272727271</v>
      </c>
      <c r="O10" s="215" t="s">
        <v>242</v>
      </c>
      <c r="P10" s="215">
        <v>30000</v>
      </c>
      <c r="Q10" s="166">
        <v>30.609090909090909</v>
      </c>
      <c r="R10" s="215"/>
      <c r="S10" s="219"/>
      <c r="T10" s="215"/>
      <c r="U10" s="215"/>
      <c r="V10" s="219"/>
      <c r="W10" s="219"/>
      <c r="X10" s="215"/>
      <c r="Y10" s="215"/>
      <c r="Z10" s="215"/>
      <c r="AA10" s="215"/>
      <c r="AB10" s="215"/>
      <c r="AC10" s="215"/>
      <c r="AD10" s="215"/>
      <c r="AE10" s="219"/>
      <c r="AF10" s="166">
        <v>11.609090909090908</v>
      </c>
      <c r="AG10" s="215"/>
      <c r="AH10" s="215"/>
      <c r="AI10" s="219"/>
      <c r="AJ10" s="215"/>
      <c r="AK10" s="215"/>
      <c r="AL10" s="215"/>
      <c r="AM10" s="215"/>
      <c r="AN10" s="219"/>
      <c r="AO10" s="220"/>
      <c r="AP10" s="219"/>
      <c r="AQ10" s="215" t="s">
        <v>236</v>
      </c>
      <c r="AR10" s="218" t="s">
        <v>228</v>
      </c>
      <c r="AS10" s="218"/>
      <c r="AT10" s="218"/>
      <c r="AU10" s="218" t="s">
        <v>233</v>
      </c>
      <c r="AV10" s="218">
        <v>10.45</v>
      </c>
      <c r="AW10" s="218"/>
      <c r="AX10" s="218"/>
      <c r="AY10" s="218"/>
      <c r="AZ10" s="218" t="s">
        <v>244</v>
      </c>
      <c r="BA10" s="215"/>
      <c r="BB10" s="218">
        <v>10</v>
      </c>
      <c r="BC10" s="218">
        <v>0</v>
      </c>
      <c r="BD10" s="218">
        <v>0</v>
      </c>
      <c r="BE10" s="218">
        <v>0</v>
      </c>
      <c r="BF10" s="218">
        <v>0</v>
      </c>
      <c r="BG10" s="218">
        <v>0</v>
      </c>
      <c r="BH10" s="218">
        <v>0</v>
      </c>
      <c r="BI10" s="218">
        <v>0</v>
      </c>
      <c r="BJ10" s="218">
        <v>0</v>
      </c>
      <c r="BK10" s="218">
        <v>0</v>
      </c>
      <c r="BL10" s="218"/>
      <c r="BM10" s="218" t="s">
        <v>228</v>
      </c>
      <c r="BN10" s="218">
        <v>12</v>
      </c>
      <c r="BO10" s="218" t="s">
        <v>228</v>
      </c>
      <c r="BP10" s="218"/>
      <c r="BQ10" s="218"/>
      <c r="BR10" s="218"/>
      <c r="BS10" s="215"/>
      <c r="BT10" s="215"/>
      <c r="BU10" s="218"/>
      <c r="BV10" s="218" t="s">
        <v>228</v>
      </c>
      <c r="BW10" s="218">
        <v>1</v>
      </c>
      <c r="BX10" s="215"/>
      <c r="BY10" s="223" t="s">
        <v>439</v>
      </c>
      <c r="BZ10" s="221"/>
    </row>
    <row r="11" spans="1:78" ht="13" customHeight="1" x14ac:dyDescent="0.15">
      <c r="A11" s="215">
        <v>5439</v>
      </c>
      <c r="B11" s="217">
        <v>42842</v>
      </c>
      <c r="C11" s="216" t="s">
        <v>340</v>
      </c>
      <c r="D11" s="215" t="s">
        <v>282</v>
      </c>
      <c r="E11" s="215"/>
      <c r="F11" s="215" t="s">
        <v>360</v>
      </c>
      <c r="G11" s="217">
        <v>42735</v>
      </c>
      <c r="H11" s="218" t="s">
        <v>342</v>
      </c>
      <c r="I11" s="218" t="s">
        <v>343</v>
      </c>
      <c r="J11" s="218"/>
      <c r="K11" s="215" t="s">
        <v>349</v>
      </c>
      <c r="L11" s="215" t="s">
        <v>312</v>
      </c>
      <c r="M11" s="166">
        <v>126.5</v>
      </c>
      <c r="N11" s="166">
        <v>27.59090909090909</v>
      </c>
      <c r="O11" s="215" t="s">
        <v>350</v>
      </c>
      <c r="P11" s="215">
        <v>30000</v>
      </c>
      <c r="Q11" s="166">
        <v>31.372727272727268</v>
      </c>
      <c r="R11" s="215"/>
      <c r="S11" s="219"/>
      <c r="T11" s="215"/>
      <c r="U11" s="215"/>
      <c r="V11" s="219"/>
      <c r="W11" s="219"/>
      <c r="X11" s="215"/>
      <c r="Y11" s="215"/>
      <c r="Z11" s="215"/>
      <c r="AA11" s="215"/>
      <c r="AB11" s="215"/>
      <c r="AC11" s="215"/>
      <c r="AD11" s="215"/>
      <c r="AE11" s="219"/>
      <c r="AF11" s="166">
        <v>12.981818181818181</v>
      </c>
      <c r="AG11" s="215"/>
      <c r="AH11" s="215"/>
      <c r="AI11" s="219"/>
      <c r="AJ11" s="215"/>
      <c r="AK11" s="215"/>
      <c r="AL11" s="215"/>
      <c r="AM11" s="215"/>
      <c r="AN11" s="219"/>
      <c r="AO11" s="220"/>
      <c r="AP11" s="219"/>
      <c r="AQ11" s="215" t="s">
        <v>361</v>
      </c>
      <c r="AR11" s="218" t="s">
        <v>343</v>
      </c>
      <c r="AS11" s="218"/>
      <c r="AT11" s="218"/>
      <c r="AU11" s="218" t="s">
        <v>347</v>
      </c>
      <c r="AV11" s="218">
        <v>7</v>
      </c>
      <c r="AW11" s="218"/>
      <c r="AX11" s="218"/>
      <c r="AY11" s="218"/>
      <c r="AZ11" s="218" t="s">
        <v>348</v>
      </c>
      <c r="BA11" s="215"/>
      <c r="BB11" s="218">
        <v>0</v>
      </c>
      <c r="BC11" s="218">
        <v>10</v>
      </c>
      <c r="BD11" s="218">
        <v>0</v>
      </c>
      <c r="BE11" s="218">
        <v>0</v>
      </c>
      <c r="BF11" s="218">
        <v>0</v>
      </c>
      <c r="BG11" s="218">
        <v>0</v>
      </c>
      <c r="BH11" s="218">
        <v>0</v>
      </c>
      <c r="BI11" s="218">
        <v>0</v>
      </c>
      <c r="BJ11" s="218">
        <v>0</v>
      </c>
      <c r="BK11" s="218">
        <v>0</v>
      </c>
      <c r="BL11" s="218">
        <v>12</v>
      </c>
      <c r="BM11" s="218" t="s">
        <v>257</v>
      </c>
      <c r="BN11" s="218">
        <v>12</v>
      </c>
      <c r="BO11" s="218" t="s">
        <v>343</v>
      </c>
      <c r="BP11" s="218"/>
      <c r="BQ11" s="218"/>
      <c r="BR11" s="218"/>
      <c r="BS11" s="215"/>
      <c r="BT11" s="215"/>
      <c r="BU11" s="218"/>
      <c r="BV11" s="218" t="s">
        <v>343</v>
      </c>
      <c r="BW11" s="218"/>
      <c r="BX11" s="215"/>
      <c r="BY11" s="223" t="s">
        <v>459</v>
      </c>
      <c r="BZ11" s="221"/>
    </row>
    <row r="12" spans="1:78" ht="13" customHeight="1" x14ac:dyDescent="0.15">
      <c r="A12" s="215">
        <v>5920</v>
      </c>
      <c r="B12" s="217">
        <v>42842</v>
      </c>
      <c r="C12" s="216" t="s">
        <v>340</v>
      </c>
      <c r="D12" s="215" t="s">
        <v>282</v>
      </c>
      <c r="E12" s="215"/>
      <c r="F12" s="215" t="s">
        <v>360</v>
      </c>
      <c r="G12" s="217">
        <v>42551</v>
      </c>
      <c r="H12" s="218" t="s">
        <v>342</v>
      </c>
      <c r="I12" s="218" t="s">
        <v>343</v>
      </c>
      <c r="J12" s="218"/>
      <c r="K12" s="215" t="s">
        <v>356</v>
      </c>
      <c r="L12" s="215" t="s">
        <v>315</v>
      </c>
      <c r="M12" s="166">
        <v>121.18181818181819</v>
      </c>
      <c r="N12" s="166">
        <v>25.218181818181815</v>
      </c>
      <c r="O12" s="215" t="s">
        <v>35</v>
      </c>
      <c r="P12" s="215">
        <v>30000</v>
      </c>
      <c r="Q12" s="166">
        <v>28.272727272727273</v>
      </c>
      <c r="R12" s="215"/>
      <c r="S12" s="219"/>
      <c r="T12" s="215"/>
      <c r="U12" s="215"/>
      <c r="V12" s="219"/>
      <c r="W12" s="219"/>
      <c r="X12" s="215"/>
      <c r="Y12" s="215"/>
      <c r="Z12" s="215"/>
      <c r="AA12" s="215"/>
      <c r="AB12" s="215"/>
      <c r="AC12" s="215"/>
      <c r="AD12" s="215"/>
      <c r="AE12" s="219"/>
      <c r="AF12" s="166">
        <v>12.827272727272726</v>
      </c>
      <c r="AG12" s="215"/>
      <c r="AH12" s="215"/>
      <c r="AI12" s="219"/>
      <c r="AJ12" s="215"/>
      <c r="AK12" s="215"/>
      <c r="AL12" s="215"/>
      <c r="AM12" s="215"/>
      <c r="AN12" s="219"/>
      <c r="AO12" s="220"/>
      <c r="AP12" s="219"/>
      <c r="AQ12" s="215" t="s">
        <v>361</v>
      </c>
      <c r="AR12" s="218" t="s">
        <v>343</v>
      </c>
      <c r="AS12" s="218"/>
      <c r="AT12" s="218"/>
      <c r="AU12" s="218" t="s">
        <v>321</v>
      </c>
      <c r="AV12" s="218">
        <v>9.4</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t="s">
        <v>280</v>
      </c>
      <c r="BN12" s="218"/>
      <c r="BO12" s="218" t="s">
        <v>343</v>
      </c>
      <c r="BP12" s="218"/>
      <c r="BQ12" s="218"/>
      <c r="BR12" s="218"/>
      <c r="BS12" s="226"/>
      <c r="BT12" s="221"/>
      <c r="BU12" s="218"/>
      <c r="BV12" s="218" t="s">
        <v>343</v>
      </c>
      <c r="BW12" s="218"/>
      <c r="BX12" s="215"/>
      <c r="BY12" s="223" t="s">
        <v>363</v>
      </c>
      <c r="BZ12" s="221"/>
    </row>
    <row r="13" spans="1:78" ht="13" customHeight="1" x14ac:dyDescent="0.15">
      <c r="A13" s="215">
        <v>6141</v>
      </c>
      <c r="B13" s="217">
        <v>42842</v>
      </c>
      <c r="C13" s="216" t="s">
        <v>224</v>
      </c>
      <c r="D13" s="215" t="s">
        <v>282</v>
      </c>
      <c r="E13" s="215"/>
      <c r="F13" s="215" t="s">
        <v>235</v>
      </c>
      <c r="G13" s="224">
        <v>42614</v>
      </c>
      <c r="H13" s="218" t="s">
        <v>227</v>
      </c>
      <c r="I13" s="218" t="s">
        <v>228</v>
      </c>
      <c r="J13" s="218"/>
      <c r="K13" s="215" t="s">
        <v>358</v>
      </c>
      <c r="L13" s="215" t="s">
        <v>359</v>
      </c>
      <c r="M13" s="166">
        <v>86.36363636363636</v>
      </c>
      <c r="N13" s="166">
        <v>22.727272727272727</v>
      </c>
      <c r="O13" s="215"/>
      <c r="P13" s="215"/>
      <c r="Q13" s="219"/>
      <c r="R13" s="215"/>
      <c r="S13" s="219"/>
      <c r="T13" s="215"/>
      <c r="U13" s="215"/>
      <c r="V13" s="219"/>
      <c r="W13" s="219"/>
      <c r="X13" s="215"/>
      <c r="Y13" s="215"/>
      <c r="Z13" s="215"/>
      <c r="AA13" s="215"/>
      <c r="AB13" s="215"/>
      <c r="AC13" s="215"/>
      <c r="AD13" s="215"/>
      <c r="AE13" s="219"/>
      <c r="AF13" s="166">
        <v>10.909090909090908</v>
      </c>
      <c r="AG13" s="215"/>
      <c r="AH13" s="215"/>
      <c r="AI13" s="219"/>
      <c r="AJ13" s="215"/>
      <c r="AK13" s="215"/>
      <c r="AL13" s="215"/>
      <c r="AM13" s="215"/>
      <c r="AN13" s="219"/>
      <c r="AO13" s="220"/>
      <c r="AP13" s="219"/>
      <c r="AQ13" s="215" t="s">
        <v>236</v>
      </c>
      <c r="AR13" s="218" t="s">
        <v>228</v>
      </c>
      <c r="AS13" s="218"/>
      <c r="AT13" s="218"/>
      <c r="AU13" s="218" t="s">
        <v>233</v>
      </c>
      <c r="AV13" s="218">
        <v>16</v>
      </c>
      <c r="AW13" s="218"/>
      <c r="AX13" s="218"/>
      <c r="AY13" s="218"/>
      <c r="AZ13" s="218" t="s">
        <v>244</v>
      </c>
      <c r="BA13" s="215"/>
      <c r="BB13" s="218">
        <v>0</v>
      </c>
      <c r="BC13" s="218">
        <v>0</v>
      </c>
      <c r="BD13" s="218">
        <v>0</v>
      </c>
      <c r="BE13" s="218">
        <v>0</v>
      </c>
      <c r="BF13" s="218">
        <v>0</v>
      </c>
      <c r="BG13" s="218">
        <v>0</v>
      </c>
      <c r="BH13" s="218">
        <v>0</v>
      </c>
      <c r="BI13" s="218">
        <v>0</v>
      </c>
      <c r="BJ13" s="218">
        <v>0</v>
      </c>
      <c r="BK13" s="218">
        <v>0</v>
      </c>
      <c r="BL13" s="218"/>
      <c r="BM13" s="218" t="s">
        <v>228</v>
      </c>
      <c r="BN13" s="218"/>
      <c r="BO13" s="218" t="s">
        <v>228</v>
      </c>
      <c r="BP13" s="167">
        <v>218.07272727272721</v>
      </c>
      <c r="BQ13" s="218"/>
      <c r="BR13" s="225">
        <v>42915</v>
      </c>
      <c r="BS13" s="215"/>
      <c r="BT13" s="215"/>
      <c r="BU13" s="218"/>
      <c r="BV13" s="218" t="s">
        <v>228</v>
      </c>
      <c r="BW13" s="218"/>
      <c r="BX13" s="215" t="s">
        <v>436</v>
      </c>
      <c r="BY13" s="223" t="s">
        <v>441</v>
      </c>
      <c r="BZ13" s="221"/>
    </row>
    <row r="14" spans="1:78" ht="13" customHeight="1" x14ac:dyDescent="0.15">
      <c r="A14" s="215">
        <v>4</v>
      </c>
      <c r="B14" s="217">
        <v>42842</v>
      </c>
      <c r="C14" s="216" t="s">
        <v>340</v>
      </c>
      <c r="D14" s="215" t="s">
        <v>282</v>
      </c>
      <c r="E14" s="215"/>
      <c r="F14" s="215" t="s">
        <v>364</v>
      </c>
      <c r="G14" s="217">
        <v>42551</v>
      </c>
      <c r="H14" s="218" t="s">
        <v>342</v>
      </c>
      <c r="I14" s="218" t="s">
        <v>343</v>
      </c>
      <c r="J14" s="218"/>
      <c r="K14" s="215" t="s">
        <v>344</v>
      </c>
      <c r="L14" s="215" t="s">
        <v>345</v>
      </c>
      <c r="M14" s="166">
        <v>131.99999999999997</v>
      </c>
      <c r="N14" s="166">
        <v>34.236363636363627</v>
      </c>
      <c r="O14" s="215"/>
      <c r="P14" s="215"/>
      <c r="Q14" s="219"/>
      <c r="R14" s="215"/>
      <c r="S14" s="219"/>
      <c r="T14" s="215"/>
      <c r="U14" s="215"/>
      <c r="V14" s="219"/>
      <c r="W14" s="166">
        <v>17.981818181818181</v>
      </c>
      <c r="X14" s="215"/>
      <c r="Y14" s="215"/>
      <c r="Z14" s="215"/>
      <c r="AA14" s="215"/>
      <c r="AB14" s="215"/>
      <c r="AC14" s="215"/>
      <c r="AD14" s="215"/>
      <c r="AE14" s="219"/>
      <c r="AF14" s="237"/>
      <c r="AG14" s="215"/>
      <c r="AH14" s="215"/>
      <c r="AI14" s="166">
        <v>23.75454545454545</v>
      </c>
      <c r="AJ14" s="215"/>
      <c r="AK14" s="215"/>
      <c r="AL14" s="215"/>
      <c r="AM14" s="215"/>
      <c r="AN14" s="219"/>
      <c r="AO14" s="220"/>
      <c r="AP14" s="219"/>
      <c r="AQ14" s="215" t="s">
        <v>365</v>
      </c>
      <c r="AR14" s="218" t="s">
        <v>343</v>
      </c>
      <c r="AS14" s="218"/>
      <c r="AT14" s="218"/>
      <c r="AU14" s="218" t="s">
        <v>347</v>
      </c>
      <c r="AV14" s="218">
        <v>8</v>
      </c>
      <c r="AW14" s="218"/>
      <c r="AX14" s="218"/>
      <c r="AY14" s="218"/>
      <c r="AZ14" s="218" t="s">
        <v>348</v>
      </c>
      <c r="BA14" s="215"/>
      <c r="BB14" s="218">
        <v>0</v>
      </c>
      <c r="BC14" s="218">
        <v>12</v>
      </c>
      <c r="BD14" s="218">
        <v>0</v>
      </c>
      <c r="BE14" s="218">
        <v>0</v>
      </c>
      <c r="BF14" s="218">
        <v>0</v>
      </c>
      <c r="BG14" s="218">
        <v>0</v>
      </c>
      <c r="BH14" s="218">
        <v>0</v>
      </c>
      <c r="BI14" s="218">
        <v>0</v>
      </c>
      <c r="BJ14" s="218">
        <v>0</v>
      </c>
      <c r="BK14" s="218">
        <v>0</v>
      </c>
      <c r="BL14" s="218"/>
      <c r="BM14" s="218" t="s">
        <v>280</v>
      </c>
      <c r="BN14" s="218">
        <v>12</v>
      </c>
      <c r="BO14" s="218" t="s">
        <v>343</v>
      </c>
      <c r="BP14" s="218"/>
      <c r="BQ14" s="218"/>
      <c r="BR14" s="218"/>
      <c r="BS14" s="215"/>
      <c r="BT14" s="221"/>
      <c r="BU14" s="218"/>
      <c r="BV14" s="218" t="s">
        <v>343</v>
      </c>
      <c r="BW14" s="218"/>
      <c r="BX14" s="215"/>
      <c r="BY14" s="236" t="s">
        <v>442</v>
      </c>
      <c r="BZ14" s="221"/>
    </row>
    <row r="15" spans="1:78" ht="13" customHeight="1" x14ac:dyDescent="0.15">
      <c r="A15" s="215">
        <v>5266</v>
      </c>
      <c r="B15" s="217">
        <v>42842</v>
      </c>
      <c r="C15" s="216" t="s">
        <v>224</v>
      </c>
      <c r="D15" s="215" t="s">
        <v>282</v>
      </c>
      <c r="E15" s="215"/>
      <c r="F15" s="215" t="s">
        <v>237</v>
      </c>
      <c r="G15" s="217">
        <v>42735</v>
      </c>
      <c r="H15" s="218" t="s">
        <v>227</v>
      </c>
      <c r="I15" s="218" t="s">
        <v>228</v>
      </c>
      <c r="J15" s="218"/>
      <c r="K15" s="215" t="s">
        <v>248</v>
      </c>
      <c r="L15" s="215" t="s">
        <v>311</v>
      </c>
      <c r="M15" s="166">
        <v>121.1</v>
      </c>
      <c r="N15" s="166">
        <v>39.636363636363633</v>
      </c>
      <c r="O15" s="215"/>
      <c r="P15" s="215"/>
      <c r="Q15" s="219"/>
      <c r="R15" s="215"/>
      <c r="S15" s="219"/>
      <c r="T15" s="215"/>
      <c r="U15" s="215"/>
      <c r="V15" s="219"/>
      <c r="W15" s="166">
        <v>23.690909090909088</v>
      </c>
      <c r="X15" s="215"/>
      <c r="Y15" s="215"/>
      <c r="Z15" s="215"/>
      <c r="AA15" s="215"/>
      <c r="AB15" s="215"/>
      <c r="AC15" s="215"/>
      <c r="AD15" s="215"/>
      <c r="AE15" s="219"/>
      <c r="AF15" s="219"/>
      <c r="AG15" s="215"/>
      <c r="AH15" s="215"/>
      <c r="AI15" s="166">
        <v>27.281818181818181</v>
      </c>
      <c r="AJ15" s="215"/>
      <c r="AK15" s="215"/>
      <c r="AL15" s="215"/>
      <c r="AM15" s="215"/>
      <c r="AN15" s="219"/>
      <c r="AO15" s="220"/>
      <c r="AP15" s="219"/>
      <c r="AQ15" s="215" t="s">
        <v>238</v>
      </c>
      <c r="AR15" s="218" t="s">
        <v>228</v>
      </c>
      <c r="AS15" s="218"/>
      <c r="AT15" s="218"/>
      <c r="AU15" s="218" t="s">
        <v>233</v>
      </c>
      <c r="AV15" s="218">
        <v>10.45</v>
      </c>
      <c r="AW15" s="218"/>
      <c r="AX15" s="218"/>
      <c r="AY15" s="218"/>
      <c r="AZ15" s="218" t="s">
        <v>244</v>
      </c>
      <c r="BA15" s="215"/>
      <c r="BB15" s="218">
        <v>10</v>
      </c>
      <c r="BC15" s="218">
        <v>0</v>
      </c>
      <c r="BD15" s="218">
        <v>0</v>
      </c>
      <c r="BE15" s="218">
        <v>0</v>
      </c>
      <c r="BF15" s="218">
        <v>0</v>
      </c>
      <c r="BG15" s="218">
        <v>0</v>
      </c>
      <c r="BH15" s="218">
        <v>0</v>
      </c>
      <c r="BI15" s="218">
        <v>0</v>
      </c>
      <c r="BJ15" s="218">
        <v>0</v>
      </c>
      <c r="BK15" s="218">
        <v>0</v>
      </c>
      <c r="BL15" s="218"/>
      <c r="BM15" s="218" t="s">
        <v>228</v>
      </c>
      <c r="BN15" s="218">
        <v>12</v>
      </c>
      <c r="BO15" s="218" t="s">
        <v>228</v>
      </c>
      <c r="BP15" s="218"/>
      <c r="BQ15" s="218"/>
      <c r="BR15" s="218"/>
      <c r="BS15" s="215"/>
      <c r="BT15" s="215"/>
      <c r="BU15" s="218"/>
      <c r="BV15" s="218" t="s">
        <v>228</v>
      </c>
      <c r="BW15" s="218">
        <v>1</v>
      </c>
      <c r="BX15" s="215"/>
      <c r="BY15" s="223" t="s">
        <v>443</v>
      </c>
      <c r="BZ15" s="221"/>
    </row>
    <row r="16" spans="1:78" ht="13" customHeight="1" x14ac:dyDescent="0.15">
      <c r="A16" s="215">
        <v>5442</v>
      </c>
      <c r="B16" s="217">
        <v>42842</v>
      </c>
      <c r="C16" s="216" t="s">
        <v>340</v>
      </c>
      <c r="D16" s="215" t="s">
        <v>282</v>
      </c>
      <c r="E16" s="215"/>
      <c r="F16" s="215" t="s">
        <v>364</v>
      </c>
      <c r="G16" s="217">
        <v>42735</v>
      </c>
      <c r="H16" s="218" t="s">
        <v>342</v>
      </c>
      <c r="I16" s="218" t="s">
        <v>343</v>
      </c>
      <c r="J16" s="218"/>
      <c r="K16" s="215" t="s">
        <v>349</v>
      </c>
      <c r="L16" s="215" t="s">
        <v>312</v>
      </c>
      <c r="M16" s="166">
        <v>126.5</v>
      </c>
      <c r="N16" s="166">
        <v>33.572727272727271</v>
      </c>
      <c r="O16" s="215"/>
      <c r="P16" s="215"/>
      <c r="Q16" s="219"/>
      <c r="R16" s="215"/>
      <c r="S16" s="219"/>
      <c r="T16" s="215"/>
      <c r="U16" s="215"/>
      <c r="V16" s="219"/>
      <c r="W16" s="166">
        <v>18.045454545454547</v>
      </c>
      <c r="X16" s="215"/>
      <c r="Y16" s="215"/>
      <c r="Z16" s="215"/>
      <c r="AA16" s="215"/>
      <c r="AB16" s="215"/>
      <c r="AC16" s="215"/>
      <c r="AD16" s="215"/>
      <c r="AE16" s="219"/>
      <c r="AF16" s="219"/>
      <c r="AG16" s="215"/>
      <c r="AH16" s="215"/>
      <c r="AI16" s="166">
        <v>24.145454545454541</v>
      </c>
      <c r="AJ16" s="215"/>
      <c r="AK16" s="215"/>
      <c r="AL16" s="215"/>
      <c r="AM16" s="215"/>
      <c r="AN16" s="219"/>
      <c r="AO16" s="220"/>
      <c r="AP16" s="219"/>
      <c r="AQ16" s="215" t="s">
        <v>365</v>
      </c>
      <c r="AR16" s="218" t="s">
        <v>343</v>
      </c>
      <c r="AS16" s="218"/>
      <c r="AT16" s="218"/>
      <c r="AU16" s="218" t="s">
        <v>347</v>
      </c>
      <c r="AV16" s="218">
        <v>7</v>
      </c>
      <c r="AW16" s="218"/>
      <c r="AX16" s="218"/>
      <c r="AY16" s="218"/>
      <c r="AZ16" s="218" t="s">
        <v>348</v>
      </c>
      <c r="BA16" s="215"/>
      <c r="BB16" s="218">
        <v>0</v>
      </c>
      <c r="BC16" s="218">
        <v>10</v>
      </c>
      <c r="BD16" s="218">
        <v>0</v>
      </c>
      <c r="BE16" s="218">
        <v>0</v>
      </c>
      <c r="BF16" s="218">
        <v>0</v>
      </c>
      <c r="BG16" s="218">
        <v>0</v>
      </c>
      <c r="BH16" s="218">
        <v>0</v>
      </c>
      <c r="BI16" s="218">
        <v>0</v>
      </c>
      <c r="BJ16" s="218">
        <v>0</v>
      </c>
      <c r="BK16" s="218">
        <v>0</v>
      </c>
      <c r="BL16" s="218">
        <v>12</v>
      </c>
      <c r="BM16" s="218" t="s">
        <v>257</v>
      </c>
      <c r="BN16" s="218">
        <v>12</v>
      </c>
      <c r="BO16" s="218" t="s">
        <v>343</v>
      </c>
      <c r="BP16" s="218"/>
      <c r="BQ16" s="218"/>
      <c r="BR16" s="218"/>
      <c r="BS16" s="215"/>
      <c r="BT16" s="215"/>
      <c r="BU16" s="218"/>
      <c r="BV16" s="218" t="s">
        <v>343</v>
      </c>
      <c r="BW16" s="218"/>
      <c r="BX16" s="215"/>
      <c r="BY16" s="223" t="s">
        <v>460</v>
      </c>
      <c r="BZ16" s="221"/>
    </row>
    <row r="17" spans="1:78" ht="13" customHeight="1" x14ac:dyDescent="0.15">
      <c r="A17" s="215">
        <v>6310</v>
      </c>
      <c r="B17" s="217">
        <v>42842</v>
      </c>
      <c r="C17" s="216" t="s">
        <v>340</v>
      </c>
      <c r="D17" s="215" t="s">
        <v>282</v>
      </c>
      <c r="E17" s="215"/>
      <c r="F17" s="215" t="s">
        <v>364</v>
      </c>
      <c r="G17" s="217">
        <v>42582</v>
      </c>
      <c r="H17" s="218" t="s">
        <v>342</v>
      </c>
      <c r="I17" s="218" t="s">
        <v>343</v>
      </c>
      <c r="J17" s="218"/>
      <c r="K17" s="215" t="s">
        <v>352</v>
      </c>
      <c r="L17" s="215" t="s">
        <v>432</v>
      </c>
      <c r="M17" s="166">
        <v>85.899999999999991</v>
      </c>
      <c r="N17" s="166">
        <v>31</v>
      </c>
      <c r="O17" s="215"/>
      <c r="P17" s="215"/>
      <c r="Q17" s="219"/>
      <c r="R17" s="215"/>
      <c r="S17" s="219"/>
      <c r="T17" s="215"/>
      <c r="U17" s="215"/>
      <c r="V17" s="219"/>
      <c r="W17" s="166">
        <v>14</v>
      </c>
      <c r="X17" s="215"/>
      <c r="Y17" s="215"/>
      <c r="Z17" s="215"/>
      <c r="AA17" s="215"/>
      <c r="AB17" s="215"/>
      <c r="AC17" s="215"/>
      <c r="AD17" s="215"/>
      <c r="AE17" s="219"/>
      <c r="AF17" s="219"/>
      <c r="AG17" s="215"/>
      <c r="AH17" s="215"/>
      <c r="AI17" s="166">
        <v>19.499999999999996</v>
      </c>
      <c r="AJ17" s="215"/>
      <c r="AK17" s="215"/>
      <c r="AL17" s="215"/>
      <c r="AM17" s="215"/>
      <c r="AN17" s="219"/>
      <c r="AO17" s="220"/>
      <c r="AP17" s="219"/>
      <c r="AQ17" s="215" t="s">
        <v>365</v>
      </c>
      <c r="AR17" s="218" t="s">
        <v>343</v>
      </c>
      <c r="AS17" s="218"/>
      <c r="AT17" s="218"/>
      <c r="AU17" s="218" t="s">
        <v>347</v>
      </c>
      <c r="AV17" s="218">
        <v>10</v>
      </c>
      <c r="AW17" s="218"/>
      <c r="AX17" s="218"/>
      <c r="AY17" s="218"/>
      <c r="AZ17" s="218" t="s">
        <v>343</v>
      </c>
      <c r="BA17" s="215"/>
      <c r="BB17" s="218">
        <v>0</v>
      </c>
      <c r="BC17" s="218">
        <v>0</v>
      </c>
      <c r="BD17" s="218">
        <v>0</v>
      </c>
      <c r="BE17" s="218">
        <v>0</v>
      </c>
      <c r="BF17" s="218">
        <v>0</v>
      </c>
      <c r="BG17" s="218">
        <v>0</v>
      </c>
      <c r="BH17" s="218">
        <v>0</v>
      </c>
      <c r="BI17" s="218">
        <v>0</v>
      </c>
      <c r="BJ17" s="218">
        <v>0</v>
      </c>
      <c r="BK17" s="218">
        <v>0</v>
      </c>
      <c r="BL17" s="218"/>
      <c r="BM17" s="218" t="s">
        <v>280</v>
      </c>
      <c r="BN17" s="218"/>
      <c r="BO17" s="218" t="s">
        <v>343</v>
      </c>
      <c r="BP17" s="218"/>
      <c r="BQ17" s="218"/>
      <c r="BR17" s="218"/>
      <c r="BS17" s="215"/>
      <c r="BT17" s="215"/>
      <c r="BU17" s="218"/>
      <c r="BV17" s="218" t="s">
        <v>343</v>
      </c>
      <c r="BW17" s="218"/>
      <c r="BX17" s="215"/>
      <c r="BY17" s="223" t="s">
        <v>445</v>
      </c>
      <c r="BZ17" s="221"/>
    </row>
    <row r="18" spans="1:78" ht="13" customHeight="1" x14ac:dyDescent="0.15">
      <c r="A18" s="215">
        <v>6144</v>
      </c>
      <c r="B18" s="217">
        <v>42842</v>
      </c>
      <c r="C18" s="216" t="s">
        <v>224</v>
      </c>
      <c r="D18" s="215" t="s">
        <v>282</v>
      </c>
      <c r="E18" s="215"/>
      <c r="F18" s="215" t="s">
        <v>237</v>
      </c>
      <c r="G18" s="224">
        <v>42614</v>
      </c>
      <c r="H18" s="218" t="s">
        <v>227</v>
      </c>
      <c r="I18" s="218" t="s">
        <v>228</v>
      </c>
      <c r="J18" s="218"/>
      <c r="K18" s="215" t="s">
        <v>358</v>
      </c>
      <c r="L18" s="215" t="s">
        <v>359</v>
      </c>
      <c r="M18" s="166">
        <v>86.36363636363636</v>
      </c>
      <c r="N18" s="166">
        <v>32.727272727272727</v>
      </c>
      <c r="O18" s="215"/>
      <c r="P18" s="215"/>
      <c r="Q18" s="219"/>
      <c r="R18" s="215"/>
      <c r="S18" s="219"/>
      <c r="T18" s="215"/>
      <c r="U18" s="215"/>
      <c r="V18" s="219"/>
      <c r="W18" s="166">
        <v>12.727272727272727</v>
      </c>
      <c r="X18" s="215"/>
      <c r="Y18" s="215"/>
      <c r="Z18" s="215"/>
      <c r="AA18" s="215"/>
      <c r="AB18" s="215"/>
      <c r="AC18" s="215"/>
      <c r="AD18" s="215"/>
      <c r="AE18" s="219"/>
      <c r="AF18" s="219"/>
      <c r="AG18" s="215"/>
      <c r="AH18" s="215"/>
      <c r="AI18" s="166">
        <v>21.818181818181817</v>
      </c>
      <c r="AJ18" s="215"/>
      <c r="AK18" s="215"/>
      <c r="AL18" s="215"/>
      <c r="AM18" s="215"/>
      <c r="AN18" s="219"/>
      <c r="AO18" s="220"/>
      <c r="AP18" s="219"/>
      <c r="AQ18" s="215" t="s">
        <v>238</v>
      </c>
      <c r="AR18" s="218" t="s">
        <v>228</v>
      </c>
      <c r="AS18" s="218"/>
      <c r="AT18" s="218"/>
      <c r="AU18" s="218" t="s">
        <v>233</v>
      </c>
      <c r="AV18" s="218">
        <v>16</v>
      </c>
      <c r="AW18" s="218"/>
      <c r="AX18" s="218"/>
      <c r="AY18" s="218"/>
      <c r="AZ18" s="218" t="s">
        <v>244</v>
      </c>
      <c r="BA18" s="215"/>
      <c r="BB18" s="218">
        <v>0</v>
      </c>
      <c r="BC18" s="218">
        <v>0</v>
      </c>
      <c r="BD18" s="218">
        <v>0</v>
      </c>
      <c r="BE18" s="218">
        <v>0</v>
      </c>
      <c r="BF18" s="218">
        <v>0</v>
      </c>
      <c r="BG18" s="218">
        <v>0</v>
      </c>
      <c r="BH18" s="218">
        <v>0</v>
      </c>
      <c r="BI18" s="218">
        <v>0</v>
      </c>
      <c r="BJ18" s="218">
        <v>0</v>
      </c>
      <c r="BK18" s="218">
        <v>0</v>
      </c>
      <c r="BL18" s="218"/>
      <c r="BM18" s="218" t="s">
        <v>228</v>
      </c>
      <c r="BN18" s="218"/>
      <c r="BO18" s="218" t="s">
        <v>228</v>
      </c>
      <c r="BP18" s="167">
        <v>218.07272727272721</v>
      </c>
      <c r="BQ18" s="218"/>
      <c r="BR18" s="225">
        <v>42915</v>
      </c>
      <c r="BS18" s="215"/>
      <c r="BT18" s="215"/>
      <c r="BU18" s="218"/>
      <c r="BV18" s="218" t="s">
        <v>228</v>
      </c>
      <c r="BW18" s="218"/>
      <c r="BX18" s="215" t="s">
        <v>436</v>
      </c>
      <c r="BY18" s="215" t="s">
        <v>437</v>
      </c>
      <c r="BZ18" s="221"/>
    </row>
    <row r="19" spans="1:78" ht="13" customHeight="1" x14ac:dyDescent="0.15">
      <c r="M19"/>
      <c r="N19"/>
      <c r="Q19"/>
    </row>
    <row r="20" spans="1:78" ht="13" customHeight="1" x14ac:dyDescent="0.15">
      <c r="M20"/>
      <c r="N20"/>
      <c r="Q20"/>
    </row>
    <row r="27" spans="1:78" x14ac:dyDescent="0.15">
      <c r="M27"/>
      <c r="N27"/>
    </row>
    <row r="28" spans="1:78" x14ac:dyDescent="0.15">
      <c r="M28"/>
      <c r="N28"/>
    </row>
    <row r="29" spans="1:78" x14ac:dyDescent="0.15">
      <c r="M29"/>
      <c r="N29"/>
    </row>
    <row r="30" spans="1:78" x14ac:dyDescent="0.15">
      <c r="M30" s="266"/>
    </row>
  </sheetData>
  <sheetProtection algorithmName="SHA-512" hashValue="Jay6GuACaBQLC9/0FXc7JvPwJ+YPPA1nMat6qXFf+wdrbHDSnkkIfVIt0vpfQv5Qc+L1A3zFiVF1mgVAXo4mfg==" saltValue="fAdpTUZy6NgAV/DINw48kA==" spinCount="100000" sheet="1" objects="1" scenarios="1"/>
  <hyperlinks>
    <hyperlink ref="BY6" r:id="rId1" xr:uid="{E1A8EE57-A34A-5A40-9617-6465470B82D6}"/>
    <hyperlink ref="BY7" r:id="rId2" xr:uid="{136BA373-38ED-3F4F-AC93-DA3E9490F1A1}"/>
    <hyperlink ref="BY13" r:id="rId3" xr:uid="{FC4D5DDD-D34F-7047-A304-88584173EB92}"/>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499E-0134-314A-9224-D915481C3875}">
  <sheetPr codeName="Sheet18"/>
  <dimension ref="A1:BZ20"/>
  <sheetViews>
    <sheetView zoomScaleNormal="100" workbookViewId="0">
      <selection activeCell="BF26" sqref="BF26"/>
    </sheetView>
  </sheetViews>
  <sheetFormatPr baseColWidth="10" defaultRowHeight="13" x14ac:dyDescent="0.15"/>
  <cols>
    <col min="1" max="1" width="5.1640625" bestFit="1" customWidth="1"/>
    <col min="2" max="2" width="10.5" bestFit="1" customWidth="1"/>
    <col min="3" max="3" width="5.6640625" bestFit="1" customWidth="1"/>
    <col min="4" max="4" width="9.83203125" bestFit="1" customWidth="1"/>
    <col min="5" max="5" width="5.33203125" bestFit="1" customWidth="1"/>
    <col min="6" max="6" width="10.1640625" bestFit="1" customWidth="1"/>
    <col min="7" max="7" width="9.1640625" customWidth="1"/>
    <col min="8" max="8" width="6.1640625" customWidth="1"/>
    <col min="9" max="9" width="11" customWidth="1"/>
    <col min="10" max="10" width="9.5" bestFit="1" customWidth="1"/>
    <col min="11" max="11" width="19.33203125" bestFit="1" customWidth="1"/>
    <col min="12" max="12" width="17.83203125" bestFit="1" customWidth="1"/>
    <col min="13" max="13" width="7.5" style="167" bestFit="1" customWidth="1"/>
    <col min="14" max="14" width="9.33203125" style="167" bestFit="1" customWidth="1"/>
    <col min="15" max="15" width="7.1640625" bestFit="1" customWidth="1"/>
    <col min="16" max="16" width="8.33203125" bestFit="1" customWidth="1"/>
    <col min="17" max="17" width="8.1640625" style="167" bestFit="1" customWidth="1"/>
    <col min="18" max="18" width="8.33203125" bestFit="1" customWidth="1"/>
    <col min="19" max="19" width="8.1640625" bestFit="1" customWidth="1"/>
    <col min="20" max="21" width="8.5" customWidth="1"/>
    <col min="22" max="22" width="10.1640625" bestFit="1" customWidth="1"/>
    <col min="23" max="23" width="9.33203125" bestFit="1" customWidth="1"/>
    <col min="24" max="29" width="8.5" bestFit="1" customWidth="1"/>
    <col min="30" max="30" width="16.33203125" bestFit="1" customWidth="1"/>
    <col min="31" max="31" width="12.1640625" bestFit="1" customWidth="1"/>
    <col min="32" max="32" width="6.1640625" bestFit="1" customWidth="1"/>
    <col min="33" max="35" width="8.1640625" bestFit="1" customWidth="1"/>
    <col min="36" max="37" width="14.1640625" bestFit="1" customWidth="1"/>
    <col min="38" max="38" width="12.1640625" bestFit="1" customWidth="1"/>
    <col min="39" max="39" width="12.83203125" bestFit="1" customWidth="1"/>
    <col min="40" max="40" width="13.6640625" bestFit="1" customWidth="1"/>
    <col min="41" max="42" width="11.6640625" bestFit="1" customWidth="1"/>
    <col min="43" max="43" width="18.33203125" bestFit="1" customWidth="1"/>
    <col min="44" max="45" width="8.6640625" bestFit="1" customWidth="1"/>
    <col min="46" max="46" width="7.6640625" bestFit="1" customWidth="1"/>
    <col min="47" max="47" width="11.5" customWidth="1"/>
    <col min="48" max="49" width="8.33203125" customWidth="1"/>
    <col min="50" max="50" width="8.1640625" bestFit="1" customWidth="1"/>
    <col min="51" max="51" width="7.83203125" customWidth="1"/>
    <col min="52" max="52" width="7.5" bestFit="1" customWidth="1"/>
    <col min="53" max="53" width="6.1640625" bestFit="1" customWidth="1"/>
    <col min="57" max="57" width="9" bestFit="1" customWidth="1"/>
    <col min="59" max="59" width="9" bestFit="1" customWidth="1"/>
    <col min="61" max="61" width="9" bestFit="1" customWidth="1"/>
    <col min="63" max="63" width="9.1640625" bestFit="1" customWidth="1"/>
    <col min="64" max="64" width="9" bestFit="1" customWidth="1"/>
    <col min="65" max="65" width="9.5" bestFit="1" customWidth="1"/>
    <col min="66" max="66" width="9" bestFit="1" customWidth="1"/>
    <col min="67" max="67" width="11.33203125" bestFit="1" customWidth="1"/>
    <col min="68" max="68" width="12" customWidth="1"/>
    <col min="69" max="69" width="9" bestFit="1" customWidth="1"/>
    <col min="70" max="70" width="8" bestFit="1" customWidth="1"/>
    <col min="71" max="71" width="14.83203125" bestFit="1" customWidth="1"/>
    <col min="72" max="72" width="13.1640625" bestFit="1" customWidth="1"/>
    <col min="73" max="73" width="9" bestFit="1" customWidth="1"/>
    <col min="74" max="74" width="9.5" bestFit="1" customWidth="1"/>
    <col min="75" max="75" width="24.6640625" bestFit="1" customWidth="1"/>
    <col min="76" max="76" width="45.1640625" customWidth="1"/>
    <col min="77" max="77" width="26.83203125" customWidth="1"/>
    <col min="78" max="78" width="10.1640625" bestFit="1"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60" t="s">
        <v>457</v>
      </c>
      <c r="BQ1" s="2" t="s">
        <v>262</v>
      </c>
      <c r="BR1" s="2" t="s">
        <v>263</v>
      </c>
      <c r="BS1" s="2" t="s">
        <v>421</v>
      </c>
      <c r="BT1" s="2" t="s">
        <v>422</v>
      </c>
      <c r="BU1" s="2" t="s">
        <v>423</v>
      </c>
      <c r="BV1" s="2" t="s">
        <v>424</v>
      </c>
      <c r="BW1" s="2" t="s">
        <v>425</v>
      </c>
      <c r="BX1" s="2" t="s">
        <v>426</v>
      </c>
      <c r="BY1" s="2" t="s">
        <v>427</v>
      </c>
      <c r="BZ1" s="2" t="s">
        <v>428</v>
      </c>
    </row>
    <row r="2" spans="1:78" ht="13" customHeight="1" x14ac:dyDescent="0.15">
      <c r="A2" s="215">
        <v>3</v>
      </c>
      <c r="B2" s="217">
        <v>42656</v>
      </c>
      <c r="C2" s="216" t="s">
        <v>340</v>
      </c>
      <c r="D2" s="215" t="s">
        <v>282</v>
      </c>
      <c r="E2" s="215"/>
      <c r="F2" s="215" t="s">
        <v>341</v>
      </c>
      <c r="G2" s="217">
        <v>42551</v>
      </c>
      <c r="H2" s="218" t="s">
        <v>342</v>
      </c>
      <c r="I2" s="218" t="s">
        <v>343</v>
      </c>
      <c r="J2" s="218"/>
      <c r="K2" s="215" t="s">
        <v>344</v>
      </c>
      <c r="L2" s="215" t="s">
        <v>345</v>
      </c>
      <c r="M2" s="166">
        <v>131.99999999999997</v>
      </c>
      <c r="N2" s="166">
        <v>27.499999999999996</v>
      </c>
      <c r="O2" s="215" t="s">
        <v>35</v>
      </c>
      <c r="P2" s="215">
        <v>30000</v>
      </c>
      <c r="Q2" s="166">
        <v>28.999999999999996</v>
      </c>
      <c r="R2" s="215"/>
      <c r="S2" s="219"/>
      <c r="T2" s="215"/>
      <c r="U2" s="215"/>
      <c r="V2" s="219"/>
      <c r="W2" s="219"/>
      <c r="X2" s="215"/>
      <c r="Y2" s="215"/>
      <c r="Z2" s="215"/>
      <c r="AA2" s="215"/>
      <c r="AB2" s="215"/>
      <c r="AC2" s="215"/>
      <c r="AD2" s="215"/>
      <c r="AE2" s="219"/>
      <c r="AF2" s="219"/>
      <c r="AG2" s="215"/>
      <c r="AH2" s="215"/>
      <c r="AI2" s="219"/>
      <c r="AJ2" s="215"/>
      <c r="AK2" s="215"/>
      <c r="AL2" s="215"/>
      <c r="AM2" s="215"/>
      <c r="AN2" s="219"/>
      <c r="AO2" s="220"/>
      <c r="AP2" s="219"/>
      <c r="AQ2" s="215" t="s">
        <v>346</v>
      </c>
      <c r="AR2" s="218" t="s">
        <v>343</v>
      </c>
      <c r="AS2" s="218"/>
      <c r="AT2" s="218"/>
      <c r="AU2" s="218" t="s">
        <v>347</v>
      </c>
      <c r="AV2" s="218">
        <v>8</v>
      </c>
      <c r="AW2" s="218"/>
      <c r="AX2" s="218"/>
      <c r="AY2" s="218"/>
      <c r="AZ2" s="218" t="s">
        <v>348</v>
      </c>
      <c r="BA2" s="215"/>
      <c r="BB2" s="218">
        <v>0</v>
      </c>
      <c r="BC2" s="218">
        <v>12</v>
      </c>
      <c r="BD2" s="218">
        <v>0</v>
      </c>
      <c r="BE2" s="218">
        <v>0</v>
      </c>
      <c r="BF2" s="218">
        <v>0</v>
      </c>
      <c r="BG2" s="218">
        <v>0</v>
      </c>
      <c r="BH2" s="218">
        <v>0</v>
      </c>
      <c r="BI2" s="218">
        <v>0</v>
      </c>
      <c r="BJ2" s="218">
        <v>0</v>
      </c>
      <c r="BK2" s="218">
        <v>0</v>
      </c>
      <c r="BL2" s="218"/>
      <c r="BM2" s="218" t="s">
        <v>280</v>
      </c>
      <c r="BN2" s="218">
        <v>12</v>
      </c>
      <c r="BO2" s="218" t="s">
        <v>343</v>
      </c>
      <c r="BP2" s="218"/>
      <c r="BQ2" s="218"/>
      <c r="BR2" s="218"/>
      <c r="BS2" s="215"/>
      <c r="BT2" s="221"/>
      <c r="BU2" s="218"/>
      <c r="BV2" s="218" t="s">
        <v>343</v>
      </c>
      <c r="BW2" s="218"/>
      <c r="BX2" s="215"/>
      <c r="BY2" s="236" t="s">
        <v>429</v>
      </c>
      <c r="BZ2" s="221" t="s">
        <v>277</v>
      </c>
    </row>
    <row r="3" spans="1:78" ht="13" customHeight="1" x14ac:dyDescent="0.15">
      <c r="A3" s="215">
        <v>5265</v>
      </c>
      <c r="B3" s="217">
        <v>42657</v>
      </c>
      <c r="C3" s="216" t="s">
        <v>224</v>
      </c>
      <c r="D3" s="215" t="s">
        <v>282</v>
      </c>
      <c r="E3" s="215"/>
      <c r="F3" s="215" t="s">
        <v>226</v>
      </c>
      <c r="G3" s="217">
        <v>42577</v>
      </c>
      <c r="H3" s="218" t="s">
        <v>227</v>
      </c>
      <c r="I3" s="218" t="s">
        <v>228</v>
      </c>
      <c r="J3" s="218"/>
      <c r="K3" s="215" t="s">
        <v>248</v>
      </c>
      <c r="L3" s="215" t="s">
        <v>311</v>
      </c>
      <c r="M3" s="166">
        <v>122.19999999999997</v>
      </c>
      <c r="N3" s="166">
        <v>27.372727272727271</v>
      </c>
      <c r="O3" s="215" t="s">
        <v>242</v>
      </c>
      <c r="P3" s="215">
        <v>30000</v>
      </c>
      <c r="Q3" s="166">
        <v>30.609090909090909</v>
      </c>
      <c r="R3" s="215"/>
      <c r="S3" s="219"/>
      <c r="T3" s="215"/>
      <c r="U3" s="215"/>
      <c r="V3" s="219"/>
      <c r="W3" s="219"/>
      <c r="X3" s="215"/>
      <c r="Y3" s="215"/>
      <c r="Z3" s="215"/>
      <c r="AA3" s="215"/>
      <c r="AB3" s="215"/>
      <c r="AC3" s="215"/>
      <c r="AD3" s="215"/>
      <c r="AE3" s="219"/>
      <c r="AF3" s="219"/>
      <c r="AG3" s="215"/>
      <c r="AH3" s="215"/>
      <c r="AI3" s="219"/>
      <c r="AJ3" s="215"/>
      <c r="AK3" s="215"/>
      <c r="AL3" s="215"/>
      <c r="AM3" s="215"/>
      <c r="AN3" s="219"/>
      <c r="AO3" s="220"/>
      <c r="AP3" s="219"/>
      <c r="AQ3" s="215" t="s">
        <v>231</v>
      </c>
      <c r="AR3" s="218" t="s">
        <v>228</v>
      </c>
      <c r="AS3" s="218"/>
      <c r="AT3" s="218"/>
      <c r="AU3" s="218" t="s">
        <v>233</v>
      </c>
      <c r="AV3" s="218">
        <v>11.55</v>
      </c>
      <c r="AW3" s="218"/>
      <c r="AX3" s="218"/>
      <c r="AY3" s="218"/>
      <c r="AZ3" s="218" t="s">
        <v>244</v>
      </c>
      <c r="BA3" s="215"/>
      <c r="BB3" s="218">
        <v>10</v>
      </c>
      <c r="BC3" s="218">
        <v>0</v>
      </c>
      <c r="BD3" s="218">
        <v>0</v>
      </c>
      <c r="BE3" s="218">
        <v>0</v>
      </c>
      <c r="BF3" s="218">
        <v>0</v>
      </c>
      <c r="BG3" s="218">
        <v>0</v>
      </c>
      <c r="BH3" s="218">
        <v>0</v>
      </c>
      <c r="BI3" s="218">
        <v>0</v>
      </c>
      <c r="BJ3" s="218">
        <v>0</v>
      </c>
      <c r="BK3" s="218">
        <v>0</v>
      </c>
      <c r="BL3" s="218"/>
      <c r="BM3" s="218" t="s">
        <v>228</v>
      </c>
      <c r="BN3" s="218">
        <v>12</v>
      </c>
      <c r="BO3" s="218" t="s">
        <v>228</v>
      </c>
      <c r="BP3" s="218"/>
      <c r="BQ3" s="218"/>
      <c r="BR3" s="218"/>
      <c r="BS3" s="215"/>
      <c r="BT3" s="215"/>
      <c r="BU3" s="218"/>
      <c r="BV3" s="218" t="s">
        <v>228</v>
      </c>
      <c r="BW3" s="218">
        <v>1</v>
      </c>
      <c r="BX3" s="215"/>
      <c r="BY3" s="223" t="s">
        <v>430</v>
      </c>
      <c r="BZ3" s="221" t="s">
        <v>277</v>
      </c>
    </row>
    <row r="4" spans="1:78" ht="13" customHeight="1" x14ac:dyDescent="0.15">
      <c r="A4" s="215">
        <v>5441</v>
      </c>
      <c r="B4" s="217">
        <v>42657</v>
      </c>
      <c r="C4" s="216" t="s">
        <v>340</v>
      </c>
      <c r="D4" s="215" t="s">
        <v>282</v>
      </c>
      <c r="E4" s="215"/>
      <c r="F4" s="215" t="s">
        <v>341</v>
      </c>
      <c r="G4" s="217">
        <v>42551</v>
      </c>
      <c r="H4" s="218" t="s">
        <v>342</v>
      </c>
      <c r="I4" s="218" t="s">
        <v>343</v>
      </c>
      <c r="J4" s="218"/>
      <c r="K4" s="215" t="s">
        <v>349</v>
      </c>
      <c r="L4" s="215" t="s">
        <v>312</v>
      </c>
      <c r="M4" s="166">
        <v>126.5</v>
      </c>
      <c r="N4" s="166">
        <v>27.59090909090909</v>
      </c>
      <c r="O4" s="215" t="s">
        <v>350</v>
      </c>
      <c r="P4" s="215">
        <v>30000</v>
      </c>
      <c r="Q4" s="166">
        <v>31.372727272727268</v>
      </c>
      <c r="R4" s="215"/>
      <c r="S4" s="219"/>
      <c r="T4" s="215"/>
      <c r="U4" s="215"/>
      <c r="V4" s="219"/>
      <c r="W4" s="219"/>
      <c r="X4" s="215"/>
      <c r="Y4" s="215"/>
      <c r="Z4" s="215"/>
      <c r="AA4" s="215"/>
      <c r="AB4" s="215"/>
      <c r="AC4" s="215"/>
      <c r="AD4" s="215"/>
      <c r="AE4" s="219"/>
      <c r="AF4" s="219"/>
      <c r="AG4" s="215"/>
      <c r="AH4" s="215"/>
      <c r="AI4" s="219"/>
      <c r="AJ4" s="215"/>
      <c r="AK4" s="215"/>
      <c r="AL4" s="215"/>
      <c r="AM4" s="215"/>
      <c r="AN4" s="219"/>
      <c r="AO4" s="220"/>
      <c r="AP4" s="219"/>
      <c r="AQ4" s="215" t="s">
        <v>346</v>
      </c>
      <c r="AR4" s="218" t="s">
        <v>343</v>
      </c>
      <c r="AS4" s="218"/>
      <c r="AT4" s="218"/>
      <c r="AU4" s="218" t="s">
        <v>347</v>
      </c>
      <c r="AV4" s="218">
        <v>7</v>
      </c>
      <c r="AW4" s="218"/>
      <c r="AX4" s="218"/>
      <c r="AY4" s="218"/>
      <c r="AZ4" s="218" t="s">
        <v>348</v>
      </c>
      <c r="BA4" s="215"/>
      <c r="BB4" s="218">
        <v>8</v>
      </c>
      <c r="BC4" s="218">
        <v>0</v>
      </c>
      <c r="BD4" s="218">
        <v>0</v>
      </c>
      <c r="BE4" s="218">
        <v>0</v>
      </c>
      <c r="BF4" s="218">
        <v>0</v>
      </c>
      <c r="BG4" s="218">
        <v>0</v>
      </c>
      <c r="BH4" s="218">
        <v>0</v>
      </c>
      <c r="BI4" s="218">
        <v>0</v>
      </c>
      <c r="BJ4" s="218">
        <v>0</v>
      </c>
      <c r="BK4" s="218">
        <v>0</v>
      </c>
      <c r="BL4" s="218">
        <v>12</v>
      </c>
      <c r="BM4" s="218" t="s">
        <v>257</v>
      </c>
      <c r="BN4" s="218">
        <v>12</v>
      </c>
      <c r="BO4" s="218" t="s">
        <v>343</v>
      </c>
      <c r="BP4" s="218"/>
      <c r="BQ4" s="218"/>
      <c r="BR4" s="218"/>
      <c r="BS4" s="215"/>
      <c r="BT4" s="215"/>
      <c r="BU4" s="218"/>
      <c r="BV4" s="218" t="s">
        <v>343</v>
      </c>
      <c r="BW4" s="218"/>
      <c r="BX4" s="215"/>
      <c r="BY4" s="223" t="s">
        <v>431</v>
      </c>
      <c r="BZ4" s="221" t="s">
        <v>277</v>
      </c>
    </row>
    <row r="5" spans="1:78" ht="13" customHeight="1" x14ac:dyDescent="0.15">
      <c r="A5" s="215"/>
      <c r="B5" s="217">
        <v>42657</v>
      </c>
      <c r="C5" s="216" t="s">
        <v>340</v>
      </c>
      <c r="D5" s="215" t="s">
        <v>282</v>
      </c>
      <c r="E5" s="215"/>
      <c r="F5" s="215" t="s">
        <v>317</v>
      </c>
      <c r="G5" s="217">
        <v>42582</v>
      </c>
      <c r="H5" s="218" t="s">
        <v>342</v>
      </c>
      <c r="I5" s="218" t="s">
        <v>343</v>
      </c>
      <c r="J5" s="218"/>
      <c r="K5" s="215" t="s">
        <v>352</v>
      </c>
      <c r="L5" s="215" t="s">
        <v>432</v>
      </c>
      <c r="M5" s="166">
        <v>85.899999999999991</v>
      </c>
      <c r="N5" s="166">
        <v>23.5</v>
      </c>
      <c r="O5" s="215" t="s">
        <v>35</v>
      </c>
      <c r="P5" s="215">
        <v>30000</v>
      </c>
      <c r="Q5" s="166">
        <v>27.499999999999996</v>
      </c>
      <c r="R5" s="215"/>
      <c r="S5" s="219"/>
      <c r="T5" s="215"/>
      <c r="U5" s="215"/>
      <c r="V5" s="219"/>
      <c r="W5" s="219"/>
      <c r="X5" s="215"/>
      <c r="Y5" s="215"/>
      <c r="Z5" s="215"/>
      <c r="AA5" s="215"/>
      <c r="AB5" s="215"/>
      <c r="AC5" s="215"/>
      <c r="AD5" s="215"/>
      <c r="AE5" s="219"/>
      <c r="AF5" s="219"/>
      <c r="AG5" s="215"/>
      <c r="AH5" s="215"/>
      <c r="AI5" s="219"/>
      <c r="AJ5" s="215"/>
      <c r="AK5" s="215"/>
      <c r="AL5" s="215"/>
      <c r="AM5" s="215"/>
      <c r="AN5" s="219"/>
      <c r="AO5" s="220"/>
      <c r="AP5" s="219"/>
      <c r="AQ5" s="215" t="s">
        <v>320</v>
      </c>
      <c r="AR5" s="218" t="s">
        <v>343</v>
      </c>
      <c r="AS5" s="218"/>
      <c r="AT5" s="218"/>
      <c r="AU5" s="218" t="s">
        <v>347</v>
      </c>
      <c r="AV5" s="218">
        <v>10</v>
      </c>
      <c r="AW5" s="218"/>
      <c r="AX5" s="218"/>
      <c r="AY5" s="218"/>
      <c r="AZ5" s="218" t="s">
        <v>343</v>
      </c>
      <c r="BA5" s="215"/>
      <c r="BB5" s="218">
        <v>0</v>
      </c>
      <c r="BC5" s="218">
        <v>0</v>
      </c>
      <c r="BD5" s="218">
        <v>0</v>
      </c>
      <c r="BE5" s="218">
        <v>0</v>
      </c>
      <c r="BF5" s="218">
        <v>0</v>
      </c>
      <c r="BG5" s="218">
        <v>0</v>
      </c>
      <c r="BH5" s="218">
        <v>0</v>
      </c>
      <c r="BI5" s="218">
        <v>0</v>
      </c>
      <c r="BJ5" s="218">
        <v>0</v>
      </c>
      <c r="BK5" s="218">
        <v>0</v>
      </c>
      <c r="BL5" s="218"/>
      <c r="BM5" s="218" t="s">
        <v>280</v>
      </c>
      <c r="BN5" s="218"/>
      <c r="BO5" s="218" t="s">
        <v>343</v>
      </c>
      <c r="BP5" s="218"/>
      <c r="BQ5" s="218"/>
      <c r="BR5" s="218"/>
      <c r="BS5" s="215"/>
      <c r="BT5" s="221"/>
      <c r="BU5" s="218"/>
      <c r="BV5" s="218" t="s">
        <v>343</v>
      </c>
      <c r="BW5" s="218"/>
      <c r="BX5" s="215"/>
      <c r="BY5" s="223" t="s">
        <v>433</v>
      </c>
      <c r="BZ5" s="221" t="s">
        <v>277</v>
      </c>
    </row>
    <row r="6" spans="1:78" ht="13" customHeight="1" x14ac:dyDescent="0.15">
      <c r="A6" s="215"/>
      <c r="B6" s="217">
        <v>42657</v>
      </c>
      <c r="C6" s="216" t="s">
        <v>340</v>
      </c>
      <c r="D6" s="215" t="s">
        <v>282</v>
      </c>
      <c r="E6" s="215"/>
      <c r="F6" s="215" t="s">
        <v>341</v>
      </c>
      <c r="G6" s="217">
        <v>42565</v>
      </c>
      <c r="H6" s="218" t="s">
        <v>280</v>
      </c>
      <c r="I6" s="218" t="s">
        <v>299</v>
      </c>
      <c r="J6" s="218"/>
      <c r="K6" s="215" t="s">
        <v>314</v>
      </c>
      <c r="L6" s="215" t="s">
        <v>434</v>
      </c>
      <c r="M6" s="166">
        <v>90.409090909090907</v>
      </c>
      <c r="N6" s="166">
        <v>22.054545454545455</v>
      </c>
      <c r="O6" s="215" t="s">
        <v>350</v>
      </c>
      <c r="P6" s="215">
        <v>30000</v>
      </c>
      <c r="Q6" s="166">
        <v>25.718181818181815</v>
      </c>
      <c r="R6" s="215"/>
      <c r="S6" s="219"/>
      <c r="T6" s="215"/>
      <c r="U6" s="215"/>
      <c r="V6" s="219"/>
      <c r="W6" s="219"/>
      <c r="X6" s="215"/>
      <c r="Y6" s="215"/>
      <c r="Z6" s="215"/>
      <c r="AA6" s="215"/>
      <c r="AB6" s="215"/>
      <c r="AC6" s="215"/>
      <c r="AD6" s="215"/>
      <c r="AE6" s="219"/>
      <c r="AF6" s="219"/>
      <c r="AG6" s="215"/>
      <c r="AH6" s="215"/>
      <c r="AI6" s="219"/>
      <c r="AJ6" s="215"/>
      <c r="AK6" s="215"/>
      <c r="AL6" s="215"/>
      <c r="AM6" s="215"/>
      <c r="AN6" s="219"/>
      <c r="AO6" s="220"/>
      <c r="AP6" s="219"/>
      <c r="AQ6" s="215" t="s">
        <v>346</v>
      </c>
      <c r="AR6" s="218" t="s">
        <v>343</v>
      </c>
      <c r="AS6" s="218"/>
      <c r="AT6" s="218"/>
      <c r="AU6" s="218"/>
      <c r="AV6" s="218"/>
      <c r="AW6" s="218"/>
      <c r="AX6" s="218"/>
      <c r="AY6" s="218"/>
      <c r="AZ6" s="218" t="s">
        <v>343</v>
      </c>
      <c r="BA6" s="215"/>
      <c r="BB6" s="218">
        <v>0</v>
      </c>
      <c r="BC6" s="218">
        <v>0</v>
      </c>
      <c r="BD6" s="218">
        <v>0</v>
      </c>
      <c r="BE6" s="218">
        <v>0</v>
      </c>
      <c r="BF6" s="218">
        <v>0</v>
      </c>
      <c r="BG6" s="218">
        <v>0</v>
      </c>
      <c r="BH6" s="218">
        <v>0</v>
      </c>
      <c r="BI6" s="218">
        <v>0</v>
      </c>
      <c r="BJ6" s="218">
        <v>0</v>
      </c>
      <c r="BK6" s="218">
        <v>0</v>
      </c>
      <c r="BL6" s="218"/>
      <c r="BM6" s="218"/>
      <c r="BN6" s="218"/>
      <c r="BO6" s="218" t="s">
        <v>343</v>
      </c>
      <c r="BP6" s="167">
        <v>71.999999999999986</v>
      </c>
      <c r="BQ6" s="218"/>
      <c r="BR6" s="218"/>
      <c r="BS6" s="221"/>
      <c r="BT6" s="221"/>
      <c r="BU6" s="218"/>
      <c r="BV6" s="218" t="s">
        <v>343</v>
      </c>
      <c r="BW6" s="218">
        <v>1</v>
      </c>
      <c r="BX6" s="215" t="s">
        <v>354</v>
      </c>
      <c r="BY6" s="223" t="s">
        <v>435</v>
      </c>
      <c r="BZ6" s="221" t="s">
        <v>277</v>
      </c>
    </row>
    <row r="7" spans="1:78" ht="13" customHeight="1" x14ac:dyDescent="0.15">
      <c r="A7" s="215">
        <v>5922</v>
      </c>
      <c r="B7" s="217">
        <v>42657</v>
      </c>
      <c r="C7" s="216" t="s">
        <v>340</v>
      </c>
      <c r="D7" s="215" t="s">
        <v>282</v>
      </c>
      <c r="E7" s="215"/>
      <c r="F7" s="215" t="s">
        <v>341</v>
      </c>
      <c r="G7" s="217">
        <v>42551</v>
      </c>
      <c r="H7" s="218" t="s">
        <v>342</v>
      </c>
      <c r="I7" s="218" t="s">
        <v>343</v>
      </c>
      <c r="J7" s="218"/>
      <c r="K7" s="215" t="s">
        <v>356</v>
      </c>
      <c r="L7" s="215" t="s">
        <v>315</v>
      </c>
      <c r="M7" s="166">
        <v>121.18181818181819</v>
      </c>
      <c r="N7" s="166">
        <v>25.218181818181815</v>
      </c>
      <c r="O7" s="215" t="s">
        <v>35</v>
      </c>
      <c r="P7" s="215">
        <v>30000</v>
      </c>
      <c r="Q7" s="166">
        <v>28.272727272727273</v>
      </c>
      <c r="R7" s="215"/>
      <c r="S7" s="219"/>
      <c r="T7" s="215"/>
      <c r="U7" s="215"/>
      <c r="V7" s="219"/>
      <c r="W7" s="219"/>
      <c r="X7" s="215"/>
      <c r="Y7" s="215"/>
      <c r="Z7" s="215"/>
      <c r="AA7" s="215"/>
      <c r="AB7" s="215"/>
      <c r="AC7" s="215"/>
      <c r="AD7" s="215"/>
      <c r="AE7" s="219"/>
      <c r="AF7" s="219"/>
      <c r="AG7" s="215"/>
      <c r="AH7" s="215"/>
      <c r="AI7" s="219"/>
      <c r="AJ7" s="215"/>
      <c r="AK7" s="215"/>
      <c r="AL7" s="215"/>
      <c r="AM7" s="215"/>
      <c r="AN7" s="219"/>
      <c r="AO7" s="220"/>
      <c r="AP7" s="219"/>
      <c r="AQ7" s="215" t="s">
        <v>346</v>
      </c>
      <c r="AR7" s="218" t="s">
        <v>343</v>
      </c>
      <c r="AS7" s="218"/>
      <c r="AT7" s="218"/>
      <c r="AU7" s="218" t="s">
        <v>321</v>
      </c>
      <c r="AV7" s="218">
        <v>9.4</v>
      </c>
      <c r="AW7" s="218"/>
      <c r="AX7" s="218"/>
      <c r="AY7" s="218"/>
      <c r="AZ7" s="218" t="s">
        <v>348</v>
      </c>
      <c r="BA7" s="215"/>
      <c r="BB7" s="218">
        <v>0</v>
      </c>
      <c r="BC7" s="218">
        <v>0</v>
      </c>
      <c r="BD7" s="218">
        <v>0</v>
      </c>
      <c r="BE7" s="218">
        <v>0</v>
      </c>
      <c r="BF7" s="218">
        <v>0</v>
      </c>
      <c r="BG7" s="218">
        <v>0</v>
      </c>
      <c r="BH7" s="218">
        <v>0</v>
      </c>
      <c r="BI7" s="218">
        <v>0</v>
      </c>
      <c r="BJ7" s="218">
        <v>0</v>
      </c>
      <c r="BK7" s="218">
        <v>0</v>
      </c>
      <c r="BL7" s="218"/>
      <c r="BM7" s="218" t="s">
        <v>280</v>
      </c>
      <c r="BN7" s="218"/>
      <c r="BO7" s="218" t="s">
        <v>343</v>
      </c>
      <c r="BP7" s="218"/>
      <c r="BQ7" s="218"/>
      <c r="BR7" s="218"/>
      <c r="BS7" s="215"/>
      <c r="BT7" s="221"/>
      <c r="BU7" s="218"/>
      <c r="BV7" s="218" t="s">
        <v>343</v>
      </c>
      <c r="BW7" s="218"/>
      <c r="BX7" s="215"/>
      <c r="BY7" s="223" t="s">
        <v>357</v>
      </c>
      <c r="BZ7" s="221" t="s">
        <v>277</v>
      </c>
    </row>
    <row r="8" spans="1:78" ht="13" customHeight="1" x14ac:dyDescent="0.15">
      <c r="A8" s="215">
        <v>6143</v>
      </c>
      <c r="B8" s="217">
        <v>42657</v>
      </c>
      <c r="C8" s="216" t="s">
        <v>224</v>
      </c>
      <c r="D8" s="215" t="s">
        <v>282</v>
      </c>
      <c r="E8" s="215"/>
      <c r="F8" s="215" t="s">
        <v>226</v>
      </c>
      <c r="G8" s="224">
        <v>42614</v>
      </c>
      <c r="H8" s="218" t="s">
        <v>227</v>
      </c>
      <c r="I8" s="218" t="s">
        <v>228</v>
      </c>
      <c r="J8" s="218"/>
      <c r="K8" s="215" t="s">
        <v>358</v>
      </c>
      <c r="L8" s="215" t="s">
        <v>359</v>
      </c>
      <c r="M8" s="166">
        <v>86.36363636363636</v>
      </c>
      <c r="N8" s="166">
        <v>22.727272727272727</v>
      </c>
      <c r="O8" s="215"/>
      <c r="P8" s="215"/>
      <c r="Q8" s="166"/>
      <c r="R8" s="215"/>
      <c r="S8" s="219"/>
      <c r="T8" s="215"/>
      <c r="U8" s="215"/>
      <c r="V8" s="219"/>
      <c r="W8" s="219"/>
      <c r="X8" s="215"/>
      <c r="Y8" s="215"/>
      <c r="Z8" s="215"/>
      <c r="AA8" s="215"/>
      <c r="AB8" s="215"/>
      <c r="AC8" s="215"/>
      <c r="AD8" s="215"/>
      <c r="AE8" s="219"/>
      <c r="AF8" s="219"/>
      <c r="AG8" s="215"/>
      <c r="AH8" s="215"/>
      <c r="AI8" s="219"/>
      <c r="AJ8" s="215"/>
      <c r="AK8" s="215"/>
      <c r="AL8" s="215"/>
      <c r="AM8" s="215"/>
      <c r="AN8" s="219"/>
      <c r="AO8" s="220"/>
      <c r="AP8" s="219"/>
      <c r="AQ8" s="215" t="s">
        <v>231</v>
      </c>
      <c r="AR8" s="218" t="s">
        <v>228</v>
      </c>
      <c r="AS8" s="218"/>
      <c r="AT8" s="218"/>
      <c r="AU8" s="218" t="s">
        <v>233</v>
      </c>
      <c r="AV8" s="218">
        <v>16</v>
      </c>
      <c r="AW8" s="218"/>
      <c r="AX8" s="218"/>
      <c r="AY8" s="218"/>
      <c r="AZ8" s="218" t="s">
        <v>244</v>
      </c>
      <c r="BA8" s="215"/>
      <c r="BB8" s="218">
        <v>0</v>
      </c>
      <c r="BC8" s="218">
        <v>0</v>
      </c>
      <c r="BD8" s="218">
        <v>0</v>
      </c>
      <c r="BE8" s="218">
        <v>0</v>
      </c>
      <c r="BF8" s="218">
        <v>0</v>
      </c>
      <c r="BG8" s="218">
        <v>0</v>
      </c>
      <c r="BH8" s="218">
        <v>0</v>
      </c>
      <c r="BI8" s="218">
        <v>0</v>
      </c>
      <c r="BJ8" s="218">
        <v>0</v>
      </c>
      <c r="BK8" s="218">
        <v>0</v>
      </c>
      <c r="BL8" s="218"/>
      <c r="BM8" s="218" t="s">
        <v>228</v>
      </c>
      <c r="BN8" s="218"/>
      <c r="BO8" s="218" t="s">
        <v>228</v>
      </c>
      <c r="BP8" s="167">
        <v>218.07272727272721</v>
      </c>
      <c r="BQ8" s="218"/>
      <c r="BR8" s="225">
        <v>42915</v>
      </c>
      <c r="BS8" s="215"/>
      <c r="BT8" s="215"/>
      <c r="BU8" s="218"/>
      <c r="BV8" s="218" t="s">
        <v>228</v>
      </c>
      <c r="BW8" s="218"/>
      <c r="BX8" s="215" t="s">
        <v>436</v>
      </c>
      <c r="BY8" s="215" t="s">
        <v>437</v>
      </c>
      <c r="BZ8" s="221" t="s">
        <v>278</v>
      </c>
    </row>
    <row r="9" spans="1:78" ht="13" customHeight="1" x14ac:dyDescent="0.15">
      <c r="A9" s="215">
        <v>1</v>
      </c>
      <c r="B9" s="217">
        <v>42656</v>
      </c>
      <c r="C9" s="216" t="s">
        <v>340</v>
      </c>
      <c r="D9" s="215" t="s">
        <v>282</v>
      </c>
      <c r="E9" s="215"/>
      <c r="F9" s="215" t="s">
        <v>360</v>
      </c>
      <c r="G9" s="217">
        <v>42551</v>
      </c>
      <c r="H9" s="218" t="s">
        <v>342</v>
      </c>
      <c r="I9" s="218" t="s">
        <v>343</v>
      </c>
      <c r="J9" s="218"/>
      <c r="K9" s="215" t="s">
        <v>344</v>
      </c>
      <c r="L9" s="215" t="s">
        <v>345</v>
      </c>
      <c r="M9" s="166">
        <v>131.99999999999997</v>
      </c>
      <c r="N9" s="166">
        <v>27.499999999999996</v>
      </c>
      <c r="O9" s="215" t="s">
        <v>35</v>
      </c>
      <c r="P9" s="215">
        <v>30000</v>
      </c>
      <c r="Q9" s="166">
        <v>28.999999999999996</v>
      </c>
      <c r="R9" s="215"/>
      <c r="S9" s="219"/>
      <c r="T9" s="215"/>
      <c r="U9" s="215"/>
      <c r="V9" s="219"/>
      <c r="W9" s="219"/>
      <c r="X9" s="215"/>
      <c r="Y9" s="215"/>
      <c r="Z9" s="215"/>
      <c r="AA9" s="215"/>
      <c r="AB9" s="215"/>
      <c r="AC9" s="215"/>
      <c r="AD9" s="215"/>
      <c r="AE9" s="219"/>
      <c r="AF9" s="166">
        <v>14.099999999999998</v>
      </c>
      <c r="AG9" s="215"/>
      <c r="AH9" s="215"/>
      <c r="AI9" s="219"/>
      <c r="AJ9" s="215"/>
      <c r="AK9" s="215"/>
      <c r="AL9" s="215"/>
      <c r="AM9" s="215"/>
      <c r="AN9" s="219"/>
      <c r="AO9" s="220"/>
      <c r="AP9" s="219"/>
      <c r="AQ9" s="215" t="s">
        <v>361</v>
      </c>
      <c r="AR9" s="218" t="s">
        <v>343</v>
      </c>
      <c r="AS9" s="218"/>
      <c r="AT9" s="218"/>
      <c r="AU9" s="218" t="s">
        <v>347</v>
      </c>
      <c r="AV9" s="218">
        <v>8</v>
      </c>
      <c r="AW9" s="218"/>
      <c r="AX9" s="218"/>
      <c r="AY9" s="218"/>
      <c r="AZ9" s="218" t="s">
        <v>348</v>
      </c>
      <c r="BA9" s="215"/>
      <c r="BB9" s="218">
        <v>0</v>
      </c>
      <c r="BC9" s="218">
        <v>12</v>
      </c>
      <c r="BD9" s="218">
        <v>0</v>
      </c>
      <c r="BE9" s="218">
        <v>0</v>
      </c>
      <c r="BF9" s="218">
        <v>0</v>
      </c>
      <c r="BG9" s="218">
        <v>0</v>
      </c>
      <c r="BH9" s="218">
        <v>0</v>
      </c>
      <c r="BI9" s="218">
        <v>0</v>
      </c>
      <c r="BJ9" s="218">
        <v>0</v>
      </c>
      <c r="BK9" s="218">
        <v>0</v>
      </c>
      <c r="BL9" s="218"/>
      <c r="BM9" s="218" t="s">
        <v>280</v>
      </c>
      <c r="BN9" s="218">
        <v>12</v>
      </c>
      <c r="BO9" s="218" t="s">
        <v>343</v>
      </c>
      <c r="BP9" s="218"/>
      <c r="BQ9" s="218"/>
      <c r="BR9" s="218"/>
      <c r="BS9" s="215"/>
      <c r="BT9" s="221"/>
      <c r="BU9" s="218"/>
      <c r="BV9" s="218" t="s">
        <v>343</v>
      </c>
      <c r="BW9" s="218"/>
      <c r="BX9" s="215"/>
      <c r="BY9" s="236" t="s">
        <v>438</v>
      </c>
      <c r="BZ9" s="221" t="s">
        <v>277</v>
      </c>
    </row>
    <row r="10" spans="1:78" ht="13" customHeight="1" x14ac:dyDescent="0.15">
      <c r="A10" s="215">
        <v>5263</v>
      </c>
      <c r="B10" s="217">
        <v>42657</v>
      </c>
      <c r="C10" s="216" t="s">
        <v>224</v>
      </c>
      <c r="D10" s="215" t="s">
        <v>282</v>
      </c>
      <c r="E10" s="215"/>
      <c r="F10" s="215" t="s">
        <v>235</v>
      </c>
      <c r="G10" s="217">
        <v>42577</v>
      </c>
      <c r="H10" s="218" t="s">
        <v>227</v>
      </c>
      <c r="I10" s="218" t="s">
        <v>228</v>
      </c>
      <c r="J10" s="218"/>
      <c r="K10" s="215" t="s">
        <v>248</v>
      </c>
      <c r="L10" s="215" t="s">
        <v>311</v>
      </c>
      <c r="M10" s="166">
        <v>122.19999999999997</v>
      </c>
      <c r="N10" s="166">
        <v>27.372727272727271</v>
      </c>
      <c r="O10" s="215" t="s">
        <v>242</v>
      </c>
      <c r="P10" s="215">
        <v>30000</v>
      </c>
      <c r="Q10" s="166">
        <v>30.609090909090909</v>
      </c>
      <c r="R10" s="215"/>
      <c r="S10" s="219"/>
      <c r="T10" s="215"/>
      <c r="U10" s="215"/>
      <c r="V10" s="219"/>
      <c r="W10" s="219"/>
      <c r="X10" s="215"/>
      <c r="Y10" s="215"/>
      <c r="Z10" s="215"/>
      <c r="AA10" s="215"/>
      <c r="AB10" s="215"/>
      <c r="AC10" s="215"/>
      <c r="AD10" s="215"/>
      <c r="AE10" s="219"/>
      <c r="AF10" s="166">
        <v>11.609090909090908</v>
      </c>
      <c r="AG10" s="215"/>
      <c r="AH10" s="215"/>
      <c r="AI10" s="219"/>
      <c r="AJ10" s="215"/>
      <c r="AK10" s="215"/>
      <c r="AL10" s="215"/>
      <c r="AM10" s="215"/>
      <c r="AN10" s="219"/>
      <c r="AO10" s="220"/>
      <c r="AP10" s="219"/>
      <c r="AQ10" s="215" t="s">
        <v>236</v>
      </c>
      <c r="AR10" s="218" t="s">
        <v>228</v>
      </c>
      <c r="AS10" s="218"/>
      <c r="AT10" s="218"/>
      <c r="AU10" s="218" t="s">
        <v>233</v>
      </c>
      <c r="AV10" s="218">
        <v>11.55</v>
      </c>
      <c r="AW10" s="218"/>
      <c r="AX10" s="218"/>
      <c r="AY10" s="218"/>
      <c r="AZ10" s="218" t="s">
        <v>244</v>
      </c>
      <c r="BA10" s="215"/>
      <c r="BB10" s="218">
        <v>10</v>
      </c>
      <c r="BC10" s="218">
        <v>0</v>
      </c>
      <c r="BD10" s="218">
        <v>0</v>
      </c>
      <c r="BE10" s="218">
        <v>0</v>
      </c>
      <c r="BF10" s="218">
        <v>0</v>
      </c>
      <c r="BG10" s="218">
        <v>0</v>
      </c>
      <c r="BH10" s="218">
        <v>0</v>
      </c>
      <c r="BI10" s="218">
        <v>0</v>
      </c>
      <c r="BJ10" s="218">
        <v>0</v>
      </c>
      <c r="BK10" s="218">
        <v>0</v>
      </c>
      <c r="BL10" s="218"/>
      <c r="BM10" s="218" t="s">
        <v>228</v>
      </c>
      <c r="BN10" s="218">
        <v>12</v>
      </c>
      <c r="BO10" s="218" t="s">
        <v>228</v>
      </c>
      <c r="BP10" s="218"/>
      <c r="BQ10" s="218"/>
      <c r="BR10" s="218"/>
      <c r="BS10" s="215"/>
      <c r="BT10" s="215"/>
      <c r="BU10" s="218"/>
      <c r="BV10" s="218" t="s">
        <v>228</v>
      </c>
      <c r="BW10" s="218">
        <v>1</v>
      </c>
      <c r="BX10" s="215"/>
      <c r="BY10" s="223" t="s">
        <v>439</v>
      </c>
      <c r="BZ10" s="221" t="s">
        <v>277</v>
      </c>
    </row>
    <row r="11" spans="1:78" ht="13" customHeight="1" x14ac:dyDescent="0.15">
      <c r="A11" s="215">
        <v>5439</v>
      </c>
      <c r="B11" s="217">
        <v>42657</v>
      </c>
      <c r="C11" s="216" t="s">
        <v>340</v>
      </c>
      <c r="D11" s="215" t="s">
        <v>282</v>
      </c>
      <c r="E11" s="215"/>
      <c r="F11" s="215" t="s">
        <v>360</v>
      </c>
      <c r="G11" s="217">
        <v>42551</v>
      </c>
      <c r="H11" s="218" t="s">
        <v>342</v>
      </c>
      <c r="I11" s="218" t="s">
        <v>343</v>
      </c>
      <c r="J11" s="218"/>
      <c r="K11" s="215" t="s">
        <v>349</v>
      </c>
      <c r="L11" s="215" t="s">
        <v>312</v>
      </c>
      <c r="M11" s="166">
        <v>126.5</v>
      </c>
      <c r="N11" s="166">
        <v>27.59090909090909</v>
      </c>
      <c r="O11" s="215" t="s">
        <v>350</v>
      </c>
      <c r="P11" s="215">
        <v>30000</v>
      </c>
      <c r="Q11" s="166">
        <v>31.372727272727268</v>
      </c>
      <c r="R11" s="215"/>
      <c r="S11" s="219"/>
      <c r="T11" s="215"/>
      <c r="U11" s="215"/>
      <c r="V11" s="219"/>
      <c r="W11" s="219"/>
      <c r="X11" s="215"/>
      <c r="Y11" s="215"/>
      <c r="Z11" s="215"/>
      <c r="AA11" s="215"/>
      <c r="AB11" s="215"/>
      <c r="AC11" s="215"/>
      <c r="AD11" s="215"/>
      <c r="AE11" s="219"/>
      <c r="AF11" s="166">
        <v>12.981818181818181</v>
      </c>
      <c r="AG11" s="215"/>
      <c r="AH11" s="215"/>
      <c r="AI11" s="219"/>
      <c r="AJ11" s="215"/>
      <c r="AK11" s="215"/>
      <c r="AL11" s="215"/>
      <c r="AM11" s="215"/>
      <c r="AN11" s="219"/>
      <c r="AO11" s="220"/>
      <c r="AP11" s="219"/>
      <c r="AQ11" s="215" t="s">
        <v>361</v>
      </c>
      <c r="AR11" s="218" t="s">
        <v>343</v>
      </c>
      <c r="AS11" s="218"/>
      <c r="AT11" s="218"/>
      <c r="AU11" s="218" t="s">
        <v>347</v>
      </c>
      <c r="AV11" s="218">
        <v>7</v>
      </c>
      <c r="AW11" s="218"/>
      <c r="AX11" s="218"/>
      <c r="AY11" s="218"/>
      <c r="AZ11" s="218" t="s">
        <v>348</v>
      </c>
      <c r="BA11" s="215"/>
      <c r="BB11" s="218">
        <v>8</v>
      </c>
      <c r="BC11" s="218">
        <v>0</v>
      </c>
      <c r="BD11" s="218">
        <v>0</v>
      </c>
      <c r="BE11" s="218">
        <v>0</v>
      </c>
      <c r="BF11" s="218">
        <v>0</v>
      </c>
      <c r="BG11" s="218">
        <v>0</v>
      </c>
      <c r="BH11" s="218">
        <v>0</v>
      </c>
      <c r="BI11" s="218">
        <v>0</v>
      </c>
      <c r="BJ11" s="218">
        <v>0</v>
      </c>
      <c r="BK11" s="218">
        <v>0</v>
      </c>
      <c r="BL11" s="218">
        <v>12</v>
      </c>
      <c r="BM11" s="218" t="s">
        <v>257</v>
      </c>
      <c r="BN11" s="218">
        <v>12</v>
      </c>
      <c r="BO11" s="218" t="s">
        <v>343</v>
      </c>
      <c r="BP11" s="218"/>
      <c r="BQ11" s="218"/>
      <c r="BR11" s="218"/>
      <c r="BS11" s="215"/>
      <c r="BT11" s="215"/>
      <c r="BU11" s="218"/>
      <c r="BV11" s="218" t="s">
        <v>343</v>
      </c>
      <c r="BW11" s="218"/>
      <c r="BX11" s="215"/>
      <c r="BY11" s="223" t="s">
        <v>440</v>
      </c>
      <c r="BZ11" s="221" t="s">
        <v>277</v>
      </c>
    </row>
    <row r="12" spans="1:78" ht="13" customHeight="1" x14ac:dyDescent="0.15">
      <c r="A12" s="215">
        <v>5920</v>
      </c>
      <c r="B12" s="217">
        <v>42657</v>
      </c>
      <c r="C12" s="216" t="s">
        <v>340</v>
      </c>
      <c r="D12" s="215" t="s">
        <v>282</v>
      </c>
      <c r="E12" s="215"/>
      <c r="F12" s="215" t="s">
        <v>360</v>
      </c>
      <c r="G12" s="217">
        <v>42551</v>
      </c>
      <c r="H12" s="218" t="s">
        <v>342</v>
      </c>
      <c r="I12" s="218" t="s">
        <v>343</v>
      </c>
      <c r="J12" s="218"/>
      <c r="K12" s="215" t="s">
        <v>356</v>
      </c>
      <c r="L12" s="215" t="s">
        <v>315</v>
      </c>
      <c r="M12" s="166">
        <v>121.18181818181819</v>
      </c>
      <c r="N12" s="166">
        <v>25.218181818181815</v>
      </c>
      <c r="O12" s="215" t="s">
        <v>35</v>
      </c>
      <c r="P12" s="215">
        <v>30000</v>
      </c>
      <c r="Q12" s="166">
        <v>28.272727272727273</v>
      </c>
      <c r="R12" s="215"/>
      <c r="S12" s="219"/>
      <c r="T12" s="215"/>
      <c r="U12" s="215"/>
      <c r="V12" s="219"/>
      <c r="W12" s="219"/>
      <c r="X12" s="215"/>
      <c r="Y12" s="215"/>
      <c r="Z12" s="215"/>
      <c r="AA12" s="215"/>
      <c r="AB12" s="215"/>
      <c r="AC12" s="215"/>
      <c r="AD12" s="215"/>
      <c r="AE12" s="219"/>
      <c r="AF12" s="166">
        <v>12.827272727272726</v>
      </c>
      <c r="AG12" s="215"/>
      <c r="AH12" s="215"/>
      <c r="AI12" s="219"/>
      <c r="AJ12" s="215"/>
      <c r="AK12" s="215"/>
      <c r="AL12" s="215"/>
      <c r="AM12" s="215"/>
      <c r="AN12" s="219"/>
      <c r="AO12" s="220"/>
      <c r="AP12" s="219"/>
      <c r="AQ12" s="215" t="s">
        <v>361</v>
      </c>
      <c r="AR12" s="218" t="s">
        <v>343</v>
      </c>
      <c r="AS12" s="218"/>
      <c r="AT12" s="218"/>
      <c r="AU12" s="218" t="s">
        <v>321</v>
      </c>
      <c r="AV12" s="218">
        <v>9.4</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c r="BM12" s="218" t="s">
        <v>280</v>
      </c>
      <c r="BN12" s="218"/>
      <c r="BO12" s="218" t="s">
        <v>343</v>
      </c>
      <c r="BP12" s="218"/>
      <c r="BQ12" s="218"/>
      <c r="BR12" s="218"/>
      <c r="BS12" s="226"/>
      <c r="BT12" s="221"/>
      <c r="BU12" s="218"/>
      <c r="BV12" s="218" t="s">
        <v>343</v>
      </c>
      <c r="BW12" s="218"/>
      <c r="BX12" s="215"/>
      <c r="BY12" s="223" t="s">
        <v>363</v>
      </c>
      <c r="BZ12" s="221" t="s">
        <v>277</v>
      </c>
    </row>
    <row r="13" spans="1:78" ht="13" customHeight="1" x14ac:dyDescent="0.15">
      <c r="A13" s="215">
        <v>6141</v>
      </c>
      <c r="B13" s="217">
        <v>42657</v>
      </c>
      <c r="C13" s="216" t="s">
        <v>224</v>
      </c>
      <c r="D13" s="215" t="s">
        <v>282</v>
      </c>
      <c r="E13" s="215"/>
      <c r="F13" s="215" t="s">
        <v>235</v>
      </c>
      <c r="G13" s="224">
        <v>42614</v>
      </c>
      <c r="H13" s="218" t="s">
        <v>227</v>
      </c>
      <c r="I13" s="218" t="s">
        <v>228</v>
      </c>
      <c r="J13" s="218"/>
      <c r="K13" s="215" t="s">
        <v>358</v>
      </c>
      <c r="L13" s="215" t="s">
        <v>359</v>
      </c>
      <c r="M13" s="166">
        <v>86.36363636363636</v>
      </c>
      <c r="N13" s="166">
        <v>22.727272727272727</v>
      </c>
      <c r="O13" s="215"/>
      <c r="P13" s="215"/>
      <c r="Q13" s="219"/>
      <c r="R13" s="215"/>
      <c r="S13" s="219"/>
      <c r="T13" s="215"/>
      <c r="U13" s="215"/>
      <c r="V13" s="219"/>
      <c r="W13" s="219"/>
      <c r="X13" s="215"/>
      <c r="Y13" s="215"/>
      <c r="Z13" s="215"/>
      <c r="AA13" s="215"/>
      <c r="AB13" s="215"/>
      <c r="AC13" s="215"/>
      <c r="AD13" s="215"/>
      <c r="AE13" s="219"/>
      <c r="AF13" s="166">
        <v>10.909090909090908</v>
      </c>
      <c r="AG13" s="215"/>
      <c r="AH13" s="215"/>
      <c r="AI13" s="219"/>
      <c r="AJ13" s="215"/>
      <c r="AK13" s="215"/>
      <c r="AL13" s="215"/>
      <c r="AM13" s="215"/>
      <c r="AN13" s="219"/>
      <c r="AO13" s="220"/>
      <c r="AP13" s="219"/>
      <c r="AQ13" s="215" t="s">
        <v>236</v>
      </c>
      <c r="AR13" s="218" t="s">
        <v>228</v>
      </c>
      <c r="AS13" s="218"/>
      <c r="AT13" s="218"/>
      <c r="AU13" s="218" t="s">
        <v>233</v>
      </c>
      <c r="AV13" s="218">
        <v>16</v>
      </c>
      <c r="AW13" s="218"/>
      <c r="AX13" s="218"/>
      <c r="AY13" s="218"/>
      <c r="AZ13" s="218" t="s">
        <v>244</v>
      </c>
      <c r="BA13" s="215"/>
      <c r="BB13" s="218">
        <v>0</v>
      </c>
      <c r="BC13" s="218">
        <v>0</v>
      </c>
      <c r="BD13" s="218">
        <v>0</v>
      </c>
      <c r="BE13" s="218">
        <v>0</v>
      </c>
      <c r="BF13" s="218">
        <v>0</v>
      </c>
      <c r="BG13" s="218">
        <v>0</v>
      </c>
      <c r="BH13" s="218">
        <v>0</v>
      </c>
      <c r="BI13" s="218">
        <v>0</v>
      </c>
      <c r="BJ13" s="218">
        <v>0</v>
      </c>
      <c r="BK13" s="218">
        <v>0</v>
      </c>
      <c r="BL13" s="218"/>
      <c r="BM13" s="218" t="s">
        <v>228</v>
      </c>
      <c r="BN13" s="218"/>
      <c r="BO13" s="218" t="s">
        <v>228</v>
      </c>
      <c r="BP13" s="167">
        <v>218.07272727272721</v>
      </c>
      <c r="BQ13" s="218"/>
      <c r="BR13" s="225">
        <v>42915</v>
      </c>
      <c r="BS13" s="215"/>
      <c r="BT13" s="215"/>
      <c r="BU13" s="218"/>
      <c r="BV13" s="218" t="s">
        <v>228</v>
      </c>
      <c r="BW13" s="218"/>
      <c r="BX13" s="215" t="s">
        <v>436</v>
      </c>
      <c r="BY13" s="223" t="s">
        <v>441</v>
      </c>
      <c r="BZ13" s="221" t="s">
        <v>278</v>
      </c>
    </row>
    <row r="14" spans="1:78" ht="13" customHeight="1" x14ac:dyDescent="0.15">
      <c r="A14" s="215">
        <v>4</v>
      </c>
      <c r="B14" s="217">
        <v>42656</v>
      </c>
      <c r="C14" s="216" t="s">
        <v>340</v>
      </c>
      <c r="D14" s="215" t="s">
        <v>282</v>
      </c>
      <c r="E14" s="215"/>
      <c r="F14" s="215" t="s">
        <v>364</v>
      </c>
      <c r="G14" s="217">
        <v>42551</v>
      </c>
      <c r="H14" s="218" t="s">
        <v>342</v>
      </c>
      <c r="I14" s="218" t="s">
        <v>343</v>
      </c>
      <c r="J14" s="218"/>
      <c r="K14" s="215" t="s">
        <v>344</v>
      </c>
      <c r="L14" s="215" t="s">
        <v>345</v>
      </c>
      <c r="M14" s="166">
        <v>131.99999999999997</v>
      </c>
      <c r="N14" s="166">
        <v>34.236363636363627</v>
      </c>
      <c r="O14" s="215"/>
      <c r="P14" s="215"/>
      <c r="Q14" s="219"/>
      <c r="R14" s="215"/>
      <c r="S14" s="219"/>
      <c r="T14" s="215"/>
      <c r="U14" s="215"/>
      <c r="V14" s="219"/>
      <c r="W14" s="166">
        <v>17.981818181818181</v>
      </c>
      <c r="X14" s="215"/>
      <c r="Y14" s="215"/>
      <c r="Z14" s="215"/>
      <c r="AA14" s="215"/>
      <c r="AB14" s="215"/>
      <c r="AC14" s="215"/>
      <c r="AD14" s="215"/>
      <c r="AE14" s="219"/>
      <c r="AF14" s="237"/>
      <c r="AG14" s="215"/>
      <c r="AH14" s="215"/>
      <c r="AI14" s="166">
        <v>23.75454545454545</v>
      </c>
      <c r="AJ14" s="215"/>
      <c r="AK14" s="215"/>
      <c r="AL14" s="215"/>
      <c r="AM14" s="215"/>
      <c r="AN14" s="219"/>
      <c r="AO14" s="220"/>
      <c r="AP14" s="219"/>
      <c r="AQ14" s="215" t="s">
        <v>365</v>
      </c>
      <c r="AR14" s="218" t="s">
        <v>343</v>
      </c>
      <c r="AS14" s="218"/>
      <c r="AT14" s="218"/>
      <c r="AU14" s="218" t="s">
        <v>347</v>
      </c>
      <c r="AV14" s="218">
        <v>8</v>
      </c>
      <c r="AW14" s="218"/>
      <c r="AX14" s="218"/>
      <c r="AY14" s="218"/>
      <c r="AZ14" s="218" t="s">
        <v>348</v>
      </c>
      <c r="BA14" s="215"/>
      <c r="BB14" s="218">
        <v>0</v>
      </c>
      <c r="BC14" s="218">
        <v>12</v>
      </c>
      <c r="BD14" s="218">
        <v>0</v>
      </c>
      <c r="BE14" s="218">
        <v>0</v>
      </c>
      <c r="BF14" s="218">
        <v>0</v>
      </c>
      <c r="BG14" s="218">
        <v>0</v>
      </c>
      <c r="BH14" s="218">
        <v>0</v>
      </c>
      <c r="BI14" s="218">
        <v>0</v>
      </c>
      <c r="BJ14" s="218">
        <v>0</v>
      </c>
      <c r="BK14" s="218">
        <v>0</v>
      </c>
      <c r="BL14" s="218"/>
      <c r="BM14" s="218" t="s">
        <v>280</v>
      </c>
      <c r="BN14" s="218">
        <v>12</v>
      </c>
      <c r="BO14" s="218" t="s">
        <v>343</v>
      </c>
      <c r="BP14" s="218"/>
      <c r="BQ14" s="218"/>
      <c r="BR14" s="218"/>
      <c r="BS14" s="215"/>
      <c r="BT14" s="221"/>
      <c r="BU14" s="218"/>
      <c r="BV14" s="218" t="s">
        <v>343</v>
      </c>
      <c r="BW14" s="218"/>
      <c r="BX14" s="215"/>
      <c r="BY14" s="236" t="s">
        <v>442</v>
      </c>
      <c r="BZ14" s="221" t="s">
        <v>277</v>
      </c>
    </row>
    <row r="15" spans="1:78" ht="13" customHeight="1" x14ac:dyDescent="0.15">
      <c r="A15" s="215">
        <v>5266</v>
      </c>
      <c r="B15" s="217">
        <v>42657</v>
      </c>
      <c r="C15" s="216" t="s">
        <v>224</v>
      </c>
      <c r="D15" s="215" t="s">
        <v>282</v>
      </c>
      <c r="E15" s="215"/>
      <c r="F15" s="215" t="s">
        <v>237</v>
      </c>
      <c r="G15" s="217">
        <v>42577</v>
      </c>
      <c r="H15" s="218" t="s">
        <v>227</v>
      </c>
      <c r="I15" s="218" t="s">
        <v>228</v>
      </c>
      <c r="J15" s="218"/>
      <c r="K15" s="215" t="s">
        <v>248</v>
      </c>
      <c r="L15" s="215" t="s">
        <v>311</v>
      </c>
      <c r="M15" s="166">
        <v>121.1</v>
      </c>
      <c r="N15" s="166">
        <v>39.636363636363633</v>
      </c>
      <c r="O15" s="215"/>
      <c r="P15" s="215"/>
      <c r="Q15" s="219"/>
      <c r="R15" s="215"/>
      <c r="S15" s="219"/>
      <c r="T15" s="215"/>
      <c r="U15" s="215"/>
      <c r="V15" s="219"/>
      <c r="W15" s="166">
        <v>23.690909090909088</v>
      </c>
      <c r="X15" s="215"/>
      <c r="Y15" s="215"/>
      <c r="Z15" s="215"/>
      <c r="AA15" s="215"/>
      <c r="AB15" s="215"/>
      <c r="AC15" s="215"/>
      <c r="AD15" s="215"/>
      <c r="AE15" s="219"/>
      <c r="AF15" s="219"/>
      <c r="AG15" s="215"/>
      <c r="AH15" s="215"/>
      <c r="AI15" s="166">
        <v>27.281818181818181</v>
      </c>
      <c r="AJ15" s="215"/>
      <c r="AK15" s="215"/>
      <c r="AL15" s="215"/>
      <c r="AM15" s="215"/>
      <c r="AN15" s="219"/>
      <c r="AO15" s="220"/>
      <c r="AP15" s="219"/>
      <c r="AQ15" s="215" t="s">
        <v>238</v>
      </c>
      <c r="AR15" s="218" t="s">
        <v>228</v>
      </c>
      <c r="AS15" s="218"/>
      <c r="AT15" s="218"/>
      <c r="AU15" s="218" t="s">
        <v>233</v>
      </c>
      <c r="AV15" s="218">
        <v>11.55</v>
      </c>
      <c r="AW15" s="218"/>
      <c r="AX15" s="218"/>
      <c r="AY15" s="218"/>
      <c r="AZ15" s="218" t="s">
        <v>244</v>
      </c>
      <c r="BA15" s="215"/>
      <c r="BB15" s="218">
        <v>10</v>
      </c>
      <c r="BC15" s="218">
        <v>0</v>
      </c>
      <c r="BD15" s="218">
        <v>0</v>
      </c>
      <c r="BE15" s="218">
        <v>0</v>
      </c>
      <c r="BF15" s="218">
        <v>0</v>
      </c>
      <c r="BG15" s="218">
        <v>0</v>
      </c>
      <c r="BH15" s="218">
        <v>0</v>
      </c>
      <c r="BI15" s="218">
        <v>0</v>
      </c>
      <c r="BJ15" s="218">
        <v>0</v>
      </c>
      <c r="BK15" s="218">
        <v>0</v>
      </c>
      <c r="BL15" s="218"/>
      <c r="BM15" s="218" t="s">
        <v>228</v>
      </c>
      <c r="BN15" s="218">
        <v>12</v>
      </c>
      <c r="BO15" s="218" t="s">
        <v>228</v>
      </c>
      <c r="BP15" s="218"/>
      <c r="BQ15" s="218"/>
      <c r="BR15" s="218"/>
      <c r="BS15" s="215"/>
      <c r="BT15" s="215"/>
      <c r="BU15" s="218"/>
      <c r="BV15" s="218" t="s">
        <v>228</v>
      </c>
      <c r="BW15" s="218">
        <v>1</v>
      </c>
      <c r="BX15" s="215"/>
      <c r="BY15" s="223" t="s">
        <v>443</v>
      </c>
      <c r="BZ15" s="221" t="s">
        <v>277</v>
      </c>
    </row>
    <row r="16" spans="1:78" ht="13" customHeight="1" x14ac:dyDescent="0.15">
      <c r="A16" s="215">
        <v>5442</v>
      </c>
      <c r="B16" s="217">
        <v>42657</v>
      </c>
      <c r="C16" s="216" t="s">
        <v>340</v>
      </c>
      <c r="D16" s="215" t="s">
        <v>282</v>
      </c>
      <c r="E16" s="215"/>
      <c r="F16" s="215" t="s">
        <v>364</v>
      </c>
      <c r="G16" s="217">
        <v>42551</v>
      </c>
      <c r="H16" s="218" t="s">
        <v>342</v>
      </c>
      <c r="I16" s="218" t="s">
        <v>343</v>
      </c>
      <c r="J16" s="218"/>
      <c r="K16" s="215" t="s">
        <v>349</v>
      </c>
      <c r="L16" s="215" t="s">
        <v>312</v>
      </c>
      <c r="M16" s="166">
        <v>126.5</v>
      </c>
      <c r="N16" s="166">
        <v>33.572727272727271</v>
      </c>
      <c r="O16" s="215"/>
      <c r="P16" s="215"/>
      <c r="Q16" s="219"/>
      <c r="R16" s="215"/>
      <c r="S16" s="219"/>
      <c r="T16" s="215"/>
      <c r="U16" s="215"/>
      <c r="V16" s="219"/>
      <c r="W16" s="166">
        <v>18.045454545454547</v>
      </c>
      <c r="X16" s="215"/>
      <c r="Y16" s="215"/>
      <c r="Z16" s="215"/>
      <c r="AA16" s="215"/>
      <c r="AB16" s="215"/>
      <c r="AC16" s="215"/>
      <c r="AD16" s="215"/>
      <c r="AE16" s="219"/>
      <c r="AF16" s="219"/>
      <c r="AG16" s="215"/>
      <c r="AH16" s="215"/>
      <c r="AI16" s="166">
        <v>24.145454545454541</v>
      </c>
      <c r="AJ16" s="215"/>
      <c r="AK16" s="215"/>
      <c r="AL16" s="215"/>
      <c r="AM16" s="215"/>
      <c r="AN16" s="219"/>
      <c r="AO16" s="220"/>
      <c r="AP16" s="219"/>
      <c r="AQ16" s="215" t="s">
        <v>365</v>
      </c>
      <c r="AR16" s="218" t="s">
        <v>343</v>
      </c>
      <c r="AS16" s="218"/>
      <c r="AT16" s="218"/>
      <c r="AU16" s="218" t="s">
        <v>347</v>
      </c>
      <c r="AV16" s="218">
        <v>7</v>
      </c>
      <c r="AW16" s="218"/>
      <c r="AX16" s="218"/>
      <c r="AY16" s="218"/>
      <c r="AZ16" s="218" t="s">
        <v>348</v>
      </c>
      <c r="BA16" s="215"/>
      <c r="BB16" s="218">
        <v>8</v>
      </c>
      <c r="BC16" s="218">
        <v>0</v>
      </c>
      <c r="BD16" s="218">
        <v>0</v>
      </c>
      <c r="BE16" s="218">
        <v>0</v>
      </c>
      <c r="BF16" s="218">
        <v>0</v>
      </c>
      <c r="BG16" s="218">
        <v>0</v>
      </c>
      <c r="BH16" s="218">
        <v>0</v>
      </c>
      <c r="BI16" s="218">
        <v>0</v>
      </c>
      <c r="BJ16" s="218">
        <v>0</v>
      </c>
      <c r="BK16" s="218">
        <v>0</v>
      </c>
      <c r="BL16" s="218">
        <v>12</v>
      </c>
      <c r="BM16" s="218" t="s">
        <v>257</v>
      </c>
      <c r="BN16" s="218">
        <v>12</v>
      </c>
      <c r="BO16" s="218" t="s">
        <v>343</v>
      </c>
      <c r="BP16" s="218"/>
      <c r="BQ16" s="218"/>
      <c r="BR16" s="218"/>
      <c r="BS16" s="215"/>
      <c r="BT16" s="215"/>
      <c r="BU16" s="218"/>
      <c r="BV16" s="218" t="s">
        <v>343</v>
      </c>
      <c r="BW16" s="218"/>
      <c r="BX16" s="215"/>
      <c r="BY16" s="223" t="s">
        <v>444</v>
      </c>
      <c r="BZ16" s="221" t="s">
        <v>277</v>
      </c>
    </row>
    <row r="17" spans="1:78" ht="13" customHeight="1" x14ac:dyDescent="0.15">
      <c r="A17" s="215">
        <v>6310</v>
      </c>
      <c r="B17" s="217">
        <v>42657</v>
      </c>
      <c r="C17" s="216" t="s">
        <v>340</v>
      </c>
      <c r="D17" s="215" t="s">
        <v>282</v>
      </c>
      <c r="E17" s="215"/>
      <c r="F17" s="215" t="s">
        <v>364</v>
      </c>
      <c r="G17" s="217">
        <v>42582</v>
      </c>
      <c r="H17" s="218" t="s">
        <v>342</v>
      </c>
      <c r="I17" s="218" t="s">
        <v>343</v>
      </c>
      <c r="J17" s="218"/>
      <c r="K17" s="215" t="s">
        <v>352</v>
      </c>
      <c r="L17" s="215" t="s">
        <v>432</v>
      </c>
      <c r="M17" s="166">
        <v>85.899999999999991</v>
      </c>
      <c r="N17" s="166">
        <v>31</v>
      </c>
      <c r="O17" s="215"/>
      <c r="P17" s="215"/>
      <c r="Q17" s="219"/>
      <c r="R17" s="215"/>
      <c r="S17" s="219"/>
      <c r="T17" s="215"/>
      <c r="U17" s="215"/>
      <c r="V17" s="219"/>
      <c r="W17" s="166">
        <v>14</v>
      </c>
      <c r="X17" s="215"/>
      <c r="Y17" s="215"/>
      <c r="Z17" s="215"/>
      <c r="AA17" s="215"/>
      <c r="AB17" s="215"/>
      <c r="AC17" s="215"/>
      <c r="AD17" s="215"/>
      <c r="AE17" s="219"/>
      <c r="AF17" s="219"/>
      <c r="AG17" s="215"/>
      <c r="AH17" s="215"/>
      <c r="AI17" s="166">
        <v>19.499999999999996</v>
      </c>
      <c r="AJ17" s="215"/>
      <c r="AK17" s="215"/>
      <c r="AL17" s="215"/>
      <c r="AM17" s="215"/>
      <c r="AN17" s="219"/>
      <c r="AO17" s="220"/>
      <c r="AP17" s="219"/>
      <c r="AQ17" s="215" t="s">
        <v>365</v>
      </c>
      <c r="AR17" s="218" t="s">
        <v>343</v>
      </c>
      <c r="AS17" s="218"/>
      <c r="AT17" s="218"/>
      <c r="AU17" s="218" t="s">
        <v>347</v>
      </c>
      <c r="AV17" s="218">
        <v>10</v>
      </c>
      <c r="AW17" s="218"/>
      <c r="AX17" s="218"/>
      <c r="AY17" s="218"/>
      <c r="AZ17" s="218" t="s">
        <v>343</v>
      </c>
      <c r="BA17" s="215"/>
      <c r="BB17" s="218">
        <v>0</v>
      </c>
      <c r="BC17" s="218">
        <v>0</v>
      </c>
      <c r="BD17" s="218">
        <v>0</v>
      </c>
      <c r="BE17" s="218">
        <v>0</v>
      </c>
      <c r="BF17" s="218">
        <v>0</v>
      </c>
      <c r="BG17" s="218">
        <v>0</v>
      </c>
      <c r="BH17" s="218">
        <v>0</v>
      </c>
      <c r="BI17" s="218">
        <v>0</v>
      </c>
      <c r="BJ17" s="218">
        <v>0</v>
      </c>
      <c r="BK17" s="218">
        <v>0</v>
      </c>
      <c r="BL17" s="218"/>
      <c r="BM17" s="218" t="s">
        <v>280</v>
      </c>
      <c r="BN17" s="218"/>
      <c r="BO17" s="218" t="s">
        <v>343</v>
      </c>
      <c r="BP17" s="218"/>
      <c r="BQ17" s="218"/>
      <c r="BR17" s="218"/>
      <c r="BS17" s="215"/>
      <c r="BT17" s="215"/>
      <c r="BU17" s="218"/>
      <c r="BV17" s="218" t="s">
        <v>343</v>
      </c>
      <c r="BW17" s="218"/>
      <c r="BX17" s="215"/>
      <c r="BY17" s="223" t="s">
        <v>445</v>
      </c>
      <c r="BZ17" s="221" t="s">
        <v>277</v>
      </c>
    </row>
    <row r="18" spans="1:78" ht="13" customHeight="1" x14ac:dyDescent="0.15">
      <c r="A18" s="215">
        <v>6144</v>
      </c>
      <c r="B18" s="217">
        <v>42657</v>
      </c>
      <c r="C18" s="216" t="s">
        <v>224</v>
      </c>
      <c r="D18" s="215" t="s">
        <v>282</v>
      </c>
      <c r="E18" s="215"/>
      <c r="F18" s="215" t="s">
        <v>237</v>
      </c>
      <c r="G18" s="224">
        <v>42614</v>
      </c>
      <c r="H18" s="218" t="s">
        <v>227</v>
      </c>
      <c r="I18" s="218" t="s">
        <v>228</v>
      </c>
      <c r="J18" s="218"/>
      <c r="K18" s="215" t="s">
        <v>358</v>
      </c>
      <c r="L18" s="215" t="s">
        <v>359</v>
      </c>
      <c r="M18" s="166">
        <v>86.36363636363636</v>
      </c>
      <c r="N18" s="166">
        <v>32.727272727272727</v>
      </c>
      <c r="O18" s="215"/>
      <c r="P18" s="215"/>
      <c r="Q18" s="219"/>
      <c r="R18" s="215"/>
      <c r="S18" s="219"/>
      <c r="T18" s="215"/>
      <c r="U18" s="215"/>
      <c r="V18" s="219"/>
      <c r="W18" s="166">
        <v>12.727272727272727</v>
      </c>
      <c r="X18" s="215"/>
      <c r="Y18" s="215"/>
      <c r="Z18" s="215"/>
      <c r="AA18" s="215"/>
      <c r="AB18" s="215"/>
      <c r="AC18" s="215"/>
      <c r="AD18" s="215"/>
      <c r="AE18" s="219"/>
      <c r="AF18" s="219"/>
      <c r="AG18" s="215"/>
      <c r="AH18" s="215"/>
      <c r="AI18" s="166">
        <v>21.818181818181817</v>
      </c>
      <c r="AJ18" s="215"/>
      <c r="AK18" s="215"/>
      <c r="AL18" s="215"/>
      <c r="AM18" s="215"/>
      <c r="AN18" s="219"/>
      <c r="AO18" s="220"/>
      <c r="AP18" s="219"/>
      <c r="AQ18" s="215" t="s">
        <v>238</v>
      </c>
      <c r="AR18" s="218" t="s">
        <v>228</v>
      </c>
      <c r="AS18" s="218"/>
      <c r="AT18" s="218"/>
      <c r="AU18" s="218" t="s">
        <v>233</v>
      </c>
      <c r="AV18" s="218">
        <v>16</v>
      </c>
      <c r="AW18" s="218"/>
      <c r="AX18" s="218"/>
      <c r="AY18" s="218"/>
      <c r="AZ18" s="218" t="s">
        <v>244</v>
      </c>
      <c r="BA18" s="215"/>
      <c r="BB18" s="218">
        <v>0</v>
      </c>
      <c r="BC18" s="218">
        <v>0</v>
      </c>
      <c r="BD18" s="218">
        <v>0</v>
      </c>
      <c r="BE18" s="218">
        <v>0</v>
      </c>
      <c r="BF18" s="218">
        <v>0</v>
      </c>
      <c r="BG18" s="218">
        <v>0</v>
      </c>
      <c r="BH18" s="218">
        <v>0</v>
      </c>
      <c r="BI18" s="218">
        <v>0</v>
      </c>
      <c r="BJ18" s="218">
        <v>0</v>
      </c>
      <c r="BK18" s="218">
        <v>0</v>
      </c>
      <c r="BL18" s="218"/>
      <c r="BM18" s="218" t="s">
        <v>228</v>
      </c>
      <c r="BN18" s="218"/>
      <c r="BO18" s="218" t="s">
        <v>228</v>
      </c>
      <c r="BP18" s="167">
        <v>218.07272727272721</v>
      </c>
      <c r="BQ18" s="218"/>
      <c r="BR18" s="225">
        <v>42915</v>
      </c>
      <c r="BS18" s="215"/>
      <c r="BT18" s="215"/>
      <c r="BU18" s="218"/>
      <c r="BV18" s="218" t="s">
        <v>228</v>
      </c>
      <c r="BW18" s="218"/>
      <c r="BX18" s="215" t="s">
        <v>436</v>
      </c>
      <c r="BY18" s="215" t="s">
        <v>437</v>
      </c>
      <c r="BZ18" s="221" t="s">
        <v>278</v>
      </c>
    </row>
    <row r="19" spans="1:78" ht="13" customHeight="1" x14ac:dyDescent="0.15">
      <c r="M19"/>
      <c r="N19"/>
      <c r="Q19"/>
    </row>
    <row r="20" spans="1:78" ht="13" customHeight="1" x14ac:dyDescent="0.15">
      <c r="M20"/>
      <c r="N20"/>
      <c r="Q20"/>
    </row>
  </sheetData>
  <sheetProtection algorithmName="SHA-512" hashValue="tm2KO1VQX/6jm48HYyPxwOCuYF+VyBT1kWsEhasrtiw3ZnEcix4QtGoOW/HZ8iAix4rWnTox8fVJrnttvNDSUg==" saltValue="qtcRBMxFApxRa8GVDgtx3w==" spinCount="100000" sheet="1" objects="1" scenarios="1"/>
  <hyperlinks>
    <hyperlink ref="BY3" r:id="rId1" xr:uid="{E25A42C6-30E2-0042-BCA3-AEB9B285E310}"/>
    <hyperlink ref="BY10" r:id="rId2" xr:uid="{56D97BE0-89E5-B249-ABCD-03D05004C07F}"/>
    <hyperlink ref="BY15" r:id="rId3" xr:uid="{19303868-539C-654B-87D0-1D6C38D11DEF}"/>
    <hyperlink ref="BY6" r:id="rId4" xr:uid="{561A77A0-9A39-2F4F-90BF-EC9DCBE22785}"/>
    <hyperlink ref="BY7" r:id="rId5" xr:uid="{760588CB-7E30-1041-9672-974CABEE18DD}"/>
    <hyperlink ref="BY13" r:id="rId6" xr:uid="{C9C9D0FA-579E-124F-963A-B3AC20369D01}"/>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05CB-8577-7948-A773-BBB2683A8AFD}">
  <sheetPr codeName="Sheet10"/>
  <dimension ref="A1:BZ20"/>
  <sheetViews>
    <sheetView zoomScaleNormal="100" workbookViewId="0">
      <selection activeCell="K17" sqref="K17"/>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167" customWidth="1"/>
    <col min="14" max="14" width="9.6640625" style="167" customWidth="1"/>
    <col min="15" max="15" width="7.83203125" customWidth="1"/>
    <col min="16" max="16" width="8.5" customWidth="1"/>
    <col min="17" max="17" width="8.5" style="167"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s>
  <sheetData>
    <row r="1" spans="1:78" s="102" customFormat="1" ht="55" customHeight="1" x14ac:dyDescent="0.15">
      <c r="A1" s="2" t="s">
        <v>120</v>
      </c>
      <c r="B1" s="2" t="s">
        <v>370</v>
      </c>
      <c r="C1" s="2" t="s">
        <v>371</v>
      </c>
      <c r="D1" s="2" t="s">
        <v>372</v>
      </c>
      <c r="E1" s="2" t="s">
        <v>373</v>
      </c>
      <c r="F1" s="2" t="s">
        <v>374</v>
      </c>
      <c r="G1" s="2" t="s">
        <v>375</v>
      </c>
      <c r="H1" s="2" t="s">
        <v>376</v>
      </c>
      <c r="I1" s="2" t="s">
        <v>377</v>
      </c>
      <c r="J1" s="2" t="s">
        <v>13</v>
      </c>
      <c r="K1" s="2" t="s">
        <v>14</v>
      </c>
      <c r="L1" s="238" t="s">
        <v>378</v>
      </c>
      <c r="M1" s="239" t="s">
        <v>123</v>
      </c>
      <c r="N1" s="240" t="s">
        <v>446</v>
      </c>
      <c r="O1" s="241" t="s">
        <v>94</v>
      </c>
      <c r="P1" s="241" t="s">
        <v>379</v>
      </c>
      <c r="Q1" s="240" t="s">
        <v>447</v>
      </c>
      <c r="R1" s="241" t="s">
        <v>380</v>
      </c>
      <c r="S1" s="240" t="s">
        <v>448</v>
      </c>
      <c r="T1" s="241" t="s">
        <v>381</v>
      </c>
      <c r="U1" s="241" t="s">
        <v>382</v>
      </c>
      <c r="V1" s="242" t="s">
        <v>449</v>
      </c>
      <c r="W1" s="243" t="s">
        <v>450</v>
      </c>
      <c r="X1" s="244" t="s">
        <v>383</v>
      </c>
      <c r="Y1" s="244" t="s">
        <v>384</v>
      </c>
      <c r="Z1" s="244" t="s">
        <v>385</v>
      </c>
      <c r="AA1" s="244" t="s">
        <v>386</v>
      </c>
      <c r="AB1" s="244" t="s">
        <v>387</v>
      </c>
      <c r="AC1" s="244" t="s">
        <v>388</v>
      </c>
      <c r="AD1" s="244" t="s">
        <v>389</v>
      </c>
      <c r="AE1" s="243" t="s">
        <v>451</v>
      </c>
      <c r="AF1" s="245" t="s">
        <v>452</v>
      </c>
      <c r="AG1" s="246" t="s">
        <v>390</v>
      </c>
      <c r="AH1" s="246" t="s">
        <v>391</v>
      </c>
      <c r="AI1" s="247" t="s">
        <v>453</v>
      </c>
      <c r="AJ1" s="248" t="s">
        <v>392</v>
      </c>
      <c r="AK1" s="248" t="s">
        <v>393</v>
      </c>
      <c r="AL1" s="248" t="s">
        <v>394</v>
      </c>
      <c r="AM1" s="248" t="s">
        <v>395</v>
      </c>
      <c r="AN1" s="249" t="s">
        <v>454</v>
      </c>
      <c r="AO1" s="250" t="s">
        <v>455</v>
      </c>
      <c r="AP1" s="249" t="s">
        <v>456</v>
      </c>
      <c r="AQ1" s="251" t="s">
        <v>396</v>
      </c>
      <c r="AR1" s="252" t="s">
        <v>397</v>
      </c>
      <c r="AS1" s="252" t="s">
        <v>398</v>
      </c>
      <c r="AT1" s="253" t="s">
        <v>399</v>
      </c>
      <c r="AU1" s="254" t="s">
        <v>50</v>
      </c>
      <c r="AV1" s="255" t="s">
        <v>400</v>
      </c>
      <c r="AW1" s="256" t="s">
        <v>401</v>
      </c>
      <c r="AX1" s="256" t="s">
        <v>402</v>
      </c>
      <c r="AY1" s="256" t="s">
        <v>403</v>
      </c>
      <c r="AZ1" s="257" t="s">
        <v>404</v>
      </c>
      <c r="BA1" s="258" t="s">
        <v>405</v>
      </c>
      <c r="BB1" s="248" t="s">
        <v>406</v>
      </c>
      <c r="BC1" s="241" t="s">
        <v>407</v>
      </c>
      <c r="BD1" s="248" t="s">
        <v>408</v>
      </c>
      <c r="BE1" s="241" t="s">
        <v>409</v>
      </c>
      <c r="BF1" s="248" t="s">
        <v>410</v>
      </c>
      <c r="BG1" s="241" t="s">
        <v>411</v>
      </c>
      <c r="BH1" s="248" t="s">
        <v>412</v>
      </c>
      <c r="BI1" s="259" t="s">
        <v>413</v>
      </c>
      <c r="BJ1" s="248" t="s">
        <v>414</v>
      </c>
      <c r="BK1" s="259" t="s">
        <v>415</v>
      </c>
      <c r="BL1" s="2" t="s">
        <v>416</v>
      </c>
      <c r="BM1" s="2" t="s">
        <v>417</v>
      </c>
      <c r="BN1" s="2" t="s">
        <v>418</v>
      </c>
      <c r="BO1" s="2" t="s">
        <v>419</v>
      </c>
      <c r="BP1" s="2" t="s">
        <v>420</v>
      </c>
      <c r="BQ1" s="2" t="s">
        <v>262</v>
      </c>
      <c r="BR1" s="2" t="s">
        <v>263</v>
      </c>
      <c r="BS1" s="2" t="s">
        <v>421</v>
      </c>
      <c r="BT1" s="2" t="s">
        <v>422</v>
      </c>
      <c r="BU1" s="2" t="s">
        <v>423</v>
      </c>
      <c r="BV1" s="2" t="s">
        <v>424</v>
      </c>
      <c r="BW1" s="2" t="s">
        <v>425</v>
      </c>
      <c r="BX1" s="2" t="s">
        <v>426</v>
      </c>
      <c r="BY1" s="2" t="s">
        <v>427</v>
      </c>
      <c r="BZ1" s="2" t="s">
        <v>428</v>
      </c>
    </row>
    <row r="2" spans="1:78" s="35" customFormat="1" x14ac:dyDescent="0.15">
      <c r="A2" s="215">
        <v>3</v>
      </c>
      <c r="B2" s="217">
        <v>42468</v>
      </c>
      <c r="C2" s="216" t="s">
        <v>340</v>
      </c>
      <c r="D2" s="215" t="s">
        <v>282</v>
      </c>
      <c r="E2" s="215"/>
      <c r="F2" s="215" t="s">
        <v>341</v>
      </c>
      <c r="G2" s="217">
        <v>42195</v>
      </c>
      <c r="H2" s="218" t="s">
        <v>342</v>
      </c>
      <c r="I2" s="218" t="s">
        <v>343</v>
      </c>
      <c r="J2" s="218"/>
      <c r="K2" s="215" t="s">
        <v>344</v>
      </c>
      <c r="L2" s="215" t="s">
        <v>345</v>
      </c>
      <c r="M2" s="166">
        <v>134.63636363636363</v>
      </c>
      <c r="N2" s="166">
        <v>28.018181818181816</v>
      </c>
      <c r="O2" s="215" t="s">
        <v>35</v>
      </c>
      <c r="P2" s="215">
        <v>30000</v>
      </c>
      <c r="Q2" s="166">
        <v>31.499999899999999</v>
      </c>
      <c r="R2" s="215"/>
      <c r="S2" s="219"/>
      <c r="T2" s="215"/>
      <c r="U2" s="215"/>
      <c r="V2" s="219"/>
      <c r="W2" s="166"/>
      <c r="X2" s="215"/>
      <c r="Y2" s="215"/>
      <c r="Z2" s="215"/>
      <c r="AA2" s="215"/>
      <c r="AB2" s="215"/>
      <c r="AC2" s="215"/>
      <c r="AD2" s="215"/>
      <c r="AE2" s="219"/>
      <c r="AF2" s="166"/>
      <c r="AG2" s="215"/>
      <c r="AH2" s="215"/>
      <c r="AI2" s="166"/>
      <c r="AJ2" s="215"/>
      <c r="AK2" s="215"/>
      <c r="AL2" s="215"/>
      <c r="AM2" s="215"/>
      <c r="AN2" s="219"/>
      <c r="AO2" s="220"/>
      <c r="AP2" s="219"/>
      <c r="AQ2" s="215" t="s">
        <v>346</v>
      </c>
      <c r="AR2" s="218" t="s">
        <v>343</v>
      </c>
      <c r="AS2" s="218"/>
      <c r="AT2" s="218"/>
      <c r="AU2" s="218" t="s">
        <v>347</v>
      </c>
      <c r="AV2" s="218">
        <v>8</v>
      </c>
      <c r="AW2" s="218"/>
      <c r="AX2" s="218"/>
      <c r="AY2" s="218"/>
      <c r="AZ2" s="218" t="s">
        <v>348</v>
      </c>
      <c r="BA2" s="215"/>
      <c r="BB2" s="218">
        <v>0</v>
      </c>
      <c r="BC2" s="218">
        <v>12</v>
      </c>
      <c r="BD2" s="218">
        <v>0</v>
      </c>
      <c r="BE2" s="218">
        <v>0</v>
      </c>
      <c r="BF2" s="218">
        <v>0</v>
      </c>
      <c r="BG2" s="218">
        <v>0</v>
      </c>
      <c r="BH2" s="218">
        <v>0</v>
      </c>
      <c r="BI2" s="218">
        <v>0</v>
      </c>
      <c r="BJ2" s="218">
        <v>0</v>
      </c>
      <c r="BK2" s="218">
        <v>0</v>
      </c>
      <c r="BL2" s="218"/>
      <c r="BM2" s="218" t="s">
        <v>280</v>
      </c>
      <c r="BN2" s="218">
        <v>12</v>
      </c>
      <c r="BO2" s="218" t="s">
        <v>343</v>
      </c>
      <c r="BP2" s="227"/>
      <c r="BQ2" s="218"/>
      <c r="BR2" s="218"/>
      <c r="BS2" s="215"/>
      <c r="BT2" s="221"/>
      <c r="BU2" s="218"/>
      <c r="BV2" s="218" t="s">
        <v>343</v>
      </c>
      <c r="BW2" s="218"/>
      <c r="BX2" s="215"/>
      <c r="BY2" s="222" t="s">
        <v>310</v>
      </c>
      <c r="BZ2" s="221" t="s">
        <v>277</v>
      </c>
    </row>
    <row r="3" spans="1:78" s="35" customFormat="1" ht="13" customHeight="1" x14ac:dyDescent="0.15">
      <c r="A3" s="215">
        <v>5265</v>
      </c>
      <c r="B3" s="217">
        <v>42480</v>
      </c>
      <c r="C3" s="216" t="s">
        <v>224</v>
      </c>
      <c r="D3" s="215" t="s">
        <v>282</v>
      </c>
      <c r="E3" s="215"/>
      <c r="F3" s="215" t="s">
        <v>226</v>
      </c>
      <c r="G3" s="217">
        <v>42474</v>
      </c>
      <c r="H3" s="218" t="s">
        <v>227</v>
      </c>
      <c r="I3" s="218" t="s">
        <v>228</v>
      </c>
      <c r="J3" s="218"/>
      <c r="K3" s="215" t="s">
        <v>248</v>
      </c>
      <c r="L3" s="215" t="s">
        <v>311</v>
      </c>
      <c r="M3" s="166">
        <v>118.8</v>
      </c>
      <c r="N3" s="166">
        <v>27.81</v>
      </c>
      <c r="O3" s="215" t="s">
        <v>242</v>
      </c>
      <c r="P3" s="215">
        <v>30000</v>
      </c>
      <c r="Q3" s="166">
        <v>3.97</v>
      </c>
      <c r="R3" s="215"/>
      <c r="S3" s="219"/>
      <c r="T3" s="215"/>
      <c r="U3" s="215"/>
      <c r="V3" s="219"/>
      <c r="W3" s="166"/>
      <c r="X3" s="215"/>
      <c r="Y3" s="215"/>
      <c r="Z3" s="215"/>
      <c r="AA3" s="215"/>
      <c r="AB3" s="215"/>
      <c r="AC3" s="215"/>
      <c r="AD3" s="215"/>
      <c r="AE3" s="219"/>
      <c r="AF3" s="166"/>
      <c r="AG3" s="215"/>
      <c r="AH3" s="215"/>
      <c r="AI3" s="166"/>
      <c r="AJ3" s="215"/>
      <c r="AK3" s="215"/>
      <c r="AL3" s="215"/>
      <c r="AM3" s="215"/>
      <c r="AN3" s="219"/>
      <c r="AO3" s="220"/>
      <c r="AP3" s="219"/>
      <c r="AQ3" s="215" t="s">
        <v>231</v>
      </c>
      <c r="AR3" s="218" t="s">
        <v>228</v>
      </c>
      <c r="AS3" s="218"/>
      <c r="AT3" s="218"/>
      <c r="AU3" s="218" t="s">
        <v>233</v>
      </c>
      <c r="AV3" s="218">
        <v>11.55</v>
      </c>
      <c r="AW3" s="218"/>
      <c r="AX3" s="218"/>
      <c r="AY3" s="218"/>
      <c r="AZ3" s="218" t="s">
        <v>244</v>
      </c>
      <c r="BA3" s="215"/>
      <c r="BB3" s="218">
        <v>10</v>
      </c>
      <c r="BC3" s="218">
        <v>0</v>
      </c>
      <c r="BD3" s="218">
        <v>0</v>
      </c>
      <c r="BE3" s="218">
        <v>0</v>
      </c>
      <c r="BF3" s="218">
        <v>0</v>
      </c>
      <c r="BG3" s="218">
        <v>0</v>
      </c>
      <c r="BH3" s="218">
        <v>0</v>
      </c>
      <c r="BI3" s="218">
        <v>0</v>
      </c>
      <c r="BJ3" s="218">
        <v>0</v>
      </c>
      <c r="BK3" s="218">
        <v>0</v>
      </c>
      <c r="BL3" s="218"/>
      <c r="BM3" s="218" t="s">
        <v>228</v>
      </c>
      <c r="BN3" s="218">
        <v>12</v>
      </c>
      <c r="BO3" s="218" t="s">
        <v>228</v>
      </c>
      <c r="BP3" s="227"/>
      <c r="BQ3" s="218"/>
      <c r="BR3" s="218"/>
      <c r="BS3" s="215"/>
      <c r="BT3" s="215"/>
      <c r="BU3" s="218"/>
      <c r="BV3" s="218" t="s">
        <v>228</v>
      </c>
      <c r="BW3" s="218"/>
      <c r="BX3" s="215"/>
      <c r="BY3" s="215" t="s">
        <v>276</v>
      </c>
      <c r="BZ3" s="221" t="s">
        <v>278</v>
      </c>
    </row>
    <row r="4" spans="1:78" s="35" customFormat="1" ht="13" customHeight="1" x14ac:dyDescent="0.15">
      <c r="A4" s="215">
        <v>5441</v>
      </c>
      <c r="B4" s="217">
        <v>42475</v>
      </c>
      <c r="C4" s="216" t="s">
        <v>340</v>
      </c>
      <c r="D4" s="215" t="s">
        <v>282</v>
      </c>
      <c r="E4" s="215"/>
      <c r="F4" s="215" t="s">
        <v>341</v>
      </c>
      <c r="G4" s="217">
        <v>42474</v>
      </c>
      <c r="H4" s="218" t="s">
        <v>342</v>
      </c>
      <c r="I4" s="218" t="s">
        <v>343</v>
      </c>
      <c r="J4" s="218"/>
      <c r="K4" s="215" t="s">
        <v>349</v>
      </c>
      <c r="L4" s="215" t="s">
        <v>312</v>
      </c>
      <c r="M4" s="166">
        <v>126.5</v>
      </c>
      <c r="N4" s="166">
        <v>27.627272727272725</v>
      </c>
      <c r="O4" s="215" t="s">
        <v>350</v>
      </c>
      <c r="P4" s="215">
        <v>30000</v>
      </c>
      <c r="Q4" s="166">
        <v>31.372727272727268</v>
      </c>
      <c r="R4" s="215"/>
      <c r="S4" s="219"/>
      <c r="T4" s="215"/>
      <c r="U4" s="215"/>
      <c r="V4" s="219"/>
      <c r="W4" s="166"/>
      <c r="X4" s="215"/>
      <c r="Y4" s="215"/>
      <c r="Z4" s="215"/>
      <c r="AA4" s="215"/>
      <c r="AB4" s="215"/>
      <c r="AC4" s="215"/>
      <c r="AD4" s="215"/>
      <c r="AE4" s="219"/>
      <c r="AF4" s="166"/>
      <c r="AG4" s="215"/>
      <c r="AH4" s="215"/>
      <c r="AI4" s="166"/>
      <c r="AJ4" s="215"/>
      <c r="AK4" s="215"/>
      <c r="AL4" s="215"/>
      <c r="AM4" s="215"/>
      <c r="AN4" s="219"/>
      <c r="AO4" s="220"/>
      <c r="AP4" s="219"/>
      <c r="AQ4" s="215" t="s">
        <v>346</v>
      </c>
      <c r="AR4" s="218" t="s">
        <v>343</v>
      </c>
      <c r="AS4" s="218"/>
      <c r="AT4" s="218"/>
      <c r="AU4" s="218" t="s">
        <v>347</v>
      </c>
      <c r="AV4" s="218">
        <v>8</v>
      </c>
      <c r="AW4" s="218"/>
      <c r="AX4" s="218"/>
      <c r="AY4" s="218"/>
      <c r="AZ4" s="218" t="s">
        <v>348</v>
      </c>
      <c r="BA4" s="215"/>
      <c r="BB4" s="218">
        <v>8</v>
      </c>
      <c r="BC4" s="218">
        <v>0</v>
      </c>
      <c r="BD4" s="218">
        <v>0</v>
      </c>
      <c r="BE4" s="218">
        <v>0</v>
      </c>
      <c r="BF4" s="218">
        <v>0</v>
      </c>
      <c r="BG4" s="218">
        <v>0</v>
      </c>
      <c r="BH4" s="218">
        <v>0</v>
      </c>
      <c r="BI4" s="218">
        <v>0</v>
      </c>
      <c r="BJ4" s="218">
        <v>0</v>
      </c>
      <c r="BK4" s="218">
        <v>0</v>
      </c>
      <c r="BL4" s="218">
        <v>12</v>
      </c>
      <c r="BM4" s="218" t="s">
        <v>257</v>
      </c>
      <c r="BN4" s="218">
        <v>12</v>
      </c>
      <c r="BO4" s="218" t="s">
        <v>343</v>
      </c>
      <c r="BP4" s="227"/>
      <c r="BQ4" s="218"/>
      <c r="BR4" s="218"/>
      <c r="BS4" s="215"/>
      <c r="BT4" s="215"/>
      <c r="BU4" s="218"/>
      <c r="BV4" s="218" t="s">
        <v>343</v>
      </c>
      <c r="BW4" s="218"/>
      <c r="BX4" s="215"/>
      <c r="BY4" s="223" t="s">
        <v>351</v>
      </c>
      <c r="BZ4" s="221" t="s">
        <v>278</v>
      </c>
    </row>
    <row r="5" spans="1:78" s="35" customFormat="1" ht="13" customHeight="1" x14ac:dyDescent="0.15">
      <c r="A5" s="215">
        <v>6420</v>
      </c>
      <c r="B5" s="217">
        <v>42475</v>
      </c>
      <c r="C5" s="216" t="s">
        <v>340</v>
      </c>
      <c r="D5" s="215" t="s">
        <v>282</v>
      </c>
      <c r="E5" s="215"/>
      <c r="F5" s="215" t="s">
        <v>317</v>
      </c>
      <c r="G5" s="217">
        <v>42475</v>
      </c>
      <c r="H5" s="218" t="s">
        <v>342</v>
      </c>
      <c r="I5" s="218" t="s">
        <v>343</v>
      </c>
      <c r="J5" s="218"/>
      <c r="K5" s="215" t="s">
        <v>352</v>
      </c>
      <c r="L5" s="215" t="s">
        <v>254</v>
      </c>
      <c r="M5" s="166">
        <v>82.999999999999986</v>
      </c>
      <c r="N5" s="166">
        <v>23.999999999999996</v>
      </c>
      <c r="O5" s="215" t="s">
        <v>35</v>
      </c>
      <c r="P5" s="215">
        <v>30000</v>
      </c>
      <c r="Q5" s="166">
        <v>22.2</v>
      </c>
      <c r="R5" s="215"/>
      <c r="S5" s="219"/>
      <c r="T5" s="215"/>
      <c r="U5" s="215"/>
      <c r="V5" s="219"/>
      <c r="W5" s="166"/>
      <c r="X5" s="215"/>
      <c r="Y5" s="215"/>
      <c r="Z5" s="215"/>
      <c r="AA5" s="215"/>
      <c r="AB5" s="215"/>
      <c r="AC5" s="215"/>
      <c r="AD5" s="215"/>
      <c r="AE5" s="219"/>
      <c r="AF5" s="166"/>
      <c r="AG5" s="215"/>
      <c r="AH5" s="215"/>
      <c r="AI5" s="166"/>
      <c r="AJ5" s="215"/>
      <c r="AK5" s="215"/>
      <c r="AL5" s="215"/>
      <c r="AM5" s="215"/>
      <c r="AN5" s="219"/>
      <c r="AO5" s="220"/>
      <c r="AP5" s="219"/>
      <c r="AQ5" s="215" t="s">
        <v>320</v>
      </c>
      <c r="AR5" s="218" t="s">
        <v>343</v>
      </c>
      <c r="AS5" s="218"/>
      <c r="AT5" s="218"/>
      <c r="AU5" s="218" t="s">
        <v>347</v>
      </c>
      <c r="AV5" s="218">
        <v>10</v>
      </c>
      <c r="AW5" s="218"/>
      <c r="AX5" s="218"/>
      <c r="AY5" s="218"/>
      <c r="AZ5" s="218" t="s">
        <v>348</v>
      </c>
      <c r="BA5" s="215"/>
      <c r="BB5" s="218">
        <v>0</v>
      </c>
      <c r="BC5" s="218">
        <v>0</v>
      </c>
      <c r="BD5" s="218">
        <v>0</v>
      </c>
      <c r="BE5" s="218">
        <v>0</v>
      </c>
      <c r="BF5" s="218">
        <v>0</v>
      </c>
      <c r="BG5" s="218">
        <v>0</v>
      </c>
      <c r="BH5" s="218">
        <v>0</v>
      </c>
      <c r="BI5" s="218">
        <v>0</v>
      </c>
      <c r="BJ5" s="218">
        <v>0</v>
      </c>
      <c r="BK5" s="218">
        <v>0</v>
      </c>
      <c r="BL5" s="218">
        <v>24</v>
      </c>
      <c r="BM5" s="218" t="s">
        <v>280</v>
      </c>
      <c r="BN5" s="218"/>
      <c r="BO5" s="218" t="s">
        <v>343</v>
      </c>
      <c r="BP5" s="227"/>
      <c r="BQ5" s="218"/>
      <c r="BR5" s="218"/>
      <c r="BS5" s="215"/>
      <c r="BT5" s="221"/>
      <c r="BU5" s="218"/>
      <c r="BV5" s="218" t="s">
        <v>343</v>
      </c>
      <c r="BW5" s="218"/>
      <c r="BX5" s="215"/>
      <c r="BY5" s="223" t="s">
        <v>353</v>
      </c>
      <c r="BZ5" s="221" t="s">
        <v>304</v>
      </c>
    </row>
    <row r="6" spans="1:78" s="35" customFormat="1" ht="13" customHeight="1" x14ac:dyDescent="0.15">
      <c r="A6" s="215">
        <v>5106</v>
      </c>
      <c r="B6" s="217">
        <v>42476</v>
      </c>
      <c r="C6" s="216" t="s">
        <v>340</v>
      </c>
      <c r="D6" s="215" t="s">
        <v>282</v>
      </c>
      <c r="E6" s="215"/>
      <c r="F6" s="215" t="s">
        <v>341</v>
      </c>
      <c r="G6" s="217">
        <v>42474</v>
      </c>
      <c r="H6" s="218" t="s">
        <v>280</v>
      </c>
      <c r="I6" s="218" t="s">
        <v>299</v>
      </c>
      <c r="J6" s="218"/>
      <c r="K6" s="215" t="s">
        <v>314</v>
      </c>
      <c r="L6" s="215" t="s">
        <v>301</v>
      </c>
      <c r="M6" s="166">
        <v>99.109090909090895</v>
      </c>
      <c r="N6" s="166">
        <v>24.16363636363636</v>
      </c>
      <c r="O6" s="215" t="s">
        <v>350</v>
      </c>
      <c r="P6" s="215">
        <v>30000</v>
      </c>
      <c r="Q6" s="166">
        <v>27.763636363636362</v>
      </c>
      <c r="R6" s="215"/>
      <c r="S6" s="219"/>
      <c r="T6" s="215"/>
      <c r="U6" s="215"/>
      <c r="V6" s="219"/>
      <c r="W6" s="166"/>
      <c r="X6" s="215"/>
      <c r="Y6" s="215"/>
      <c r="Z6" s="215"/>
      <c r="AA6" s="215"/>
      <c r="AB6" s="215"/>
      <c r="AC6" s="215"/>
      <c r="AD6" s="215"/>
      <c r="AE6" s="219"/>
      <c r="AF6" s="166"/>
      <c r="AG6" s="215"/>
      <c r="AH6" s="215"/>
      <c r="AI6" s="166"/>
      <c r="AJ6" s="215"/>
      <c r="AK6" s="215"/>
      <c r="AL6" s="215"/>
      <c r="AM6" s="215"/>
      <c r="AN6" s="219"/>
      <c r="AO6" s="220"/>
      <c r="AP6" s="219"/>
      <c r="AQ6" s="215" t="s">
        <v>346</v>
      </c>
      <c r="AR6" s="218" t="s">
        <v>343</v>
      </c>
      <c r="AS6" s="218"/>
      <c r="AT6" s="218"/>
      <c r="AU6" s="218"/>
      <c r="AV6" s="218"/>
      <c r="AW6" s="218"/>
      <c r="AX6" s="218"/>
      <c r="AY6" s="218"/>
      <c r="AZ6" s="218" t="s">
        <v>343</v>
      </c>
      <c r="BA6" s="215"/>
      <c r="BB6" s="218">
        <v>0</v>
      </c>
      <c r="BC6" s="218">
        <v>0</v>
      </c>
      <c r="BD6" s="218">
        <v>0</v>
      </c>
      <c r="BE6" s="218">
        <v>0</v>
      </c>
      <c r="BF6" s="218">
        <v>0</v>
      </c>
      <c r="BG6" s="218">
        <v>0</v>
      </c>
      <c r="BH6" s="218">
        <v>0</v>
      </c>
      <c r="BI6" s="218">
        <v>0</v>
      </c>
      <c r="BJ6" s="218">
        <v>0</v>
      </c>
      <c r="BK6" s="218">
        <v>0</v>
      </c>
      <c r="BL6" s="218"/>
      <c r="BM6" s="218"/>
      <c r="BN6" s="218"/>
      <c r="BO6" s="218" t="s">
        <v>343</v>
      </c>
      <c r="BP6" s="227">
        <v>72</v>
      </c>
      <c r="BQ6" s="218"/>
      <c r="BR6" s="218"/>
      <c r="BS6" s="221"/>
      <c r="BT6" s="221"/>
      <c r="BU6" s="218"/>
      <c r="BV6" s="218" t="s">
        <v>343</v>
      </c>
      <c r="BW6" s="218">
        <v>1</v>
      </c>
      <c r="BX6" s="215" t="s">
        <v>354</v>
      </c>
      <c r="BY6" s="223" t="s">
        <v>355</v>
      </c>
      <c r="BZ6" s="221" t="s">
        <v>278</v>
      </c>
    </row>
    <row r="7" spans="1:78" s="35" customFormat="1" ht="13" customHeight="1" x14ac:dyDescent="0.15">
      <c r="A7" s="215">
        <v>5922</v>
      </c>
      <c r="B7" s="217">
        <v>42476</v>
      </c>
      <c r="C7" s="216" t="s">
        <v>340</v>
      </c>
      <c r="D7" s="215" t="s">
        <v>282</v>
      </c>
      <c r="E7" s="215"/>
      <c r="F7" s="215" t="s">
        <v>341</v>
      </c>
      <c r="G7" s="217">
        <v>42474</v>
      </c>
      <c r="H7" s="218" t="s">
        <v>342</v>
      </c>
      <c r="I7" s="218" t="s">
        <v>343</v>
      </c>
      <c r="J7" s="218"/>
      <c r="K7" s="215" t="s">
        <v>356</v>
      </c>
      <c r="L7" s="215" t="s">
        <v>315</v>
      </c>
      <c r="M7" s="166">
        <v>121.18181818181819</v>
      </c>
      <c r="N7" s="166">
        <v>25.218181818181815</v>
      </c>
      <c r="O7" s="215" t="s">
        <v>35</v>
      </c>
      <c r="P7" s="215">
        <v>30000</v>
      </c>
      <c r="Q7" s="166">
        <v>28.272727272727273</v>
      </c>
      <c r="R7" s="215"/>
      <c r="S7" s="219"/>
      <c r="T7" s="215"/>
      <c r="U7" s="215"/>
      <c r="V7" s="219"/>
      <c r="W7" s="166"/>
      <c r="X7" s="215"/>
      <c r="Y7" s="215"/>
      <c r="Z7" s="215"/>
      <c r="AA7" s="215"/>
      <c r="AB7" s="215"/>
      <c r="AC7" s="215"/>
      <c r="AD7" s="215"/>
      <c r="AE7" s="219"/>
      <c r="AF7" s="166"/>
      <c r="AG7" s="215"/>
      <c r="AH7" s="215"/>
      <c r="AI7" s="166"/>
      <c r="AJ7" s="215"/>
      <c r="AK7" s="215"/>
      <c r="AL7" s="215"/>
      <c r="AM7" s="215"/>
      <c r="AN7" s="219"/>
      <c r="AO7" s="220"/>
      <c r="AP7" s="219"/>
      <c r="AQ7" s="215" t="s">
        <v>346</v>
      </c>
      <c r="AR7" s="218" t="s">
        <v>343</v>
      </c>
      <c r="AS7" s="218"/>
      <c r="AT7" s="218"/>
      <c r="AU7" s="218" t="s">
        <v>321</v>
      </c>
      <c r="AV7" s="218">
        <v>9.4</v>
      </c>
      <c r="AW7" s="218"/>
      <c r="AX7" s="218"/>
      <c r="AY7" s="218"/>
      <c r="AZ7" s="218" t="s">
        <v>348</v>
      </c>
      <c r="BA7" s="215"/>
      <c r="BB7" s="218">
        <v>0</v>
      </c>
      <c r="BC7" s="218">
        <v>0</v>
      </c>
      <c r="BD7" s="218">
        <v>0</v>
      </c>
      <c r="BE7" s="218">
        <v>0</v>
      </c>
      <c r="BF7" s="218">
        <v>0</v>
      </c>
      <c r="BG7" s="218">
        <v>0</v>
      </c>
      <c r="BH7" s="218">
        <v>0</v>
      </c>
      <c r="BI7" s="218">
        <v>0</v>
      </c>
      <c r="BJ7" s="218">
        <v>0</v>
      </c>
      <c r="BK7" s="218">
        <v>0</v>
      </c>
      <c r="BL7" s="218"/>
      <c r="BM7" s="218" t="s">
        <v>280</v>
      </c>
      <c r="BN7" s="218"/>
      <c r="BO7" s="218" t="s">
        <v>343</v>
      </c>
      <c r="BP7" s="227"/>
      <c r="BQ7" s="218"/>
      <c r="BR7" s="218"/>
      <c r="BS7" s="215"/>
      <c r="BT7" s="221"/>
      <c r="BU7" s="218"/>
      <c r="BV7" s="218" t="s">
        <v>343</v>
      </c>
      <c r="BW7" s="218"/>
      <c r="BX7" s="215"/>
      <c r="BY7" s="223" t="s">
        <v>357</v>
      </c>
      <c r="BZ7" s="221" t="s">
        <v>278</v>
      </c>
    </row>
    <row r="8" spans="1:78" s="35" customFormat="1" ht="13" customHeight="1" x14ac:dyDescent="0.15">
      <c r="A8" s="215">
        <v>6143</v>
      </c>
      <c r="B8" s="217">
        <v>42480</v>
      </c>
      <c r="C8" s="216" t="s">
        <v>224</v>
      </c>
      <c r="D8" s="215" t="s">
        <v>282</v>
      </c>
      <c r="E8" s="215"/>
      <c r="F8" s="215" t="s">
        <v>226</v>
      </c>
      <c r="G8" s="224">
        <v>42475</v>
      </c>
      <c r="H8" s="218" t="s">
        <v>227</v>
      </c>
      <c r="I8" s="218" t="s">
        <v>228</v>
      </c>
      <c r="J8" s="218"/>
      <c r="K8" s="215" t="s">
        <v>358</v>
      </c>
      <c r="L8" s="215" t="s">
        <v>359</v>
      </c>
      <c r="M8" s="166">
        <v>92.72727272727272</v>
      </c>
      <c r="N8" s="166">
        <v>24.09090909090909</v>
      </c>
      <c r="O8" s="215"/>
      <c r="P8" s="215"/>
      <c r="Q8" s="166"/>
      <c r="R8" s="215"/>
      <c r="S8" s="219"/>
      <c r="T8" s="215"/>
      <c r="U8" s="215"/>
      <c r="V8" s="219"/>
      <c r="W8" s="166"/>
      <c r="X8" s="215"/>
      <c r="Y8" s="215"/>
      <c r="Z8" s="215"/>
      <c r="AA8" s="215"/>
      <c r="AB8" s="215"/>
      <c r="AC8" s="215"/>
      <c r="AD8" s="215"/>
      <c r="AE8" s="219"/>
      <c r="AF8" s="166"/>
      <c r="AG8" s="215"/>
      <c r="AH8" s="215"/>
      <c r="AI8" s="166"/>
      <c r="AJ8" s="215"/>
      <c r="AK8" s="215"/>
      <c r="AL8" s="215"/>
      <c r="AM8" s="215"/>
      <c r="AN8" s="219"/>
      <c r="AO8" s="220"/>
      <c r="AP8" s="219"/>
      <c r="AQ8" s="215" t="s">
        <v>231</v>
      </c>
      <c r="AR8" s="218" t="s">
        <v>228</v>
      </c>
      <c r="AS8" s="218"/>
      <c r="AT8" s="218"/>
      <c r="AU8" s="218" t="s">
        <v>233</v>
      </c>
      <c r="AV8" s="218">
        <v>10</v>
      </c>
      <c r="AW8" s="218"/>
      <c r="AX8" s="218"/>
      <c r="AY8" s="218"/>
      <c r="AZ8" s="218" t="s">
        <v>244</v>
      </c>
      <c r="BA8" s="215"/>
      <c r="BB8" s="218">
        <v>0</v>
      </c>
      <c r="BC8" s="218">
        <v>0</v>
      </c>
      <c r="BD8" s="218">
        <v>0</v>
      </c>
      <c r="BE8" s="218">
        <v>0</v>
      </c>
      <c r="BF8" s="218">
        <v>0</v>
      </c>
      <c r="BG8" s="218">
        <v>0</v>
      </c>
      <c r="BH8" s="218">
        <v>0</v>
      </c>
      <c r="BI8" s="218">
        <v>0</v>
      </c>
      <c r="BJ8" s="218">
        <v>0</v>
      </c>
      <c r="BK8" s="218">
        <v>0</v>
      </c>
      <c r="BL8" s="218"/>
      <c r="BM8" s="218" t="s">
        <v>228</v>
      </c>
      <c r="BN8" s="218"/>
      <c r="BO8" s="218" t="s">
        <v>228</v>
      </c>
      <c r="BP8" s="227">
        <v>239.89999990000001</v>
      </c>
      <c r="BQ8" s="218"/>
      <c r="BR8" s="225">
        <v>42551</v>
      </c>
      <c r="BS8" s="215"/>
      <c r="BT8" s="215"/>
      <c r="BU8" s="218"/>
      <c r="BV8" s="218" t="s">
        <v>228</v>
      </c>
      <c r="BW8" s="218"/>
      <c r="BX8" s="215"/>
      <c r="BY8" s="215" t="s">
        <v>276</v>
      </c>
      <c r="BZ8" s="221" t="s">
        <v>278</v>
      </c>
    </row>
    <row r="9" spans="1:78" s="35" customFormat="1" ht="13" customHeight="1" x14ac:dyDescent="0.15">
      <c r="A9" s="215">
        <v>1</v>
      </c>
      <c r="B9" s="217">
        <v>42468</v>
      </c>
      <c r="C9" s="216" t="s">
        <v>340</v>
      </c>
      <c r="D9" s="215" t="s">
        <v>282</v>
      </c>
      <c r="E9" s="215"/>
      <c r="F9" s="215" t="s">
        <v>360</v>
      </c>
      <c r="G9" s="217">
        <v>42195</v>
      </c>
      <c r="H9" s="218" t="s">
        <v>342</v>
      </c>
      <c r="I9" s="218" t="s">
        <v>343</v>
      </c>
      <c r="J9" s="218"/>
      <c r="K9" s="215" t="s">
        <v>344</v>
      </c>
      <c r="L9" s="215" t="s">
        <v>345</v>
      </c>
      <c r="M9" s="166">
        <v>134.63636363636363</v>
      </c>
      <c r="N9" s="166">
        <v>28.018181818181816</v>
      </c>
      <c r="O9" s="215" t="s">
        <v>35</v>
      </c>
      <c r="P9" s="215">
        <v>30000</v>
      </c>
      <c r="Q9" s="166">
        <v>31.499999899999999</v>
      </c>
      <c r="R9" s="215"/>
      <c r="S9" s="219"/>
      <c r="T9" s="215"/>
      <c r="U9" s="215"/>
      <c r="V9" s="219"/>
      <c r="W9" s="166"/>
      <c r="X9" s="215"/>
      <c r="Y9" s="215"/>
      <c r="Z9" s="215"/>
      <c r="AA9" s="215"/>
      <c r="AB9" s="215"/>
      <c r="AC9" s="215"/>
      <c r="AD9" s="215"/>
      <c r="AE9" s="219"/>
      <c r="AF9" s="166">
        <v>14.254545454545454</v>
      </c>
      <c r="AG9" s="215"/>
      <c r="AH9" s="215"/>
      <c r="AI9" s="166"/>
      <c r="AJ9" s="215"/>
      <c r="AK9" s="215"/>
      <c r="AL9" s="215"/>
      <c r="AM9" s="215"/>
      <c r="AN9" s="219"/>
      <c r="AO9" s="220"/>
      <c r="AP9" s="219"/>
      <c r="AQ9" s="215" t="s">
        <v>361</v>
      </c>
      <c r="AR9" s="218" t="s">
        <v>343</v>
      </c>
      <c r="AS9" s="218"/>
      <c r="AT9" s="218"/>
      <c r="AU9" s="218" t="s">
        <v>347</v>
      </c>
      <c r="AV9" s="218">
        <v>8</v>
      </c>
      <c r="AW9" s="218"/>
      <c r="AX9" s="218"/>
      <c r="AY9" s="218"/>
      <c r="AZ9" s="218" t="s">
        <v>348</v>
      </c>
      <c r="BA9" s="215"/>
      <c r="BB9" s="218">
        <v>0</v>
      </c>
      <c r="BC9" s="218">
        <v>12</v>
      </c>
      <c r="BD9" s="218">
        <v>0</v>
      </c>
      <c r="BE9" s="218">
        <v>0</v>
      </c>
      <c r="BF9" s="218">
        <v>0</v>
      </c>
      <c r="BG9" s="218">
        <v>0</v>
      </c>
      <c r="BH9" s="218">
        <v>0</v>
      </c>
      <c r="BI9" s="218">
        <v>0</v>
      </c>
      <c r="BJ9" s="218">
        <v>0</v>
      </c>
      <c r="BK9" s="218">
        <v>0</v>
      </c>
      <c r="BL9" s="218"/>
      <c r="BM9" s="218" t="s">
        <v>280</v>
      </c>
      <c r="BN9" s="218">
        <v>12</v>
      </c>
      <c r="BO9" s="218" t="s">
        <v>343</v>
      </c>
      <c r="BP9" s="227"/>
      <c r="BQ9" s="218"/>
      <c r="BR9" s="218"/>
      <c r="BS9" s="215"/>
      <c r="BT9" s="221"/>
      <c r="BU9" s="218"/>
      <c r="BV9" s="218" t="s">
        <v>343</v>
      </c>
      <c r="BW9" s="218"/>
      <c r="BX9" s="215"/>
      <c r="BY9" s="222" t="s">
        <v>328</v>
      </c>
      <c r="BZ9" s="221" t="s">
        <v>277</v>
      </c>
    </row>
    <row r="10" spans="1:78" s="35" customFormat="1" ht="13" customHeight="1" x14ac:dyDescent="0.15">
      <c r="A10" s="215">
        <v>5263</v>
      </c>
      <c r="B10" s="217">
        <v>42480</v>
      </c>
      <c r="C10" s="216" t="s">
        <v>224</v>
      </c>
      <c r="D10" s="215" t="s">
        <v>282</v>
      </c>
      <c r="E10" s="215"/>
      <c r="F10" s="215" t="s">
        <v>235</v>
      </c>
      <c r="G10" s="217">
        <v>42474</v>
      </c>
      <c r="H10" s="218" t="s">
        <v>227</v>
      </c>
      <c r="I10" s="218" t="s">
        <v>228</v>
      </c>
      <c r="J10" s="218"/>
      <c r="K10" s="215" t="s">
        <v>248</v>
      </c>
      <c r="L10" s="215" t="s">
        <v>311</v>
      </c>
      <c r="M10" s="166">
        <v>118.8</v>
      </c>
      <c r="N10" s="166">
        <v>27.81</v>
      </c>
      <c r="O10" s="215" t="s">
        <v>242</v>
      </c>
      <c r="P10" s="215">
        <v>30000</v>
      </c>
      <c r="Q10" s="166">
        <v>3.97</v>
      </c>
      <c r="R10" s="215"/>
      <c r="S10" s="219"/>
      <c r="T10" s="215"/>
      <c r="U10" s="215"/>
      <c r="V10" s="219"/>
      <c r="W10" s="166"/>
      <c r="X10" s="215"/>
      <c r="Y10" s="215"/>
      <c r="Z10" s="215"/>
      <c r="AA10" s="215"/>
      <c r="AB10" s="215"/>
      <c r="AC10" s="215"/>
      <c r="AD10" s="215"/>
      <c r="AE10" s="219"/>
      <c r="AF10" s="166">
        <v>12.38</v>
      </c>
      <c r="AG10" s="215"/>
      <c r="AH10" s="215"/>
      <c r="AI10" s="166"/>
      <c r="AJ10" s="215"/>
      <c r="AK10" s="215"/>
      <c r="AL10" s="215"/>
      <c r="AM10" s="215"/>
      <c r="AN10" s="219"/>
      <c r="AO10" s="220"/>
      <c r="AP10" s="219"/>
      <c r="AQ10" s="215" t="s">
        <v>236</v>
      </c>
      <c r="AR10" s="218" t="s">
        <v>228</v>
      </c>
      <c r="AS10" s="218"/>
      <c r="AT10" s="218"/>
      <c r="AU10" s="218" t="s">
        <v>233</v>
      </c>
      <c r="AV10" s="218">
        <v>11.55</v>
      </c>
      <c r="AW10" s="218"/>
      <c r="AX10" s="218"/>
      <c r="AY10" s="218"/>
      <c r="AZ10" s="218" t="s">
        <v>244</v>
      </c>
      <c r="BA10" s="215"/>
      <c r="BB10" s="218">
        <v>10</v>
      </c>
      <c r="BC10" s="218">
        <v>0</v>
      </c>
      <c r="BD10" s="218">
        <v>0</v>
      </c>
      <c r="BE10" s="218">
        <v>0</v>
      </c>
      <c r="BF10" s="218">
        <v>0</v>
      </c>
      <c r="BG10" s="218">
        <v>0</v>
      </c>
      <c r="BH10" s="218">
        <v>0</v>
      </c>
      <c r="BI10" s="218">
        <v>0</v>
      </c>
      <c r="BJ10" s="218">
        <v>0</v>
      </c>
      <c r="BK10" s="218">
        <v>0</v>
      </c>
      <c r="BL10" s="218"/>
      <c r="BM10" s="218" t="s">
        <v>228</v>
      </c>
      <c r="BN10" s="218">
        <v>12</v>
      </c>
      <c r="BO10" s="218" t="s">
        <v>228</v>
      </c>
      <c r="BP10" s="227"/>
      <c r="BQ10" s="218"/>
      <c r="BR10" s="218"/>
      <c r="BS10" s="215"/>
      <c r="BT10" s="215"/>
      <c r="BU10" s="218"/>
      <c r="BV10" s="218" t="s">
        <v>228</v>
      </c>
      <c r="BW10" s="218"/>
      <c r="BX10" s="215"/>
      <c r="BY10" s="215" t="s">
        <v>276</v>
      </c>
      <c r="BZ10" s="221" t="s">
        <v>278</v>
      </c>
    </row>
    <row r="11" spans="1:78" s="35" customFormat="1" ht="13" customHeight="1" x14ac:dyDescent="0.15">
      <c r="A11" s="215">
        <v>5439</v>
      </c>
      <c r="B11" s="217">
        <v>42475</v>
      </c>
      <c r="C11" s="216" t="s">
        <v>340</v>
      </c>
      <c r="D11" s="215" t="s">
        <v>282</v>
      </c>
      <c r="E11" s="215"/>
      <c r="F11" s="215" t="s">
        <v>360</v>
      </c>
      <c r="G11" s="217">
        <v>42474</v>
      </c>
      <c r="H11" s="218" t="s">
        <v>342</v>
      </c>
      <c r="I11" s="218" t="s">
        <v>343</v>
      </c>
      <c r="J11" s="218"/>
      <c r="K11" s="215" t="s">
        <v>349</v>
      </c>
      <c r="L11" s="215" t="s">
        <v>312</v>
      </c>
      <c r="M11" s="166">
        <v>126.5</v>
      </c>
      <c r="N11" s="166">
        <v>27.627272727272725</v>
      </c>
      <c r="O11" s="215" t="s">
        <v>350</v>
      </c>
      <c r="P11" s="215">
        <v>30000</v>
      </c>
      <c r="Q11" s="166">
        <v>31.372727272727268</v>
      </c>
      <c r="R11" s="215"/>
      <c r="S11" s="219"/>
      <c r="T11" s="215"/>
      <c r="U11" s="215"/>
      <c r="V11" s="219"/>
      <c r="W11" s="166"/>
      <c r="X11" s="215"/>
      <c r="Y11" s="215"/>
      <c r="Z11" s="215"/>
      <c r="AA11" s="215"/>
      <c r="AB11" s="215"/>
      <c r="AC11" s="215"/>
      <c r="AD11" s="215"/>
      <c r="AE11" s="219"/>
      <c r="AF11" s="166">
        <v>13.227272727272727</v>
      </c>
      <c r="AG11" s="215"/>
      <c r="AH11" s="215"/>
      <c r="AI11" s="166"/>
      <c r="AJ11" s="215"/>
      <c r="AK11" s="215"/>
      <c r="AL11" s="215"/>
      <c r="AM11" s="215"/>
      <c r="AN11" s="219"/>
      <c r="AO11" s="220"/>
      <c r="AP11" s="219"/>
      <c r="AQ11" s="215" t="s">
        <v>361</v>
      </c>
      <c r="AR11" s="218" t="s">
        <v>343</v>
      </c>
      <c r="AS11" s="218"/>
      <c r="AT11" s="218"/>
      <c r="AU11" s="218" t="s">
        <v>347</v>
      </c>
      <c r="AV11" s="218">
        <v>8</v>
      </c>
      <c r="AW11" s="218"/>
      <c r="AX11" s="218"/>
      <c r="AY11" s="218"/>
      <c r="AZ11" s="218" t="s">
        <v>348</v>
      </c>
      <c r="BA11" s="215"/>
      <c r="BB11" s="218">
        <v>8</v>
      </c>
      <c r="BC11" s="218">
        <v>0</v>
      </c>
      <c r="BD11" s="218">
        <v>0</v>
      </c>
      <c r="BE11" s="218">
        <v>0</v>
      </c>
      <c r="BF11" s="218">
        <v>0</v>
      </c>
      <c r="BG11" s="218">
        <v>0</v>
      </c>
      <c r="BH11" s="218">
        <v>0</v>
      </c>
      <c r="BI11" s="218">
        <v>0</v>
      </c>
      <c r="BJ11" s="218">
        <v>0</v>
      </c>
      <c r="BK11" s="218">
        <v>0</v>
      </c>
      <c r="BL11" s="218">
        <v>12</v>
      </c>
      <c r="BM11" s="218" t="s">
        <v>257</v>
      </c>
      <c r="BN11" s="218">
        <v>12</v>
      </c>
      <c r="BO11" s="218" t="s">
        <v>343</v>
      </c>
      <c r="BP11" s="227"/>
      <c r="BQ11" s="218"/>
      <c r="BR11" s="218"/>
      <c r="BS11" s="215"/>
      <c r="BT11" s="215"/>
      <c r="BU11" s="218"/>
      <c r="BV11" s="218" t="s">
        <v>343</v>
      </c>
      <c r="BW11" s="218"/>
      <c r="BX11" s="215"/>
      <c r="BY11" s="223" t="s">
        <v>362</v>
      </c>
      <c r="BZ11" s="221" t="s">
        <v>278</v>
      </c>
    </row>
    <row r="12" spans="1:78" s="35" customFormat="1" ht="13" customHeight="1" x14ac:dyDescent="0.15">
      <c r="A12" s="215">
        <v>6308</v>
      </c>
      <c r="B12" s="217">
        <v>42475</v>
      </c>
      <c r="C12" s="216" t="s">
        <v>340</v>
      </c>
      <c r="D12" s="215" t="s">
        <v>282</v>
      </c>
      <c r="E12" s="215"/>
      <c r="F12" s="215" t="s">
        <v>360</v>
      </c>
      <c r="G12" s="217">
        <v>42475</v>
      </c>
      <c r="H12" s="218" t="s">
        <v>342</v>
      </c>
      <c r="I12" s="218" t="s">
        <v>343</v>
      </c>
      <c r="J12" s="218"/>
      <c r="K12" s="215" t="s">
        <v>352</v>
      </c>
      <c r="L12" s="215" t="s">
        <v>254</v>
      </c>
      <c r="M12" s="166">
        <v>82.999999999999986</v>
      </c>
      <c r="N12" s="166">
        <v>23.999999999999996</v>
      </c>
      <c r="O12" s="215" t="s">
        <v>35</v>
      </c>
      <c r="P12" s="215">
        <v>30000</v>
      </c>
      <c r="Q12" s="166">
        <v>22.2</v>
      </c>
      <c r="R12" s="215"/>
      <c r="S12" s="219"/>
      <c r="T12" s="215"/>
      <c r="U12" s="215"/>
      <c r="V12" s="219"/>
      <c r="W12" s="166"/>
      <c r="X12" s="215"/>
      <c r="Y12" s="215"/>
      <c r="Z12" s="215"/>
      <c r="AA12" s="215"/>
      <c r="AB12" s="215"/>
      <c r="AC12" s="215"/>
      <c r="AD12" s="215"/>
      <c r="AE12" s="219"/>
      <c r="AF12" s="166">
        <v>14.700000000000001</v>
      </c>
      <c r="AG12" s="215"/>
      <c r="AH12" s="215"/>
      <c r="AI12" s="166"/>
      <c r="AJ12" s="215"/>
      <c r="AK12" s="215"/>
      <c r="AL12" s="215"/>
      <c r="AM12" s="215"/>
      <c r="AN12" s="219"/>
      <c r="AO12" s="220"/>
      <c r="AP12" s="219"/>
      <c r="AQ12" s="215" t="s">
        <v>361</v>
      </c>
      <c r="AR12" s="218" t="s">
        <v>343</v>
      </c>
      <c r="AS12" s="218"/>
      <c r="AT12" s="218"/>
      <c r="AU12" s="218" t="s">
        <v>347</v>
      </c>
      <c r="AV12" s="218">
        <v>10</v>
      </c>
      <c r="AW12" s="218"/>
      <c r="AX12" s="218"/>
      <c r="AY12" s="218"/>
      <c r="AZ12" s="218" t="s">
        <v>348</v>
      </c>
      <c r="BA12" s="215"/>
      <c r="BB12" s="218">
        <v>0</v>
      </c>
      <c r="BC12" s="218">
        <v>0</v>
      </c>
      <c r="BD12" s="218">
        <v>0</v>
      </c>
      <c r="BE12" s="218">
        <v>0</v>
      </c>
      <c r="BF12" s="218">
        <v>0</v>
      </c>
      <c r="BG12" s="218">
        <v>0</v>
      </c>
      <c r="BH12" s="218">
        <v>0</v>
      </c>
      <c r="BI12" s="218">
        <v>0</v>
      </c>
      <c r="BJ12" s="218">
        <v>0</v>
      </c>
      <c r="BK12" s="218">
        <v>0</v>
      </c>
      <c r="BL12" s="218">
        <v>24</v>
      </c>
      <c r="BM12" s="218" t="s">
        <v>280</v>
      </c>
      <c r="BN12" s="218"/>
      <c r="BO12" s="218" t="s">
        <v>343</v>
      </c>
      <c r="BP12" s="227"/>
      <c r="BQ12" s="218"/>
      <c r="BR12" s="218"/>
      <c r="BS12" s="215"/>
      <c r="BT12" s="221"/>
      <c r="BU12" s="218"/>
      <c r="BV12" s="218" t="s">
        <v>343</v>
      </c>
      <c r="BW12" s="218"/>
      <c r="BX12" s="215"/>
      <c r="BY12" s="223" t="s">
        <v>353</v>
      </c>
      <c r="BZ12" s="221" t="s">
        <v>278</v>
      </c>
    </row>
    <row r="13" spans="1:78" s="35" customFormat="1" ht="13" customHeight="1" x14ac:dyDescent="0.15">
      <c r="A13" s="215">
        <v>5920</v>
      </c>
      <c r="B13" s="217">
        <v>42476</v>
      </c>
      <c r="C13" s="216" t="s">
        <v>340</v>
      </c>
      <c r="D13" s="215" t="s">
        <v>282</v>
      </c>
      <c r="E13" s="215"/>
      <c r="F13" s="215" t="s">
        <v>360</v>
      </c>
      <c r="G13" s="217">
        <v>42474</v>
      </c>
      <c r="H13" s="218" t="s">
        <v>342</v>
      </c>
      <c r="I13" s="218" t="s">
        <v>343</v>
      </c>
      <c r="J13" s="218"/>
      <c r="K13" s="215" t="s">
        <v>356</v>
      </c>
      <c r="L13" s="215" t="s">
        <v>315</v>
      </c>
      <c r="M13" s="166">
        <v>121.18181818181819</v>
      </c>
      <c r="N13" s="166">
        <v>25.218181818181815</v>
      </c>
      <c r="O13" s="215" t="s">
        <v>35</v>
      </c>
      <c r="P13" s="215">
        <v>30000</v>
      </c>
      <c r="Q13" s="166">
        <v>28.272727272727273</v>
      </c>
      <c r="R13" s="215"/>
      <c r="S13" s="219"/>
      <c r="T13" s="215"/>
      <c r="U13" s="215"/>
      <c r="V13" s="219"/>
      <c r="W13" s="166"/>
      <c r="X13" s="215"/>
      <c r="Y13" s="215"/>
      <c r="Z13" s="215"/>
      <c r="AA13" s="215"/>
      <c r="AB13" s="215"/>
      <c r="AC13" s="215"/>
      <c r="AD13" s="215"/>
      <c r="AE13" s="219"/>
      <c r="AF13" s="166">
        <v>12.827272727272726</v>
      </c>
      <c r="AG13" s="215"/>
      <c r="AH13" s="215"/>
      <c r="AI13" s="166"/>
      <c r="AJ13" s="215"/>
      <c r="AK13" s="215"/>
      <c r="AL13" s="215"/>
      <c r="AM13" s="215"/>
      <c r="AN13" s="219"/>
      <c r="AO13" s="220"/>
      <c r="AP13" s="219"/>
      <c r="AQ13" s="215" t="s">
        <v>361</v>
      </c>
      <c r="AR13" s="218" t="s">
        <v>343</v>
      </c>
      <c r="AS13" s="218"/>
      <c r="AT13" s="218"/>
      <c r="AU13" s="218" t="s">
        <v>321</v>
      </c>
      <c r="AV13" s="218">
        <v>9.4</v>
      </c>
      <c r="AW13" s="218"/>
      <c r="AX13" s="218"/>
      <c r="AY13" s="218"/>
      <c r="AZ13" s="218" t="s">
        <v>348</v>
      </c>
      <c r="BA13" s="215"/>
      <c r="BB13" s="218">
        <v>0</v>
      </c>
      <c r="BC13" s="218">
        <v>0</v>
      </c>
      <c r="BD13" s="218">
        <v>0</v>
      </c>
      <c r="BE13" s="218">
        <v>0</v>
      </c>
      <c r="BF13" s="218">
        <v>0</v>
      </c>
      <c r="BG13" s="218">
        <v>0</v>
      </c>
      <c r="BH13" s="218">
        <v>0</v>
      </c>
      <c r="BI13" s="218">
        <v>0</v>
      </c>
      <c r="BJ13" s="218">
        <v>0</v>
      </c>
      <c r="BK13" s="218">
        <v>0</v>
      </c>
      <c r="BL13" s="218"/>
      <c r="BM13" s="218" t="s">
        <v>280</v>
      </c>
      <c r="BN13" s="218"/>
      <c r="BO13" s="218" t="s">
        <v>343</v>
      </c>
      <c r="BP13" s="227"/>
      <c r="BQ13" s="218"/>
      <c r="BR13" s="218"/>
      <c r="BS13" s="226"/>
      <c r="BT13" s="221"/>
      <c r="BU13" s="218"/>
      <c r="BV13" s="218" t="s">
        <v>343</v>
      </c>
      <c r="BW13" s="218"/>
      <c r="BX13" s="215"/>
      <c r="BY13" s="223" t="s">
        <v>363</v>
      </c>
      <c r="BZ13" s="221" t="s">
        <v>278</v>
      </c>
    </row>
    <row r="14" spans="1:78" s="35" customFormat="1" ht="13" customHeight="1" x14ac:dyDescent="0.15">
      <c r="A14" s="215">
        <v>6141</v>
      </c>
      <c r="B14" s="217">
        <v>42480</v>
      </c>
      <c r="C14" s="216" t="s">
        <v>224</v>
      </c>
      <c r="D14" s="215" t="s">
        <v>282</v>
      </c>
      <c r="E14" s="215"/>
      <c r="F14" s="215" t="s">
        <v>235</v>
      </c>
      <c r="G14" s="224">
        <v>42475</v>
      </c>
      <c r="H14" s="218" t="s">
        <v>227</v>
      </c>
      <c r="I14" s="218" t="s">
        <v>228</v>
      </c>
      <c r="J14" s="218"/>
      <c r="K14" s="215" t="s">
        <v>358</v>
      </c>
      <c r="L14" s="215" t="s">
        <v>359</v>
      </c>
      <c r="M14" s="166">
        <v>92.72727272727272</v>
      </c>
      <c r="N14" s="166">
        <v>24.09090909090909</v>
      </c>
      <c r="O14" s="215"/>
      <c r="P14" s="215"/>
      <c r="Q14" s="166"/>
      <c r="R14" s="215"/>
      <c r="S14" s="219"/>
      <c r="T14" s="215"/>
      <c r="U14" s="215"/>
      <c r="V14" s="219"/>
      <c r="W14" s="166"/>
      <c r="X14" s="215"/>
      <c r="Y14" s="215"/>
      <c r="Z14" s="215"/>
      <c r="AA14" s="215"/>
      <c r="AB14" s="215"/>
      <c r="AC14" s="215"/>
      <c r="AD14" s="215"/>
      <c r="AE14" s="219"/>
      <c r="AF14" s="166">
        <v>14.09090909090909</v>
      </c>
      <c r="AG14" s="215"/>
      <c r="AH14" s="215"/>
      <c r="AI14" s="166"/>
      <c r="AJ14" s="215"/>
      <c r="AK14" s="215"/>
      <c r="AL14" s="215"/>
      <c r="AM14" s="215"/>
      <c r="AN14" s="219"/>
      <c r="AO14" s="220"/>
      <c r="AP14" s="219"/>
      <c r="AQ14" s="215" t="s">
        <v>236</v>
      </c>
      <c r="AR14" s="218" t="s">
        <v>228</v>
      </c>
      <c r="AS14" s="218"/>
      <c r="AT14" s="218"/>
      <c r="AU14" s="218" t="s">
        <v>233</v>
      </c>
      <c r="AV14" s="218">
        <v>10</v>
      </c>
      <c r="AW14" s="218"/>
      <c r="AX14" s="218"/>
      <c r="AY14" s="218"/>
      <c r="AZ14" s="218" t="s">
        <v>244</v>
      </c>
      <c r="BA14" s="215"/>
      <c r="BB14" s="218">
        <v>0</v>
      </c>
      <c r="BC14" s="218">
        <v>0</v>
      </c>
      <c r="BD14" s="218">
        <v>0</v>
      </c>
      <c r="BE14" s="218">
        <v>0</v>
      </c>
      <c r="BF14" s="218">
        <v>0</v>
      </c>
      <c r="BG14" s="218">
        <v>0</v>
      </c>
      <c r="BH14" s="218">
        <v>0</v>
      </c>
      <c r="BI14" s="218">
        <v>0</v>
      </c>
      <c r="BJ14" s="218">
        <v>0</v>
      </c>
      <c r="BK14" s="218">
        <v>0</v>
      </c>
      <c r="BL14" s="218"/>
      <c r="BM14" s="218" t="s">
        <v>228</v>
      </c>
      <c r="BN14" s="218"/>
      <c r="BO14" s="218" t="s">
        <v>228</v>
      </c>
      <c r="BP14" s="227">
        <v>239.89999990000001</v>
      </c>
      <c r="BQ14" s="218"/>
      <c r="BR14" s="225">
        <v>42551</v>
      </c>
      <c r="BS14" s="215"/>
      <c r="BT14" s="215"/>
      <c r="BU14" s="218"/>
      <c r="BV14" s="218" t="s">
        <v>228</v>
      </c>
      <c r="BW14" s="218"/>
      <c r="BX14" s="215"/>
      <c r="BY14" s="215" t="s">
        <v>276</v>
      </c>
      <c r="BZ14" s="221" t="s">
        <v>278</v>
      </c>
    </row>
    <row r="15" spans="1:78" s="35" customFormat="1" ht="13" customHeight="1" x14ac:dyDescent="0.15">
      <c r="A15" s="215">
        <v>4</v>
      </c>
      <c r="B15" s="217">
        <v>42468</v>
      </c>
      <c r="C15" s="216" t="s">
        <v>340</v>
      </c>
      <c r="D15" s="215" t="s">
        <v>282</v>
      </c>
      <c r="E15" s="215"/>
      <c r="F15" s="215" t="s">
        <v>364</v>
      </c>
      <c r="G15" s="217">
        <v>42195</v>
      </c>
      <c r="H15" s="218" t="s">
        <v>342</v>
      </c>
      <c r="I15" s="218" t="s">
        <v>343</v>
      </c>
      <c r="J15" s="218"/>
      <c r="K15" s="215" t="s">
        <v>344</v>
      </c>
      <c r="L15" s="215" t="s">
        <v>345</v>
      </c>
      <c r="M15" s="166">
        <v>134.63636363636363</v>
      </c>
      <c r="N15" s="166">
        <v>34.327272727272721</v>
      </c>
      <c r="O15" s="215"/>
      <c r="P15" s="215"/>
      <c r="Q15" s="166"/>
      <c r="R15" s="215"/>
      <c r="S15" s="219"/>
      <c r="T15" s="215"/>
      <c r="U15" s="215"/>
      <c r="V15" s="219"/>
      <c r="W15" s="166">
        <v>18.463636363636361</v>
      </c>
      <c r="X15" s="215"/>
      <c r="Y15" s="215"/>
      <c r="Z15" s="215"/>
      <c r="AA15" s="215"/>
      <c r="AB15" s="215"/>
      <c r="AC15" s="215"/>
      <c r="AD15" s="215"/>
      <c r="AE15" s="219"/>
      <c r="AF15" s="166"/>
      <c r="AG15" s="215"/>
      <c r="AH15" s="215"/>
      <c r="AI15" s="166">
        <v>24.263636363636362</v>
      </c>
      <c r="AJ15" s="215"/>
      <c r="AK15" s="215"/>
      <c r="AL15" s="215"/>
      <c r="AM15" s="215"/>
      <c r="AN15" s="219"/>
      <c r="AO15" s="220"/>
      <c r="AP15" s="219"/>
      <c r="AQ15" s="215" t="s">
        <v>365</v>
      </c>
      <c r="AR15" s="218" t="s">
        <v>343</v>
      </c>
      <c r="AS15" s="218"/>
      <c r="AT15" s="218"/>
      <c r="AU15" s="218" t="s">
        <v>347</v>
      </c>
      <c r="AV15" s="218">
        <v>8</v>
      </c>
      <c r="AW15" s="218"/>
      <c r="AX15" s="218"/>
      <c r="AY15" s="218"/>
      <c r="AZ15" s="218" t="s">
        <v>348</v>
      </c>
      <c r="BA15" s="215"/>
      <c r="BB15" s="218">
        <v>0</v>
      </c>
      <c r="BC15" s="218">
        <v>12</v>
      </c>
      <c r="BD15" s="218">
        <v>0</v>
      </c>
      <c r="BE15" s="218">
        <v>0</v>
      </c>
      <c r="BF15" s="218">
        <v>0</v>
      </c>
      <c r="BG15" s="218">
        <v>0</v>
      </c>
      <c r="BH15" s="218">
        <v>0</v>
      </c>
      <c r="BI15" s="218">
        <v>0</v>
      </c>
      <c r="BJ15" s="218">
        <v>0</v>
      </c>
      <c r="BK15" s="218">
        <v>0</v>
      </c>
      <c r="BL15" s="218"/>
      <c r="BM15" s="218" t="s">
        <v>280</v>
      </c>
      <c r="BN15" s="218">
        <v>12</v>
      </c>
      <c r="BO15" s="218" t="s">
        <v>343</v>
      </c>
      <c r="BP15" s="227"/>
      <c r="BQ15" s="218"/>
      <c r="BR15" s="218"/>
      <c r="BS15" s="215"/>
      <c r="BT15" s="221"/>
      <c r="BU15" s="218"/>
      <c r="BV15" s="218" t="s">
        <v>343</v>
      </c>
      <c r="BW15" s="218"/>
      <c r="BX15" s="215"/>
      <c r="BY15" s="222" t="s">
        <v>329</v>
      </c>
      <c r="BZ15" s="221" t="s">
        <v>277</v>
      </c>
    </row>
    <row r="16" spans="1:78" s="35" customFormat="1" ht="13" customHeight="1" x14ac:dyDescent="0.15">
      <c r="A16" s="215">
        <v>5266</v>
      </c>
      <c r="B16" s="217">
        <v>42480</v>
      </c>
      <c r="C16" s="216" t="s">
        <v>224</v>
      </c>
      <c r="D16" s="215" t="s">
        <v>282</v>
      </c>
      <c r="E16" s="215"/>
      <c r="F16" s="215" t="s">
        <v>237</v>
      </c>
      <c r="G16" s="217">
        <v>42474</v>
      </c>
      <c r="H16" s="218" t="s">
        <v>227</v>
      </c>
      <c r="I16" s="218" t="s">
        <v>228</v>
      </c>
      <c r="J16" s="218"/>
      <c r="K16" s="215" t="s">
        <v>248</v>
      </c>
      <c r="L16" s="215" t="s">
        <v>311</v>
      </c>
      <c r="M16" s="166">
        <v>117.66000000000001</v>
      </c>
      <c r="N16" s="166">
        <v>40.015000000000001</v>
      </c>
      <c r="O16" s="215"/>
      <c r="P16" s="215"/>
      <c r="Q16" s="166"/>
      <c r="R16" s="215"/>
      <c r="S16" s="219"/>
      <c r="T16" s="215"/>
      <c r="U16" s="215"/>
      <c r="V16" s="219"/>
      <c r="W16" s="166">
        <v>24.38</v>
      </c>
      <c r="X16" s="215"/>
      <c r="Y16" s="215"/>
      <c r="Z16" s="215"/>
      <c r="AA16" s="215"/>
      <c r="AB16" s="215"/>
      <c r="AC16" s="215"/>
      <c r="AD16" s="215"/>
      <c r="AE16" s="219"/>
      <c r="AF16" s="166"/>
      <c r="AG16" s="215"/>
      <c r="AH16" s="215"/>
      <c r="AI16" s="166">
        <v>27.878</v>
      </c>
      <c r="AJ16" s="215"/>
      <c r="AK16" s="215"/>
      <c r="AL16" s="215"/>
      <c r="AM16" s="215"/>
      <c r="AN16" s="219"/>
      <c r="AO16" s="220"/>
      <c r="AP16" s="219"/>
      <c r="AQ16" s="215" t="s">
        <v>238</v>
      </c>
      <c r="AR16" s="218" t="s">
        <v>228</v>
      </c>
      <c r="AS16" s="218"/>
      <c r="AT16" s="218"/>
      <c r="AU16" s="218" t="s">
        <v>233</v>
      </c>
      <c r="AV16" s="218">
        <v>11.55</v>
      </c>
      <c r="AW16" s="218"/>
      <c r="AX16" s="218"/>
      <c r="AY16" s="218"/>
      <c r="AZ16" s="218" t="s">
        <v>244</v>
      </c>
      <c r="BA16" s="215"/>
      <c r="BB16" s="218">
        <v>10</v>
      </c>
      <c r="BC16" s="218">
        <v>0</v>
      </c>
      <c r="BD16" s="218">
        <v>0</v>
      </c>
      <c r="BE16" s="218">
        <v>0</v>
      </c>
      <c r="BF16" s="218">
        <v>0</v>
      </c>
      <c r="BG16" s="218">
        <v>0</v>
      </c>
      <c r="BH16" s="218">
        <v>0</v>
      </c>
      <c r="BI16" s="218">
        <v>0</v>
      </c>
      <c r="BJ16" s="218">
        <v>0</v>
      </c>
      <c r="BK16" s="218">
        <v>0</v>
      </c>
      <c r="BL16" s="218"/>
      <c r="BM16" s="218" t="s">
        <v>228</v>
      </c>
      <c r="BN16" s="218">
        <v>12</v>
      </c>
      <c r="BO16" s="218" t="s">
        <v>228</v>
      </c>
      <c r="BP16" s="227"/>
      <c r="BQ16" s="218"/>
      <c r="BR16" s="218"/>
      <c r="BS16" s="215"/>
      <c r="BT16" s="215"/>
      <c r="BU16" s="218"/>
      <c r="BV16" s="218" t="s">
        <v>228</v>
      </c>
      <c r="BW16" s="218"/>
      <c r="BX16" s="215"/>
      <c r="BY16" s="215" t="s">
        <v>276</v>
      </c>
      <c r="BZ16" s="221" t="s">
        <v>278</v>
      </c>
    </row>
    <row r="17" spans="1:78" s="35" customFormat="1" ht="13" customHeight="1" x14ac:dyDescent="0.15">
      <c r="A17" s="215">
        <v>5442</v>
      </c>
      <c r="B17" s="217">
        <v>42475</v>
      </c>
      <c r="C17" s="216" t="s">
        <v>340</v>
      </c>
      <c r="D17" s="215" t="s">
        <v>282</v>
      </c>
      <c r="E17" s="215"/>
      <c r="F17" s="215" t="s">
        <v>364</v>
      </c>
      <c r="G17" s="217">
        <v>42474</v>
      </c>
      <c r="H17" s="218" t="s">
        <v>342</v>
      </c>
      <c r="I17" s="218" t="s">
        <v>343</v>
      </c>
      <c r="J17" s="218"/>
      <c r="K17" s="215" t="s">
        <v>349</v>
      </c>
      <c r="L17" s="215" t="s">
        <v>312</v>
      </c>
      <c r="M17" s="166">
        <v>126.5</v>
      </c>
      <c r="N17" s="166">
        <v>33.572727272727271</v>
      </c>
      <c r="O17" s="215"/>
      <c r="P17" s="215"/>
      <c r="Q17" s="166"/>
      <c r="R17" s="215"/>
      <c r="S17" s="219"/>
      <c r="T17" s="215"/>
      <c r="U17" s="215"/>
      <c r="V17" s="219"/>
      <c r="W17" s="166">
        <v>18.154545454545453</v>
      </c>
      <c r="X17" s="215"/>
      <c r="Y17" s="215"/>
      <c r="Z17" s="215"/>
      <c r="AA17" s="215"/>
      <c r="AB17" s="215"/>
      <c r="AC17" s="215"/>
      <c r="AD17" s="215"/>
      <c r="AE17" s="219"/>
      <c r="AF17" s="166"/>
      <c r="AG17" s="215"/>
      <c r="AH17" s="215"/>
      <c r="AI17" s="166">
        <v>24.16363636363636</v>
      </c>
      <c r="AJ17" s="215"/>
      <c r="AK17" s="215"/>
      <c r="AL17" s="215"/>
      <c r="AM17" s="215"/>
      <c r="AN17" s="219"/>
      <c r="AO17" s="220"/>
      <c r="AP17" s="219"/>
      <c r="AQ17" s="215" t="s">
        <v>365</v>
      </c>
      <c r="AR17" s="218" t="s">
        <v>343</v>
      </c>
      <c r="AS17" s="218"/>
      <c r="AT17" s="218"/>
      <c r="AU17" s="218" t="s">
        <v>347</v>
      </c>
      <c r="AV17" s="218">
        <v>8</v>
      </c>
      <c r="AW17" s="218"/>
      <c r="AX17" s="218"/>
      <c r="AY17" s="218"/>
      <c r="AZ17" s="218" t="s">
        <v>348</v>
      </c>
      <c r="BA17" s="215"/>
      <c r="BB17" s="218">
        <v>8</v>
      </c>
      <c r="BC17" s="218">
        <v>0</v>
      </c>
      <c r="BD17" s="218">
        <v>0</v>
      </c>
      <c r="BE17" s="218">
        <v>0</v>
      </c>
      <c r="BF17" s="218">
        <v>0</v>
      </c>
      <c r="BG17" s="218">
        <v>0</v>
      </c>
      <c r="BH17" s="218">
        <v>0</v>
      </c>
      <c r="BI17" s="218">
        <v>0</v>
      </c>
      <c r="BJ17" s="218">
        <v>0</v>
      </c>
      <c r="BK17" s="218">
        <v>0</v>
      </c>
      <c r="BL17" s="218">
        <v>12</v>
      </c>
      <c r="BM17" s="218" t="s">
        <v>257</v>
      </c>
      <c r="BN17" s="218">
        <v>12</v>
      </c>
      <c r="BO17" s="218" t="s">
        <v>343</v>
      </c>
      <c r="BP17" s="227"/>
      <c r="BQ17" s="218"/>
      <c r="BR17" s="218"/>
      <c r="BS17" s="215"/>
      <c r="BT17" s="215"/>
      <c r="BU17" s="218"/>
      <c r="BV17" s="218" t="s">
        <v>343</v>
      </c>
      <c r="BW17" s="218"/>
      <c r="BX17" s="215"/>
      <c r="BY17" s="223" t="s">
        <v>366</v>
      </c>
      <c r="BZ17" s="221" t="s">
        <v>278</v>
      </c>
    </row>
    <row r="18" spans="1:78" s="35" customFormat="1" ht="13" customHeight="1" x14ac:dyDescent="0.15">
      <c r="A18" s="215">
        <v>6310</v>
      </c>
      <c r="B18" s="217">
        <v>42475</v>
      </c>
      <c r="C18" s="216" t="s">
        <v>340</v>
      </c>
      <c r="D18" s="215" t="s">
        <v>282</v>
      </c>
      <c r="E18" s="215"/>
      <c r="F18" s="215" t="s">
        <v>364</v>
      </c>
      <c r="G18" s="217">
        <v>42475</v>
      </c>
      <c r="H18" s="218" t="s">
        <v>342</v>
      </c>
      <c r="I18" s="218" t="s">
        <v>343</v>
      </c>
      <c r="J18" s="218"/>
      <c r="K18" s="215" t="s">
        <v>352</v>
      </c>
      <c r="L18" s="215" t="s">
        <v>254</v>
      </c>
      <c r="M18" s="166">
        <v>82.999999999999986</v>
      </c>
      <c r="N18" s="166">
        <v>29.7</v>
      </c>
      <c r="O18" s="215"/>
      <c r="P18" s="215"/>
      <c r="Q18" s="166"/>
      <c r="R18" s="215"/>
      <c r="S18" s="219"/>
      <c r="T18" s="215"/>
      <c r="U18" s="215"/>
      <c r="V18" s="219"/>
      <c r="W18" s="166">
        <v>16.2</v>
      </c>
      <c r="X18" s="215"/>
      <c r="Y18" s="215"/>
      <c r="Z18" s="215"/>
      <c r="AA18" s="215"/>
      <c r="AB18" s="215"/>
      <c r="AC18" s="215"/>
      <c r="AD18" s="215"/>
      <c r="AE18" s="219"/>
      <c r="AF18" s="166"/>
      <c r="AG18" s="215"/>
      <c r="AH18" s="215"/>
      <c r="AI18" s="166">
        <v>20.299999999999997</v>
      </c>
      <c r="AJ18" s="215"/>
      <c r="AK18" s="215"/>
      <c r="AL18" s="215"/>
      <c r="AM18" s="215"/>
      <c r="AN18" s="219"/>
      <c r="AO18" s="220"/>
      <c r="AP18" s="219"/>
      <c r="AQ18" s="215" t="s">
        <v>365</v>
      </c>
      <c r="AR18" s="218" t="s">
        <v>343</v>
      </c>
      <c r="AS18" s="218"/>
      <c r="AT18" s="218"/>
      <c r="AU18" s="218" t="s">
        <v>347</v>
      </c>
      <c r="AV18" s="218">
        <v>10</v>
      </c>
      <c r="AW18" s="218"/>
      <c r="AX18" s="218"/>
      <c r="AY18" s="218"/>
      <c r="AZ18" s="218" t="s">
        <v>348</v>
      </c>
      <c r="BA18" s="215"/>
      <c r="BB18" s="218">
        <v>0</v>
      </c>
      <c r="BC18" s="218">
        <v>0</v>
      </c>
      <c r="BD18" s="218">
        <v>0</v>
      </c>
      <c r="BE18" s="218">
        <v>0</v>
      </c>
      <c r="BF18" s="218">
        <v>0</v>
      </c>
      <c r="BG18" s="218">
        <v>0</v>
      </c>
      <c r="BH18" s="218">
        <v>0</v>
      </c>
      <c r="BI18" s="218">
        <v>0</v>
      </c>
      <c r="BJ18" s="218">
        <v>0</v>
      </c>
      <c r="BK18" s="218">
        <v>0</v>
      </c>
      <c r="BL18" s="218">
        <v>24</v>
      </c>
      <c r="BM18" s="218" t="s">
        <v>280</v>
      </c>
      <c r="BN18" s="218"/>
      <c r="BO18" s="218" t="s">
        <v>343</v>
      </c>
      <c r="BP18" s="227"/>
      <c r="BQ18" s="218"/>
      <c r="BR18" s="218"/>
      <c r="BS18" s="215"/>
      <c r="BT18" s="215"/>
      <c r="BU18" s="218"/>
      <c r="BV18" s="218" t="s">
        <v>343</v>
      </c>
      <c r="BW18" s="218"/>
      <c r="BX18" s="215"/>
      <c r="BY18" s="223" t="s">
        <v>367</v>
      </c>
      <c r="BZ18" s="221" t="s">
        <v>278</v>
      </c>
    </row>
    <row r="19" spans="1:78" s="35" customFormat="1" ht="13" customHeight="1" x14ac:dyDescent="0.15">
      <c r="A19" s="215">
        <v>5108</v>
      </c>
      <c r="B19" s="217">
        <v>42476</v>
      </c>
      <c r="C19" s="216" t="s">
        <v>340</v>
      </c>
      <c r="D19" s="215" t="s">
        <v>282</v>
      </c>
      <c r="E19" s="215"/>
      <c r="F19" s="215" t="s">
        <v>364</v>
      </c>
      <c r="G19" s="217">
        <v>42474</v>
      </c>
      <c r="H19" s="218" t="s">
        <v>280</v>
      </c>
      <c r="I19" s="218" t="s">
        <v>299</v>
      </c>
      <c r="J19" s="218"/>
      <c r="K19" s="215" t="s">
        <v>314</v>
      </c>
      <c r="L19" s="215" t="s">
        <v>301</v>
      </c>
      <c r="M19" s="166">
        <v>99.109090909090895</v>
      </c>
      <c r="N19" s="166">
        <v>31.099999999999998</v>
      </c>
      <c r="O19" s="215"/>
      <c r="P19" s="215"/>
      <c r="Q19" s="166"/>
      <c r="R19" s="215"/>
      <c r="S19" s="219"/>
      <c r="T19" s="215"/>
      <c r="U19" s="215"/>
      <c r="V19" s="219"/>
      <c r="W19" s="166">
        <v>16.018181818181819</v>
      </c>
      <c r="X19" s="215"/>
      <c r="Y19" s="215"/>
      <c r="Z19" s="215"/>
      <c r="AA19" s="215"/>
      <c r="AB19" s="215"/>
      <c r="AC19" s="215"/>
      <c r="AD19" s="215"/>
      <c r="AE19" s="219"/>
      <c r="AF19" s="166"/>
      <c r="AG19" s="215"/>
      <c r="AH19" s="215"/>
      <c r="AI19" s="166">
        <v>20.727272727272727</v>
      </c>
      <c r="AJ19" s="215"/>
      <c r="AK19" s="215"/>
      <c r="AL19" s="215"/>
      <c r="AM19" s="215"/>
      <c r="AN19" s="219"/>
      <c r="AO19" s="220"/>
      <c r="AP19" s="219"/>
      <c r="AQ19" s="215" t="s">
        <v>365</v>
      </c>
      <c r="AR19" s="218" t="s">
        <v>343</v>
      </c>
      <c r="AS19" s="218"/>
      <c r="AT19" s="218"/>
      <c r="AU19" s="218"/>
      <c r="AV19" s="218"/>
      <c r="AW19" s="218"/>
      <c r="AX19" s="218"/>
      <c r="AY19" s="218"/>
      <c r="AZ19" s="218" t="s">
        <v>343</v>
      </c>
      <c r="BA19" s="215"/>
      <c r="BB19" s="218">
        <v>0</v>
      </c>
      <c r="BC19" s="218">
        <v>0</v>
      </c>
      <c r="BD19" s="218">
        <v>0</v>
      </c>
      <c r="BE19" s="218">
        <v>0</v>
      </c>
      <c r="BF19" s="218">
        <v>0</v>
      </c>
      <c r="BG19" s="218">
        <v>0</v>
      </c>
      <c r="BH19" s="218">
        <v>0</v>
      </c>
      <c r="BI19" s="218">
        <v>0</v>
      </c>
      <c r="BJ19" s="218">
        <v>0</v>
      </c>
      <c r="BK19" s="218">
        <v>0</v>
      </c>
      <c r="BL19" s="218"/>
      <c r="BM19" s="218"/>
      <c r="BN19" s="218"/>
      <c r="BO19" s="218" t="s">
        <v>343</v>
      </c>
      <c r="BP19" s="227">
        <v>72</v>
      </c>
      <c r="BQ19" s="218"/>
      <c r="BR19" s="218"/>
      <c r="BS19" s="221"/>
      <c r="BT19" s="221"/>
      <c r="BU19" s="218"/>
      <c r="BV19" s="218" t="s">
        <v>343</v>
      </c>
      <c r="BW19" s="218">
        <v>1</v>
      </c>
      <c r="BX19" s="215" t="s">
        <v>354</v>
      </c>
      <c r="BY19" s="223" t="s">
        <v>368</v>
      </c>
      <c r="BZ19" s="221" t="s">
        <v>278</v>
      </c>
    </row>
    <row r="20" spans="1:78" s="35" customFormat="1" ht="13" customHeight="1" x14ac:dyDescent="0.15">
      <c r="A20" s="215">
        <v>6144</v>
      </c>
      <c r="B20" s="217">
        <v>42480</v>
      </c>
      <c r="C20" s="216" t="s">
        <v>224</v>
      </c>
      <c r="D20" s="215" t="s">
        <v>282</v>
      </c>
      <c r="E20" s="215"/>
      <c r="F20" s="215" t="s">
        <v>237</v>
      </c>
      <c r="G20" s="224">
        <v>42475</v>
      </c>
      <c r="H20" s="218" t="s">
        <v>227</v>
      </c>
      <c r="I20" s="218" t="s">
        <v>228</v>
      </c>
      <c r="J20" s="218"/>
      <c r="K20" s="215" t="s">
        <v>358</v>
      </c>
      <c r="L20" s="215" t="s">
        <v>359</v>
      </c>
      <c r="M20" s="166">
        <v>92.72727272727272</v>
      </c>
      <c r="N20" s="166">
        <v>31.36363636363636</v>
      </c>
      <c r="O20" s="215"/>
      <c r="P20" s="215"/>
      <c r="Q20" s="166"/>
      <c r="R20" s="215"/>
      <c r="S20" s="219"/>
      <c r="T20" s="215"/>
      <c r="U20" s="215"/>
      <c r="V20" s="219"/>
      <c r="W20" s="166">
        <v>15.909090909090908</v>
      </c>
      <c r="X20" s="215"/>
      <c r="Y20" s="215"/>
      <c r="Z20" s="215"/>
      <c r="AA20" s="215"/>
      <c r="AB20" s="215"/>
      <c r="AC20" s="215"/>
      <c r="AD20" s="215"/>
      <c r="AE20" s="219"/>
      <c r="AF20" s="166"/>
      <c r="AG20" s="215"/>
      <c r="AH20" s="215"/>
      <c r="AI20" s="166">
        <v>20.909090909090907</v>
      </c>
      <c r="AJ20" s="215"/>
      <c r="AK20" s="215"/>
      <c r="AL20" s="215"/>
      <c r="AM20" s="215"/>
      <c r="AN20" s="219"/>
      <c r="AO20" s="220"/>
      <c r="AP20" s="219"/>
      <c r="AQ20" s="215" t="s">
        <v>238</v>
      </c>
      <c r="AR20" s="218" t="s">
        <v>228</v>
      </c>
      <c r="AS20" s="218"/>
      <c r="AT20" s="218"/>
      <c r="AU20" s="218" t="s">
        <v>233</v>
      </c>
      <c r="AV20" s="218">
        <v>10</v>
      </c>
      <c r="AW20" s="218"/>
      <c r="AX20" s="218"/>
      <c r="AY20" s="218"/>
      <c r="AZ20" s="218" t="s">
        <v>244</v>
      </c>
      <c r="BA20" s="215"/>
      <c r="BB20" s="218">
        <v>0</v>
      </c>
      <c r="BC20" s="218">
        <v>0</v>
      </c>
      <c r="BD20" s="218">
        <v>0</v>
      </c>
      <c r="BE20" s="218">
        <v>0</v>
      </c>
      <c r="BF20" s="218">
        <v>0</v>
      </c>
      <c r="BG20" s="218">
        <v>0</v>
      </c>
      <c r="BH20" s="218">
        <v>0</v>
      </c>
      <c r="BI20" s="218">
        <v>0</v>
      </c>
      <c r="BJ20" s="218">
        <v>0</v>
      </c>
      <c r="BK20" s="218">
        <v>0</v>
      </c>
      <c r="BL20" s="218"/>
      <c r="BM20" s="218" t="s">
        <v>228</v>
      </c>
      <c r="BN20" s="218"/>
      <c r="BO20" s="218" t="s">
        <v>228</v>
      </c>
      <c r="BP20" s="227">
        <v>239.89999990000001</v>
      </c>
      <c r="BQ20" s="218"/>
      <c r="BR20" s="225">
        <v>42551</v>
      </c>
      <c r="BS20" s="215"/>
      <c r="BT20" s="215"/>
      <c r="BU20" s="218"/>
      <c r="BV20" s="218" t="s">
        <v>228</v>
      </c>
      <c r="BW20" s="218"/>
      <c r="BX20" s="215"/>
      <c r="BY20" s="215" t="s">
        <v>276</v>
      </c>
      <c r="BZ20" s="221" t="s">
        <v>278</v>
      </c>
    </row>
  </sheetData>
  <sheetProtection algorithmName="SHA-512" hashValue="HWQaP6Lgwv9T/DRVYckSfs8+lrHyr19ZxG81ftE614WVx9hU2JRUsE5/PD7qZLBjrqtaLKOw2b8etW47tDCCcQ==" saltValue="oaRhBGOZe/wTxXbfrtu5Tw==" spinCount="100000" sheet="1" objects="1" scenarios="1"/>
  <hyperlinks>
    <hyperlink ref="BY2" r:id="rId1" xr:uid="{DA0F1845-5BFC-C547-9CE9-94FF6C94EE39}"/>
    <hyperlink ref="BY9" r:id="rId2" xr:uid="{A2CDA29D-9E1B-8B48-BF79-33CFFBACC182}"/>
    <hyperlink ref="BY15" r:id="rId3" xr:uid="{BF16CFC5-0369-FB4F-ACC3-4379D8E091C6}"/>
    <hyperlink ref="BY4" r:id="rId4" xr:uid="{9CD64A9B-45F1-A143-BB13-C2983A36BA66}"/>
    <hyperlink ref="BY11" r:id="rId5" xr:uid="{8DA8DDC6-F900-724A-ACA2-13578C3DB73D}"/>
    <hyperlink ref="BY17" r:id="rId6" xr:uid="{45FF0270-C3A9-FC4C-BBCD-8826A5C3E342}"/>
    <hyperlink ref="BY13" r:id="rId7" xr:uid="{95D6D13F-5A50-7A4A-AC34-4A777874F153}"/>
    <hyperlink ref="BY7" r:id="rId8" xr:uid="{F079C52B-A210-E14B-AB29-3BAC0CAE9D96}"/>
    <hyperlink ref="BY6" r:id="rId9" xr:uid="{1BC662AE-B948-9A40-9A64-991DD3A4ABEF}"/>
    <hyperlink ref="BY19" r:id="rId10" xr:uid="{E4A30627-202A-7644-B046-5724B2EAFFDC}"/>
    <hyperlink ref="BY12" r:id="rId11" xr:uid="{59F04F34-BEC7-3143-A2B1-9422FA6F8C27}"/>
    <hyperlink ref="BY18" r:id="rId12" xr:uid="{4697BD6F-D69D-3544-AC4A-2964F3E11C42}"/>
    <hyperlink ref="BY5" r:id="rId13" xr:uid="{6D5E3C42-9024-714F-BC27-EA00E090BF31}"/>
  </hyperlinks>
  <pageMargins left="0.75" right="0.75" top="1" bottom="1" header="0.5" footer="0.5"/>
  <pageSetup paperSize="9"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7608-FC8C-114B-B985-C72208EB6ED0}">
  <sheetPr codeName="Sheet11"/>
  <dimension ref="A1:BY17"/>
  <sheetViews>
    <sheetView zoomScaleNormal="100" workbookViewId="0">
      <selection activeCell="C24" sqref="C24"/>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style="167" customWidth="1"/>
    <col min="14" max="14" width="9.6640625" style="167" customWidth="1"/>
    <col min="15" max="15" width="7.83203125" customWidth="1"/>
    <col min="16" max="16" width="8.5" customWidth="1"/>
    <col min="17" max="17" width="8.5" style="167" customWidth="1"/>
    <col min="18"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s>
  <sheetData>
    <row r="1" spans="1:77" ht="112" x14ac:dyDescent="0.15">
      <c r="A1" s="1" t="s">
        <v>120</v>
      </c>
      <c r="B1" s="1" t="s">
        <v>121</v>
      </c>
      <c r="C1" s="2" t="s">
        <v>122</v>
      </c>
      <c r="D1" s="3" t="s">
        <v>155</v>
      </c>
      <c r="E1" s="3" t="s">
        <v>156</v>
      </c>
      <c r="F1" s="3" t="s">
        <v>157</v>
      </c>
      <c r="G1" s="1" t="s">
        <v>10</v>
      </c>
      <c r="H1" s="4" t="s">
        <v>11</v>
      </c>
      <c r="I1" s="4" t="s">
        <v>12</v>
      </c>
      <c r="J1" s="4" t="s">
        <v>13</v>
      </c>
      <c r="K1" s="3" t="s">
        <v>14</v>
      </c>
      <c r="L1" s="5" t="s">
        <v>15</v>
      </c>
      <c r="M1" s="164" t="s">
        <v>123</v>
      </c>
      <c r="N1" s="165" t="s">
        <v>93</v>
      </c>
      <c r="O1" s="7" t="s">
        <v>94</v>
      </c>
      <c r="P1" s="7" t="s">
        <v>95</v>
      </c>
      <c r="Q1" s="165"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185</v>
      </c>
      <c r="AO1" s="13" t="s">
        <v>186</v>
      </c>
      <c r="AP1" s="13" t="s">
        <v>187</v>
      </c>
      <c r="AQ1" s="14" t="s">
        <v>151</v>
      </c>
      <c r="AR1" s="15" t="s">
        <v>152</v>
      </c>
      <c r="AS1" s="15" t="s">
        <v>153</v>
      </c>
      <c r="AT1" s="16" t="s">
        <v>49</v>
      </c>
      <c r="AU1" s="17" t="s">
        <v>50</v>
      </c>
      <c r="AV1" s="18" t="s">
        <v>181</v>
      </c>
      <c r="AW1" s="17"/>
      <c r="AX1" s="17"/>
      <c r="AY1" s="17"/>
      <c r="AZ1" s="19" t="s">
        <v>182</v>
      </c>
      <c r="BA1" s="20" t="s">
        <v>106</v>
      </c>
      <c r="BB1" s="21" t="s">
        <v>102</v>
      </c>
      <c r="BC1" s="22" t="s">
        <v>183</v>
      </c>
      <c r="BD1" s="21" t="s">
        <v>116</v>
      </c>
      <c r="BE1" s="22" t="s">
        <v>84</v>
      </c>
      <c r="BF1" s="21" t="s">
        <v>118</v>
      </c>
      <c r="BG1" s="22" t="s">
        <v>119</v>
      </c>
      <c r="BH1" s="21" t="s">
        <v>145</v>
      </c>
      <c r="BI1" s="23" t="s">
        <v>146</v>
      </c>
      <c r="BJ1" s="21" t="s">
        <v>147</v>
      </c>
      <c r="BK1" s="23" t="s">
        <v>148</v>
      </c>
      <c r="BL1" s="4" t="s">
        <v>87</v>
      </c>
      <c r="BM1" s="4" t="s">
        <v>150</v>
      </c>
      <c r="BN1" s="4" t="s">
        <v>124</v>
      </c>
      <c r="BO1" s="4" t="s">
        <v>158</v>
      </c>
      <c r="BP1" s="169" t="s">
        <v>334</v>
      </c>
      <c r="BQ1" s="4" t="s">
        <v>262</v>
      </c>
      <c r="BR1" s="4" t="s">
        <v>263</v>
      </c>
      <c r="BS1" s="2" t="s">
        <v>137</v>
      </c>
      <c r="BT1" s="2" t="s">
        <v>138</v>
      </c>
      <c r="BU1" s="4" t="s">
        <v>139</v>
      </c>
      <c r="BV1" s="4" t="s">
        <v>208</v>
      </c>
      <c r="BW1" s="2" t="s">
        <v>107</v>
      </c>
    </row>
    <row r="2" spans="1:77" x14ac:dyDescent="0.15">
      <c r="A2" s="55">
        <v>3</v>
      </c>
      <c r="B2" s="36">
        <v>42291</v>
      </c>
      <c r="C2" s="37" t="s">
        <v>316</v>
      </c>
      <c r="D2" s="155" t="s">
        <v>282</v>
      </c>
      <c r="E2" s="35"/>
      <c r="F2" s="35" t="s">
        <v>317</v>
      </c>
      <c r="G2" s="33">
        <v>42195</v>
      </c>
      <c r="H2" s="34" t="s">
        <v>257</v>
      </c>
      <c r="I2" s="34" t="s">
        <v>280</v>
      </c>
      <c r="J2" s="34"/>
      <c r="K2" s="35" t="s">
        <v>318</v>
      </c>
      <c r="L2" s="35" t="s">
        <v>319</v>
      </c>
      <c r="M2" s="166">
        <v>134.63636363636363</v>
      </c>
      <c r="N2" s="166">
        <v>28.018181818181816</v>
      </c>
      <c r="O2" s="35" t="s">
        <v>35</v>
      </c>
      <c r="P2" s="35">
        <v>30000</v>
      </c>
      <c r="Q2" s="166">
        <v>31.409090909090903</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t="s">
        <v>320</v>
      </c>
      <c r="AR2" s="34" t="s">
        <v>280</v>
      </c>
      <c r="AS2" s="34"/>
      <c r="AT2" s="34"/>
      <c r="AU2" s="34" t="s">
        <v>321</v>
      </c>
      <c r="AV2" s="34">
        <v>8</v>
      </c>
      <c r="AW2" s="34"/>
      <c r="AX2" s="34"/>
      <c r="AY2" s="34"/>
      <c r="AZ2" s="34" t="s">
        <v>322</v>
      </c>
      <c r="BA2" s="35"/>
      <c r="BB2" s="34">
        <v>0</v>
      </c>
      <c r="BC2" s="34">
        <v>12</v>
      </c>
      <c r="BD2" s="34">
        <v>0</v>
      </c>
      <c r="BE2" s="34">
        <v>0</v>
      </c>
      <c r="BF2" s="34">
        <v>0</v>
      </c>
      <c r="BG2" s="34">
        <v>0</v>
      </c>
      <c r="BH2" s="34">
        <v>0</v>
      </c>
      <c r="BI2" s="34">
        <v>0</v>
      </c>
      <c r="BJ2" s="34">
        <v>0</v>
      </c>
      <c r="BK2" s="34">
        <v>0</v>
      </c>
      <c r="BL2" s="34"/>
      <c r="BM2" s="34" t="s">
        <v>280</v>
      </c>
      <c r="BN2" s="34">
        <v>12</v>
      </c>
      <c r="BO2" s="34" t="s">
        <v>280</v>
      </c>
      <c r="BP2" s="34"/>
      <c r="BQ2" s="34"/>
      <c r="BR2" s="34"/>
      <c r="BS2" s="35"/>
      <c r="BT2" s="38"/>
      <c r="BU2" s="34"/>
      <c r="BV2" s="34" t="s">
        <v>280</v>
      </c>
      <c r="BW2" s="35"/>
      <c r="BX2" s="102" t="s">
        <v>310</v>
      </c>
      <c r="BY2" s="102" t="s">
        <v>277</v>
      </c>
    </row>
    <row r="3" spans="1:77" x14ac:dyDescent="0.15">
      <c r="A3" s="55">
        <v>5265</v>
      </c>
      <c r="B3" s="36">
        <v>42291</v>
      </c>
      <c r="C3" s="37" t="s">
        <v>316</v>
      </c>
      <c r="D3" s="155" t="s">
        <v>282</v>
      </c>
      <c r="E3" s="35"/>
      <c r="F3" s="35" t="s">
        <v>317</v>
      </c>
      <c r="G3" s="33">
        <v>42214</v>
      </c>
      <c r="H3" s="34" t="s">
        <v>257</v>
      </c>
      <c r="I3" s="34" t="s">
        <v>280</v>
      </c>
      <c r="J3" s="34"/>
      <c r="K3" s="35" t="s">
        <v>323</v>
      </c>
      <c r="L3" s="35" t="s">
        <v>311</v>
      </c>
      <c r="M3" s="166">
        <v>118.8</v>
      </c>
      <c r="N3" s="166">
        <v>27.81</v>
      </c>
      <c r="O3" s="35" t="s">
        <v>35</v>
      </c>
      <c r="P3" s="35">
        <v>30000</v>
      </c>
      <c r="Q3" s="166">
        <v>30.97</v>
      </c>
      <c r="R3" s="35"/>
      <c r="S3" s="35"/>
      <c r="T3" s="35"/>
      <c r="U3" s="35"/>
      <c r="V3" s="35"/>
      <c r="W3" s="35"/>
      <c r="X3" s="35"/>
      <c r="Y3" s="35"/>
      <c r="Z3" s="35"/>
      <c r="AA3" s="35"/>
      <c r="AB3" s="35"/>
      <c r="AC3" s="35"/>
      <c r="AD3" s="35"/>
      <c r="AE3" s="35"/>
      <c r="AF3" s="35"/>
      <c r="AG3" s="35"/>
      <c r="AH3" s="35"/>
      <c r="AI3" s="35"/>
      <c r="AJ3" s="35"/>
      <c r="AK3" s="35"/>
      <c r="AL3" s="35"/>
      <c r="AM3" s="35"/>
      <c r="AN3" s="35"/>
      <c r="AO3" s="35"/>
      <c r="AP3" s="35"/>
      <c r="AQ3" t="s">
        <v>320</v>
      </c>
      <c r="AR3" s="34" t="s">
        <v>280</v>
      </c>
      <c r="AS3" s="34"/>
      <c r="AT3" s="34"/>
      <c r="AU3" s="34"/>
      <c r="AV3" s="34"/>
      <c r="AW3" s="34"/>
      <c r="AX3" s="34"/>
      <c r="AY3" s="34"/>
      <c r="AZ3" s="34" t="s">
        <v>322</v>
      </c>
      <c r="BA3" s="35"/>
      <c r="BB3" s="34">
        <v>10</v>
      </c>
      <c r="BC3" s="34">
        <v>0</v>
      </c>
      <c r="BD3" s="34">
        <v>0</v>
      </c>
      <c r="BE3" s="34">
        <v>0</v>
      </c>
      <c r="BF3" s="34">
        <v>0</v>
      </c>
      <c r="BG3" s="34">
        <v>0</v>
      </c>
      <c r="BH3" s="34">
        <v>0</v>
      </c>
      <c r="BI3" s="34">
        <v>0</v>
      </c>
      <c r="BJ3" s="34">
        <v>0</v>
      </c>
      <c r="BK3" s="34">
        <v>0</v>
      </c>
      <c r="BL3" s="34"/>
      <c r="BM3" s="34" t="s">
        <v>280</v>
      </c>
      <c r="BN3" s="34">
        <v>12</v>
      </c>
      <c r="BO3" s="34" t="s">
        <v>280</v>
      </c>
      <c r="BP3" s="34"/>
      <c r="BQ3" s="34"/>
      <c r="BR3" s="34"/>
      <c r="BS3" s="35"/>
      <c r="BT3" s="35"/>
      <c r="BU3" s="34"/>
      <c r="BV3" s="34" t="s">
        <v>280</v>
      </c>
      <c r="BW3" s="155"/>
      <c r="BX3" s="103" t="s">
        <v>276</v>
      </c>
      <c r="BY3" s="104" t="s">
        <v>277</v>
      </c>
    </row>
    <row r="4" spans="1:77" x14ac:dyDescent="0.15">
      <c r="A4" s="55">
        <v>5441</v>
      </c>
      <c r="B4" s="36">
        <v>42292</v>
      </c>
      <c r="C4" s="37" t="s">
        <v>316</v>
      </c>
      <c r="D4" s="155" t="s">
        <v>282</v>
      </c>
      <c r="E4" s="35"/>
      <c r="F4" s="35" t="s">
        <v>317</v>
      </c>
      <c r="G4" s="33">
        <v>42192</v>
      </c>
      <c r="H4" s="34" t="s">
        <v>257</v>
      </c>
      <c r="I4" s="34" t="s">
        <v>280</v>
      </c>
      <c r="J4" s="34"/>
      <c r="K4" s="35" t="s">
        <v>324</v>
      </c>
      <c r="L4" s="35" t="s">
        <v>312</v>
      </c>
      <c r="M4" s="166">
        <v>126.5</v>
      </c>
      <c r="N4" s="166">
        <v>27.627272727272725</v>
      </c>
      <c r="O4" s="35" t="s">
        <v>35</v>
      </c>
      <c r="P4" s="35">
        <v>30000</v>
      </c>
      <c r="Q4" s="166">
        <v>31.372727272727268</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t="s">
        <v>320</v>
      </c>
      <c r="AR4" s="34" t="s">
        <v>280</v>
      </c>
      <c r="AS4" s="34"/>
      <c r="AT4" s="34"/>
      <c r="AU4" s="34" t="s">
        <v>321</v>
      </c>
      <c r="AV4" s="34">
        <v>8</v>
      </c>
      <c r="AW4" s="34"/>
      <c r="AX4" s="34"/>
      <c r="AY4" s="34"/>
      <c r="AZ4" s="34" t="s">
        <v>322</v>
      </c>
      <c r="BA4" s="35"/>
      <c r="BB4" s="34">
        <v>8</v>
      </c>
      <c r="BC4" s="34">
        <v>0</v>
      </c>
      <c r="BD4" s="34">
        <v>0</v>
      </c>
      <c r="BE4" s="34">
        <v>0</v>
      </c>
      <c r="BF4" s="34">
        <v>0</v>
      </c>
      <c r="BG4" s="34">
        <v>0</v>
      </c>
      <c r="BH4" s="34">
        <v>0</v>
      </c>
      <c r="BI4" s="34">
        <v>0</v>
      </c>
      <c r="BJ4" s="34">
        <v>0</v>
      </c>
      <c r="BK4" s="34">
        <v>0</v>
      </c>
      <c r="BL4" s="34">
        <v>12</v>
      </c>
      <c r="BM4" s="34" t="s">
        <v>257</v>
      </c>
      <c r="BN4" s="34">
        <v>12</v>
      </c>
      <c r="BO4" s="34" t="s">
        <v>280</v>
      </c>
      <c r="BP4" s="34"/>
      <c r="BQ4" s="34"/>
      <c r="BR4" s="34"/>
      <c r="BS4" s="35"/>
      <c r="BT4" s="35"/>
      <c r="BU4" s="34"/>
      <c r="BV4" s="34" t="s">
        <v>280</v>
      </c>
      <c r="BW4" s="38"/>
      <c r="BX4" s="103" t="s">
        <v>276</v>
      </c>
      <c r="BY4" s="102" t="s">
        <v>277</v>
      </c>
    </row>
    <row r="5" spans="1:77" x14ac:dyDescent="0.15">
      <c r="A5" s="55">
        <v>4000</v>
      </c>
      <c r="B5" s="36">
        <v>42292</v>
      </c>
      <c r="C5" s="37" t="s">
        <v>316</v>
      </c>
      <c r="D5" s="155" t="s">
        <v>282</v>
      </c>
      <c r="E5" s="35"/>
      <c r="F5" s="35" t="s">
        <v>317</v>
      </c>
      <c r="G5" s="33">
        <v>42227</v>
      </c>
      <c r="H5" s="34" t="s">
        <v>257</v>
      </c>
      <c r="I5" s="34" t="s">
        <v>280</v>
      </c>
      <c r="J5" s="34"/>
      <c r="K5" s="35" t="s">
        <v>275</v>
      </c>
      <c r="L5" s="35" t="s">
        <v>279</v>
      </c>
      <c r="M5" s="166">
        <v>109.99999999999999</v>
      </c>
      <c r="N5" s="166">
        <v>32</v>
      </c>
      <c r="O5" s="35" t="s">
        <v>35</v>
      </c>
      <c r="P5" s="35">
        <v>30000</v>
      </c>
      <c r="Q5" s="166">
        <v>29.5</v>
      </c>
      <c r="R5" s="35"/>
      <c r="S5" s="35"/>
      <c r="T5" s="35"/>
      <c r="U5" s="35"/>
      <c r="V5" s="35"/>
      <c r="W5" s="35"/>
      <c r="X5" s="35"/>
      <c r="Y5" s="35"/>
      <c r="Z5" s="35"/>
      <c r="AA5" s="35"/>
      <c r="AB5" s="35"/>
      <c r="AC5" s="35"/>
      <c r="AD5" s="166"/>
      <c r="AE5" s="166"/>
      <c r="AF5" s="166"/>
      <c r="AG5" s="166"/>
      <c r="AH5" s="166"/>
      <c r="AI5" s="166"/>
      <c r="AJ5" s="166"/>
      <c r="AK5" s="166"/>
      <c r="AL5" s="35"/>
      <c r="AM5" s="35"/>
      <c r="AN5" s="35"/>
      <c r="AO5" s="35"/>
      <c r="AP5" s="35"/>
      <c r="AQ5" s="35" t="s">
        <v>320</v>
      </c>
      <c r="AR5" s="34" t="s">
        <v>280</v>
      </c>
      <c r="AS5" s="34"/>
      <c r="AT5" s="34"/>
      <c r="AU5" s="34" t="s">
        <v>321</v>
      </c>
      <c r="AV5" s="34">
        <v>10</v>
      </c>
      <c r="AW5" s="34"/>
      <c r="AX5" s="34"/>
      <c r="AY5" s="34"/>
      <c r="AZ5" s="34" t="s">
        <v>322</v>
      </c>
      <c r="BA5" s="35"/>
      <c r="BB5" s="34">
        <v>0</v>
      </c>
      <c r="BC5" s="34">
        <v>0</v>
      </c>
      <c r="BD5" s="34">
        <v>7</v>
      </c>
      <c r="BE5" s="34">
        <v>0</v>
      </c>
      <c r="BF5" s="34">
        <v>0</v>
      </c>
      <c r="BG5" s="34">
        <v>0</v>
      </c>
      <c r="BH5" s="34">
        <v>0</v>
      </c>
      <c r="BI5" s="34">
        <v>0</v>
      </c>
      <c r="BJ5" s="34">
        <v>0</v>
      </c>
      <c r="BK5" s="34">
        <v>0</v>
      </c>
      <c r="BL5" s="34">
        <v>24</v>
      </c>
      <c r="BM5" s="34" t="s">
        <v>280</v>
      </c>
      <c r="BN5" s="34"/>
      <c r="BO5" s="34" t="s">
        <v>280</v>
      </c>
      <c r="BP5" s="34"/>
      <c r="BQ5" s="34"/>
      <c r="BR5" s="34"/>
      <c r="BS5" s="35"/>
      <c r="BT5" s="35"/>
      <c r="BU5" s="34"/>
      <c r="BV5" s="34" t="s">
        <v>280</v>
      </c>
      <c r="BW5" s="35"/>
      <c r="BX5" t="s">
        <v>313</v>
      </c>
      <c r="BY5" s="104" t="s">
        <v>277</v>
      </c>
    </row>
    <row r="6" spans="1:77" x14ac:dyDescent="0.15">
      <c r="A6" s="55">
        <v>5106</v>
      </c>
      <c r="B6" s="36">
        <v>42292</v>
      </c>
      <c r="C6" s="37" t="s">
        <v>316</v>
      </c>
      <c r="D6" s="155" t="s">
        <v>282</v>
      </c>
      <c r="E6" s="35"/>
      <c r="F6" s="35" t="s">
        <v>317</v>
      </c>
      <c r="G6" s="33">
        <v>42184</v>
      </c>
      <c r="H6" s="156" t="s">
        <v>280</v>
      </c>
      <c r="I6" s="156" t="s">
        <v>299</v>
      </c>
      <c r="J6" s="34"/>
      <c r="K6" s="155" t="s">
        <v>314</v>
      </c>
      <c r="L6" s="155" t="s">
        <v>301</v>
      </c>
      <c r="M6" s="166">
        <v>99.109090909090895</v>
      </c>
      <c r="N6" s="166">
        <v>24.16363636363636</v>
      </c>
      <c r="O6" s="35" t="s">
        <v>35</v>
      </c>
      <c r="P6" s="35">
        <v>30000</v>
      </c>
      <c r="Q6" s="166">
        <v>27.763636363636362</v>
      </c>
      <c r="R6" s="35"/>
      <c r="S6" s="35"/>
      <c r="T6" s="35"/>
      <c r="U6" s="35"/>
      <c r="V6" s="35"/>
      <c r="W6" s="35"/>
      <c r="X6" s="35"/>
      <c r="Y6" s="35"/>
      <c r="Z6" s="35"/>
      <c r="AA6" s="35"/>
      <c r="AB6" s="35"/>
      <c r="AC6" s="35"/>
      <c r="AD6" s="166"/>
      <c r="AE6" s="166"/>
      <c r="AF6" s="166"/>
      <c r="AG6" s="166"/>
      <c r="AH6" s="166"/>
      <c r="AI6" s="166"/>
      <c r="AJ6" s="166"/>
      <c r="AK6" s="166"/>
      <c r="AL6" s="35"/>
      <c r="AM6" s="35"/>
      <c r="AN6" s="35"/>
      <c r="AO6" s="35"/>
      <c r="AP6" s="35"/>
      <c r="AQ6" s="35" t="s">
        <v>320</v>
      </c>
      <c r="AR6" s="34" t="s">
        <v>280</v>
      </c>
      <c r="AS6" s="34"/>
      <c r="AT6" s="34"/>
      <c r="AU6" s="34"/>
      <c r="AV6" s="34"/>
      <c r="AW6" s="34"/>
      <c r="AX6" s="34"/>
      <c r="AY6" s="34"/>
      <c r="AZ6" s="34" t="s">
        <v>280</v>
      </c>
      <c r="BA6" s="35"/>
      <c r="BB6" s="34">
        <v>0</v>
      </c>
      <c r="BC6" s="34">
        <v>0</v>
      </c>
      <c r="BD6" s="34">
        <v>0</v>
      </c>
      <c r="BE6" s="34">
        <v>0</v>
      </c>
      <c r="BF6" s="34">
        <v>0</v>
      </c>
      <c r="BG6" s="34">
        <v>0</v>
      </c>
      <c r="BH6" s="34">
        <v>0</v>
      </c>
      <c r="BI6" s="34">
        <v>0</v>
      </c>
      <c r="BJ6" s="34">
        <v>0</v>
      </c>
      <c r="BK6" s="34">
        <v>0</v>
      </c>
      <c r="BL6" s="34"/>
      <c r="BM6" s="34"/>
      <c r="BN6" s="34"/>
      <c r="BO6" s="34" t="s">
        <v>280</v>
      </c>
      <c r="BP6" s="34">
        <v>71.819999999999993</v>
      </c>
      <c r="BQ6" s="34"/>
      <c r="BR6" s="34"/>
      <c r="BS6" s="38"/>
      <c r="BT6" s="38"/>
      <c r="BU6" s="34"/>
      <c r="BV6" s="34" t="s">
        <v>280</v>
      </c>
      <c r="BW6" s="155" t="s">
        <v>303</v>
      </c>
      <c r="BX6" s="103" t="s">
        <v>276</v>
      </c>
      <c r="BY6" s="104" t="s">
        <v>277</v>
      </c>
    </row>
    <row r="7" spans="1:77" x14ac:dyDescent="0.15">
      <c r="A7" s="55">
        <v>5922</v>
      </c>
      <c r="B7" s="36">
        <v>42293</v>
      </c>
      <c r="C7" s="37" t="s">
        <v>316</v>
      </c>
      <c r="D7" s="155" t="s">
        <v>282</v>
      </c>
      <c r="E7" s="35"/>
      <c r="F7" s="35" t="s">
        <v>317</v>
      </c>
      <c r="G7" s="33">
        <v>42285</v>
      </c>
      <c r="H7" s="156" t="s">
        <v>257</v>
      </c>
      <c r="I7" s="156" t="s">
        <v>280</v>
      </c>
      <c r="J7" s="34"/>
      <c r="K7" s="155" t="s">
        <v>325</v>
      </c>
      <c r="L7" s="155" t="s">
        <v>315</v>
      </c>
      <c r="M7" s="166">
        <v>121.18181818181819</v>
      </c>
      <c r="N7" s="166">
        <v>25.218181818181815</v>
      </c>
      <c r="O7" s="35" t="s">
        <v>35</v>
      </c>
      <c r="P7" s="35">
        <v>30000</v>
      </c>
      <c r="Q7" s="166">
        <v>28.272727272727273</v>
      </c>
      <c r="R7" s="35"/>
      <c r="S7" s="35"/>
      <c r="T7" s="35"/>
      <c r="U7" s="35"/>
      <c r="V7" s="35"/>
      <c r="W7" s="35"/>
      <c r="X7" s="35"/>
      <c r="Y7" s="35"/>
      <c r="Z7" s="35"/>
      <c r="AA7" s="35"/>
      <c r="AB7" s="35"/>
      <c r="AC7" s="35"/>
      <c r="AD7" s="166"/>
      <c r="AE7" s="166"/>
      <c r="AF7" s="166"/>
      <c r="AG7" s="166"/>
      <c r="AH7" s="166"/>
      <c r="AI7" s="166"/>
      <c r="AJ7" s="166"/>
      <c r="AK7" s="166"/>
      <c r="AL7" s="35"/>
      <c r="AM7" s="35"/>
      <c r="AN7" s="35"/>
      <c r="AO7" s="35"/>
      <c r="AP7" s="35"/>
      <c r="AQ7" s="35" t="s">
        <v>320</v>
      </c>
      <c r="AR7" s="34" t="s">
        <v>280</v>
      </c>
      <c r="AS7" s="34"/>
      <c r="AT7" s="34"/>
      <c r="AU7" s="34"/>
      <c r="AV7" s="34"/>
      <c r="AW7" s="34"/>
      <c r="AX7" s="34"/>
      <c r="AY7" s="34"/>
      <c r="AZ7" s="34" t="s">
        <v>322</v>
      </c>
      <c r="BA7" s="35"/>
      <c r="BB7" s="34">
        <v>0</v>
      </c>
      <c r="BC7" s="34">
        <v>0</v>
      </c>
      <c r="BD7" s="34">
        <v>0</v>
      </c>
      <c r="BE7" s="34">
        <v>0</v>
      </c>
      <c r="BF7" s="34">
        <v>0</v>
      </c>
      <c r="BG7" s="34">
        <v>0</v>
      </c>
      <c r="BH7" s="34">
        <v>0</v>
      </c>
      <c r="BI7" s="34">
        <v>0</v>
      </c>
      <c r="BJ7" s="34">
        <v>0</v>
      </c>
      <c r="BK7" s="34">
        <v>0</v>
      </c>
      <c r="BL7" s="34"/>
      <c r="BM7" s="34" t="s">
        <v>280</v>
      </c>
      <c r="BN7" s="34"/>
      <c r="BO7" s="34" t="s">
        <v>280</v>
      </c>
      <c r="BP7" s="34"/>
      <c r="BQ7" s="34"/>
      <c r="BR7" s="34"/>
      <c r="BS7" s="38"/>
      <c r="BT7" s="38"/>
      <c r="BU7" s="34"/>
      <c r="BV7" s="34" t="s">
        <v>280</v>
      </c>
      <c r="BW7" s="155"/>
      <c r="BX7" s="103" t="s">
        <v>333</v>
      </c>
      <c r="BY7" s="104" t="s">
        <v>304</v>
      </c>
    </row>
    <row r="8" spans="1:77" x14ac:dyDescent="0.15">
      <c r="A8" s="55">
        <v>1</v>
      </c>
      <c r="B8" s="36">
        <v>42291</v>
      </c>
      <c r="C8" s="37" t="s">
        <v>316</v>
      </c>
      <c r="D8" s="155" t="s">
        <v>282</v>
      </c>
      <c r="E8" s="35"/>
      <c r="F8" s="35" t="s">
        <v>326</v>
      </c>
      <c r="G8" s="33">
        <v>42195</v>
      </c>
      <c r="H8" s="34" t="s">
        <v>257</v>
      </c>
      <c r="I8" s="34" t="s">
        <v>280</v>
      </c>
      <c r="J8" s="34"/>
      <c r="K8" s="35" t="s">
        <v>318</v>
      </c>
      <c r="L8" s="35" t="s">
        <v>319</v>
      </c>
      <c r="M8" s="166">
        <v>134.63636363636363</v>
      </c>
      <c r="N8" s="166">
        <v>28.018181818181816</v>
      </c>
      <c r="O8" s="35" t="s">
        <v>35</v>
      </c>
      <c r="P8" s="35">
        <v>30000</v>
      </c>
      <c r="Q8" s="166">
        <v>31.409090909090903</v>
      </c>
      <c r="R8" s="35"/>
      <c r="S8" s="35"/>
      <c r="T8" s="35"/>
      <c r="U8" s="35"/>
      <c r="V8" s="35"/>
      <c r="W8" s="35"/>
      <c r="X8" s="35"/>
      <c r="Y8" s="35"/>
      <c r="Z8" s="35"/>
      <c r="AA8" s="35"/>
      <c r="AB8" s="35"/>
      <c r="AC8" s="35"/>
      <c r="AD8" s="166"/>
      <c r="AE8" s="166"/>
      <c r="AF8" s="166">
        <v>14.254545454545454</v>
      </c>
      <c r="AG8" s="166"/>
      <c r="AH8" s="166"/>
      <c r="AI8" s="166"/>
      <c r="AJ8" s="166"/>
      <c r="AK8" s="166"/>
      <c r="AL8" s="35"/>
      <c r="AM8" s="35"/>
      <c r="AN8" s="35"/>
      <c r="AO8" s="35"/>
      <c r="AP8" s="35"/>
      <c r="AQ8" s="35" t="s">
        <v>327</v>
      </c>
      <c r="AR8" s="34" t="s">
        <v>280</v>
      </c>
      <c r="AS8" s="34"/>
      <c r="AT8" s="34"/>
      <c r="AU8" s="34" t="s">
        <v>321</v>
      </c>
      <c r="AV8" s="34">
        <v>8</v>
      </c>
      <c r="AW8" s="34"/>
      <c r="AX8" s="34"/>
      <c r="AY8" s="34"/>
      <c r="AZ8" s="34" t="s">
        <v>322</v>
      </c>
      <c r="BA8" s="35"/>
      <c r="BB8" s="34">
        <v>0</v>
      </c>
      <c r="BC8" s="34">
        <v>12</v>
      </c>
      <c r="BD8" s="34">
        <v>0</v>
      </c>
      <c r="BE8" s="34">
        <v>0</v>
      </c>
      <c r="BF8" s="34">
        <v>0</v>
      </c>
      <c r="BG8" s="34">
        <v>0</v>
      </c>
      <c r="BH8" s="34">
        <v>0</v>
      </c>
      <c r="BI8" s="34">
        <v>0</v>
      </c>
      <c r="BJ8" s="34">
        <v>0</v>
      </c>
      <c r="BK8" s="34">
        <v>0</v>
      </c>
      <c r="BL8" s="34"/>
      <c r="BM8" s="34" t="s">
        <v>280</v>
      </c>
      <c r="BN8" s="34">
        <v>12</v>
      </c>
      <c r="BO8" s="34" t="s">
        <v>280</v>
      </c>
      <c r="BP8" s="34"/>
      <c r="BQ8" s="34"/>
      <c r="BR8" s="34"/>
      <c r="BS8" s="35"/>
      <c r="BT8" s="38"/>
      <c r="BU8" s="34"/>
      <c r="BV8" s="34" t="s">
        <v>280</v>
      </c>
      <c r="BW8" s="35"/>
      <c r="BX8" s="102" t="s">
        <v>328</v>
      </c>
      <c r="BY8" s="102" t="s">
        <v>277</v>
      </c>
    </row>
    <row r="9" spans="1:77" x14ac:dyDescent="0.15">
      <c r="A9" s="55">
        <v>5263</v>
      </c>
      <c r="B9" s="36">
        <v>42291</v>
      </c>
      <c r="C9" s="37" t="s">
        <v>316</v>
      </c>
      <c r="D9" s="155" t="s">
        <v>282</v>
      </c>
      <c r="E9" s="35"/>
      <c r="F9" s="35" t="s">
        <v>326</v>
      </c>
      <c r="G9" s="33">
        <v>42214</v>
      </c>
      <c r="H9" s="34" t="s">
        <v>257</v>
      </c>
      <c r="I9" s="34" t="s">
        <v>280</v>
      </c>
      <c r="J9" s="34"/>
      <c r="K9" s="35" t="s">
        <v>323</v>
      </c>
      <c r="L9" s="35" t="s">
        <v>311</v>
      </c>
      <c r="M9" s="166">
        <v>118.8</v>
      </c>
      <c r="N9" s="166">
        <v>27.81</v>
      </c>
      <c r="O9" s="35" t="s">
        <v>35</v>
      </c>
      <c r="P9" s="35">
        <v>30000</v>
      </c>
      <c r="Q9" s="166">
        <v>30.97</v>
      </c>
      <c r="R9" s="35"/>
      <c r="S9" s="35"/>
      <c r="T9" s="35"/>
      <c r="U9" s="35"/>
      <c r="V9" s="35"/>
      <c r="W9" s="35"/>
      <c r="X9" s="35"/>
      <c r="Y9" s="35"/>
      <c r="Z9" s="35"/>
      <c r="AA9" s="35"/>
      <c r="AB9" s="35"/>
      <c r="AC9" s="35"/>
      <c r="AD9" s="166"/>
      <c r="AE9" s="166"/>
      <c r="AF9" s="166">
        <v>12.38</v>
      </c>
      <c r="AG9" s="166"/>
      <c r="AH9" s="166"/>
      <c r="AI9" s="166"/>
      <c r="AJ9" s="166"/>
      <c r="AK9" s="166"/>
      <c r="AL9" s="35"/>
      <c r="AM9" s="35"/>
      <c r="AN9" s="35"/>
      <c r="AO9" s="35"/>
      <c r="AP9" s="35"/>
      <c r="AQ9" s="35" t="s">
        <v>327</v>
      </c>
      <c r="AR9" s="34" t="s">
        <v>280</v>
      </c>
      <c r="AS9" s="34"/>
      <c r="AT9" s="34"/>
      <c r="AU9" s="34"/>
      <c r="AV9" s="34"/>
      <c r="AW9" s="34"/>
      <c r="AX9" s="34"/>
      <c r="AY9" s="34"/>
      <c r="AZ9" s="34" t="s">
        <v>322</v>
      </c>
      <c r="BA9" s="35"/>
      <c r="BB9" s="34">
        <v>10</v>
      </c>
      <c r="BC9" s="34">
        <v>0</v>
      </c>
      <c r="BD9" s="34">
        <v>0</v>
      </c>
      <c r="BE9" s="34">
        <v>0</v>
      </c>
      <c r="BF9" s="34">
        <v>0</v>
      </c>
      <c r="BG9" s="34">
        <v>0</v>
      </c>
      <c r="BH9" s="34">
        <v>0</v>
      </c>
      <c r="BI9" s="34">
        <v>0</v>
      </c>
      <c r="BJ9" s="34">
        <v>0</v>
      </c>
      <c r="BK9" s="34">
        <v>0</v>
      </c>
      <c r="BL9" s="34"/>
      <c r="BM9" s="34" t="s">
        <v>280</v>
      </c>
      <c r="BN9" s="34">
        <v>12</v>
      </c>
      <c r="BO9" s="34" t="s">
        <v>280</v>
      </c>
      <c r="BP9" s="34"/>
      <c r="BQ9" s="34"/>
      <c r="BR9" s="34"/>
      <c r="BS9" s="35"/>
      <c r="BT9" s="35"/>
      <c r="BU9" s="34"/>
      <c r="BV9" s="34" t="s">
        <v>280</v>
      </c>
      <c r="BW9" s="155"/>
      <c r="BX9" s="103" t="s">
        <v>276</v>
      </c>
      <c r="BY9" s="104" t="s">
        <v>277</v>
      </c>
    </row>
    <row r="10" spans="1:77" x14ac:dyDescent="0.15">
      <c r="A10" s="55">
        <v>5439</v>
      </c>
      <c r="B10" s="36">
        <v>42292</v>
      </c>
      <c r="C10" s="37" t="s">
        <v>316</v>
      </c>
      <c r="D10" s="155" t="s">
        <v>282</v>
      </c>
      <c r="E10" s="35"/>
      <c r="F10" s="35" t="s">
        <v>326</v>
      </c>
      <c r="G10" s="33">
        <v>42192</v>
      </c>
      <c r="H10" s="34" t="s">
        <v>257</v>
      </c>
      <c r="I10" s="34" t="s">
        <v>280</v>
      </c>
      <c r="J10" s="34"/>
      <c r="K10" s="35" t="s">
        <v>324</v>
      </c>
      <c r="L10" s="35" t="s">
        <v>312</v>
      </c>
      <c r="M10" s="166">
        <v>126.5</v>
      </c>
      <c r="N10" s="166">
        <v>27.627272727272725</v>
      </c>
      <c r="O10" s="35" t="s">
        <v>35</v>
      </c>
      <c r="P10" s="35">
        <v>30000</v>
      </c>
      <c r="Q10" s="166">
        <v>31.372727272727268</v>
      </c>
      <c r="R10" s="35"/>
      <c r="S10" s="35"/>
      <c r="T10" s="35"/>
      <c r="U10" s="35"/>
      <c r="V10" s="35"/>
      <c r="W10" s="166"/>
      <c r="X10" s="35"/>
      <c r="Y10" s="35"/>
      <c r="Z10" s="35"/>
      <c r="AA10" s="35"/>
      <c r="AB10" s="35"/>
      <c r="AC10" s="35"/>
      <c r="AD10" s="166"/>
      <c r="AE10" s="166"/>
      <c r="AF10" s="166">
        <v>13.227272727272727</v>
      </c>
      <c r="AG10" s="166"/>
      <c r="AH10" s="166"/>
      <c r="AI10" s="166"/>
      <c r="AJ10" s="166"/>
      <c r="AK10" s="166"/>
      <c r="AL10" s="35"/>
      <c r="AM10" s="35"/>
      <c r="AN10" s="35"/>
      <c r="AO10" s="35"/>
      <c r="AP10" s="35"/>
      <c r="AQ10" s="35" t="s">
        <v>327</v>
      </c>
      <c r="AR10" s="34" t="s">
        <v>280</v>
      </c>
      <c r="AS10" s="34"/>
      <c r="AT10" s="34"/>
      <c r="AU10" s="34" t="s">
        <v>321</v>
      </c>
      <c r="AV10" s="34">
        <v>8</v>
      </c>
      <c r="AW10" s="34"/>
      <c r="AX10" s="34"/>
      <c r="AY10" s="34"/>
      <c r="AZ10" s="34" t="s">
        <v>322</v>
      </c>
      <c r="BA10" s="35"/>
      <c r="BB10" s="34">
        <v>8</v>
      </c>
      <c r="BC10" s="34">
        <v>0</v>
      </c>
      <c r="BD10" s="34">
        <v>0</v>
      </c>
      <c r="BE10" s="34">
        <v>0</v>
      </c>
      <c r="BF10" s="34">
        <v>0</v>
      </c>
      <c r="BG10" s="34">
        <v>0</v>
      </c>
      <c r="BH10" s="34">
        <v>0</v>
      </c>
      <c r="BI10" s="34">
        <v>0</v>
      </c>
      <c r="BJ10" s="34">
        <v>0</v>
      </c>
      <c r="BK10" s="34">
        <v>0</v>
      </c>
      <c r="BL10" s="34">
        <v>12</v>
      </c>
      <c r="BM10" s="34" t="s">
        <v>257</v>
      </c>
      <c r="BN10" s="34">
        <v>12</v>
      </c>
      <c r="BO10" s="34" t="s">
        <v>280</v>
      </c>
      <c r="BP10" s="34"/>
      <c r="BQ10" s="34"/>
      <c r="BR10" s="34"/>
      <c r="BS10" s="35"/>
      <c r="BT10" s="35"/>
      <c r="BU10" s="34"/>
      <c r="BV10" s="34" t="s">
        <v>280</v>
      </c>
      <c r="BW10" s="38"/>
      <c r="BX10" s="103" t="s">
        <v>276</v>
      </c>
      <c r="BY10" s="102" t="s">
        <v>277</v>
      </c>
    </row>
    <row r="11" spans="1:77" x14ac:dyDescent="0.15">
      <c r="A11" s="55">
        <v>5679</v>
      </c>
      <c r="B11" s="36">
        <v>42292</v>
      </c>
      <c r="C11" s="37" t="s">
        <v>316</v>
      </c>
      <c r="D11" s="155" t="s">
        <v>282</v>
      </c>
      <c r="E11" s="35"/>
      <c r="F11" s="35" t="s">
        <v>326</v>
      </c>
      <c r="G11" s="33">
        <v>42227</v>
      </c>
      <c r="H11" s="34" t="s">
        <v>257</v>
      </c>
      <c r="I11" s="34" t="s">
        <v>280</v>
      </c>
      <c r="J11" s="34"/>
      <c r="K11" s="35" t="s">
        <v>275</v>
      </c>
      <c r="L11" s="35" t="s">
        <v>279</v>
      </c>
      <c r="M11" s="166">
        <v>109.99999999999999</v>
      </c>
      <c r="N11" s="166">
        <v>32</v>
      </c>
      <c r="O11" s="35" t="s">
        <v>35</v>
      </c>
      <c r="P11" s="35">
        <v>30000</v>
      </c>
      <c r="Q11" s="166">
        <v>29.5</v>
      </c>
      <c r="R11" s="35"/>
      <c r="S11" s="35"/>
      <c r="T11" s="35"/>
      <c r="U11" s="35"/>
      <c r="V11" s="35"/>
      <c r="W11" s="166"/>
      <c r="X11" s="35"/>
      <c r="Y11" s="35"/>
      <c r="Z11" s="35"/>
      <c r="AA11" s="35"/>
      <c r="AB11" s="35"/>
      <c r="AC11" s="35"/>
      <c r="AD11" s="166"/>
      <c r="AE11" s="166"/>
      <c r="AF11" s="166">
        <v>19.499999999999996</v>
      </c>
      <c r="AG11" s="166"/>
      <c r="AH11" s="166"/>
      <c r="AI11" s="166"/>
      <c r="AJ11" s="166"/>
      <c r="AK11" s="166"/>
      <c r="AL11" s="35"/>
      <c r="AM11" s="35"/>
      <c r="AN11" s="35"/>
      <c r="AO11" s="35"/>
      <c r="AP11" s="35"/>
      <c r="AQ11" s="35" t="s">
        <v>327</v>
      </c>
      <c r="AR11" s="34" t="s">
        <v>280</v>
      </c>
      <c r="AS11" s="34"/>
      <c r="AT11" s="34"/>
      <c r="AU11" s="34" t="s">
        <v>321</v>
      </c>
      <c r="AV11" s="34">
        <v>10</v>
      </c>
      <c r="AW11" s="34"/>
      <c r="AX11" s="34"/>
      <c r="AY11" s="34"/>
      <c r="AZ11" s="34" t="s">
        <v>322</v>
      </c>
      <c r="BA11" s="35"/>
      <c r="BB11" s="34">
        <v>0</v>
      </c>
      <c r="BC11" s="34">
        <v>0</v>
      </c>
      <c r="BD11" s="34">
        <v>7</v>
      </c>
      <c r="BE11" s="34">
        <v>0</v>
      </c>
      <c r="BF11" s="34">
        <v>0</v>
      </c>
      <c r="BG11" s="34">
        <v>0</v>
      </c>
      <c r="BH11" s="34">
        <v>0</v>
      </c>
      <c r="BI11" s="34">
        <v>0</v>
      </c>
      <c r="BJ11" s="34">
        <v>0</v>
      </c>
      <c r="BK11" s="34">
        <v>0</v>
      </c>
      <c r="BL11" s="34">
        <v>24</v>
      </c>
      <c r="BM11" s="34" t="s">
        <v>280</v>
      </c>
      <c r="BN11" s="34"/>
      <c r="BO11" s="34" t="s">
        <v>280</v>
      </c>
      <c r="BP11" s="34"/>
      <c r="BQ11" s="34"/>
      <c r="BR11" s="34"/>
      <c r="BS11" s="35"/>
      <c r="BT11" s="35"/>
      <c r="BU11" s="34"/>
      <c r="BV11" s="34" t="s">
        <v>280</v>
      </c>
      <c r="BW11" s="35"/>
      <c r="BX11" t="s">
        <v>276</v>
      </c>
      <c r="BY11" s="104" t="s">
        <v>277</v>
      </c>
    </row>
    <row r="12" spans="1:77" x14ac:dyDescent="0.15">
      <c r="A12" s="55">
        <v>5920</v>
      </c>
      <c r="B12" s="36">
        <v>42293</v>
      </c>
      <c r="C12" s="37" t="s">
        <v>316</v>
      </c>
      <c r="D12" s="155" t="s">
        <v>282</v>
      </c>
      <c r="E12" s="35"/>
      <c r="F12" s="35" t="s">
        <v>326</v>
      </c>
      <c r="G12" s="33">
        <v>42285</v>
      </c>
      <c r="H12" s="156" t="s">
        <v>257</v>
      </c>
      <c r="I12" s="156" t="s">
        <v>280</v>
      </c>
      <c r="J12" s="34"/>
      <c r="K12" s="155" t="s">
        <v>325</v>
      </c>
      <c r="L12" s="155" t="s">
        <v>315</v>
      </c>
      <c r="M12" s="166">
        <v>121.18181818181819</v>
      </c>
      <c r="N12" s="166">
        <v>25.218181818181815</v>
      </c>
      <c r="O12" s="35" t="s">
        <v>35</v>
      </c>
      <c r="P12" s="35">
        <v>30000</v>
      </c>
      <c r="Q12" s="166">
        <v>28.272727272727273</v>
      </c>
      <c r="R12" s="35"/>
      <c r="S12" s="35"/>
      <c r="T12" s="35"/>
      <c r="U12" s="35"/>
      <c r="V12" s="35"/>
      <c r="W12" s="166"/>
      <c r="X12" s="35"/>
      <c r="Y12" s="35"/>
      <c r="Z12" s="35"/>
      <c r="AA12" s="35"/>
      <c r="AB12" s="35"/>
      <c r="AC12" s="35"/>
      <c r="AD12" s="166"/>
      <c r="AE12" s="166"/>
      <c r="AF12" s="166">
        <v>12.827272727272726</v>
      </c>
      <c r="AG12" s="166"/>
      <c r="AH12" s="166"/>
      <c r="AI12" s="166"/>
      <c r="AJ12" s="166"/>
      <c r="AK12" s="166"/>
      <c r="AL12" s="35"/>
      <c r="AM12" s="35"/>
      <c r="AN12" s="35"/>
      <c r="AO12" s="35"/>
      <c r="AP12" s="35"/>
      <c r="AQ12" s="35" t="s">
        <v>327</v>
      </c>
      <c r="AR12" s="34" t="s">
        <v>280</v>
      </c>
      <c r="AS12" s="34"/>
      <c r="AT12" s="34"/>
      <c r="AU12" s="34"/>
      <c r="AV12" s="34"/>
      <c r="AW12" s="34"/>
      <c r="AX12" s="34"/>
      <c r="AY12" s="34"/>
      <c r="AZ12" s="34" t="s">
        <v>322</v>
      </c>
      <c r="BA12" s="35"/>
      <c r="BB12" s="34">
        <v>0</v>
      </c>
      <c r="BC12" s="34">
        <v>0</v>
      </c>
      <c r="BD12" s="34">
        <v>0</v>
      </c>
      <c r="BE12" s="34">
        <v>0</v>
      </c>
      <c r="BF12" s="34">
        <v>0</v>
      </c>
      <c r="BG12" s="34">
        <v>0</v>
      </c>
      <c r="BH12" s="34">
        <v>0</v>
      </c>
      <c r="BI12" s="34">
        <v>0</v>
      </c>
      <c r="BJ12" s="34">
        <v>0</v>
      </c>
      <c r="BK12" s="34">
        <v>0</v>
      </c>
      <c r="BL12" s="34"/>
      <c r="BM12" s="34" t="s">
        <v>280</v>
      </c>
      <c r="BN12" s="34"/>
      <c r="BO12" s="34" t="s">
        <v>280</v>
      </c>
      <c r="BP12" s="34"/>
      <c r="BQ12" s="34"/>
      <c r="BR12" s="34"/>
      <c r="BS12" s="38"/>
      <c r="BT12" s="38"/>
      <c r="BU12" s="34"/>
      <c r="BV12" s="34" t="s">
        <v>280</v>
      </c>
      <c r="BW12" s="155"/>
      <c r="BX12" s="103" t="s">
        <v>276</v>
      </c>
      <c r="BY12" s="104" t="s">
        <v>304</v>
      </c>
    </row>
    <row r="13" spans="1:77" x14ac:dyDescent="0.15">
      <c r="A13" s="55">
        <v>4</v>
      </c>
      <c r="B13" s="36">
        <v>42291</v>
      </c>
      <c r="C13" s="37" t="s">
        <v>316</v>
      </c>
      <c r="D13" s="155" t="s">
        <v>282</v>
      </c>
      <c r="E13" s="35"/>
      <c r="F13" s="35" t="s">
        <v>331</v>
      </c>
      <c r="G13" s="33">
        <v>42195</v>
      </c>
      <c r="H13" s="34" t="s">
        <v>257</v>
      </c>
      <c r="I13" s="34" t="s">
        <v>280</v>
      </c>
      <c r="J13" s="34"/>
      <c r="K13" s="35" t="s">
        <v>318</v>
      </c>
      <c r="L13" s="35" t="s">
        <v>319</v>
      </c>
      <c r="M13" s="166">
        <v>134.63636363636363</v>
      </c>
      <c r="N13" s="166">
        <v>34.327272727272721</v>
      </c>
      <c r="O13" s="35"/>
      <c r="P13" s="35"/>
      <c r="Q13" s="166"/>
      <c r="R13" s="35"/>
      <c r="S13" s="35"/>
      <c r="T13" s="35"/>
      <c r="U13" s="35"/>
      <c r="V13" s="35"/>
      <c r="W13" s="166">
        <v>18.463636363636361</v>
      </c>
      <c r="X13" s="35"/>
      <c r="Y13" s="35"/>
      <c r="Z13" s="35"/>
      <c r="AA13" s="35"/>
      <c r="AB13" s="35"/>
      <c r="AC13" s="35"/>
      <c r="AD13" s="166"/>
      <c r="AE13" s="166"/>
      <c r="AF13" s="166"/>
      <c r="AG13" s="166"/>
      <c r="AH13" s="166"/>
      <c r="AI13" s="166">
        <v>24.263636363636362</v>
      </c>
      <c r="AJ13" s="166"/>
      <c r="AK13" s="166"/>
      <c r="AL13" s="35"/>
      <c r="AM13" s="35"/>
      <c r="AN13" s="35"/>
      <c r="AO13" s="35"/>
      <c r="AP13" s="35"/>
      <c r="AQ13" t="s">
        <v>332</v>
      </c>
      <c r="AR13" s="34" t="s">
        <v>280</v>
      </c>
      <c r="AS13" s="34"/>
      <c r="AT13" s="34"/>
      <c r="AU13" s="34" t="s">
        <v>321</v>
      </c>
      <c r="AV13" s="34">
        <v>8</v>
      </c>
      <c r="AW13" s="34"/>
      <c r="AX13" s="34"/>
      <c r="AY13" s="34"/>
      <c r="AZ13" s="34" t="s">
        <v>322</v>
      </c>
      <c r="BA13" s="35"/>
      <c r="BB13" s="34">
        <v>0</v>
      </c>
      <c r="BC13" s="34">
        <v>12</v>
      </c>
      <c r="BD13" s="34">
        <v>0</v>
      </c>
      <c r="BE13" s="34">
        <v>0</v>
      </c>
      <c r="BF13" s="34">
        <v>0</v>
      </c>
      <c r="BG13" s="34">
        <v>0</v>
      </c>
      <c r="BH13" s="34">
        <v>0</v>
      </c>
      <c r="BI13" s="34">
        <v>0</v>
      </c>
      <c r="BJ13" s="34">
        <v>0</v>
      </c>
      <c r="BK13" s="34">
        <v>0</v>
      </c>
      <c r="BL13" s="34"/>
      <c r="BM13" s="34" t="s">
        <v>280</v>
      </c>
      <c r="BN13" s="34">
        <v>12</v>
      </c>
      <c r="BO13" s="34" t="s">
        <v>280</v>
      </c>
      <c r="BP13" s="34"/>
      <c r="BQ13" s="34"/>
      <c r="BR13" s="34"/>
      <c r="BS13" s="35"/>
      <c r="BT13" s="38"/>
      <c r="BU13" s="34"/>
      <c r="BV13" s="34" t="s">
        <v>280</v>
      </c>
      <c r="BW13" s="35"/>
      <c r="BX13" s="102" t="s">
        <v>329</v>
      </c>
      <c r="BY13" s="102" t="s">
        <v>277</v>
      </c>
    </row>
    <row r="14" spans="1:77" x14ac:dyDescent="0.15">
      <c r="A14" s="55">
        <v>5266</v>
      </c>
      <c r="B14" s="36">
        <v>42291</v>
      </c>
      <c r="C14" s="37" t="s">
        <v>316</v>
      </c>
      <c r="D14" s="155" t="s">
        <v>282</v>
      </c>
      <c r="E14" s="35"/>
      <c r="F14" s="35" t="s">
        <v>331</v>
      </c>
      <c r="G14" s="33">
        <v>42214</v>
      </c>
      <c r="H14" s="34" t="s">
        <v>257</v>
      </c>
      <c r="I14" s="34" t="s">
        <v>280</v>
      </c>
      <c r="J14" s="34"/>
      <c r="K14" s="35" t="s">
        <v>323</v>
      </c>
      <c r="L14" s="35" t="s">
        <v>311</v>
      </c>
      <c r="M14" s="166">
        <v>117.66000000000001</v>
      </c>
      <c r="N14" s="166">
        <v>40.015000000000001</v>
      </c>
      <c r="O14" s="35"/>
      <c r="P14" s="35"/>
      <c r="Q14" s="166"/>
      <c r="R14" s="35"/>
      <c r="S14" s="35"/>
      <c r="T14" s="35"/>
      <c r="U14" s="35"/>
      <c r="V14" s="35"/>
      <c r="W14" s="166">
        <v>24.38</v>
      </c>
      <c r="X14" s="35"/>
      <c r="Y14" s="35"/>
      <c r="Z14" s="35"/>
      <c r="AA14" s="35"/>
      <c r="AB14" s="35"/>
      <c r="AC14" s="35"/>
      <c r="AD14" s="166"/>
      <c r="AE14" s="166"/>
      <c r="AF14" s="166"/>
      <c r="AG14" s="166"/>
      <c r="AH14" s="166"/>
      <c r="AI14" s="166">
        <v>27.878</v>
      </c>
      <c r="AJ14" s="166"/>
      <c r="AK14" s="166"/>
      <c r="AL14" s="35"/>
      <c r="AM14" s="35"/>
      <c r="AN14" s="35"/>
      <c r="AO14" s="35"/>
      <c r="AP14" s="35"/>
      <c r="AQ14" s="35" t="s">
        <v>332</v>
      </c>
      <c r="AR14" s="34" t="s">
        <v>280</v>
      </c>
      <c r="AS14" s="34"/>
      <c r="AT14" s="34"/>
      <c r="AU14" s="34"/>
      <c r="AV14" s="34"/>
      <c r="AW14" s="34"/>
      <c r="AX14" s="34"/>
      <c r="AY14" s="34"/>
      <c r="AZ14" s="34" t="s">
        <v>322</v>
      </c>
      <c r="BA14" s="35"/>
      <c r="BB14" s="34">
        <v>10</v>
      </c>
      <c r="BC14" s="34">
        <v>0</v>
      </c>
      <c r="BD14" s="34">
        <v>0</v>
      </c>
      <c r="BE14" s="34">
        <v>0</v>
      </c>
      <c r="BF14" s="34">
        <v>0</v>
      </c>
      <c r="BG14" s="34">
        <v>0</v>
      </c>
      <c r="BH14" s="34">
        <v>0</v>
      </c>
      <c r="BI14" s="34">
        <v>0</v>
      </c>
      <c r="BJ14" s="34">
        <v>0</v>
      </c>
      <c r="BK14" s="34">
        <v>0</v>
      </c>
      <c r="BL14" s="34"/>
      <c r="BM14" s="34" t="s">
        <v>280</v>
      </c>
      <c r="BN14" s="34">
        <v>12</v>
      </c>
      <c r="BO14" s="34" t="s">
        <v>280</v>
      </c>
      <c r="BP14" s="34"/>
      <c r="BQ14" s="34"/>
      <c r="BR14" s="34"/>
      <c r="BS14" s="35"/>
      <c r="BT14" s="35"/>
      <c r="BU14" s="34"/>
      <c r="BV14" s="34" t="s">
        <v>280</v>
      </c>
      <c r="BW14" s="155"/>
      <c r="BX14" s="103" t="s">
        <v>276</v>
      </c>
      <c r="BY14" s="104" t="s">
        <v>277</v>
      </c>
    </row>
    <row r="15" spans="1:77" x14ac:dyDescent="0.15">
      <c r="A15" s="55">
        <v>5442</v>
      </c>
      <c r="B15" s="36">
        <v>42292</v>
      </c>
      <c r="C15" s="37" t="s">
        <v>316</v>
      </c>
      <c r="D15" s="155" t="s">
        <v>282</v>
      </c>
      <c r="E15" s="35"/>
      <c r="F15" s="35" t="s">
        <v>331</v>
      </c>
      <c r="G15" s="33">
        <v>42192</v>
      </c>
      <c r="H15" s="34" t="s">
        <v>257</v>
      </c>
      <c r="I15" s="34" t="s">
        <v>280</v>
      </c>
      <c r="J15" s="34"/>
      <c r="K15" s="35" t="s">
        <v>324</v>
      </c>
      <c r="L15" s="35" t="s">
        <v>312</v>
      </c>
      <c r="M15" s="166">
        <v>126.5</v>
      </c>
      <c r="N15" s="166">
        <v>33.572727272727271</v>
      </c>
      <c r="O15" s="35"/>
      <c r="P15" s="35"/>
      <c r="Q15" s="166"/>
      <c r="R15" s="35"/>
      <c r="S15" s="35"/>
      <c r="T15" s="35"/>
      <c r="U15" s="35"/>
      <c r="V15" s="35"/>
      <c r="W15" s="166">
        <v>18.154545454545453</v>
      </c>
      <c r="X15" s="35"/>
      <c r="Y15" s="35"/>
      <c r="Z15" s="35"/>
      <c r="AA15" s="35"/>
      <c r="AB15" s="35"/>
      <c r="AC15" s="35"/>
      <c r="AD15" s="166"/>
      <c r="AE15" s="166"/>
      <c r="AF15" s="166"/>
      <c r="AG15" s="166"/>
      <c r="AH15" s="166"/>
      <c r="AI15" s="166">
        <v>24.16363636363636</v>
      </c>
      <c r="AJ15" s="166"/>
      <c r="AK15" s="166"/>
      <c r="AL15" s="35"/>
      <c r="AM15" s="35"/>
      <c r="AN15" s="35"/>
      <c r="AO15" s="35"/>
      <c r="AP15" s="35"/>
      <c r="AQ15" t="s">
        <v>332</v>
      </c>
      <c r="AR15" s="34" t="s">
        <v>280</v>
      </c>
      <c r="AS15" s="34"/>
      <c r="AT15" s="34"/>
      <c r="AU15" s="34" t="s">
        <v>321</v>
      </c>
      <c r="AV15" s="34">
        <v>8</v>
      </c>
      <c r="AW15" s="34"/>
      <c r="AX15" s="34"/>
      <c r="AY15" s="34"/>
      <c r="AZ15" s="34" t="s">
        <v>322</v>
      </c>
      <c r="BA15" s="35"/>
      <c r="BB15" s="34">
        <v>8</v>
      </c>
      <c r="BC15" s="34">
        <v>0</v>
      </c>
      <c r="BD15" s="34">
        <v>0</v>
      </c>
      <c r="BE15" s="34">
        <v>0</v>
      </c>
      <c r="BF15" s="34">
        <v>0</v>
      </c>
      <c r="BG15" s="34">
        <v>0</v>
      </c>
      <c r="BH15" s="34">
        <v>0</v>
      </c>
      <c r="BI15" s="34">
        <v>0</v>
      </c>
      <c r="BJ15" s="34">
        <v>0</v>
      </c>
      <c r="BK15" s="34">
        <v>0</v>
      </c>
      <c r="BL15" s="34">
        <v>12</v>
      </c>
      <c r="BM15" s="34" t="s">
        <v>257</v>
      </c>
      <c r="BN15" s="34">
        <v>12</v>
      </c>
      <c r="BO15" s="34" t="s">
        <v>280</v>
      </c>
      <c r="BP15" s="34"/>
      <c r="BQ15" s="34"/>
      <c r="BR15" s="34"/>
      <c r="BS15" s="35"/>
      <c r="BT15" s="35"/>
      <c r="BU15" s="34"/>
      <c r="BV15" s="34" t="s">
        <v>280</v>
      </c>
      <c r="BW15" s="38"/>
      <c r="BX15" s="103" t="s">
        <v>276</v>
      </c>
      <c r="BY15" s="102" t="s">
        <v>277</v>
      </c>
    </row>
    <row r="16" spans="1:77" x14ac:dyDescent="0.15">
      <c r="A16" s="55">
        <v>4001</v>
      </c>
      <c r="B16" s="36">
        <v>42292</v>
      </c>
      <c r="C16" s="37" t="s">
        <v>316</v>
      </c>
      <c r="D16" s="155" t="s">
        <v>282</v>
      </c>
      <c r="E16" s="35"/>
      <c r="F16" s="35" t="s">
        <v>331</v>
      </c>
      <c r="G16" s="33">
        <v>42227</v>
      </c>
      <c r="H16" s="34" t="s">
        <v>257</v>
      </c>
      <c r="I16" s="34" t="s">
        <v>280</v>
      </c>
      <c r="J16" s="34"/>
      <c r="K16" s="35" t="s">
        <v>275</v>
      </c>
      <c r="L16" s="35" t="s">
        <v>279</v>
      </c>
      <c r="M16" s="166">
        <v>109.99999999999999</v>
      </c>
      <c r="N16" s="166">
        <v>39.5</v>
      </c>
      <c r="O16" s="35"/>
      <c r="P16" s="35"/>
      <c r="Q16" s="166"/>
      <c r="R16" s="35"/>
      <c r="S16" s="35"/>
      <c r="T16" s="35"/>
      <c r="U16" s="35"/>
      <c r="V16" s="35"/>
      <c r="W16" s="166">
        <v>21.499999999999996</v>
      </c>
      <c r="X16" s="35"/>
      <c r="Y16" s="35"/>
      <c r="Z16" s="35"/>
      <c r="AA16" s="35"/>
      <c r="AB16" s="35"/>
      <c r="AC16" s="35"/>
      <c r="AD16" s="166"/>
      <c r="AE16" s="166"/>
      <c r="AF16" s="166"/>
      <c r="AG16" s="166"/>
      <c r="AH16" s="166"/>
      <c r="AI16" s="166">
        <v>26.999999999999996</v>
      </c>
      <c r="AJ16" s="166"/>
      <c r="AK16" s="166"/>
      <c r="AL16" s="35"/>
      <c r="AM16" s="35"/>
      <c r="AN16" s="35"/>
      <c r="AO16" s="35"/>
      <c r="AP16" s="35"/>
      <c r="AQ16" s="35" t="s">
        <v>332</v>
      </c>
      <c r="AR16" s="34" t="s">
        <v>280</v>
      </c>
      <c r="AS16" s="34"/>
      <c r="AT16" s="34"/>
      <c r="AU16" s="34" t="s">
        <v>321</v>
      </c>
      <c r="AV16" s="34">
        <v>10</v>
      </c>
      <c r="AW16" s="34"/>
      <c r="AX16" s="34"/>
      <c r="AY16" s="34"/>
      <c r="AZ16" s="34" t="s">
        <v>322</v>
      </c>
      <c r="BA16" s="35"/>
      <c r="BB16" s="34">
        <v>0</v>
      </c>
      <c r="BC16" s="34">
        <v>0</v>
      </c>
      <c r="BD16" s="34">
        <v>7</v>
      </c>
      <c r="BE16" s="34">
        <v>0</v>
      </c>
      <c r="BF16" s="34">
        <v>0</v>
      </c>
      <c r="BG16" s="34">
        <v>0</v>
      </c>
      <c r="BH16" s="34">
        <v>0</v>
      </c>
      <c r="BI16" s="34">
        <v>0</v>
      </c>
      <c r="BJ16" s="34">
        <v>0</v>
      </c>
      <c r="BK16" s="34">
        <v>0</v>
      </c>
      <c r="BL16" s="34">
        <v>24</v>
      </c>
      <c r="BM16" s="34" t="s">
        <v>280</v>
      </c>
      <c r="BN16" s="34"/>
      <c r="BO16" s="34" t="s">
        <v>280</v>
      </c>
      <c r="BP16" s="34"/>
      <c r="BQ16" s="34"/>
      <c r="BR16" s="34"/>
      <c r="BS16" s="35"/>
      <c r="BT16" s="35"/>
      <c r="BU16" s="34"/>
      <c r="BV16" s="34" t="s">
        <v>280</v>
      </c>
      <c r="BW16" s="35"/>
      <c r="BX16" t="s">
        <v>330</v>
      </c>
      <c r="BY16" s="104" t="s">
        <v>278</v>
      </c>
    </row>
    <row r="17" spans="1:77" x14ac:dyDescent="0.15">
      <c r="A17" s="55">
        <v>5108</v>
      </c>
      <c r="B17" s="36">
        <v>42292</v>
      </c>
      <c r="C17" s="37" t="s">
        <v>316</v>
      </c>
      <c r="D17" s="155" t="s">
        <v>282</v>
      </c>
      <c r="E17" s="35"/>
      <c r="F17" s="35" t="s">
        <v>331</v>
      </c>
      <c r="G17" s="33">
        <v>42184</v>
      </c>
      <c r="H17" s="156" t="s">
        <v>280</v>
      </c>
      <c r="I17" s="156" t="s">
        <v>299</v>
      </c>
      <c r="J17" s="34"/>
      <c r="K17" s="155" t="s">
        <v>314</v>
      </c>
      <c r="L17" s="155" t="s">
        <v>301</v>
      </c>
      <c r="M17" s="166">
        <v>99.109090909090895</v>
      </c>
      <c r="N17" s="166">
        <v>31.099999999999998</v>
      </c>
      <c r="O17" s="35"/>
      <c r="P17" s="35"/>
      <c r="Q17" s="166"/>
      <c r="R17" s="35"/>
      <c r="S17" s="35"/>
      <c r="T17" s="35"/>
      <c r="U17" s="35"/>
      <c r="V17" s="35"/>
      <c r="W17" s="166">
        <v>16.018181818181819</v>
      </c>
      <c r="X17" s="35"/>
      <c r="Y17" s="35"/>
      <c r="Z17" s="35"/>
      <c r="AA17" s="35"/>
      <c r="AB17" s="35"/>
      <c r="AC17" s="35"/>
      <c r="AD17" s="166"/>
      <c r="AE17" s="166"/>
      <c r="AF17" s="166"/>
      <c r="AG17" s="166"/>
      <c r="AH17" s="166"/>
      <c r="AI17" s="166">
        <v>20.727272727272727</v>
      </c>
      <c r="AJ17" s="166"/>
      <c r="AK17" s="166"/>
      <c r="AL17" s="35"/>
      <c r="AM17" s="35"/>
      <c r="AN17" s="35"/>
      <c r="AO17" s="35"/>
      <c r="AP17" s="35"/>
      <c r="AQ17" t="s">
        <v>332</v>
      </c>
      <c r="AR17" s="34" t="s">
        <v>280</v>
      </c>
      <c r="AS17" s="34"/>
      <c r="AT17" s="34"/>
      <c r="AU17" s="34"/>
      <c r="AV17" s="34"/>
      <c r="AW17" s="34"/>
      <c r="AX17" s="34"/>
      <c r="AY17" s="34"/>
      <c r="AZ17" s="34" t="s">
        <v>280</v>
      </c>
      <c r="BA17" s="35"/>
      <c r="BB17" s="34">
        <v>0</v>
      </c>
      <c r="BC17" s="34">
        <v>0</v>
      </c>
      <c r="BD17" s="34">
        <v>0</v>
      </c>
      <c r="BE17" s="34">
        <v>0</v>
      </c>
      <c r="BF17" s="34">
        <v>0</v>
      </c>
      <c r="BG17" s="34">
        <v>0</v>
      </c>
      <c r="BH17" s="34">
        <v>0</v>
      </c>
      <c r="BI17" s="34">
        <v>0</v>
      </c>
      <c r="BJ17" s="34">
        <v>0</v>
      </c>
      <c r="BK17" s="34">
        <v>0</v>
      </c>
      <c r="BL17" s="34"/>
      <c r="BM17" s="34"/>
      <c r="BN17" s="34"/>
      <c r="BO17" s="34" t="s">
        <v>280</v>
      </c>
      <c r="BP17" s="34">
        <v>71.819999999999993</v>
      </c>
      <c r="BQ17" s="34"/>
      <c r="BR17" s="34"/>
      <c r="BS17" s="38"/>
      <c r="BT17" s="38"/>
      <c r="BU17" s="34"/>
      <c r="BV17" s="34" t="s">
        <v>280</v>
      </c>
      <c r="BW17" s="155" t="s">
        <v>303</v>
      </c>
      <c r="BX17" s="103" t="s">
        <v>276</v>
      </c>
      <c r="BY17" s="104" t="s">
        <v>277</v>
      </c>
    </row>
  </sheetData>
  <sheetProtection algorithmName="SHA-512" hashValue="ew2N/9twt/7ooM2tbp73Hw4rmXlaAQfGlWzYCM6sbr2MHFoXkPQEK1oaGS5K0n4CGJUtCHS61oehRMHE7LSbaw==" saltValue="K5MSeWH6Cm5sh40fX91K5Q==" spinCount="100000" sheet="1" objects="1" scenarios="1"/>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C7F57-57DD-CD4F-A14D-EEC5B7430750}">
  <sheetPr codeName="Sheet12"/>
  <dimension ref="A1:BY16"/>
  <sheetViews>
    <sheetView zoomScaleNormal="100" workbookViewId="0">
      <selection activeCell="F40" sqref="F40"/>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52" width="7.83203125" customWidth="1"/>
    <col min="53" max="53" width="10.1640625" customWidth="1"/>
    <col min="71" max="71" width="38.6640625" customWidth="1"/>
    <col min="72" max="72" width="15.1640625" customWidth="1"/>
    <col min="73" max="74" width="11.33203125" customWidth="1"/>
    <col min="75" max="75" width="29.5" customWidth="1"/>
  </cols>
  <sheetData>
    <row r="1" spans="1:77"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185</v>
      </c>
      <c r="AO1" s="13" t="s">
        <v>186</v>
      </c>
      <c r="AP1" s="13" t="s">
        <v>187</v>
      </c>
      <c r="AQ1" s="14" t="s">
        <v>151</v>
      </c>
      <c r="AR1" s="15" t="s">
        <v>152</v>
      </c>
      <c r="AS1" s="15" t="s">
        <v>153</v>
      </c>
      <c r="AT1" s="16" t="s">
        <v>49</v>
      </c>
      <c r="AU1" s="17" t="s">
        <v>50</v>
      </c>
      <c r="AV1" s="18" t="s">
        <v>181</v>
      </c>
      <c r="AW1" s="17"/>
      <c r="AX1" s="17"/>
      <c r="AY1" s="17"/>
      <c r="AZ1" s="19" t="s">
        <v>182</v>
      </c>
      <c r="BA1" s="20" t="s">
        <v>106</v>
      </c>
      <c r="BB1" s="21" t="s">
        <v>102</v>
      </c>
      <c r="BC1" s="22" t="s">
        <v>183</v>
      </c>
      <c r="BD1" s="21" t="s">
        <v>116</v>
      </c>
      <c r="BE1" s="22" t="s">
        <v>84</v>
      </c>
      <c r="BF1" s="21" t="s">
        <v>118</v>
      </c>
      <c r="BG1" s="22" t="s">
        <v>119</v>
      </c>
      <c r="BH1" s="21" t="s">
        <v>145</v>
      </c>
      <c r="BI1" s="23" t="s">
        <v>146</v>
      </c>
      <c r="BJ1" s="21" t="s">
        <v>147</v>
      </c>
      <c r="BK1" s="23" t="s">
        <v>148</v>
      </c>
      <c r="BL1" s="4" t="s">
        <v>87</v>
      </c>
      <c r="BM1" s="4" t="s">
        <v>150</v>
      </c>
      <c r="BN1" s="4" t="s">
        <v>124</v>
      </c>
      <c r="BO1" s="4" t="s">
        <v>158</v>
      </c>
      <c r="BP1" s="4" t="s">
        <v>103</v>
      </c>
      <c r="BQ1" s="4" t="s">
        <v>262</v>
      </c>
      <c r="BR1" s="4" t="s">
        <v>263</v>
      </c>
      <c r="BS1" s="2" t="s">
        <v>137</v>
      </c>
      <c r="BT1" s="2" t="s">
        <v>138</v>
      </c>
      <c r="BU1" s="4" t="s">
        <v>139</v>
      </c>
      <c r="BV1" s="4" t="s">
        <v>208</v>
      </c>
      <c r="BW1" s="2" t="s">
        <v>107</v>
      </c>
    </row>
    <row r="2" spans="1:77" x14ac:dyDescent="0.15">
      <c r="A2" s="55">
        <v>3</v>
      </c>
      <c r="B2" s="36">
        <v>42103</v>
      </c>
      <c r="C2" s="37" t="s">
        <v>281</v>
      </c>
      <c r="D2" s="155" t="s">
        <v>282</v>
      </c>
      <c r="E2" s="35"/>
      <c r="F2" s="35" t="s">
        <v>283</v>
      </c>
      <c r="G2" s="33">
        <v>41887</v>
      </c>
      <c r="H2" s="34" t="s">
        <v>284</v>
      </c>
      <c r="I2" s="34" t="s">
        <v>285</v>
      </c>
      <c r="J2" s="34"/>
      <c r="K2" s="35" t="s">
        <v>286</v>
      </c>
      <c r="L2" s="35" t="s">
        <v>287</v>
      </c>
      <c r="M2" s="35">
        <v>133.5</v>
      </c>
      <c r="N2" s="35">
        <v>27.78</v>
      </c>
      <c r="O2" s="35" t="s">
        <v>35</v>
      </c>
      <c r="P2" s="35">
        <v>30000</v>
      </c>
      <c r="Q2" s="35">
        <v>27.78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t="s">
        <v>288</v>
      </c>
      <c r="AR2" s="34" t="s">
        <v>285</v>
      </c>
      <c r="AS2" s="34"/>
      <c r="AT2" s="34"/>
      <c r="AU2" s="34" t="s">
        <v>289</v>
      </c>
      <c r="AV2" s="34">
        <v>8</v>
      </c>
      <c r="AW2" s="34"/>
      <c r="AX2" s="34"/>
      <c r="AY2" s="34"/>
      <c r="AZ2" s="34" t="s">
        <v>290</v>
      </c>
      <c r="BA2" s="35"/>
      <c r="BB2" s="34">
        <v>0</v>
      </c>
      <c r="BC2" s="34">
        <v>12</v>
      </c>
      <c r="BD2" s="34">
        <v>0</v>
      </c>
      <c r="BE2" s="34">
        <v>0</v>
      </c>
      <c r="BF2" s="34">
        <v>0</v>
      </c>
      <c r="BG2" s="34">
        <v>0</v>
      </c>
      <c r="BH2" s="34">
        <v>0</v>
      </c>
      <c r="BI2" s="34">
        <v>0</v>
      </c>
      <c r="BJ2" s="34">
        <v>0</v>
      </c>
      <c r="BK2" s="34">
        <v>0</v>
      </c>
      <c r="BL2" s="34">
        <v>12</v>
      </c>
      <c r="BM2" s="34" t="s">
        <v>257</v>
      </c>
      <c r="BN2" s="34">
        <v>12</v>
      </c>
      <c r="BO2" s="34" t="s">
        <v>285</v>
      </c>
      <c r="BP2" s="34"/>
      <c r="BQ2" s="34"/>
      <c r="BR2" s="34"/>
      <c r="BS2" s="35"/>
      <c r="BT2" s="38"/>
      <c r="BU2" s="34"/>
      <c r="BV2" s="34" t="s">
        <v>285</v>
      </c>
      <c r="BW2" s="35" t="s">
        <v>291</v>
      </c>
      <c r="BX2" s="102" t="s">
        <v>276</v>
      </c>
      <c r="BY2" s="102" t="s">
        <v>277</v>
      </c>
    </row>
    <row r="3" spans="1:77" x14ac:dyDescent="0.15">
      <c r="A3" s="55">
        <v>467</v>
      </c>
      <c r="B3" s="36">
        <v>42103</v>
      </c>
      <c r="C3" s="37" t="s">
        <v>281</v>
      </c>
      <c r="D3" s="155" t="s">
        <v>282</v>
      </c>
      <c r="E3" s="35"/>
      <c r="F3" s="35" t="s">
        <v>283</v>
      </c>
      <c r="G3" s="33">
        <v>42069</v>
      </c>
      <c r="H3" s="34" t="s">
        <v>284</v>
      </c>
      <c r="I3" s="34" t="s">
        <v>285</v>
      </c>
      <c r="J3" s="34"/>
      <c r="K3" s="35" t="s">
        <v>292</v>
      </c>
      <c r="L3" s="35" t="s">
        <v>293</v>
      </c>
      <c r="M3" s="35">
        <v>112.1</v>
      </c>
      <c r="N3" s="35">
        <v>26.24</v>
      </c>
      <c r="O3" s="35" t="s">
        <v>294</v>
      </c>
      <c r="P3" s="35">
        <v>30000</v>
      </c>
      <c r="Q3" s="35">
        <v>29.22</v>
      </c>
      <c r="R3" s="35"/>
      <c r="S3" s="35"/>
      <c r="T3" s="35"/>
      <c r="U3" s="35"/>
      <c r="V3" s="35"/>
      <c r="W3" s="35"/>
      <c r="X3" s="35"/>
      <c r="Y3" s="35"/>
      <c r="Z3" s="35"/>
      <c r="AA3" s="35"/>
      <c r="AB3" s="35"/>
      <c r="AC3" s="35"/>
      <c r="AD3" s="35"/>
      <c r="AE3" s="35"/>
      <c r="AF3" s="35"/>
      <c r="AG3" s="35"/>
      <c r="AH3" s="35"/>
      <c r="AI3" s="35"/>
      <c r="AJ3" s="35"/>
      <c r="AK3" s="35"/>
      <c r="AL3" s="35"/>
      <c r="AM3" s="35"/>
      <c r="AN3" s="35"/>
      <c r="AO3" s="35"/>
      <c r="AP3" s="35"/>
      <c r="AQ3" t="s">
        <v>288</v>
      </c>
      <c r="AR3" s="34" t="s">
        <v>285</v>
      </c>
      <c r="AS3" s="34"/>
      <c r="AT3" s="34"/>
      <c r="AU3" s="34"/>
      <c r="AV3" s="34"/>
      <c r="AW3" s="34"/>
      <c r="AX3" s="34"/>
      <c r="AY3" s="34"/>
      <c r="AZ3" s="34" t="s">
        <v>290</v>
      </c>
      <c r="BA3" s="35"/>
      <c r="BB3" s="34">
        <v>0</v>
      </c>
      <c r="BC3" s="34">
        <v>10</v>
      </c>
      <c r="BD3" s="34">
        <v>0</v>
      </c>
      <c r="BE3" s="34">
        <v>0</v>
      </c>
      <c r="BF3" s="34">
        <v>0</v>
      </c>
      <c r="BG3" s="34">
        <v>0</v>
      </c>
      <c r="BH3" s="34">
        <v>0</v>
      </c>
      <c r="BI3" s="34">
        <v>0</v>
      </c>
      <c r="BJ3" s="34">
        <v>0</v>
      </c>
      <c r="BK3" s="34">
        <v>0</v>
      </c>
      <c r="BL3" s="34"/>
      <c r="BM3" s="34" t="s">
        <v>285</v>
      </c>
      <c r="BN3" s="34">
        <v>24</v>
      </c>
      <c r="BO3" s="34" t="s">
        <v>285</v>
      </c>
      <c r="BP3" s="34"/>
      <c r="BQ3" s="34"/>
      <c r="BR3" s="34"/>
      <c r="BS3" s="35"/>
      <c r="BT3" s="35"/>
      <c r="BU3" s="34"/>
      <c r="BV3" s="34" t="s">
        <v>285</v>
      </c>
      <c r="BW3" s="155" t="s">
        <v>295</v>
      </c>
      <c r="BX3" s="103" t="s">
        <v>276</v>
      </c>
      <c r="BY3" s="104" t="s">
        <v>277</v>
      </c>
    </row>
    <row r="4" spans="1:77" x14ac:dyDescent="0.15">
      <c r="A4" s="55">
        <v>1089</v>
      </c>
      <c r="B4" s="36">
        <v>42103</v>
      </c>
      <c r="C4" s="37" t="s">
        <v>281</v>
      </c>
      <c r="D4" s="155" t="s">
        <v>282</v>
      </c>
      <c r="E4" s="35"/>
      <c r="F4" s="35" t="s">
        <v>283</v>
      </c>
      <c r="G4" s="33">
        <v>41914</v>
      </c>
      <c r="H4" s="34" t="s">
        <v>284</v>
      </c>
      <c r="I4" s="34" t="s">
        <v>285</v>
      </c>
      <c r="J4" s="34"/>
      <c r="K4" s="35" t="s">
        <v>296</v>
      </c>
      <c r="L4" s="35" t="s">
        <v>297</v>
      </c>
      <c r="M4" s="35">
        <v>121.63</v>
      </c>
      <c r="N4" s="35">
        <v>26.57</v>
      </c>
      <c r="O4" s="35" t="s">
        <v>294</v>
      </c>
      <c r="P4" s="35">
        <v>30000</v>
      </c>
      <c r="Q4" s="35">
        <v>30.16</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t="s">
        <v>288</v>
      </c>
      <c r="AR4" s="34" t="s">
        <v>285</v>
      </c>
      <c r="AS4" s="34"/>
      <c r="AT4" s="34"/>
      <c r="AU4" s="34" t="s">
        <v>289</v>
      </c>
      <c r="AV4" s="34">
        <v>8</v>
      </c>
      <c r="AW4" s="34"/>
      <c r="AX4" s="34"/>
      <c r="AY4" s="34"/>
      <c r="AZ4" s="34" t="s">
        <v>290</v>
      </c>
      <c r="BA4" s="35"/>
      <c r="BB4" s="34">
        <v>0</v>
      </c>
      <c r="BC4" s="34">
        <v>10</v>
      </c>
      <c r="BD4" s="34">
        <v>0</v>
      </c>
      <c r="BE4" s="34">
        <v>0</v>
      </c>
      <c r="BF4" s="34">
        <v>0</v>
      </c>
      <c r="BG4" s="34">
        <v>0</v>
      </c>
      <c r="BH4" s="34">
        <v>0</v>
      </c>
      <c r="BI4" s="34">
        <v>0</v>
      </c>
      <c r="BJ4" s="34">
        <v>0</v>
      </c>
      <c r="BK4" s="34">
        <v>0</v>
      </c>
      <c r="BL4" s="34">
        <v>12</v>
      </c>
      <c r="BM4" s="34" t="s">
        <v>284</v>
      </c>
      <c r="BN4" s="34"/>
      <c r="BO4" s="34" t="s">
        <v>285</v>
      </c>
      <c r="BP4" s="34"/>
      <c r="BQ4" s="34"/>
      <c r="BR4" s="34"/>
      <c r="BS4" s="35"/>
      <c r="BT4" s="35"/>
      <c r="BU4" s="34"/>
      <c r="BV4" s="34" t="s">
        <v>285</v>
      </c>
      <c r="BW4" s="38" t="s">
        <v>175</v>
      </c>
      <c r="BX4" s="103" t="s">
        <v>276</v>
      </c>
      <c r="BY4" s="102" t="s">
        <v>277</v>
      </c>
    </row>
    <row r="5" spans="1:77" x14ac:dyDescent="0.15">
      <c r="A5" s="55">
        <v>4000</v>
      </c>
      <c r="B5" s="36">
        <v>42103</v>
      </c>
      <c r="C5" s="37" t="s">
        <v>281</v>
      </c>
      <c r="D5" s="155" t="s">
        <v>282</v>
      </c>
      <c r="E5" s="35"/>
      <c r="F5" s="35" t="s">
        <v>283</v>
      </c>
      <c r="G5" s="33">
        <v>41881</v>
      </c>
      <c r="H5" s="34" t="s">
        <v>284</v>
      </c>
      <c r="I5" s="34" t="s">
        <v>285</v>
      </c>
      <c r="J5" s="34"/>
      <c r="K5" s="35" t="s">
        <v>298</v>
      </c>
      <c r="L5" s="35" t="s">
        <v>279</v>
      </c>
      <c r="M5" s="35">
        <v>120</v>
      </c>
      <c r="N5" s="35">
        <v>28</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t="s">
        <v>288</v>
      </c>
      <c r="AR5" s="34" t="s">
        <v>285</v>
      </c>
      <c r="AS5" s="34"/>
      <c r="AT5" s="34"/>
      <c r="AU5" s="34" t="s">
        <v>289</v>
      </c>
      <c r="AV5" s="34">
        <v>10</v>
      </c>
      <c r="AW5" s="34"/>
      <c r="AX5" s="34"/>
      <c r="AY5" s="34"/>
      <c r="AZ5" s="34" t="s">
        <v>290</v>
      </c>
      <c r="BA5" s="35"/>
      <c r="BB5" s="34">
        <v>0</v>
      </c>
      <c r="BC5" s="34">
        <v>0</v>
      </c>
      <c r="BD5" s="34">
        <v>7</v>
      </c>
      <c r="BE5" s="34">
        <v>0</v>
      </c>
      <c r="BF5" s="34">
        <v>0</v>
      </c>
      <c r="BG5" s="34">
        <v>0</v>
      </c>
      <c r="BH5" s="34">
        <v>0</v>
      </c>
      <c r="BI5" s="34">
        <v>0</v>
      </c>
      <c r="BJ5" s="34">
        <v>0</v>
      </c>
      <c r="BK5" s="34">
        <v>0</v>
      </c>
      <c r="BL5" s="34">
        <v>24</v>
      </c>
      <c r="BM5" s="34" t="s">
        <v>280</v>
      </c>
      <c r="BN5" s="34"/>
      <c r="BO5" s="34" t="s">
        <v>285</v>
      </c>
      <c r="BP5" s="34"/>
      <c r="BQ5" s="34"/>
      <c r="BR5" s="34"/>
      <c r="BS5" s="35"/>
      <c r="BT5" s="35"/>
      <c r="BU5" s="34"/>
      <c r="BV5" s="34" t="s">
        <v>285</v>
      </c>
      <c r="BW5" s="35"/>
      <c r="BX5" t="s">
        <v>276</v>
      </c>
      <c r="BY5" s="104" t="s">
        <v>277</v>
      </c>
    </row>
    <row r="6" spans="1:77" x14ac:dyDescent="0.15">
      <c r="A6" s="55">
        <v>5106</v>
      </c>
      <c r="B6" s="36">
        <v>42104</v>
      </c>
      <c r="C6" s="37" t="s">
        <v>281</v>
      </c>
      <c r="D6" s="155" t="s">
        <v>282</v>
      </c>
      <c r="E6" s="35"/>
      <c r="F6" s="35" t="s">
        <v>283</v>
      </c>
      <c r="G6" s="33">
        <v>42083</v>
      </c>
      <c r="H6" s="156" t="s">
        <v>280</v>
      </c>
      <c r="I6" s="156" t="s">
        <v>299</v>
      </c>
      <c r="J6" s="34"/>
      <c r="K6" s="155" t="s">
        <v>300</v>
      </c>
      <c r="L6" s="155" t="s">
        <v>301</v>
      </c>
      <c r="M6" s="35">
        <v>95.3</v>
      </c>
      <c r="N6" s="35">
        <v>23.43</v>
      </c>
      <c r="O6" s="35" t="s">
        <v>294</v>
      </c>
      <c r="P6" s="35">
        <v>30000</v>
      </c>
      <c r="Q6" s="35">
        <v>26.79</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t="s">
        <v>288</v>
      </c>
      <c r="AR6" s="34" t="s">
        <v>285</v>
      </c>
      <c r="AS6" s="34"/>
      <c r="AT6" s="34"/>
      <c r="AU6" s="34"/>
      <c r="AV6" s="34"/>
      <c r="AW6" s="34"/>
      <c r="AX6" s="34"/>
      <c r="AY6" s="34"/>
      <c r="AZ6" s="34" t="s">
        <v>285</v>
      </c>
      <c r="BA6" s="35"/>
      <c r="BB6" s="34">
        <v>0</v>
      </c>
      <c r="BC6" s="34">
        <v>0</v>
      </c>
      <c r="BD6" s="34">
        <v>0</v>
      </c>
      <c r="BE6" s="34">
        <v>0</v>
      </c>
      <c r="BF6" s="34">
        <v>0</v>
      </c>
      <c r="BG6" s="34">
        <v>0</v>
      </c>
      <c r="BH6" s="34">
        <v>0</v>
      </c>
      <c r="BI6" s="34">
        <v>0</v>
      </c>
      <c r="BJ6" s="34">
        <v>0</v>
      </c>
      <c r="BK6" s="34">
        <v>0</v>
      </c>
      <c r="BL6" s="34"/>
      <c r="BM6" s="34"/>
      <c r="BN6" s="34"/>
      <c r="BO6" s="34" t="s">
        <v>302</v>
      </c>
      <c r="BP6" s="34">
        <v>71.819999999999993</v>
      </c>
      <c r="BQ6" s="34"/>
      <c r="BR6" s="34"/>
      <c r="BS6" s="38"/>
      <c r="BT6" s="38"/>
      <c r="BU6" s="34"/>
      <c r="BV6" s="34" t="s">
        <v>302</v>
      </c>
      <c r="BW6" s="155" t="s">
        <v>303</v>
      </c>
      <c r="BX6" s="103" t="s">
        <v>276</v>
      </c>
      <c r="BY6" s="104" t="s">
        <v>304</v>
      </c>
    </row>
    <row r="7" spans="1:77" x14ac:dyDescent="0.15">
      <c r="A7" s="55">
        <v>1</v>
      </c>
      <c r="B7" s="36">
        <v>42103</v>
      </c>
      <c r="C7" s="37" t="s">
        <v>281</v>
      </c>
      <c r="D7" s="155" t="s">
        <v>282</v>
      </c>
      <c r="E7" s="35"/>
      <c r="F7" s="35" t="s">
        <v>305</v>
      </c>
      <c r="G7" s="33">
        <v>41887</v>
      </c>
      <c r="H7" s="34" t="s">
        <v>284</v>
      </c>
      <c r="I7" s="34" t="s">
        <v>285</v>
      </c>
      <c r="J7" s="34"/>
      <c r="K7" s="35" t="s">
        <v>286</v>
      </c>
      <c r="L7" s="35" t="s">
        <v>287</v>
      </c>
      <c r="M7" s="35">
        <v>133.5</v>
      </c>
      <c r="N7" s="35">
        <v>27.78</v>
      </c>
      <c r="O7" s="35" t="s">
        <v>35</v>
      </c>
      <c r="P7" s="35">
        <v>30000</v>
      </c>
      <c r="Q7" s="35">
        <v>27.78</v>
      </c>
      <c r="R7" s="35"/>
      <c r="S7" s="35"/>
      <c r="T7" s="35"/>
      <c r="U7" s="35"/>
      <c r="V7" s="35"/>
      <c r="W7" s="35"/>
      <c r="X7" s="35"/>
      <c r="Y7" s="35"/>
      <c r="Z7" s="35"/>
      <c r="AA7" s="35"/>
      <c r="AB7" s="35"/>
      <c r="AC7" s="35"/>
      <c r="AD7" s="35"/>
      <c r="AE7" s="35"/>
      <c r="AF7" s="35">
        <v>14.13</v>
      </c>
      <c r="AG7" s="35"/>
      <c r="AH7" s="35"/>
      <c r="AI7" s="35"/>
      <c r="AJ7" s="35"/>
      <c r="AK7" s="35"/>
      <c r="AL7" s="35"/>
      <c r="AM7" s="35"/>
      <c r="AN7" s="35"/>
      <c r="AO7" s="35"/>
      <c r="AP7" s="35"/>
      <c r="AQ7" s="35" t="s">
        <v>306</v>
      </c>
      <c r="AR7" s="34" t="s">
        <v>285</v>
      </c>
      <c r="AS7" s="34"/>
      <c r="AT7" s="34"/>
      <c r="AU7" s="34" t="s">
        <v>289</v>
      </c>
      <c r="AV7" s="34">
        <v>8</v>
      </c>
      <c r="AW7" s="34"/>
      <c r="AX7" s="34"/>
      <c r="AY7" s="34"/>
      <c r="AZ7" s="34" t="s">
        <v>290</v>
      </c>
      <c r="BA7" s="35"/>
      <c r="BB7" s="34">
        <v>0</v>
      </c>
      <c r="BC7" s="34">
        <v>12</v>
      </c>
      <c r="BD7" s="34">
        <v>0</v>
      </c>
      <c r="BE7" s="34">
        <v>0</v>
      </c>
      <c r="BF7" s="34">
        <v>0</v>
      </c>
      <c r="BG7" s="34">
        <v>0</v>
      </c>
      <c r="BH7" s="34">
        <v>0</v>
      </c>
      <c r="BI7" s="34">
        <v>0</v>
      </c>
      <c r="BJ7" s="34">
        <v>0</v>
      </c>
      <c r="BK7" s="34">
        <v>0</v>
      </c>
      <c r="BL7" s="34">
        <v>12</v>
      </c>
      <c r="BM7" s="34" t="s">
        <v>257</v>
      </c>
      <c r="BN7" s="34">
        <v>12</v>
      </c>
      <c r="BO7" s="34" t="s">
        <v>285</v>
      </c>
      <c r="BP7" s="34"/>
      <c r="BQ7" s="34"/>
      <c r="BR7" s="34"/>
      <c r="BS7" s="35"/>
      <c r="BT7" s="38"/>
      <c r="BU7" s="34"/>
      <c r="BV7" s="34" t="s">
        <v>285</v>
      </c>
      <c r="BW7" s="35" t="s">
        <v>291</v>
      </c>
      <c r="BX7" s="102" t="s">
        <v>276</v>
      </c>
      <c r="BY7" s="102" t="s">
        <v>277</v>
      </c>
    </row>
    <row r="8" spans="1:77" x14ac:dyDescent="0.15">
      <c r="A8" s="55">
        <v>466</v>
      </c>
      <c r="B8" s="36">
        <v>42103</v>
      </c>
      <c r="C8" s="37" t="s">
        <v>281</v>
      </c>
      <c r="D8" s="155" t="s">
        <v>282</v>
      </c>
      <c r="E8" s="35"/>
      <c r="F8" s="35" t="s">
        <v>305</v>
      </c>
      <c r="G8" s="33">
        <v>42069</v>
      </c>
      <c r="H8" s="34" t="s">
        <v>284</v>
      </c>
      <c r="I8" s="34" t="s">
        <v>285</v>
      </c>
      <c r="J8" s="34"/>
      <c r="K8" s="35" t="s">
        <v>292</v>
      </c>
      <c r="L8" s="35" t="s">
        <v>293</v>
      </c>
      <c r="M8" s="35">
        <v>112.1</v>
      </c>
      <c r="N8" s="35">
        <v>26.24</v>
      </c>
      <c r="O8" s="35" t="s">
        <v>294</v>
      </c>
      <c r="P8" s="35">
        <v>30000</v>
      </c>
      <c r="Q8" s="35">
        <v>29.22</v>
      </c>
      <c r="R8" s="35"/>
      <c r="S8" s="35"/>
      <c r="T8" s="35"/>
      <c r="U8" s="35"/>
      <c r="V8" s="35"/>
      <c r="W8" s="35"/>
      <c r="X8" s="35"/>
      <c r="Y8" s="35"/>
      <c r="Z8" s="35"/>
      <c r="AA8" s="35"/>
      <c r="AB8" s="35"/>
      <c r="AC8" s="35"/>
      <c r="AD8" s="35"/>
      <c r="AE8" s="35"/>
      <c r="AF8" s="35">
        <v>11.68</v>
      </c>
      <c r="AG8" s="35"/>
      <c r="AH8" s="35"/>
      <c r="AI8" s="35"/>
      <c r="AJ8" s="35"/>
      <c r="AK8" s="35"/>
      <c r="AL8" s="35"/>
      <c r="AM8" s="35"/>
      <c r="AN8" s="35"/>
      <c r="AO8" s="35"/>
      <c r="AP8" s="35"/>
      <c r="AQ8" s="35" t="s">
        <v>306</v>
      </c>
      <c r="AR8" s="34" t="s">
        <v>285</v>
      </c>
      <c r="AS8" s="34"/>
      <c r="AT8" s="34"/>
      <c r="AU8" s="34"/>
      <c r="AV8" s="34"/>
      <c r="AW8" s="34"/>
      <c r="AX8" s="34"/>
      <c r="AY8" s="34"/>
      <c r="AZ8" s="34" t="s">
        <v>290</v>
      </c>
      <c r="BA8" s="35"/>
      <c r="BB8" s="34">
        <v>0</v>
      </c>
      <c r="BC8" s="34">
        <v>10</v>
      </c>
      <c r="BD8" s="34">
        <v>0</v>
      </c>
      <c r="BE8" s="34">
        <v>0</v>
      </c>
      <c r="BF8" s="34">
        <v>0</v>
      </c>
      <c r="BG8" s="34">
        <v>0</v>
      </c>
      <c r="BH8" s="34">
        <v>0</v>
      </c>
      <c r="BI8" s="34">
        <v>0</v>
      </c>
      <c r="BJ8" s="34">
        <v>0</v>
      </c>
      <c r="BK8" s="34">
        <v>0</v>
      </c>
      <c r="BL8" s="34"/>
      <c r="BM8" s="34" t="s">
        <v>285</v>
      </c>
      <c r="BN8" s="34">
        <v>24</v>
      </c>
      <c r="BO8" s="34" t="s">
        <v>285</v>
      </c>
      <c r="BP8" s="34"/>
      <c r="BQ8" s="34"/>
      <c r="BR8" s="34"/>
      <c r="BS8" s="35"/>
      <c r="BT8" s="35"/>
      <c r="BU8" s="34"/>
      <c r="BV8" s="34" t="s">
        <v>285</v>
      </c>
      <c r="BW8" s="155" t="s">
        <v>295</v>
      </c>
      <c r="BX8" s="103" t="s">
        <v>276</v>
      </c>
      <c r="BY8" s="104" t="s">
        <v>277</v>
      </c>
    </row>
    <row r="9" spans="1:77" x14ac:dyDescent="0.15">
      <c r="A9" s="55">
        <v>1087</v>
      </c>
      <c r="B9" s="36">
        <v>42103</v>
      </c>
      <c r="C9" s="37" t="s">
        <v>281</v>
      </c>
      <c r="D9" s="155" t="s">
        <v>282</v>
      </c>
      <c r="E9" s="35"/>
      <c r="F9" s="35" t="s">
        <v>305</v>
      </c>
      <c r="G9" s="33">
        <v>41914</v>
      </c>
      <c r="H9" s="34" t="s">
        <v>284</v>
      </c>
      <c r="I9" s="34" t="s">
        <v>285</v>
      </c>
      <c r="J9" s="34"/>
      <c r="K9" s="35" t="s">
        <v>296</v>
      </c>
      <c r="L9" s="35" t="s">
        <v>297</v>
      </c>
      <c r="M9" s="35">
        <v>121.63</v>
      </c>
      <c r="N9" s="35">
        <v>26.57</v>
      </c>
      <c r="O9" s="35" t="s">
        <v>294</v>
      </c>
      <c r="P9" s="35">
        <v>30000</v>
      </c>
      <c r="Q9" s="35">
        <v>30.16</v>
      </c>
      <c r="R9" s="35"/>
      <c r="S9" s="35"/>
      <c r="T9" s="35"/>
      <c r="U9" s="35"/>
      <c r="V9" s="35"/>
      <c r="W9" s="35"/>
      <c r="X9" s="35"/>
      <c r="Y9" s="35"/>
      <c r="Z9" s="35"/>
      <c r="AA9" s="35"/>
      <c r="AB9" s="35"/>
      <c r="AC9" s="35"/>
      <c r="AD9" s="35"/>
      <c r="AE9" s="35"/>
      <c r="AF9" s="35">
        <v>12.67</v>
      </c>
      <c r="AG9" s="35"/>
      <c r="AH9" s="35"/>
      <c r="AI9" s="35"/>
      <c r="AJ9" s="35"/>
      <c r="AK9" s="35"/>
      <c r="AL9" s="35"/>
      <c r="AM9" s="35"/>
      <c r="AN9" s="35"/>
      <c r="AO9" s="35"/>
      <c r="AP9" s="35"/>
      <c r="AQ9" s="35" t="s">
        <v>306</v>
      </c>
      <c r="AR9" s="34" t="s">
        <v>285</v>
      </c>
      <c r="AS9" s="34"/>
      <c r="AT9" s="34"/>
      <c r="AU9" s="34" t="s">
        <v>289</v>
      </c>
      <c r="AV9" s="34">
        <v>8</v>
      </c>
      <c r="AW9" s="34"/>
      <c r="AX9" s="34"/>
      <c r="AY9" s="34"/>
      <c r="AZ9" s="34" t="s">
        <v>290</v>
      </c>
      <c r="BA9" s="35"/>
      <c r="BB9" s="34">
        <v>0</v>
      </c>
      <c r="BC9" s="34">
        <v>10</v>
      </c>
      <c r="BD9" s="34">
        <v>0</v>
      </c>
      <c r="BE9" s="34">
        <v>0</v>
      </c>
      <c r="BF9" s="34">
        <v>0</v>
      </c>
      <c r="BG9" s="34">
        <v>0</v>
      </c>
      <c r="BH9" s="34">
        <v>0</v>
      </c>
      <c r="BI9" s="34">
        <v>0</v>
      </c>
      <c r="BJ9" s="34">
        <v>0</v>
      </c>
      <c r="BK9" s="34">
        <v>0</v>
      </c>
      <c r="BL9" s="34">
        <v>12</v>
      </c>
      <c r="BM9" s="34" t="s">
        <v>284</v>
      </c>
      <c r="BN9" s="34"/>
      <c r="BO9" s="34" t="s">
        <v>285</v>
      </c>
      <c r="BP9" s="34"/>
      <c r="BQ9" s="34"/>
      <c r="BR9" s="34"/>
      <c r="BS9" s="35"/>
      <c r="BT9" s="35"/>
      <c r="BU9" s="34"/>
      <c r="BV9" s="34" t="s">
        <v>285</v>
      </c>
      <c r="BW9" s="38" t="s">
        <v>175</v>
      </c>
      <c r="BX9" s="103" t="s">
        <v>276</v>
      </c>
      <c r="BY9" s="102" t="s">
        <v>277</v>
      </c>
    </row>
    <row r="10" spans="1:77" x14ac:dyDescent="0.15">
      <c r="A10" s="55">
        <v>4002</v>
      </c>
      <c r="B10" s="36">
        <v>42103</v>
      </c>
      <c r="C10" s="37" t="s">
        <v>281</v>
      </c>
      <c r="D10" s="155" t="s">
        <v>282</v>
      </c>
      <c r="E10" s="35"/>
      <c r="F10" s="35" t="s">
        <v>305</v>
      </c>
      <c r="G10" s="33">
        <v>41881</v>
      </c>
      <c r="H10" s="34" t="s">
        <v>284</v>
      </c>
      <c r="I10" s="34" t="s">
        <v>285</v>
      </c>
      <c r="J10" s="34"/>
      <c r="K10" s="35" t="s">
        <v>298</v>
      </c>
      <c r="L10" s="35" t="s">
        <v>279</v>
      </c>
      <c r="M10" s="35">
        <v>120</v>
      </c>
      <c r="N10" s="35">
        <v>28</v>
      </c>
      <c r="O10" s="35"/>
      <c r="P10" s="35"/>
      <c r="Q10" s="35"/>
      <c r="R10" s="35"/>
      <c r="S10" s="35"/>
      <c r="T10" s="35"/>
      <c r="U10" s="35"/>
      <c r="V10" s="35"/>
      <c r="W10" s="35"/>
      <c r="X10" s="35"/>
      <c r="Y10" s="35"/>
      <c r="Z10" s="35"/>
      <c r="AA10" s="35"/>
      <c r="AB10" s="35"/>
      <c r="AC10" s="35"/>
      <c r="AD10" s="35"/>
      <c r="AE10" s="35"/>
      <c r="AF10" s="35">
        <v>16.5</v>
      </c>
      <c r="AG10" s="35"/>
      <c r="AH10" s="35"/>
      <c r="AI10" s="35"/>
      <c r="AJ10" s="35"/>
      <c r="AK10" s="35"/>
      <c r="AL10" s="35"/>
      <c r="AM10" s="35"/>
      <c r="AN10" s="35"/>
      <c r="AO10" s="35"/>
      <c r="AP10" s="35"/>
      <c r="AQ10" s="35" t="s">
        <v>306</v>
      </c>
      <c r="AR10" s="34" t="s">
        <v>285</v>
      </c>
      <c r="AS10" s="34"/>
      <c r="AT10" s="34"/>
      <c r="AU10" s="34" t="s">
        <v>289</v>
      </c>
      <c r="AV10" s="34">
        <v>10</v>
      </c>
      <c r="AW10" s="34"/>
      <c r="AX10" s="34"/>
      <c r="AY10" s="34"/>
      <c r="AZ10" s="34" t="s">
        <v>290</v>
      </c>
      <c r="BA10" s="35"/>
      <c r="BB10" s="34">
        <v>0</v>
      </c>
      <c r="BC10" s="34">
        <v>0</v>
      </c>
      <c r="BD10" s="34">
        <v>7</v>
      </c>
      <c r="BE10" s="34">
        <v>0</v>
      </c>
      <c r="BF10" s="34">
        <v>0</v>
      </c>
      <c r="BG10" s="34">
        <v>0</v>
      </c>
      <c r="BH10" s="34">
        <v>0</v>
      </c>
      <c r="BI10" s="34">
        <v>0</v>
      </c>
      <c r="BJ10" s="34">
        <v>0</v>
      </c>
      <c r="BK10" s="34">
        <v>0</v>
      </c>
      <c r="BL10" s="34">
        <v>24</v>
      </c>
      <c r="BM10" s="34" t="s">
        <v>280</v>
      </c>
      <c r="BN10" s="34"/>
      <c r="BO10" s="34" t="s">
        <v>285</v>
      </c>
      <c r="BP10" s="34"/>
      <c r="BQ10" s="34"/>
      <c r="BR10" s="34"/>
      <c r="BS10" s="35"/>
      <c r="BT10" s="35"/>
      <c r="BU10" s="34"/>
      <c r="BV10" s="34" t="s">
        <v>285</v>
      </c>
      <c r="BW10" s="35"/>
      <c r="BX10" t="s">
        <v>276</v>
      </c>
      <c r="BY10" s="104" t="s">
        <v>277</v>
      </c>
    </row>
    <row r="11" spans="1:77" x14ac:dyDescent="0.15">
      <c r="A11" s="55">
        <v>5107</v>
      </c>
      <c r="B11" s="36">
        <v>42104</v>
      </c>
      <c r="C11" s="37" t="s">
        <v>281</v>
      </c>
      <c r="D11" s="155" t="s">
        <v>282</v>
      </c>
      <c r="E11" s="35"/>
      <c r="F11" s="35" t="s">
        <v>305</v>
      </c>
      <c r="G11" s="33">
        <v>42083</v>
      </c>
      <c r="H11" s="156" t="s">
        <v>280</v>
      </c>
      <c r="I11" s="156" t="s">
        <v>299</v>
      </c>
      <c r="J11" s="34"/>
      <c r="K11" s="155" t="s">
        <v>300</v>
      </c>
      <c r="L11" s="155" t="s">
        <v>301</v>
      </c>
      <c r="M11" s="35">
        <v>95.3</v>
      </c>
      <c r="N11" s="35">
        <v>23.43</v>
      </c>
      <c r="O11" s="35" t="s">
        <v>294</v>
      </c>
      <c r="P11" s="35">
        <v>30000</v>
      </c>
      <c r="Q11" s="35">
        <v>26.79</v>
      </c>
      <c r="R11" s="35"/>
      <c r="S11" s="35"/>
      <c r="T11" s="35"/>
      <c r="U11" s="35"/>
      <c r="V11" s="35"/>
      <c r="W11" s="35"/>
      <c r="X11" s="35"/>
      <c r="Y11" s="35"/>
      <c r="Z11" s="35"/>
      <c r="AA11" s="35"/>
      <c r="AB11" s="35"/>
      <c r="AC11" s="35"/>
      <c r="AD11" s="35"/>
      <c r="AE11" s="35"/>
      <c r="AF11" s="35">
        <v>12.19</v>
      </c>
      <c r="AG11" s="35"/>
      <c r="AH11" s="35"/>
      <c r="AI11" s="35"/>
      <c r="AJ11" s="35"/>
      <c r="AK11" s="35"/>
      <c r="AL11" s="35"/>
      <c r="AM11" s="35"/>
      <c r="AN11" s="35"/>
      <c r="AO11" s="35"/>
      <c r="AP11" s="35"/>
      <c r="AQ11" s="35" t="s">
        <v>306</v>
      </c>
      <c r="AR11" s="34" t="s">
        <v>285</v>
      </c>
      <c r="AS11" s="34"/>
      <c r="AT11" s="34"/>
      <c r="AU11" s="34"/>
      <c r="AV11" s="34"/>
      <c r="AW11" s="34"/>
      <c r="AX11" s="34"/>
      <c r="AY11" s="34"/>
      <c r="AZ11" s="34" t="s">
        <v>285</v>
      </c>
      <c r="BA11" s="35"/>
      <c r="BB11" s="34">
        <v>0</v>
      </c>
      <c r="BC11" s="34">
        <v>0</v>
      </c>
      <c r="BD11" s="34">
        <v>0</v>
      </c>
      <c r="BE11" s="34">
        <v>0</v>
      </c>
      <c r="BF11" s="34">
        <v>0</v>
      </c>
      <c r="BG11" s="34">
        <v>0</v>
      </c>
      <c r="BH11" s="34">
        <v>0</v>
      </c>
      <c r="BI11" s="34">
        <v>0</v>
      </c>
      <c r="BJ11" s="34">
        <v>0</v>
      </c>
      <c r="BK11" s="34">
        <v>0</v>
      </c>
      <c r="BL11" s="34"/>
      <c r="BM11" s="34"/>
      <c r="BN11" s="34"/>
      <c r="BO11" s="34" t="s">
        <v>302</v>
      </c>
      <c r="BP11" s="34">
        <v>71.819999999999993</v>
      </c>
      <c r="BQ11" s="34"/>
      <c r="BR11" s="34"/>
      <c r="BS11" s="38"/>
      <c r="BT11" s="38"/>
      <c r="BU11" s="34"/>
      <c r="BV11" s="34" t="s">
        <v>302</v>
      </c>
      <c r="BW11" s="155" t="s">
        <v>303</v>
      </c>
      <c r="BX11" s="103" t="s">
        <v>276</v>
      </c>
      <c r="BY11" s="104" t="s">
        <v>304</v>
      </c>
    </row>
    <row r="12" spans="1:77" x14ac:dyDescent="0.15">
      <c r="A12" s="55">
        <v>4</v>
      </c>
      <c r="B12" s="36">
        <v>42103</v>
      </c>
      <c r="C12" s="37" t="s">
        <v>281</v>
      </c>
      <c r="D12" s="155" t="s">
        <v>282</v>
      </c>
      <c r="E12" s="35"/>
      <c r="F12" s="35" t="s">
        <v>307</v>
      </c>
      <c r="G12" s="33">
        <v>41887</v>
      </c>
      <c r="H12" s="34" t="s">
        <v>284</v>
      </c>
      <c r="I12" s="34" t="s">
        <v>285</v>
      </c>
      <c r="J12" s="34"/>
      <c r="K12" s="35" t="s">
        <v>286</v>
      </c>
      <c r="L12" s="35" t="s">
        <v>287</v>
      </c>
      <c r="M12" s="35">
        <v>133.5</v>
      </c>
      <c r="N12" s="35">
        <v>34.04</v>
      </c>
      <c r="O12" s="35"/>
      <c r="P12" s="35"/>
      <c r="Q12" s="35"/>
      <c r="R12" s="35"/>
      <c r="S12" s="35"/>
      <c r="T12" s="35"/>
      <c r="U12" s="35"/>
      <c r="V12" s="35"/>
      <c r="W12" s="35">
        <v>18.3</v>
      </c>
      <c r="X12" s="35"/>
      <c r="Y12" s="35"/>
      <c r="Z12" s="35"/>
      <c r="AA12" s="35"/>
      <c r="AB12" s="35"/>
      <c r="AC12" s="35"/>
      <c r="AD12" s="35"/>
      <c r="AE12" s="35"/>
      <c r="AF12" s="35"/>
      <c r="AG12" s="35"/>
      <c r="AH12" s="35"/>
      <c r="AI12" s="35">
        <v>24.05</v>
      </c>
      <c r="AJ12" s="35"/>
      <c r="AK12" s="35"/>
      <c r="AL12" s="35"/>
      <c r="AM12" s="35"/>
      <c r="AN12" s="35"/>
      <c r="AO12" s="35"/>
      <c r="AP12" s="35"/>
      <c r="AQ12" t="s">
        <v>308</v>
      </c>
      <c r="AR12" s="34" t="s">
        <v>285</v>
      </c>
      <c r="AS12" s="34"/>
      <c r="AT12" s="34"/>
      <c r="AU12" s="34" t="s">
        <v>289</v>
      </c>
      <c r="AV12" s="34">
        <v>8</v>
      </c>
      <c r="AW12" s="34"/>
      <c r="AX12" s="34"/>
      <c r="AY12" s="34"/>
      <c r="AZ12" s="34" t="s">
        <v>290</v>
      </c>
      <c r="BA12" s="35"/>
      <c r="BB12" s="34">
        <v>0</v>
      </c>
      <c r="BC12" s="34">
        <v>12</v>
      </c>
      <c r="BD12" s="34">
        <v>0</v>
      </c>
      <c r="BE12" s="34">
        <v>0</v>
      </c>
      <c r="BF12" s="34">
        <v>0</v>
      </c>
      <c r="BG12" s="34">
        <v>0</v>
      </c>
      <c r="BH12" s="34">
        <v>0</v>
      </c>
      <c r="BI12" s="34">
        <v>0</v>
      </c>
      <c r="BJ12" s="34">
        <v>0</v>
      </c>
      <c r="BK12" s="34">
        <v>0</v>
      </c>
      <c r="BL12" s="34">
        <v>12</v>
      </c>
      <c r="BM12" s="34" t="s">
        <v>257</v>
      </c>
      <c r="BN12" s="34">
        <v>12</v>
      </c>
      <c r="BO12" s="34" t="s">
        <v>285</v>
      </c>
      <c r="BP12" s="34"/>
      <c r="BQ12" s="34"/>
      <c r="BR12" s="34"/>
      <c r="BS12" s="35"/>
      <c r="BT12" s="38"/>
      <c r="BU12" s="34"/>
      <c r="BV12" s="34" t="s">
        <v>285</v>
      </c>
      <c r="BW12" s="35" t="s">
        <v>291</v>
      </c>
      <c r="BX12" s="102" t="s">
        <v>276</v>
      </c>
      <c r="BY12" s="102" t="s">
        <v>277</v>
      </c>
    </row>
    <row r="13" spans="1:77" x14ac:dyDescent="0.15">
      <c r="A13" s="55">
        <v>468</v>
      </c>
      <c r="B13" s="36">
        <v>42103</v>
      </c>
      <c r="C13" s="37" t="s">
        <v>281</v>
      </c>
      <c r="D13" s="155" t="s">
        <v>282</v>
      </c>
      <c r="E13" s="35"/>
      <c r="F13" s="35" t="s">
        <v>307</v>
      </c>
      <c r="G13" s="33">
        <v>42069</v>
      </c>
      <c r="H13" s="34" t="s">
        <v>284</v>
      </c>
      <c r="I13" s="34" t="s">
        <v>285</v>
      </c>
      <c r="J13" s="34"/>
      <c r="K13" s="35" t="s">
        <v>292</v>
      </c>
      <c r="L13" s="35" t="s">
        <v>293</v>
      </c>
      <c r="M13" s="35">
        <v>111</v>
      </c>
      <c r="N13" s="35">
        <v>37.75</v>
      </c>
      <c r="O13" s="35"/>
      <c r="P13" s="35"/>
      <c r="Q13" s="35"/>
      <c r="R13" s="35"/>
      <c r="S13" s="35"/>
      <c r="T13" s="35"/>
      <c r="U13" s="35"/>
      <c r="V13" s="35"/>
      <c r="W13" s="35">
        <v>23</v>
      </c>
      <c r="X13" s="35"/>
      <c r="Y13" s="35"/>
      <c r="Z13" s="35"/>
      <c r="AA13" s="35"/>
      <c r="AB13" s="35"/>
      <c r="AC13" s="35"/>
      <c r="AD13" s="35"/>
      <c r="AE13" s="35"/>
      <c r="AF13" s="35"/>
      <c r="AG13" s="35"/>
      <c r="AH13" s="35"/>
      <c r="AI13" s="35">
        <v>26.3</v>
      </c>
      <c r="AJ13" s="35"/>
      <c r="AK13" s="35"/>
      <c r="AL13" s="35"/>
      <c r="AM13" s="35"/>
      <c r="AN13" s="35"/>
      <c r="AO13" s="35"/>
      <c r="AP13" s="35"/>
      <c r="AQ13" s="35" t="s">
        <v>308</v>
      </c>
      <c r="AR13" s="34" t="s">
        <v>285</v>
      </c>
      <c r="AS13" s="34"/>
      <c r="AT13" s="34"/>
      <c r="AU13" s="34"/>
      <c r="AV13" s="34"/>
      <c r="AW13" s="34"/>
      <c r="AX13" s="34"/>
      <c r="AY13" s="34"/>
      <c r="AZ13" s="34" t="s">
        <v>290</v>
      </c>
      <c r="BA13" s="35"/>
      <c r="BB13" s="34">
        <v>0</v>
      </c>
      <c r="BC13" s="34">
        <v>10</v>
      </c>
      <c r="BD13" s="34">
        <v>0</v>
      </c>
      <c r="BE13" s="34">
        <v>0</v>
      </c>
      <c r="BF13" s="34">
        <v>0</v>
      </c>
      <c r="BG13" s="34">
        <v>0</v>
      </c>
      <c r="BH13" s="34">
        <v>0</v>
      </c>
      <c r="BI13" s="34">
        <v>0</v>
      </c>
      <c r="BJ13" s="34">
        <v>0</v>
      </c>
      <c r="BK13" s="34">
        <v>0</v>
      </c>
      <c r="BL13" s="34"/>
      <c r="BM13" s="34" t="s">
        <v>285</v>
      </c>
      <c r="BN13" s="34">
        <v>24</v>
      </c>
      <c r="BO13" s="34" t="s">
        <v>285</v>
      </c>
      <c r="BP13" s="34"/>
      <c r="BQ13" s="34"/>
      <c r="BR13" s="34"/>
      <c r="BS13" s="35"/>
      <c r="BT13" s="35"/>
      <c r="BU13" s="34"/>
      <c r="BV13" s="34" t="s">
        <v>285</v>
      </c>
      <c r="BW13" s="155" t="s">
        <v>295</v>
      </c>
      <c r="BX13" s="103" t="s">
        <v>276</v>
      </c>
      <c r="BY13" s="104" t="s">
        <v>277</v>
      </c>
    </row>
    <row r="14" spans="1:77" x14ac:dyDescent="0.15">
      <c r="A14" s="55">
        <v>1090</v>
      </c>
      <c r="B14" s="36">
        <v>42103</v>
      </c>
      <c r="C14" s="37" t="s">
        <v>281</v>
      </c>
      <c r="D14" s="155" t="s">
        <v>282</v>
      </c>
      <c r="E14" s="35"/>
      <c r="F14" s="35" t="s">
        <v>307</v>
      </c>
      <c r="G14" s="33">
        <v>41914</v>
      </c>
      <c r="H14" s="34" t="s">
        <v>284</v>
      </c>
      <c r="I14" s="34" t="s">
        <v>285</v>
      </c>
      <c r="J14" s="34"/>
      <c r="K14" s="35" t="s">
        <v>296</v>
      </c>
      <c r="L14" s="35" t="s">
        <v>297</v>
      </c>
      <c r="M14" s="35">
        <v>121.63</v>
      </c>
      <c r="N14" s="35">
        <v>32.28</v>
      </c>
      <c r="O14" s="35"/>
      <c r="P14" s="35"/>
      <c r="Q14" s="35"/>
      <c r="R14" s="35"/>
      <c r="S14" s="35"/>
      <c r="T14" s="35"/>
      <c r="U14" s="35"/>
      <c r="V14" s="35"/>
      <c r="W14" s="35">
        <v>17.45</v>
      </c>
      <c r="X14" s="35"/>
      <c r="Y14" s="35"/>
      <c r="Z14" s="35"/>
      <c r="AA14" s="35"/>
      <c r="AB14" s="35"/>
      <c r="AC14" s="35"/>
      <c r="AD14" s="35"/>
      <c r="AE14" s="35"/>
      <c r="AF14" s="35"/>
      <c r="AG14" s="35"/>
      <c r="AH14" s="35"/>
      <c r="AI14" s="35">
        <v>23.23</v>
      </c>
      <c r="AJ14" s="35"/>
      <c r="AK14" s="35"/>
      <c r="AL14" s="35"/>
      <c r="AM14" s="35"/>
      <c r="AN14" s="35"/>
      <c r="AO14" s="35"/>
      <c r="AP14" s="35"/>
      <c r="AQ14" t="s">
        <v>308</v>
      </c>
      <c r="AR14" s="34" t="s">
        <v>285</v>
      </c>
      <c r="AS14" s="34"/>
      <c r="AT14" s="34"/>
      <c r="AU14" s="34" t="s">
        <v>289</v>
      </c>
      <c r="AV14" s="34">
        <v>8</v>
      </c>
      <c r="AW14" s="34"/>
      <c r="AX14" s="34"/>
      <c r="AY14" s="34"/>
      <c r="AZ14" s="34" t="s">
        <v>290</v>
      </c>
      <c r="BA14" s="35"/>
      <c r="BB14" s="34">
        <v>0</v>
      </c>
      <c r="BC14" s="34">
        <v>10</v>
      </c>
      <c r="BD14" s="34">
        <v>0</v>
      </c>
      <c r="BE14" s="34">
        <v>0</v>
      </c>
      <c r="BF14" s="34">
        <v>0</v>
      </c>
      <c r="BG14" s="34">
        <v>0</v>
      </c>
      <c r="BH14" s="34">
        <v>0</v>
      </c>
      <c r="BI14" s="34">
        <v>0</v>
      </c>
      <c r="BJ14" s="34">
        <v>0</v>
      </c>
      <c r="BK14" s="34">
        <v>0</v>
      </c>
      <c r="BL14" s="34">
        <v>12</v>
      </c>
      <c r="BM14" s="34" t="s">
        <v>284</v>
      </c>
      <c r="BN14" s="34"/>
      <c r="BO14" s="34" t="s">
        <v>285</v>
      </c>
      <c r="BP14" s="34"/>
      <c r="BQ14" s="34"/>
      <c r="BR14" s="34"/>
      <c r="BS14" s="35"/>
      <c r="BT14" s="35"/>
      <c r="BU14" s="34"/>
      <c r="BV14" s="34" t="s">
        <v>285</v>
      </c>
      <c r="BW14" s="38" t="s">
        <v>175</v>
      </c>
      <c r="BX14" s="103" t="s">
        <v>276</v>
      </c>
      <c r="BY14" s="102" t="s">
        <v>277</v>
      </c>
    </row>
    <row r="15" spans="1:77" x14ac:dyDescent="0.15">
      <c r="A15" s="55">
        <v>4001</v>
      </c>
      <c r="B15" s="36">
        <v>42103</v>
      </c>
      <c r="C15" s="37" t="s">
        <v>281</v>
      </c>
      <c r="D15" s="155" t="s">
        <v>282</v>
      </c>
      <c r="E15" s="35"/>
      <c r="F15" s="35" t="s">
        <v>307</v>
      </c>
      <c r="G15" s="33">
        <v>41881</v>
      </c>
      <c r="H15" s="34" t="s">
        <v>284</v>
      </c>
      <c r="I15" s="34" t="s">
        <v>285</v>
      </c>
      <c r="J15" s="34"/>
      <c r="K15" s="35" t="s">
        <v>298</v>
      </c>
      <c r="L15" s="35" t="s">
        <v>279</v>
      </c>
      <c r="M15" s="35">
        <v>120</v>
      </c>
      <c r="N15" s="35">
        <v>36</v>
      </c>
      <c r="O15" s="35"/>
      <c r="P15" s="35"/>
      <c r="Q15" s="35"/>
      <c r="R15" s="35"/>
      <c r="S15" s="35"/>
      <c r="T15" s="35"/>
      <c r="U15" s="35"/>
      <c r="V15" s="35"/>
      <c r="W15" s="35">
        <v>18</v>
      </c>
      <c r="X15" s="35"/>
      <c r="Y15" s="35"/>
      <c r="Z15" s="35"/>
      <c r="AA15" s="35"/>
      <c r="AB15" s="35"/>
      <c r="AC15" s="35"/>
      <c r="AD15" s="35"/>
      <c r="AE15" s="35"/>
      <c r="AF15" s="35"/>
      <c r="AG15" s="35"/>
      <c r="AH15" s="35"/>
      <c r="AI15" s="35">
        <v>23.5</v>
      </c>
      <c r="AJ15" s="35"/>
      <c r="AK15" s="35"/>
      <c r="AL15" s="35"/>
      <c r="AM15" s="35"/>
      <c r="AN15" s="35"/>
      <c r="AO15" s="35"/>
      <c r="AP15" s="35"/>
      <c r="AQ15" s="35" t="s">
        <v>308</v>
      </c>
      <c r="AR15" s="34" t="s">
        <v>285</v>
      </c>
      <c r="AS15" s="34"/>
      <c r="AT15" s="34"/>
      <c r="AU15" s="34" t="s">
        <v>289</v>
      </c>
      <c r="AV15" s="34">
        <v>10</v>
      </c>
      <c r="AW15" s="34"/>
      <c r="AX15" s="34"/>
      <c r="AY15" s="34"/>
      <c r="AZ15" s="34" t="s">
        <v>290</v>
      </c>
      <c r="BA15" s="35"/>
      <c r="BB15" s="34">
        <v>0</v>
      </c>
      <c r="BC15" s="34">
        <v>0</v>
      </c>
      <c r="BD15" s="34">
        <v>7</v>
      </c>
      <c r="BE15" s="34">
        <v>0</v>
      </c>
      <c r="BF15" s="34">
        <v>0</v>
      </c>
      <c r="BG15" s="34">
        <v>0</v>
      </c>
      <c r="BH15" s="34">
        <v>0</v>
      </c>
      <c r="BI15" s="34">
        <v>0</v>
      </c>
      <c r="BJ15" s="34">
        <v>0</v>
      </c>
      <c r="BK15" s="34">
        <v>0</v>
      </c>
      <c r="BL15" s="34">
        <v>24</v>
      </c>
      <c r="BM15" s="34" t="s">
        <v>280</v>
      </c>
      <c r="BN15" s="34"/>
      <c r="BO15" s="34" t="s">
        <v>285</v>
      </c>
      <c r="BP15" s="34"/>
      <c r="BQ15" s="34"/>
      <c r="BR15" s="34"/>
      <c r="BS15" s="35"/>
      <c r="BT15" s="35"/>
      <c r="BU15" s="34"/>
      <c r="BV15" s="34" t="s">
        <v>285</v>
      </c>
      <c r="BW15" s="35"/>
      <c r="BX15" t="s">
        <v>276</v>
      </c>
      <c r="BY15" s="104" t="s">
        <v>277</v>
      </c>
    </row>
    <row r="16" spans="1:77" x14ac:dyDescent="0.15">
      <c r="A16" s="55">
        <v>5108</v>
      </c>
      <c r="B16" s="36">
        <v>42104</v>
      </c>
      <c r="C16" s="37" t="s">
        <v>281</v>
      </c>
      <c r="D16" s="155" t="s">
        <v>282</v>
      </c>
      <c r="E16" s="35"/>
      <c r="F16" s="35" t="s">
        <v>307</v>
      </c>
      <c r="G16" s="33">
        <v>42083</v>
      </c>
      <c r="H16" s="156" t="s">
        <v>280</v>
      </c>
      <c r="I16" s="156" t="s">
        <v>299</v>
      </c>
      <c r="J16" s="34"/>
      <c r="K16" s="155" t="s">
        <v>300</v>
      </c>
      <c r="L16" s="155" t="s">
        <v>301</v>
      </c>
      <c r="M16" s="35">
        <v>95.3</v>
      </c>
      <c r="N16" s="35">
        <v>31.5</v>
      </c>
      <c r="O16" s="35"/>
      <c r="P16" s="35"/>
      <c r="Q16" s="35"/>
      <c r="R16" s="35"/>
      <c r="S16" s="35"/>
      <c r="T16" s="35"/>
      <c r="U16" s="35"/>
      <c r="V16" s="35"/>
      <c r="W16" s="35">
        <v>13.93</v>
      </c>
      <c r="X16" s="35"/>
      <c r="Y16" s="35"/>
      <c r="Z16" s="35"/>
      <c r="AA16" s="35"/>
      <c r="AB16" s="35"/>
      <c r="AC16" s="35"/>
      <c r="AD16" s="35"/>
      <c r="AE16" s="35"/>
      <c r="AF16" s="35"/>
      <c r="AG16" s="35"/>
      <c r="AH16" s="35"/>
      <c r="AI16" s="35">
        <v>19.47</v>
      </c>
      <c r="AJ16" s="35"/>
      <c r="AK16" s="35"/>
      <c r="AL16" s="35"/>
      <c r="AM16" s="35"/>
      <c r="AN16" s="35"/>
      <c r="AO16" s="35"/>
      <c r="AP16" s="35"/>
      <c r="AQ16" t="s">
        <v>308</v>
      </c>
      <c r="AR16" s="34" t="s">
        <v>285</v>
      </c>
      <c r="AS16" s="34"/>
      <c r="AT16" s="34"/>
      <c r="AU16" s="34"/>
      <c r="AV16" s="34"/>
      <c r="AW16" s="34"/>
      <c r="AX16" s="34"/>
      <c r="AY16" s="34"/>
      <c r="AZ16" s="34" t="s">
        <v>285</v>
      </c>
      <c r="BA16" s="35"/>
      <c r="BB16" s="34">
        <v>0</v>
      </c>
      <c r="BC16" s="34">
        <v>0</v>
      </c>
      <c r="BD16" s="34">
        <v>0</v>
      </c>
      <c r="BE16" s="34">
        <v>0</v>
      </c>
      <c r="BF16" s="34">
        <v>0</v>
      </c>
      <c r="BG16" s="34">
        <v>0</v>
      </c>
      <c r="BH16" s="34">
        <v>0</v>
      </c>
      <c r="BI16" s="34">
        <v>0</v>
      </c>
      <c r="BJ16" s="34">
        <v>0</v>
      </c>
      <c r="BK16" s="34">
        <v>0</v>
      </c>
      <c r="BL16" s="34"/>
      <c r="BM16" s="34"/>
      <c r="BN16" s="34"/>
      <c r="BO16" s="34" t="s">
        <v>302</v>
      </c>
      <c r="BP16" s="34">
        <v>71.819999999999993</v>
      </c>
      <c r="BQ16" s="34"/>
      <c r="BR16" s="34"/>
      <c r="BS16" s="38"/>
      <c r="BT16" s="38"/>
      <c r="BU16" s="34"/>
      <c r="BV16" s="34" t="s">
        <v>302</v>
      </c>
      <c r="BW16" s="155" t="s">
        <v>303</v>
      </c>
      <c r="BX16" s="103" t="s">
        <v>276</v>
      </c>
      <c r="BY16" s="104" t="s">
        <v>304</v>
      </c>
    </row>
  </sheetData>
  <sheetProtection algorithmName="SHA-512" hashValue="APdm13Xsifn/zfTG/LWUxnAIE69oZkjiqij7N1vGATv7/Z1Rgl1QL7fy7uK6mCkAGp5zNkHiqg1OES8VDBOFmw==" saltValue="kyQOxUbtU1EpNHlzhTNxKQ==" spinCount="100000" sheet="1" objects="1" scenarios="1"/>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EAD0-E636-264F-B845-1C4E6F70D420}">
  <sheetPr codeName="Sheet13"/>
  <dimension ref="A1:BW16"/>
  <sheetViews>
    <sheetView zoomScaleNormal="100" workbookViewId="0">
      <selection activeCell="AX32" sqref="AX32"/>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9.33203125" bestFit="1"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5.1640625" customWidth="1"/>
    <col min="71" max="72" width="11.33203125" customWidth="1"/>
    <col min="73" max="73" width="29.5" customWidth="1"/>
  </cols>
  <sheetData>
    <row r="1" spans="1:75"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66</v>
      </c>
      <c r="AO1" s="13" t="s">
        <v>185</v>
      </c>
      <c r="AP1" s="13" t="s">
        <v>186</v>
      </c>
      <c r="AQ1" s="13" t="s">
        <v>187</v>
      </c>
      <c r="AR1" s="14" t="s">
        <v>151</v>
      </c>
      <c r="AS1" s="15" t="s">
        <v>152</v>
      </c>
      <c r="AT1" s="15" t="s">
        <v>153</v>
      </c>
      <c r="AU1" s="16" t="s">
        <v>49</v>
      </c>
      <c r="AV1" s="17" t="s">
        <v>50</v>
      </c>
      <c r="AW1" s="18" t="s">
        <v>181</v>
      </c>
      <c r="AX1" s="19" t="s">
        <v>182</v>
      </c>
      <c r="AY1" s="20" t="s">
        <v>106</v>
      </c>
      <c r="AZ1" s="21" t="s">
        <v>102</v>
      </c>
      <c r="BA1" s="22" t="s">
        <v>183</v>
      </c>
      <c r="BB1" s="21" t="s">
        <v>116</v>
      </c>
      <c r="BC1" s="22" t="s">
        <v>84</v>
      </c>
      <c r="BD1" s="21" t="s">
        <v>118</v>
      </c>
      <c r="BE1" s="22" t="s">
        <v>119</v>
      </c>
      <c r="BF1" s="21" t="s">
        <v>145</v>
      </c>
      <c r="BG1" s="23" t="s">
        <v>146</v>
      </c>
      <c r="BH1" s="21" t="s">
        <v>147</v>
      </c>
      <c r="BI1" s="23" t="s">
        <v>148</v>
      </c>
      <c r="BJ1" s="4" t="s">
        <v>87</v>
      </c>
      <c r="BK1" s="4" t="s">
        <v>150</v>
      </c>
      <c r="BL1" s="4" t="s">
        <v>124</v>
      </c>
      <c r="BM1" s="4" t="s">
        <v>158</v>
      </c>
      <c r="BN1" s="4" t="s">
        <v>103</v>
      </c>
      <c r="BO1" s="4" t="s">
        <v>262</v>
      </c>
      <c r="BP1" s="4" t="s">
        <v>263</v>
      </c>
      <c r="BQ1" s="2" t="s">
        <v>137</v>
      </c>
      <c r="BR1" s="2" t="s">
        <v>138</v>
      </c>
      <c r="BS1" s="4" t="s">
        <v>139</v>
      </c>
      <c r="BT1" s="4" t="s">
        <v>208</v>
      </c>
      <c r="BU1" s="2" t="s">
        <v>107</v>
      </c>
    </row>
    <row r="2" spans="1:75" x14ac:dyDescent="0.15">
      <c r="A2" s="97">
        <v>3</v>
      </c>
      <c r="B2" s="36">
        <v>41927</v>
      </c>
      <c r="C2" s="37" t="s">
        <v>210</v>
      </c>
      <c r="D2" s="35" t="s">
        <v>211</v>
      </c>
      <c r="E2" s="35"/>
      <c r="F2" s="35" t="s">
        <v>212</v>
      </c>
      <c r="G2" s="33">
        <v>41820</v>
      </c>
      <c r="H2" s="34" t="s">
        <v>213</v>
      </c>
      <c r="I2" s="34" t="s">
        <v>214</v>
      </c>
      <c r="J2" s="34"/>
      <c r="K2" s="35" t="s">
        <v>211</v>
      </c>
      <c r="L2" s="35" t="s">
        <v>18</v>
      </c>
      <c r="M2" s="35">
        <v>133.5</v>
      </c>
      <c r="N2" s="35">
        <v>27.78</v>
      </c>
      <c r="O2" s="35" t="s">
        <v>35</v>
      </c>
      <c r="P2" s="35">
        <v>30000</v>
      </c>
      <c r="Q2" s="35">
        <v>27.78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216</v>
      </c>
      <c r="AS2" s="34" t="s">
        <v>214</v>
      </c>
      <c r="AT2" s="34"/>
      <c r="AU2" s="34"/>
      <c r="AV2" s="34" t="s">
        <v>218</v>
      </c>
      <c r="AW2" s="34">
        <v>11</v>
      </c>
      <c r="AX2" s="34" t="s">
        <v>219</v>
      </c>
      <c r="AY2" s="35"/>
      <c r="AZ2" s="34">
        <v>0</v>
      </c>
      <c r="BA2" s="34">
        <v>0</v>
      </c>
      <c r="BB2" s="34">
        <v>0</v>
      </c>
      <c r="BC2" s="34">
        <v>0</v>
      </c>
      <c r="BD2" s="34">
        <v>0</v>
      </c>
      <c r="BE2" s="34">
        <v>0</v>
      </c>
      <c r="BF2" s="34">
        <v>0</v>
      </c>
      <c r="BG2" s="34">
        <v>0</v>
      </c>
      <c r="BH2" s="34">
        <v>0</v>
      </c>
      <c r="BI2" s="34">
        <v>0</v>
      </c>
      <c r="BJ2" s="34"/>
      <c r="BK2" s="34" t="s">
        <v>214</v>
      </c>
      <c r="BL2" s="34"/>
      <c r="BM2" s="34" t="s">
        <v>213</v>
      </c>
      <c r="BN2" s="34"/>
      <c r="BO2" s="34"/>
      <c r="BP2" s="34"/>
      <c r="BQ2" s="35" t="s">
        <v>223</v>
      </c>
      <c r="BR2" s="38" t="s">
        <v>62</v>
      </c>
      <c r="BS2" s="34">
        <v>20</v>
      </c>
      <c r="BT2" s="34" t="s">
        <v>214</v>
      </c>
      <c r="BU2" s="35" t="s">
        <v>221</v>
      </c>
    </row>
    <row r="3" spans="1:75" x14ac:dyDescent="0.15">
      <c r="A3" s="97">
        <v>3</v>
      </c>
      <c r="B3" s="36">
        <v>41927</v>
      </c>
      <c r="C3" s="37" t="s">
        <v>210</v>
      </c>
      <c r="D3" s="35" t="s">
        <v>211</v>
      </c>
      <c r="E3" s="35"/>
      <c r="F3" s="35" t="s">
        <v>212</v>
      </c>
      <c r="G3" s="33">
        <v>41887</v>
      </c>
      <c r="H3" s="34" t="s">
        <v>213</v>
      </c>
      <c r="I3" s="34" t="s">
        <v>214</v>
      </c>
      <c r="J3" s="34"/>
      <c r="K3" s="35" t="s">
        <v>211</v>
      </c>
      <c r="L3" s="35" t="s">
        <v>222</v>
      </c>
      <c r="M3" s="35">
        <v>133.5</v>
      </c>
      <c r="N3" s="35">
        <v>27.78</v>
      </c>
      <c r="O3" s="35" t="s">
        <v>35</v>
      </c>
      <c r="P3" s="35">
        <v>30000</v>
      </c>
      <c r="Q3" s="35">
        <v>27.78</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216</v>
      </c>
      <c r="AS3" s="34" t="s">
        <v>214</v>
      </c>
      <c r="AT3" s="34"/>
      <c r="AU3" s="34"/>
      <c r="AV3" s="34" t="s">
        <v>218</v>
      </c>
      <c r="AW3" s="34">
        <v>8</v>
      </c>
      <c r="AX3" s="34" t="s">
        <v>219</v>
      </c>
      <c r="AY3" s="35"/>
      <c r="AZ3" s="34">
        <v>0</v>
      </c>
      <c r="BA3" s="34">
        <v>12</v>
      </c>
      <c r="BB3" s="34">
        <v>0</v>
      </c>
      <c r="BC3" s="34">
        <v>0</v>
      </c>
      <c r="BD3" s="34">
        <v>0</v>
      </c>
      <c r="BE3" s="34">
        <v>0</v>
      </c>
      <c r="BF3" s="34">
        <v>0</v>
      </c>
      <c r="BG3" s="34">
        <v>0</v>
      </c>
      <c r="BH3" s="34">
        <v>0</v>
      </c>
      <c r="BI3" s="34">
        <v>0</v>
      </c>
      <c r="BJ3" s="34">
        <v>12</v>
      </c>
      <c r="BK3" s="34" t="s">
        <v>257</v>
      </c>
      <c r="BL3" s="34">
        <v>12</v>
      </c>
      <c r="BM3" s="34" t="s">
        <v>214</v>
      </c>
      <c r="BN3" s="34"/>
      <c r="BO3" s="34"/>
      <c r="BP3" s="34"/>
      <c r="BQ3" s="35"/>
      <c r="BR3" s="38"/>
      <c r="BS3" s="34"/>
      <c r="BT3" s="34" t="s">
        <v>214</v>
      </c>
      <c r="BU3" s="35" t="s">
        <v>221</v>
      </c>
      <c r="BV3" s="102" t="s">
        <v>276</v>
      </c>
      <c r="BW3" s="102" t="s">
        <v>277</v>
      </c>
    </row>
    <row r="4" spans="1:75" x14ac:dyDescent="0.15">
      <c r="A4" s="97">
        <v>467</v>
      </c>
      <c r="B4" s="36">
        <v>41927</v>
      </c>
      <c r="C4" s="37" t="s">
        <v>210</v>
      </c>
      <c r="D4" s="35" t="s">
        <v>211</v>
      </c>
      <c r="E4" s="35"/>
      <c r="F4" s="35" t="s">
        <v>212</v>
      </c>
      <c r="G4" s="33">
        <v>41880</v>
      </c>
      <c r="H4" s="34" t="s">
        <v>213</v>
      </c>
      <c r="I4" s="34" t="s">
        <v>214</v>
      </c>
      <c r="J4" s="34"/>
      <c r="K4" s="35" t="s">
        <v>268</v>
      </c>
      <c r="L4" s="35" t="s">
        <v>269</v>
      </c>
      <c r="M4" s="35">
        <v>112.1</v>
      </c>
      <c r="N4" s="35">
        <v>26.24</v>
      </c>
      <c r="O4" s="35" t="s">
        <v>215</v>
      </c>
      <c r="P4" s="35">
        <v>30000</v>
      </c>
      <c r="Q4" s="35">
        <v>29.22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t="s">
        <v>216</v>
      </c>
      <c r="AS4" s="34" t="s">
        <v>214</v>
      </c>
      <c r="AT4" s="34"/>
      <c r="AU4" s="34"/>
      <c r="AV4" s="34"/>
      <c r="AW4" s="34"/>
      <c r="AX4" s="34" t="s">
        <v>219</v>
      </c>
      <c r="AY4" s="35"/>
      <c r="AZ4" s="34">
        <v>0</v>
      </c>
      <c r="BA4" s="34">
        <v>14</v>
      </c>
      <c r="BB4" s="34">
        <v>0</v>
      </c>
      <c r="BC4" s="34">
        <v>0</v>
      </c>
      <c r="BD4" s="34">
        <v>0</v>
      </c>
      <c r="BE4" s="34">
        <v>0</v>
      </c>
      <c r="BF4" s="34">
        <v>0</v>
      </c>
      <c r="BG4" s="34">
        <v>0</v>
      </c>
      <c r="BH4" s="34">
        <v>0</v>
      </c>
      <c r="BI4" s="34">
        <v>0</v>
      </c>
      <c r="BJ4" s="34"/>
      <c r="BK4" s="34"/>
      <c r="BL4" s="34">
        <v>24</v>
      </c>
      <c r="BM4" s="34" t="s">
        <v>214</v>
      </c>
      <c r="BN4" s="34"/>
      <c r="BO4" s="34"/>
      <c r="BP4" s="34"/>
      <c r="BQ4" s="35"/>
      <c r="BR4" s="35"/>
      <c r="BS4" s="34"/>
      <c r="BT4" s="34" t="s">
        <v>214</v>
      </c>
      <c r="BU4" s="35"/>
      <c r="BV4" s="103" t="s">
        <v>276</v>
      </c>
      <c r="BW4" s="104" t="s">
        <v>277</v>
      </c>
    </row>
    <row r="5" spans="1:75" x14ac:dyDescent="0.15">
      <c r="A5" s="97">
        <v>1089</v>
      </c>
      <c r="B5" s="36">
        <v>41927</v>
      </c>
      <c r="C5" s="37" t="s">
        <v>210</v>
      </c>
      <c r="D5" s="35" t="s">
        <v>211</v>
      </c>
      <c r="E5" s="35"/>
      <c r="F5" s="35" t="s">
        <v>212</v>
      </c>
      <c r="G5" s="33">
        <v>41914</v>
      </c>
      <c r="H5" s="34" t="s">
        <v>213</v>
      </c>
      <c r="I5" s="34" t="s">
        <v>214</v>
      </c>
      <c r="J5" s="34"/>
      <c r="K5" s="35" t="s">
        <v>272</v>
      </c>
      <c r="L5" s="35" t="s">
        <v>273</v>
      </c>
      <c r="M5" s="35">
        <v>121.63</v>
      </c>
      <c r="N5" s="35">
        <v>26.57</v>
      </c>
      <c r="O5" s="35" t="s">
        <v>215</v>
      </c>
      <c r="P5" s="35">
        <v>30000</v>
      </c>
      <c r="Q5" s="35">
        <v>30.16</v>
      </c>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216</v>
      </c>
      <c r="AS5" s="34" t="s">
        <v>214</v>
      </c>
      <c r="AT5" s="34"/>
      <c r="AU5" s="34"/>
      <c r="AV5" s="34" t="s">
        <v>218</v>
      </c>
      <c r="AW5" s="34">
        <v>8</v>
      </c>
      <c r="AX5" s="34" t="s">
        <v>219</v>
      </c>
      <c r="AY5" s="35"/>
      <c r="AZ5" s="34">
        <v>0</v>
      </c>
      <c r="BA5" s="34">
        <v>10</v>
      </c>
      <c r="BB5" s="34">
        <v>0</v>
      </c>
      <c r="BC5" s="34">
        <v>0</v>
      </c>
      <c r="BD5" s="34">
        <v>0</v>
      </c>
      <c r="BE5" s="34">
        <v>0</v>
      </c>
      <c r="BF5" s="34">
        <v>0</v>
      </c>
      <c r="BG5" s="34">
        <v>0</v>
      </c>
      <c r="BH5" s="34">
        <v>0</v>
      </c>
      <c r="BI5" s="34">
        <v>0</v>
      </c>
      <c r="BJ5" s="34">
        <v>12</v>
      </c>
      <c r="BK5" s="34" t="s">
        <v>213</v>
      </c>
      <c r="BL5" s="34"/>
      <c r="BM5" s="34" t="s">
        <v>214</v>
      </c>
      <c r="BN5" s="34"/>
      <c r="BO5" s="34"/>
      <c r="BP5" s="34"/>
      <c r="BQ5" s="35"/>
      <c r="BR5" s="35"/>
      <c r="BS5" s="34"/>
      <c r="BT5" s="34" t="s">
        <v>214</v>
      </c>
      <c r="BU5" s="38" t="s">
        <v>175</v>
      </c>
      <c r="BV5" s="103" t="s">
        <v>276</v>
      </c>
      <c r="BW5" s="102" t="s">
        <v>278</v>
      </c>
    </row>
    <row r="6" spans="1:75" x14ac:dyDescent="0.15">
      <c r="A6" s="97">
        <v>4000</v>
      </c>
      <c r="B6" s="36">
        <v>41927</v>
      </c>
      <c r="C6" s="37" t="s">
        <v>210</v>
      </c>
      <c r="D6" s="35" t="s">
        <v>211</v>
      </c>
      <c r="E6" s="35"/>
      <c r="F6" s="35" t="s">
        <v>212</v>
      </c>
      <c r="G6" s="33">
        <v>41881</v>
      </c>
      <c r="H6" s="34" t="s">
        <v>213</v>
      </c>
      <c r="I6" s="34" t="s">
        <v>214</v>
      </c>
      <c r="J6" s="34"/>
      <c r="K6" s="35" t="s">
        <v>274</v>
      </c>
      <c r="L6" s="35" t="s">
        <v>279</v>
      </c>
      <c r="M6" s="35">
        <v>120</v>
      </c>
      <c r="N6" s="35">
        <v>28</v>
      </c>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216</v>
      </c>
      <c r="AS6" s="34" t="s">
        <v>214</v>
      </c>
      <c r="AT6" s="34"/>
      <c r="AU6" s="34"/>
      <c r="AV6" s="34" t="s">
        <v>218</v>
      </c>
      <c r="AW6" s="34">
        <v>10</v>
      </c>
      <c r="AX6" s="34" t="s">
        <v>219</v>
      </c>
      <c r="AY6" s="35"/>
      <c r="AZ6" s="34">
        <v>0</v>
      </c>
      <c r="BA6" s="34">
        <v>0</v>
      </c>
      <c r="BB6" s="34">
        <v>7</v>
      </c>
      <c r="BC6" s="34">
        <v>0</v>
      </c>
      <c r="BD6" s="34">
        <v>0</v>
      </c>
      <c r="BE6" s="34">
        <v>0</v>
      </c>
      <c r="BF6" s="34">
        <v>0</v>
      </c>
      <c r="BG6" s="34">
        <v>0</v>
      </c>
      <c r="BH6" s="34">
        <v>0</v>
      </c>
      <c r="BI6" s="34">
        <v>0</v>
      </c>
      <c r="BJ6" s="34">
        <v>24</v>
      </c>
      <c r="BK6" s="34" t="s">
        <v>280</v>
      </c>
      <c r="BL6" s="34"/>
      <c r="BM6" s="34" t="s">
        <v>214</v>
      </c>
      <c r="BN6" s="34"/>
      <c r="BO6" s="34"/>
      <c r="BP6" s="34"/>
      <c r="BQ6" s="35"/>
      <c r="BR6" s="35"/>
      <c r="BS6" s="34"/>
      <c r="BT6" s="34" t="s">
        <v>214</v>
      </c>
      <c r="BU6" s="35"/>
      <c r="BV6" t="s">
        <v>276</v>
      </c>
      <c r="BW6" s="102" t="s">
        <v>277</v>
      </c>
    </row>
    <row r="7" spans="1:75" x14ac:dyDescent="0.15">
      <c r="A7" s="97">
        <v>1</v>
      </c>
      <c r="B7" s="36">
        <v>41927</v>
      </c>
      <c r="C7" s="37" t="s">
        <v>67</v>
      </c>
      <c r="D7" s="35" t="s">
        <v>68</v>
      </c>
      <c r="E7" s="35"/>
      <c r="F7" s="35" t="s">
        <v>34</v>
      </c>
      <c r="G7" s="33">
        <v>41820</v>
      </c>
      <c r="H7" s="34" t="s">
        <v>22</v>
      </c>
      <c r="I7" s="34" t="s">
        <v>30</v>
      </c>
      <c r="J7" s="34"/>
      <c r="K7" s="35" t="s">
        <v>68</v>
      </c>
      <c r="L7" s="35" t="s">
        <v>18</v>
      </c>
      <c r="M7" s="35">
        <v>133.5</v>
      </c>
      <c r="N7" s="35">
        <v>27.78</v>
      </c>
      <c r="O7" s="35" t="s">
        <v>35</v>
      </c>
      <c r="P7" s="35">
        <v>30000</v>
      </c>
      <c r="Q7" s="35">
        <v>27.78</v>
      </c>
      <c r="R7" s="35"/>
      <c r="S7" s="35"/>
      <c r="T7" s="35"/>
      <c r="U7" s="35"/>
      <c r="V7" s="35"/>
      <c r="W7" s="35"/>
      <c r="X7" s="35"/>
      <c r="Y7" s="35"/>
      <c r="Z7" s="35"/>
      <c r="AA7" s="35"/>
      <c r="AB7" s="35"/>
      <c r="AC7" s="35"/>
      <c r="AD7" s="35"/>
      <c r="AE7" s="35"/>
      <c r="AF7" s="35">
        <v>14.13</v>
      </c>
      <c r="AG7" s="35"/>
      <c r="AH7" s="35"/>
      <c r="AI7" s="35"/>
      <c r="AJ7" s="35"/>
      <c r="AK7" s="35"/>
      <c r="AL7" s="35"/>
      <c r="AM7" s="35"/>
      <c r="AN7" s="35"/>
      <c r="AO7" s="35"/>
      <c r="AP7" s="35"/>
      <c r="AQ7" s="35"/>
      <c r="AR7" s="35" t="s">
        <v>17</v>
      </c>
      <c r="AS7" s="34" t="s">
        <v>30</v>
      </c>
      <c r="AT7" s="34"/>
      <c r="AU7" s="34"/>
      <c r="AV7" s="34" t="s">
        <v>76</v>
      </c>
      <c r="AW7" s="34">
        <v>11</v>
      </c>
      <c r="AX7" s="34" t="s">
        <v>26</v>
      </c>
      <c r="AY7" s="35"/>
      <c r="AZ7" s="34">
        <v>0</v>
      </c>
      <c r="BA7" s="34">
        <v>0</v>
      </c>
      <c r="BB7" s="34">
        <v>0</v>
      </c>
      <c r="BC7" s="34">
        <v>0</v>
      </c>
      <c r="BD7" s="34">
        <v>0</v>
      </c>
      <c r="BE7" s="34">
        <v>0</v>
      </c>
      <c r="BF7" s="34">
        <v>0</v>
      </c>
      <c r="BG7" s="34">
        <v>0</v>
      </c>
      <c r="BH7" s="34">
        <v>0</v>
      </c>
      <c r="BI7" s="34">
        <v>0</v>
      </c>
      <c r="BJ7" s="34"/>
      <c r="BK7" s="34" t="s">
        <v>30</v>
      </c>
      <c r="BL7" s="34"/>
      <c r="BM7" s="34" t="s">
        <v>22</v>
      </c>
      <c r="BN7" s="34"/>
      <c r="BO7" s="34"/>
      <c r="BP7" s="34"/>
      <c r="BQ7" s="35" t="s">
        <v>78</v>
      </c>
      <c r="BR7" s="38" t="s">
        <v>62</v>
      </c>
      <c r="BS7" s="34">
        <v>20</v>
      </c>
      <c r="BT7" s="34" t="s">
        <v>30</v>
      </c>
      <c r="BU7" s="35" t="s">
        <v>80</v>
      </c>
    </row>
    <row r="8" spans="1:75" x14ac:dyDescent="0.15">
      <c r="A8" s="97">
        <v>1</v>
      </c>
      <c r="B8" s="36">
        <v>41927</v>
      </c>
      <c r="C8" s="37" t="s">
        <v>210</v>
      </c>
      <c r="D8" s="35" t="s">
        <v>211</v>
      </c>
      <c r="E8" s="35"/>
      <c r="F8" s="35" t="s">
        <v>264</v>
      </c>
      <c r="G8" s="33">
        <v>41887</v>
      </c>
      <c r="H8" s="34" t="s">
        <v>213</v>
      </c>
      <c r="I8" s="34" t="s">
        <v>214</v>
      </c>
      <c r="J8" s="34"/>
      <c r="K8" s="35" t="s">
        <v>211</v>
      </c>
      <c r="L8" s="35" t="s">
        <v>222</v>
      </c>
      <c r="M8" s="35">
        <v>133.5</v>
      </c>
      <c r="N8" s="35">
        <v>27.78</v>
      </c>
      <c r="O8" s="35" t="s">
        <v>35</v>
      </c>
      <c r="P8" s="35">
        <v>30000</v>
      </c>
      <c r="Q8" s="35">
        <v>27.78</v>
      </c>
      <c r="R8" s="35"/>
      <c r="S8" s="35"/>
      <c r="T8" s="35"/>
      <c r="U8" s="35"/>
      <c r="V8" s="35"/>
      <c r="W8" s="35"/>
      <c r="X8" s="35"/>
      <c r="Y8" s="35"/>
      <c r="Z8" s="35"/>
      <c r="AA8" s="35"/>
      <c r="AB8" s="35"/>
      <c r="AC8" s="35"/>
      <c r="AD8" s="35"/>
      <c r="AE8" s="35"/>
      <c r="AF8" s="35">
        <v>14.13</v>
      </c>
      <c r="AG8" s="35"/>
      <c r="AH8" s="35"/>
      <c r="AI8" s="35"/>
      <c r="AJ8" s="35"/>
      <c r="AK8" s="35"/>
      <c r="AL8" s="35"/>
      <c r="AM8" s="35"/>
      <c r="AN8" s="35"/>
      <c r="AO8" s="35"/>
      <c r="AP8" s="35"/>
      <c r="AQ8" s="35"/>
      <c r="AR8" s="35" t="s">
        <v>265</v>
      </c>
      <c r="AS8" s="34" t="s">
        <v>214</v>
      </c>
      <c r="AT8" s="34"/>
      <c r="AU8" s="34"/>
      <c r="AV8" s="34" t="s">
        <v>218</v>
      </c>
      <c r="AW8" s="34">
        <v>8</v>
      </c>
      <c r="AX8" s="34" t="s">
        <v>219</v>
      </c>
      <c r="AY8" s="35"/>
      <c r="AZ8" s="34">
        <v>0</v>
      </c>
      <c r="BA8" s="34">
        <v>12</v>
      </c>
      <c r="BB8" s="34">
        <v>0</v>
      </c>
      <c r="BC8" s="34">
        <v>0</v>
      </c>
      <c r="BD8" s="34">
        <v>0</v>
      </c>
      <c r="BE8" s="34">
        <v>0</v>
      </c>
      <c r="BF8" s="34">
        <v>0</v>
      </c>
      <c r="BG8" s="34">
        <v>0</v>
      </c>
      <c r="BH8" s="34">
        <v>0</v>
      </c>
      <c r="BI8" s="34">
        <v>0</v>
      </c>
      <c r="BJ8" s="34">
        <v>12</v>
      </c>
      <c r="BK8" s="34" t="s">
        <v>257</v>
      </c>
      <c r="BL8" s="34">
        <v>12</v>
      </c>
      <c r="BM8" s="34" t="s">
        <v>214</v>
      </c>
      <c r="BN8" s="34"/>
      <c r="BO8" s="34"/>
      <c r="BP8" s="34"/>
      <c r="BQ8" s="35"/>
      <c r="BR8" s="38"/>
      <c r="BS8" s="34"/>
      <c r="BT8" s="34" t="s">
        <v>214</v>
      </c>
      <c r="BU8" s="35" t="s">
        <v>221</v>
      </c>
      <c r="BV8" s="102" t="s">
        <v>276</v>
      </c>
      <c r="BW8" s="102" t="s">
        <v>277</v>
      </c>
    </row>
    <row r="9" spans="1:75" x14ac:dyDescent="0.15">
      <c r="A9" s="97">
        <v>466</v>
      </c>
      <c r="B9" s="36">
        <v>41927</v>
      </c>
      <c r="C9" s="37" t="s">
        <v>210</v>
      </c>
      <c r="D9" s="35" t="s">
        <v>211</v>
      </c>
      <c r="E9" s="35"/>
      <c r="F9" s="35" t="s">
        <v>264</v>
      </c>
      <c r="G9" s="33">
        <v>41880</v>
      </c>
      <c r="H9" s="34" t="s">
        <v>213</v>
      </c>
      <c r="I9" s="34" t="s">
        <v>214</v>
      </c>
      <c r="J9" s="34"/>
      <c r="K9" s="35" t="s">
        <v>268</v>
      </c>
      <c r="L9" s="35" t="s">
        <v>269</v>
      </c>
      <c r="M9" s="35">
        <v>112.1</v>
      </c>
      <c r="N9" s="35">
        <v>26.24</v>
      </c>
      <c r="O9" s="35" t="s">
        <v>215</v>
      </c>
      <c r="P9" s="35">
        <v>30000</v>
      </c>
      <c r="Q9" s="35">
        <v>29.22</v>
      </c>
      <c r="R9" s="35"/>
      <c r="S9" s="35"/>
      <c r="T9" s="35"/>
      <c r="U9" s="35"/>
      <c r="V9" s="35"/>
      <c r="W9" s="35"/>
      <c r="X9" s="35"/>
      <c r="Y9" s="35"/>
      <c r="Z9" s="35"/>
      <c r="AA9" s="35"/>
      <c r="AB9" s="35"/>
      <c r="AC9" s="35"/>
      <c r="AD9" s="35"/>
      <c r="AE9" s="35"/>
      <c r="AF9" s="35">
        <v>11.68</v>
      </c>
      <c r="AG9" s="35"/>
      <c r="AH9" s="35"/>
      <c r="AI9" s="35"/>
      <c r="AJ9" s="35"/>
      <c r="AK9" s="35"/>
      <c r="AL9" s="35"/>
      <c r="AM9" s="35"/>
      <c r="AN9" s="35"/>
      <c r="AO9" s="35"/>
      <c r="AP9" s="35"/>
      <c r="AQ9" s="35"/>
      <c r="AR9" s="35" t="s">
        <v>265</v>
      </c>
      <c r="AS9" s="34" t="s">
        <v>214</v>
      </c>
      <c r="AT9" s="34"/>
      <c r="AU9" s="34"/>
      <c r="AV9" s="34"/>
      <c r="AW9" s="34"/>
      <c r="AX9" s="34" t="s">
        <v>219</v>
      </c>
      <c r="AY9" s="35"/>
      <c r="AZ9" s="34">
        <v>0</v>
      </c>
      <c r="BA9" s="34">
        <v>14</v>
      </c>
      <c r="BB9" s="34">
        <v>0</v>
      </c>
      <c r="BC9" s="34">
        <v>0</v>
      </c>
      <c r="BD9" s="34">
        <v>0</v>
      </c>
      <c r="BE9" s="34">
        <v>0</v>
      </c>
      <c r="BF9" s="34">
        <v>0</v>
      </c>
      <c r="BG9" s="34">
        <v>0</v>
      </c>
      <c r="BH9" s="34">
        <v>0</v>
      </c>
      <c r="BI9" s="34">
        <v>0</v>
      </c>
      <c r="BJ9" s="34"/>
      <c r="BK9" s="34"/>
      <c r="BL9" s="34">
        <v>24</v>
      </c>
      <c r="BM9" s="34" t="s">
        <v>214</v>
      </c>
      <c r="BN9" s="34"/>
      <c r="BO9" s="34"/>
      <c r="BP9" s="34"/>
      <c r="BQ9" s="35"/>
      <c r="BR9" s="35"/>
      <c r="BS9" s="34"/>
      <c r="BT9" s="34" t="s">
        <v>214</v>
      </c>
      <c r="BU9" s="35"/>
      <c r="BV9" s="103" t="s">
        <v>276</v>
      </c>
      <c r="BW9" s="104" t="s">
        <v>277</v>
      </c>
    </row>
    <row r="10" spans="1:75" x14ac:dyDescent="0.15">
      <c r="A10" s="97">
        <v>1087</v>
      </c>
      <c r="B10" s="36">
        <v>41927</v>
      </c>
      <c r="C10" s="37" t="s">
        <v>210</v>
      </c>
      <c r="D10" s="35" t="s">
        <v>211</v>
      </c>
      <c r="E10" s="35"/>
      <c r="F10" s="35" t="s">
        <v>264</v>
      </c>
      <c r="G10" s="33">
        <v>41914</v>
      </c>
      <c r="H10" s="34" t="s">
        <v>213</v>
      </c>
      <c r="I10" s="34" t="s">
        <v>214</v>
      </c>
      <c r="J10" s="34"/>
      <c r="K10" s="35" t="s">
        <v>272</v>
      </c>
      <c r="L10" s="35" t="s">
        <v>273</v>
      </c>
      <c r="M10" s="35">
        <v>121.63</v>
      </c>
      <c r="N10" s="35">
        <v>26.57</v>
      </c>
      <c r="O10" s="35" t="s">
        <v>215</v>
      </c>
      <c r="P10" s="35">
        <v>30000</v>
      </c>
      <c r="Q10" s="35">
        <v>30.16</v>
      </c>
      <c r="R10" s="35"/>
      <c r="S10" s="35"/>
      <c r="T10" s="35"/>
      <c r="U10" s="35"/>
      <c r="V10" s="35"/>
      <c r="W10" s="35"/>
      <c r="X10" s="35"/>
      <c r="Y10" s="35"/>
      <c r="Z10" s="35"/>
      <c r="AA10" s="35"/>
      <c r="AB10" s="35"/>
      <c r="AC10" s="35"/>
      <c r="AD10" s="35"/>
      <c r="AE10" s="35"/>
      <c r="AF10" s="35">
        <v>12.67</v>
      </c>
      <c r="AG10" s="35"/>
      <c r="AH10" s="35"/>
      <c r="AI10" s="35"/>
      <c r="AJ10" s="35"/>
      <c r="AK10" s="35"/>
      <c r="AL10" s="35"/>
      <c r="AM10" s="35"/>
      <c r="AN10" s="35"/>
      <c r="AO10" s="35"/>
      <c r="AP10" s="35"/>
      <c r="AQ10" s="35"/>
      <c r="AR10" s="35" t="s">
        <v>265</v>
      </c>
      <c r="AS10" s="34" t="s">
        <v>214</v>
      </c>
      <c r="AT10" s="34"/>
      <c r="AU10" s="34"/>
      <c r="AV10" s="34" t="s">
        <v>218</v>
      </c>
      <c r="AW10" s="34">
        <v>8</v>
      </c>
      <c r="AX10" s="34" t="s">
        <v>219</v>
      </c>
      <c r="AY10" s="35"/>
      <c r="AZ10" s="34">
        <v>0</v>
      </c>
      <c r="BA10" s="34">
        <v>10</v>
      </c>
      <c r="BB10" s="34">
        <v>0</v>
      </c>
      <c r="BC10" s="34">
        <v>0</v>
      </c>
      <c r="BD10" s="34">
        <v>0</v>
      </c>
      <c r="BE10" s="34">
        <v>0</v>
      </c>
      <c r="BF10" s="34">
        <v>0</v>
      </c>
      <c r="BG10" s="34">
        <v>0</v>
      </c>
      <c r="BH10" s="34">
        <v>0</v>
      </c>
      <c r="BI10" s="34">
        <v>0</v>
      </c>
      <c r="BJ10" s="34">
        <v>12</v>
      </c>
      <c r="BK10" s="34" t="s">
        <v>213</v>
      </c>
      <c r="BL10" s="34"/>
      <c r="BM10" s="34" t="s">
        <v>214</v>
      </c>
      <c r="BN10" s="34"/>
      <c r="BO10" s="34"/>
      <c r="BP10" s="34"/>
      <c r="BQ10" s="35"/>
      <c r="BR10" s="35"/>
      <c r="BS10" s="34"/>
      <c r="BT10" s="34" t="s">
        <v>214</v>
      </c>
      <c r="BU10" s="38" t="s">
        <v>175</v>
      </c>
      <c r="BV10" s="103" t="s">
        <v>276</v>
      </c>
      <c r="BW10" s="102" t="s">
        <v>278</v>
      </c>
    </row>
    <row r="11" spans="1:75" x14ac:dyDescent="0.15">
      <c r="A11" s="97">
        <v>4002</v>
      </c>
      <c r="B11" s="36">
        <v>41927</v>
      </c>
      <c r="C11" s="37" t="s">
        <v>210</v>
      </c>
      <c r="D11" s="35" t="s">
        <v>211</v>
      </c>
      <c r="E11" s="35"/>
      <c r="F11" s="35" t="s">
        <v>264</v>
      </c>
      <c r="G11" s="33">
        <v>41881</v>
      </c>
      <c r="H11" s="34" t="s">
        <v>213</v>
      </c>
      <c r="I11" s="34" t="s">
        <v>214</v>
      </c>
      <c r="J11" s="34"/>
      <c r="K11" s="35" t="s">
        <v>274</v>
      </c>
      <c r="L11" s="35" t="s">
        <v>279</v>
      </c>
      <c r="M11" s="35">
        <v>120</v>
      </c>
      <c r="N11" s="35">
        <v>28</v>
      </c>
      <c r="O11" s="35"/>
      <c r="P11" s="35"/>
      <c r="Q11" s="35"/>
      <c r="R11" s="35"/>
      <c r="S11" s="35"/>
      <c r="T11" s="35"/>
      <c r="U11" s="35"/>
      <c r="V11" s="35"/>
      <c r="W11" s="35"/>
      <c r="X11" s="35"/>
      <c r="Y11" s="35"/>
      <c r="Z11" s="35"/>
      <c r="AA11" s="35"/>
      <c r="AB11" s="35"/>
      <c r="AC11" s="35"/>
      <c r="AD11" s="35"/>
      <c r="AE11" s="35"/>
      <c r="AF11" s="35">
        <v>16.5</v>
      </c>
      <c r="AG11" s="35"/>
      <c r="AH11" s="35"/>
      <c r="AI11" s="35"/>
      <c r="AJ11" s="35"/>
      <c r="AK11" s="35"/>
      <c r="AL11" s="35"/>
      <c r="AM11" s="35"/>
      <c r="AN11" s="35"/>
      <c r="AO11" s="35"/>
      <c r="AP11" s="35"/>
      <c r="AQ11" s="35"/>
      <c r="AR11" s="35" t="s">
        <v>265</v>
      </c>
      <c r="AS11" s="34" t="s">
        <v>214</v>
      </c>
      <c r="AT11" s="34"/>
      <c r="AU11" s="34"/>
      <c r="AV11" s="34" t="s">
        <v>218</v>
      </c>
      <c r="AW11" s="34">
        <v>10</v>
      </c>
      <c r="AX11" s="34" t="s">
        <v>219</v>
      </c>
      <c r="AY11" s="35"/>
      <c r="AZ11" s="34">
        <v>0</v>
      </c>
      <c r="BA11" s="34">
        <v>0</v>
      </c>
      <c r="BB11" s="34">
        <v>7</v>
      </c>
      <c r="BC11" s="34">
        <v>0</v>
      </c>
      <c r="BD11" s="34">
        <v>0</v>
      </c>
      <c r="BE11" s="34">
        <v>0</v>
      </c>
      <c r="BF11" s="34">
        <v>0</v>
      </c>
      <c r="BG11" s="34">
        <v>0</v>
      </c>
      <c r="BH11" s="34">
        <v>0</v>
      </c>
      <c r="BI11" s="34">
        <v>0</v>
      </c>
      <c r="BJ11" s="34">
        <v>24</v>
      </c>
      <c r="BK11" s="34" t="s">
        <v>280</v>
      </c>
      <c r="BL11" s="34"/>
      <c r="BM11" s="34" t="s">
        <v>214</v>
      </c>
      <c r="BN11" s="34"/>
      <c r="BO11" s="34"/>
      <c r="BP11" s="34"/>
      <c r="BQ11" s="35"/>
      <c r="BR11" s="35"/>
      <c r="BS11" s="34"/>
      <c r="BT11" s="34" t="s">
        <v>214</v>
      </c>
      <c r="BU11" s="35"/>
      <c r="BV11" t="s">
        <v>276</v>
      </c>
      <c r="BW11" s="102" t="s">
        <v>277</v>
      </c>
    </row>
    <row r="12" spans="1:75" x14ac:dyDescent="0.15">
      <c r="A12" s="97">
        <v>4</v>
      </c>
      <c r="B12" s="36">
        <v>41927</v>
      </c>
      <c r="C12" s="37" t="s">
        <v>67</v>
      </c>
      <c r="D12" s="35" t="s">
        <v>68</v>
      </c>
      <c r="E12" s="35"/>
      <c r="F12" s="35" t="s">
        <v>19</v>
      </c>
      <c r="G12" s="33">
        <v>41820</v>
      </c>
      <c r="H12" s="34" t="s">
        <v>22</v>
      </c>
      <c r="I12" s="34" t="s">
        <v>30</v>
      </c>
      <c r="J12" s="34"/>
      <c r="K12" s="35" t="s">
        <v>68</v>
      </c>
      <c r="L12" s="35" t="s">
        <v>18</v>
      </c>
      <c r="M12" s="35">
        <v>133.5</v>
      </c>
      <c r="N12" s="35">
        <v>34.04</v>
      </c>
      <c r="O12" s="35"/>
      <c r="P12" s="35"/>
      <c r="Q12" s="35"/>
      <c r="R12" s="35"/>
      <c r="S12" s="35"/>
      <c r="T12" s="35"/>
      <c r="U12" s="35"/>
      <c r="V12" s="35"/>
      <c r="W12" s="35">
        <v>18.3</v>
      </c>
      <c r="X12" s="35"/>
      <c r="Y12" s="35"/>
      <c r="Z12" s="35"/>
      <c r="AA12" s="35"/>
      <c r="AB12" s="35"/>
      <c r="AC12" s="35"/>
      <c r="AD12" s="35"/>
      <c r="AE12" s="35"/>
      <c r="AF12" s="35"/>
      <c r="AG12" s="35"/>
      <c r="AH12" s="35"/>
      <c r="AI12" s="35">
        <v>24.05</v>
      </c>
      <c r="AJ12" s="35"/>
      <c r="AK12" s="35"/>
      <c r="AL12" s="35"/>
      <c r="AM12" s="35"/>
      <c r="AN12" s="35"/>
      <c r="AO12" s="35"/>
      <c r="AP12" s="35"/>
      <c r="AQ12" s="35"/>
      <c r="AR12" s="35" t="s">
        <v>20</v>
      </c>
      <c r="AS12" s="34" t="s">
        <v>30</v>
      </c>
      <c r="AT12" s="34"/>
      <c r="AU12" s="34"/>
      <c r="AV12" s="34" t="s">
        <v>76</v>
      </c>
      <c r="AW12" s="34">
        <v>11</v>
      </c>
      <c r="AX12" s="34" t="s">
        <v>26</v>
      </c>
      <c r="AY12" s="35"/>
      <c r="AZ12" s="34">
        <v>0</v>
      </c>
      <c r="BA12" s="34">
        <v>0</v>
      </c>
      <c r="BB12" s="34">
        <v>0</v>
      </c>
      <c r="BC12" s="34">
        <v>0</v>
      </c>
      <c r="BD12" s="34">
        <v>0</v>
      </c>
      <c r="BE12" s="34">
        <v>0</v>
      </c>
      <c r="BF12" s="34">
        <v>0</v>
      </c>
      <c r="BG12" s="34">
        <v>0</v>
      </c>
      <c r="BH12" s="34">
        <v>0</v>
      </c>
      <c r="BI12" s="34">
        <v>0</v>
      </c>
      <c r="BJ12" s="34"/>
      <c r="BK12" s="34" t="s">
        <v>30</v>
      </c>
      <c r="BL12" s="34"/>
      <c r="BM12" s="34" t="s">
        <v>22</v>
      </c>
      <c r="BN12" s="34"/>
      <c r="BO12" s="34"/>
      <c r="BP12" s="34"/>
      <c r="BQ12" s="35" t="s">
        <v>78</v>
      </c>
      <c r="BR12" s="38" t="s">
        <v>62</v>
      </c>
      <c r="BS12" s="34">
        <v>20</v>
      </c>
      <c r="BT12" s="34" t="s">
        <v>30</v>
      </c>
      <c r="BU12" s="35" t="s">
        <v>80</v>
      </c>
    </row>
    <row r="13" spans="1:75" x14ac:dyDescent="0.15">
      <c r="A13" s="97">
        <v>4</v>
      </c>
      <c r="B13" s="36">
        <v>41927</v>
      </c>
      <c r="C13" s="37" t="s">
        <v>210</v>
      </c>
      <c r="D13" s="35" t="s">
        <v>211</v>
      </c>
      <c r="E13" s="35"/>
      <c r="F13" s="35" t="s">
        <v>266</v>
      </c>
      <c r="G13" s="33">
        <v>41887</v>
      </c>
      <c r="H13" s="34" t="s">
        <v>213</v>
      </c>
      <c r="I13" s="34" t="s">
        <v>214</v>
      </c>
      <c r="J13" s="34"/>
      <c r="K13" s="35" t="s">
        <v>211</v>
      </c>
      <c r="L13" s="35" t="s">
        <v>222</v>
      </c>
      <c r="M13" s="35">
        <v>133.5</v>
      </c>
      <c r="N13" s="35">
        <v>34.04</v>
      </c>
      <c r="O13" s="35"/>
      <c r="P13" s="35"/>
      <c r="Q13" s="35"/>
      <c r="R13" s="35"/>
      <c r="S13" s="35"/>
      <c r="T13" s="35"/>
      <c r="U13" s="35"/>
      <c r="V13" s="35"/>
      <c r="W13" s="35">
        <v>18.3</v>
      </c>
      <c r="X13" s="35"/>
      <c r="Y13" s="35"/>
      <c r="Z13" s="35"/>
      <c r="AA13" s="35"/>
      <c r="AB13" s="35"/>
      <c r="AC13" s="35"/>
      <c r="AD13" s="35"/>
      <c r="AE13" s="35"/>
      <c r="AF13" s="35"/>
      <c r="AG13" s="35"/>
      <c r="AH13" s="35"/>
      <c r="AI13" s="35">
        <v>24.05</v>
      </c>
      <c r="AJ13" s="35"/>
      <c r="AK13" s="35"/>
      <c r="AL13" s="35"/>
      <c r="AM13" s="35"/>
      <c r="AN13" s="35"/>
      <c r="AO13" s="35"/>
      <c r="AP13" s="35"/>
      <c r="AQ13" s="35"/>
      <c r="AR13" s="35" t="s">
        <v>267</v>
      </c>
      <c r="AS13" s="34" t="s">
        <v>214</v>
      </c>
      <c r="AT13" s="34"/>
      <c r="AU13" s="34"/>
      <c r="AV13" s="34" t="s">
        <v>218</v>
      </c>
      <c r="AW13" s="34">
        <v>8</v>
      </c>
      <c r="AX13" s="34" t="s">
        <v>219</v>
      </c>
      <c r="AY13" s="35"/>
      <c r="AZ13" s="34">
        <v>0</v>
      </c>
      <c r="BA13" s="34">
        <v>12</v>
      </c>
      <c r="BB13" s="34">
        <v>0</v>
      </c>
      <c r="BC13" s="34">
        <v>0</v>
      </c>
      <c r="BD13" s="34">
        <v>0</v>
      </c>
      <c r="BE13" s="34">
        <v>0</v>
      </c>
      <c r="BF13" s="34">
        <v>0</v>
      </c>
      <c r="BG13" s="34">
        <v>0</v>
      </c>
      <c r="BH13" s="34">
        <v>0</v>
      </c>
      <c r="BI13" s="34">
        <v>0</v>
      </c>
      <c r="BJ13" s="34">
        <v>12</v>
      </c>
      <c r="BK13" s="34" t="s">
        <v>257</v>
      </c>
      <c r="BL13" s="34">
        <v>12</v>
      </c>
      <c r="BM13" s="34" t="s">
        <v>214</v>
      </c>
      <c r="BN13" s="34"/>
      <c r="BO13" s="34"/>
      <c r="BP13" s="34"/>
      <c r="BQ13" s="35"/>
      <c r="BR13" s="38"/>
      <c r="BS13" s="34"/>
      <c r="BT13" s="34" t="s">
        <v>214</v>
      </c>
      <c r="BU13" s="35" t="s">
        <v>221</v>
      </c>
      <c r="BV13" s="102" t="s">
        <v>276</v>
      </c>
      <c r="BW13" s="102" t="s">
        <v>277</v>
      </c>
    </row>
    <row r="14" spans="1:75" x14ac:dyDescent="0.15">
      <c r="A14" s="97">
        <v>468</v>
      </c>
      <c r="B14" s="36">
        <v>41927</v>
      </c>
      <c r="C14" s="37" t="s">
        <v>210</v>
      </c>
      <c r="D14" s="35" t="s">
        <v>211</v>
      </c>
      <c r="E14" s="35"/>
      <c r="F14" s="35" t="s">
        <v>266</v>
      </c>
      <c r="G14" s="33">
        <v>41880</v>
      </c>
      <c r="H14" s="34" t="s">
        <v>213</v>
      </c>
      <c r="I14" s="34" t="s">
        <v>214</v>
      </c>
      <c r="J14" s="34"/>
      <c r="K14" s="35" t="s">
        <v>268</v>
      </c>
      <c r="L14" s="35" t="s">
        <v>269</v>
      </c>
      <c r="M14" s="35">
        <v>111</v>
      </c>
      <c r="N14" s="35">
        <v>37.75</v>
      </c>
      <c r="O14" s="35"/>
      <c r="P14" s="35"/>
      <c r="Q14" s="35"/>
      <c r="R14" s="35"/>
      <c r="S14" s="35"/>
      <c r="T14" s="35"/>
      <c r="U14" s="35"/>
      <c r="V14" s="35"/>
      <c r="W14" s="35">
        <v>23</v>
      </c>
      <c r="X14" s="35"/>
      <c r="Y14" s="35"/>
      <c r="Z14" s="35"/>
      <c r="AA14" s="35"/>
      <c r="AB14" s="35"/>
      <c r="AC14" s="35"/>
      <c r="AD14" s="35"/>
      <c r="AE14" s="35"/>
      <c r="AF14" s="35"/>
      <c r="AG14" s="35"/>
      <c r="AH14" s="35"/>
      <c r="AI14" s="35">
        <v>26.3</v>
      </c>
      <c r="AJ14" s="35"/>
      <c r="AK14" s="35"/>
      <c r="AL14" s="35"/>
      <c r="AM14" s="35"/>
      <c r="AN14" s="35"/>
      <c r="AO14" s="35"/>
      <c r="AP14" s="35"/>
      <c r="AQ14" s="35"/>
      <c r="AR14" s="35" t="s">
        <v>267</v>
      </c>
      <c r="AS14" s="34" t="s">
        <v>214</v>
      </c>
      <c r="AT14" s="34"/>
      <c r="AU14" s="34"/>
      <c r="AV14" s="34"/>
      <c r="AW14" s="34"/>
      <c r="AX14" s="34" t="s">
        <v>219</v>
      </c>
      <c r="AY14" s="35"/>
      <c r="AZ14" s="34">
        <v>0</v>
      </c>
      <c r="BA14" s="34">
        <v>14</v>
      </c>
      <c r="BB14" s="34">
        <v>0</v>
      </c>
      <c r="BC14" s="34">
        <v>0</v>
      </c>
      <c r="BD14" s="34">
        <v>0</v>
      </c>
      <c r="BE14" s="34">
        <v>0</v>
      </c>
      <c r="BF14" s="34">
        <v>0</v>
      </c>
      <c r="BG14" s="34">
        <v>0</v>
      </c>
      <c r="BH14" s="34">
        <v>0</v>
      </c>
      <c r="BI14" s="34">
        <v>0</v>
      </c>
      <c r="BJ14" s="34"/>
      <c r="BK14" s="34"/>
      <c r="BL14" s="34">
        <v>24</v>
      </c>
      <c r="BM14" s="34" t="s">
        <v>214</v>
      </c>
      <c r="BN14" s="34"/>
      <c r="BO14" s="34"/>
      <c r="BP14" s="34"/>
      <c r="BQ14" s="35"/>
      <c r="BR14" s="35"/>
      <c r="BS14" s="34"/>
      <c r="BT14" s="34" t="s">
        <v>214</v>
      </c>
      <c r="BU14" s="35"/>
      <c r="BV14" s="103" t="s">
        <v>276</v>
      </c>
      <c r="BW14" s="104" t="s">
        <v>277</v>
      </c>
    </row>
    <row r="15" spans="1:75" x14ac:dyDescent="0.15">
      <c r="A15" s="97">
        <v>1090</v>
      </c>
      <c r="B15" s="36">
        <v>41927</v>
      </c>
      <c r="C15" s="37" t="s">
        <v>210</v>
      </c>
      <c r="D15" s="35" t="s">
        <v>211</v>
      </c>
      <c r="E15" s="35"/>
      <c r="F15" s="35" t="s">
        <v>266</v>
      </c>
      <c r="G15" s="33">
        <v>41914</v>
      </c>
      <c r="H15" s="34" t="s">
        <v>213</v>
      </c>
      <c r="I15" s="34" t="s">
        <v>214</v>
      </c>
      <c r="J15" s="34"/>
      <c r="K15" s="35" t="s">
        <v>272</v>
      </c>
      <c r="L15" s="35" t="s">
        <v>273</v>
      </c>
      <c r="M15" s="35">
        <v>121.63</v>
      </c>
      <c r="N15" s="35">
        <v>32.28</v>
      </c>
      <c r="O15" s="35"/>
      <c r="P15" s="35"/>
      <c r="Q15" s="35"/>
      <c r="R15" s="35"/>
      <c r="S15" s="35"/>
      <c r="T15" s="35"/>
      <c r="U15" s="35"/>
      <c r="V15" s="35"/>
      <c r="W15" s="35">
        <v>17.45</v>
      </c>
      <c r="X15" s="35"/>
      <c r="Y15" s="35"/>
      <c r="Z15" s="35"/>
      <c r="AA15" s="35"/>
      <c r="AB15" s="35"/>
      <c r="AC15" s="35"/>
      <c r="AD15" s="35"/>
      <c r="AE15" s="35"/>
      <c r="AF15" s="35"/>
      <c r="AG15" s="35"/>
      <c r="AH15" s="35"/>
      <c r="AI15" s="35">
        <v>23.23</v>
      </c>
      <c r="AJ15" s="35"/>
      <c r="AK15" s="35"/>
      <c r="AL15" s="35"/>
      <c r="AM15" s="35"/>
      <c r="AN15" s="35"/>
      <c r="AO15" s="35"/>
      <c r="AP15" s="35"/>
      <c r="AQ15" s="35"/>
      <c r="AR15" s="35" t="s">
        <v>267</v>
      </c>
      <c r="AS15" s="34" t="s">
        <v>214</v>
      </c>
      <c r="AT15" s="34"/>
      <c r="AU15" s="34"/>
      <c r="AV15" s="34" t="s">
        <v>218</v>
      </c>
      <c r="AW15" s="34">
        <v>8</v>
      </c>
      <c r="AX15" s="34" t="s">
        <v>219</v>
      </c>
      <c r="AY15" s="35"/>
      <c r="AZ15" s="34">
        <v>0</v>
      </c>
      <c r="BA15" s="34">
        <v>10</v>
      </c>
      <c r="BB15" s="34">
        <v>0</v>
      </c>
      <c r="BC15" s="34">
        <v>0</v>
      </c>
      <c r="BD15" s="34">
        <v>0</v>
      </c>
      <c r="BE15" s="34">
        <v>0</v>
      </c>
      <c r="BF15" s="34">
        <v>0</v>
      </c>
      <c r="BG15" s="34">
        <v>0</v>
      </c>
      <c r="BH15" s="34">
        <v>0</v>
      </c>
      <c r="BI15" s="34">
        <v>0</v>
      </c>
      <c r="BJ15" s="34">
        <v>12</v>
      </c>
      <c r="BK15" s="34" t="s">
        <v>213</v>
      </c>
      <c r="BL15" s="34"/>
      <c r="BM15" s="34" t="s">
        <v>214</v>
      </c>
      <c r="BN15" s="34"/>
      <c r="BO15" s="34"/>
      <c r="BP15" s="34"/>
      <c r="BQ15" s="35"/>
      <c r="BR15" s="35"/>
      <c r="BS15" s="34"/>
      <c r="BT15" s="34" t="s">
        <v>214</v>
      </c>
      <c r="BU15" s="38" t="s">
        <v>175</v>
      </c>
      <c r="BV15" s="103" t="s">
        <v>276</v>
      </c>
      <c r="BW15" s="102" t="s">
        <v>278</v>
      </c>
    </row>
    <row r="16" spans="1:75" x14ac:dyDescent="0.15">
      <c r="A16" s="97">
        <v>4001</v>
      </c>
      <c r="B16" s="36">
        <v>41927</v>
      </c>
      <c r="C16" s="37" t="s">
        <v>210</v>
      </c>
      <c r="D16" s="35" t="s">
        <v>211</v>
      </c>
      <c r="E16" s="35"/>
      <c r="F16" s="35" t="s">
        <v>266</v>
      </c>
      <c r="G16" s="33">
        <v>41881</v>
      </c>
      <c r="H16" s="34" t="s">
        <v>213</v>
      </c>
      <c r="I16" s="34" t="s">
        <v>214</v>
      </c>
      <c r="J16" s="34"/>
      <c r="K16" s="35" t="s">
        <v>274</v>
      </c>
      <c r="L16" s="35" t="s">
        <v>279</v>
      </c>
      <c r="M16" s="35">
        <v>120</v>
      </c>
      <c r="N16" s="35">
        <v>36</v>
      </c>
      <c r="O16" s="35"/>
      <c r="P16" s="35"/>
      <c r="Q16" s="35"/>
      <c r="R16" s="35"/>
      <c r="S16" s="35"/>
      <c r="T16" s="35"/>
      <c r="U16" s="35"/>
      <c r="V16" s="35"/>
      <c r="W16" s="35">
        <v>18</v>
      </c>
      <c r="X16" s="35"/>
      <c r="Y16" s="35"/>
      <c r="Z16" s="35"/>
      <c r="AA16" s="35"/>
      <c r="AB16" s="35"/>
      <c r="AC16" s="35"/>
      <c r="AD16" s="35"/>
      <c r="AE16" s="35"/>
      <c r="AF16" s="35"/>
      <c r="AG16" s="35"/>
      <c r="AH16" s="35"/>
      <c r="AI16" s="35">
        <v>23.5</v>
      </c>
      <c r="AJ16" s="35"/>
      <c r="AK16" s="35"/>
      <c r="AL16" s="35"/>
      <c r="AM16" s="35"/>
      <c r="AN16" s="35"/>
      <c r="AO16" s="35"/>
      <c r="AP16" s="35"/>
      <c r="AQ16" s="35"/>
      <c r="AR16" s="35" t="s">
        <v>267</v>
      </c>
      <c r="AS16" s="34" t="s">
        <v>214</v>
      </c>
      <c r="AT16" s="34"/>
      <c r="AU16" s="34"/>
      <c r="AV16" s="34" t="s">
        <v>218</v>
      </c>
      <c r="AW16" s="34">
        <v>10</v>
      </c>
      <c r="AX16" s="34" t="s">
        <v>219</v>
      </c>
      <c r="AY16" s="35"/>
      <c r="AZ16" s="34">
        <v>0</v>
      </c>
      <c r="BA16" s="34">
        <v>0</v>
      </c>
      <c r="BB16" s="34">
        <v>7</v>
      </c>
      <c r="BC16" s="34">
        <v>0</v>
      </c>
      <c r="BD16" s="34">
        <v>0</v>
      </c>
      <c r="BE16" s="34">
        <v>0</v>
      </c>
      <c r="BF16" s="34">
        <v>0</v>
      </c>
      <c r="BG16" s="34">
        <v>0</v>
      </c>
      <c r="BH16" s="34">
        <v>0</v>
      </c>
      <c r="BI16" s="34">
        <v>0</v>
      </c>
      <c r="BJ16" s="34">
        <v>24</v>
      </c>
      <c r="BK16" s="34" t="s">
        <v>280</v>
      </c>
      <c r="BL16" s="34"/>
      <c r="BM16" s="34" t="s">
        <v>214</v>
      </c>
      <c r="BN16" s="34"/>
      <c r="BO16" s="34"/>
      <c r="BP16" s="34"/>
      <c r="BQ16" s="35"/>
      <c r="BR16" s="35"/>
      <c r="BS16" s="34"/>
      <c r="BT16" s="34" t="s">
        <v>214</v>
      </c>
      <c r="BU16" s="35"/>
      <c r="BV16" t="s">
        <v>276</v>
      </c>
      <c r="BW16" s="102" t="s">
        <v>277</v>
      </c>
    </row>
  </sheetData>
  <sheetProtection algorithmName="SHA-512" hashValue="osEXhLo5QFldZQAuz8xJXStx4nshO5Vk8eFB0iijdmXCLjscuTp57ie8ET2uU8gt3Syx7KM1shIy5vvM1pLNjA==" saltValue="qKKunzIxuCM7oU4x33t1lg==" spinCount="100000" sheet="1" objects="1" scenarios="1"/>
  <pageMargins left="0.75" right="0.75" top="1" bottom="1" header="0.5" footer="0.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EC9A9-EB30-A24B-968D-AE63F515A93F}">
  <sheetPr codeName="Sheet31">
    <tabColor theme="8" tint="0.59999389629810485"/>
  </sheetPr>
  <dimension ref="A1:AJ69"/>
  <sheetViews>
    <sheetView zoomScaleNormal="100" workbookViewId="0">
      <selection activeCell="A8" sqref="A8:A14"/>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2" width="12.1640625" customWidth="1"/>
    <col min="23" max="51" width="7.5" customWidth="1"/>
  </cols>
  <sheetData>
    <row r="1" spans="1:36" ht="14" x14ac:dyDescent="0.15">
      <c r="A1" s="311" t="s">
        <v>178</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row>
    <row r="2" spans="1:36" ht="14" x14ac:dyDescent="0.15">
      <c r="A2" s="312" t="s">
        <v>196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row>
    <row r="3" spans="1:36" ht="14" thickBot="1" x14ac:dyDescent="0.2">
      <c r="A3" s="310"/>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row>
    <row r="4" spans="1:36" ht="14" x14ac:dyDescent="0.15">
      <c r="A4" s="74" t="s">
        <v>104</v>
      </c>
      <c r="B4" s="75"/>
      <c r="C4" s="75"/>
      <c r="D4" s="75"/>
      <c r="E4" s="75"/>
      <c r="F4" s="75"/>
      <c r="G4" s="75"/>
      <c r="H4" s="75"/>
      <c r="I4" s="75"/>
      <c r="J4" s="75"/>
      <c r="K4" s="75"/>
      <c r="L4" s="75"/>
      <c r="M4" s="75"/>
      <c r="N4" s="75"/>
      <c r="O4" s="75"/>
      <c r="P4" s="75"/>
      <c r="Q4" s="75"/>
      <c r="R4" s="75"/>
      <c r="S4" s="75"/>
      <c r="T4" s="75"/>
      <c r="U4" s="75"/>
      <c r="V4" s="76"/>
      <c r="W4" s="310"/>
      <c r="X4" s="310"/>
      <c r="Y4" s="310"/>
      <c r="Z4" s="310"/>
      <c r="AA4" s="310"/>
      <c r="AB4" s="310"/>
      <c r="AC4" s="310"/>
      <c r="AD4" s="310"/>
      <c r="AE4" s="310"/>
      <c r="AF4" s="310"/>
      <c r="AG4" s="310"/>
      <c r="AH4" s="310"/>
      <c r="AI4" s="310"/>
      <c r="AJ4" s="310"/>
    </row>
    <row r="5" spans="1:36" ht="14" x14ac:dyDescent="0.15">
      <c r="A5" s="77" t="s">
        <v>105</v>
      </c>
      <c r="B5" s="32"/>
      <c r="C5" s="86">
        <v>5000</v>
      </c>
      <c r="D5" s="32"/>
      <c r="E5" s="32"/>
      <c r="F5" s="32"/>
      <c r="G5" s="32"/>
      <c r="H5" s="32"/>
      <c r="I5" s="32"/>
      <c r="J5" s="32"/>
      <c r="K5" s="32"/>
      <c r="L5" s="32"/>
      <c r="M5" s="32"/>
      <c r="N5" s="32"/>
      <c r="O5" s="32"/>
      <c r="P5" s="32"/>
      <c r="Q5" s="32"/>
      <c r="R5" s="32"/>
      <c r="S5" s="32"/>
      <c r="T5" s="32"/>
      <c r="U5" s="32"/>
      <c r="V5" s="78"/>
      <c r="W5" s="310"/>
      <c r="X5" s="310"/>
      <c r="Y5" s="310"/>
      <c r="Z5" s="310"/>
      <c r="AA5" s="310"/>
      <c r="AB5" s="310"/>
      <c r="AC5" s="310"/>
      <c r="AD5" s="310"/>
      <c r="AE5" s="310"/>
      <c r="AF5" s="310"/>
      <c r="AG5" s="310"/>
      <c r="AH5" s="310"/>
      <c r="AI5" s="310"/>
      <c r="AJ5" s="310"/>
    </row>
    <row r="6" spans="1:36" ht="15" thickBot="1" x14ac:dyDescent="0.2">
      <c r="A6" s="174"/>
      <c r="B6" s="175"/>
      <c r="C6" s="175"/>
      <c r="D6" s="175"/>
      <c r="E6" s="175"/>
      <c r="F6" s="175"/>
      <c r="G6" s="175"/>
      <c r="H6" s="175"/>
      <c r="I6" s="175"/>
      <c r="J6" s="175"/>
      <c r="K6" s="175"/>
      <c r="L6" s="175"/>
      <c r="M6" s="175"/>
      <c r="N6" s="175"/>
      <c r="O6" s="175"/>
      <c r="P6" s="175"/>
      <c r="Q6" s="175"/>
      <c r="R6" s="175"/>
      <c r="S6" s="175"/>
      <c r="T6" s="175"/>
      <c r="U6" s="175"/>
      <c r="V6" s="176"/>
      <c r="W6" s="310"/>
      <c r="X6" s="310"/>
      <c r="Y6" s="310"/>
      <c r="Z6" s="310"/>
      <c r="AA6" s="310"/>
      <c r="AB6" s="310"/>
      <c r="AC6" s="310"/>
      <c r="AD6" s="310"/>
      <c r="AE6" s="310"/>
      <c r="AF6" s="310"/>
      <c r="AG6" s="310"/>
      <c r="AH6" s="310"/>
      <c r="AI6" s="310"/>
      <c r="AJ6" s="310"/>
    </row>
    <row r="7" spans="1:36"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305" t="s">
        <v>177</v>
      </c>
      <c r="W7" s="310"/>
      <c r="X7" s="310"/>
      <c r="Y7" s="310"/>
      <c r="Z7" s="310"/>
      <c r="AA7" s="310"/>
      <c r="AB7" s="310"/>
      <c r="AC7" s="310"/>
      <c r="AD7" s="310"/>
      <c r="AE7" s="310"/>
      <c r="AF7" s="310"/>
      <c r="AG7" s="310"/>
      <c r="AH7" s="310"/>
      <c r="AI7" s="310"/>
      <c r="AJ7" s="310"/>
    </row>
    <row r="8" spans="1:36" ht="14" x14ac:dyDescent="0.15">
      <c r="A8" s="110" t="str">
        <f>'ACT Oct 2023'!K2</f>
        <v>ActewAGL</v>
      </c>
      <c r="B8" s="111" t="str">
        <f>'ACT Oct 2023'!L2</f>
        <v>Business Plan</v>
      </c>
      <c r="C8" s="112">
        <f>IF('ACT Oct 2023'!BP2=0,91*'ACT Oct 2023'!M2/100,(91*'ACT Oct 2023'!M2/100)+'ACT Oct 2023'!BP2/4)</f>
        <v>132.36363636363635</v>
      </c>
      <c r="D8" s="112">
        <f>IF('ACT Oct 2023'!O2="",$C$5*'ACT Oct 2023'!N2/100,IF($C$5&gt;='ACT Oct 2023'!P2,('ACT Oct 2023'!P2*'ACT Oct 2023'!N2/100),($C$5*'ACT Oct 2023'!N2/100)))</f>
        <v>1633.6363636363633</v>
      </c>
      <c r="E8" s="112">
        <f>IF(AND('ACT Oct 2023'!P2&gt;0,'ACT Oct 2023'!R2&gt;0),IF($C$5&lt;'ACT Oct 2023'!P2,0,IF($C$5&lt;=('ACT Oct 2023'!R2+'ACT Oct 2023'!P2),(($C$5-'ACT Oct 2023'!P2)*'ACT Oct 2023'!Q2/100),(('ACT Oct 2023'!R2)*'ACT Oct 2023'!Q2/100))),0)</f>
        <v>0</v>
      </c>
      <c r="F8" s="112">
        <f>IF(AND('ACT Oct 2023'!Q2&gt;0,'ACT Oct 2023'!S2&gt;0),IF($C$5&lt;('ACT Oct 2023'!R2+'ACT Oct 2023'!P2),0,IF($C$5&lt;=('ACT Oct 2023'!T2+'ACT Oct 2023'!R2+'ACT Oct 2023'!P2),(($C$5-('ACT Oct 2023'!R2+'ACT Oct 2023'!P2))*'ACT Oct 2023'!S2/100),('ACT Oct 2023'!T2*'ACT Oct 2023'!S2/100))),0)</f>
        <v>0</v>
      </c>
      <c r="G8" s="114">
        <v>0</v>
      </c>
      <c r="H8" s="112">
        <f>IF(AND('ACT Oct 2023'!R2&gt;0,'ACT Oct 2023'!T2&gt;0),IF(($C$5&lt;'ACT Oct 2023'!T2),(0),($C$5-'ACT Oct 2023'!T2)*'ACT Oct 2023'!U2/100),IF(AND('ACT Oct 2023'!R2&gt;0,'ACT Oct 2023'!T2=""),IF(($C$5&lt;'ACT Oct 2023'!R2+'ACT Oct 2023'!P2),(0),(($C$5-('ACT Oct 2023'!R2+'ACT Oct 2023'!P2))*'ACT Oct 2023'!S2/100)),IF(AND('ACT Oct 2023'!P2&gt;0,'ACT Oct 2023'!R2=""&gt;0),IF(($C$5&lt;'ACT Oct 2023'!P2),(0),($C$5-'ACT Oct 2023'!P2)*'ACT Oct 2023'!Q2/100),0)))</f>
        <v>0</v>
      </c>
      <c r="I8" s="115">
        <f>SUM(C8:H8)</f>
        <v>1765.9999999999995</v>
      </c>
      <c r="J8" s="115">
        <f>(I8-C8)*4</f>
        <v>6534.5454545454531</v>
      </c>
      <c r="K8" s="115">
        <f>I8*4</f>
        <v>7063.9999999999982</v>
      </c>
      <c r="L8" s="85">
        <f>K8*1.1</f>
        <v>7770.3999999999987</v>
      </c>
      <c r="M8" s="116">
        <f>'ACT Oct 2023'!BB2</f>
        <v>0</v>
      </c>
      <c r="N8" s="116">
        <f>'ACT Oct 2023'!BC2</f>
        <v>0</v>
      </c>
      <c r="O8" s="116">
        <f>'ACT Oct 2023'!BD2</f>
        <v>0</v>
      </c>
      <c r="P8" s="116">
        <f>'ACT Oct 2023'!BE2</f>
        <v>0</v>
      </c>
      <c r="Q8" s="116" t="str">
        <f t="shared" ref="Q8:Q13" si="0">IF(SUM(M8:P8)=0,"No discount",IF(M8&gt;0,"Guaranteed off bill",IF(N8&gt;0,"Guaranteed off usage",IF(O8&gt;0,"Pay-on-time off bill","Pay-on-time off usage"))))</f>
        <v>No discount</v>
      </c>
      <c r="R8" s="116" t="str">
        <f t="shared" ref="R8:R13"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7063.9999999999982</v>
      </c>
      <c r="T8" s="210">
        <f>IF(AND(Q8="Pay-on-time off bill",R8="Inclusive"),((S8*1.1)-((S8*1.1)*O8/100))/1.1,IF(AND(Q8="Pay-on-time off usage",R8="Inclusive"),((S8*1.1)-((J8*1.1)*P8/100))/1.1,IF(AND(Q8="Pay-on-time off bill",R8="Exclusive"),S8-(S8*O8/100),IF(AND(Q8="Pay-on-time off usage",R8="Exclusive"),S8-(J8*P8/100),IF(R8="Inclusive",((S8*1.1))/1.1,S8)))))</f>
        <v>7063.9999999999982</v>
      </c>
      <c r="U8" s="85">
        <f>S8*1.1</f>
        <v>7770.3999999999987</v>
      </c>
      <c r="V8" s="306">
        <f>T8*1.1</f>
        <v>7770.3999999999987</v>
      </c>
      <c r="W8" s="310"/>
      <c r="X8" s="310"/>
      <c r="Y8" s="310"/>
      <c r="Z8" s="310"/>
      <c r="AA8" s="310"/>
      <c r="AB8" s="310"/>
      <c r="AC8" s="310"/>
      <c r="AD8" s="310"/>
      <c r="AE8" s="310"/>
      <c r="AF8" s="310"/>
      <c r="AG8" s="310"/>
      <c r="AH8" s="310"/>
      <c r="AI8" s="310"/>
      <c r="AJ8" s="310"/>
    </row>
    <row r="9" spans="1:36" ht="14" x14ac:dyDescent="0.15">
      <c r="A9" s="110" t="str">
        <f>'ACT Oct 2023'!K3</f>
        <v>EnergyAustralia</v>
      </c>
      <c r="B9" s="111" t="str">
        <f>'ACT Oct 2023'!L3</f>
        <v>Balance Plan</v>
      </c>
      <c r="C9" s="112">
        <f>IF('ACT Oct 2023'!BP3=0,91*'ACT Oct 2023'!M3/100,(91*'ACT Oct 2023'!M3/100)+'ACT Oct 2023'!BP3/4)</f>
        <v>120.666</v>
      </c>
      <c r="D9" s="112">
        <f>IF('ACT Oct 2023'!O3="",$C$5*'ACT Oct 2023'!N3/100,IF($C$5&gt;='ACT Oct 2023'!P3,('ACT Oct 2023'!P3*'ACT Oct 2023'!N3/100),($C$5*'ACT Oct 2023'!N3/100)))</f>
        <v>1672.2727272727273</v>
      </c>
      <c r="E9" s="112">
        <f>IF(AND('ACT Oct 2023'!P3&gt;0,'ACT Oct 2023'!R3&gt;0),IF($C$5&lt;'ACT Oct 2023'!P3,0,IF($C$5&lt;=('ACT Oct 2023'!R3+'ACT Oct 2023'!P3),(($C$5-'ACT Oct 2023'!P3)*'ACT Oct 2023'!Q3/100),(('ACT Oct 2023'!R3)*'ACT Oct 2023'!Q3/100))),0)</f>
        <v>0</v>
      </c>
      <c r="F9" s="112">
        <f>IF(AND('ACT Oct 2023'!Q3&gt;0,'ACT Oct 2023'!S3&gt;0),IF($C$5&lt;('ACT Oct 2023'!R3+'ACT Oct 2023'!P3),0,IF($C$5&lt;=('ACT Oct 2023'!T3+'ACT Oct 2023'!R3+'ACT Oct 2023'!P3),(($C$5-('ACT Oct 2023'!R3+'ACT Oct 2023'!P3))*'ACT Oct 2023'!S3/100),('ACT Oct 2023'!T3*'ACT Oct 2023'!S3/100))),0)</f>
        <v>0</v>
      </c>
      <c r="G9" s="114">
        <v>0</v>
      </c>
      <c r="H9" s="112">
        <f>IF(AND('ACT Oct 2023'!R3&gt;0,'ACT Oct 2023'!T3&gt;0),IF(($C$5&lt;'ACT Oct 2023'!T3),(0),($C$5-'ACT Oct 2023'!T3)*'ACT Oct 2023'!U3/100),IF(AND('ACT Oct 2023'!R3&gt;0,'ACT Oct 2023'!T3=""),IF(($C$5&lt;'ACT Oct 2023'!R3+'ACT Oct 2023'!P3),(0),(($C$5-('ACT Oct 2023'!R3+'ACT Oct 2023'!P3))*'ACT Oct 2023'!S3/100)),IF(AND('ACT Oct 2023'!P3&gt;0,'ACT Oct 2023'!R3=""&gt;0),IF(($C$5&lt;'ACT Oct 2023'!P3),(0),($C$5-'ACT Oct 2023'!P3)*'ACT Oct 2023'!Q3/100),0)))</f>
        <v>0</v>
      </c>
      <c r="I9" s="115">
        <f t="shared" ref="I9:I10" si="2">SUM(C9:H9)</f>
        <v>1792.9387272727272</v>
      </c>
      <c r="J9" s="115">
        <f t="shared" ref="J9:J13" si="3">(I9-C9)*4</f>
        <v>6689.090909090909</v>
      </c>
      <c r="K9" s="115">
        <f t="shared" ref="K9:K13" si="4">I9*4</f>
        <v>7171.7549090909088</v>
      </c>
      <c r="L9" s="85">
        <f t="shared" ref="L9:L13" si="5">K9*1.1</f>
        <v>7888.9304000000002</v>
      </c>
      <c r="M9" s="116">
        <f>'ACT Oct 2023'!BB3</f>
        <v>5</v>
      </c>
      <c r="N9" s="116">
        <f>'ACT Oct 2023'!BC3</f>
        <v>0</v>
      </c>
      <c r="O9" s="116">
        <f>'ACT Oct 2023'!BD3</f>
        <v>0</v>
      </c>
      <c r="P9" s="116">
        <f>'ACT Oct 2023'!BE3</f>
        <v>0</v>
      </c>
      <c r="Q9" s="116" t="str">
        <f t="shared" si="0"/>
        <v>Guaranteed off bill</v>
      </c>
      <c r="R9" s="116" t="str">
        <f t="shared" si="1"/>
        <v>Exclusive</v>
      </c>
      <c r="S9" s="210">
        <f t="shared" ref="S9:S13" si="6">IF(AND(Q9="Guaranteed off bill",R9="Inclusive"),((K9*1.1)-((K9*1.1)*M9/100))/1.1,IF(AND(Q9="Guaranteed off usage",R9="Inclusive"),((K9*1.1)-((J9*1.1)*N9/100))/1.1,IF(AND(Q9="Guaranteed off bill",R9="Exclusive"),K9-(K9*M9/100),IF(AND(Q9="Guaranteed off usage",R9="Exclusive"),K9-(J9*N9/100),IF(R9="Inclusive",((K9*1.1))/1.1,K9)))))</f>
        <v>6813.1671636363635</v>
      </c>
      <c r="T9" s="210">
        <f t="shared" ref="T9:T13" si="7">IF(AND(Q9="Pay-on-time off bill",R9="Inclusive"),((S9*1.1)-((S9*1.1)*O9/100))/1.1,IF(AND(Q9="Pay-on-time off usage",R9="Inclusive"),((S9*1.1)-((J9*1.1)*P9/100))/1.1,IF(AND(Q9="Pay-on-time off bill",R9="Exclusive"),S9-(S9*O9/100),IF(AND(Q9="Pay-on-time off usage",R9="Exclusive"),S9-(J9*P9/100),IF(R9="Inclusive",((S9*1.1))/1.1,S9)))))</f>
        <v>6813.1671636363635</v>
      </c>
      <c r="U9" s="85">
        <f>S9*1.1</f>
        <v>7494.4838800000007</v>
      </c>
      <c r="V9" s="306">
        <f>T9*1.1</f>
        <v>7494.4838800000007</v>
      </c>
      <c r="W9" s="310"/>
      <c r="X9" s="310"/>
      <c r="Y9" s="310"/>
      <c r="Z9" s="310"/>
      <c r="AA9" s="310"/>
      <c r="AB9" s="310"/>
      <c r="AC9" s="310"/>
      <c r="AD9" s="310"/>
      <c r="AE9" s="310"/>
      <c r="AF9" s="310"/>
      <c r="AG9" s="310"/>
      <c r="AH9" s="310"/>
      <c r="AI9" s="310"/>
      <c r="AJ9" s="310"/>
    </row>
    <row r="10" spans="1:36" ht="14" x14ac:dyDescent="0.15">
      <c r="A10" s="110" t="str">
        <f>'ACT Oct 2023'!K4</f>
        <v>Origin Energy</v>
      </c>
      <c r="B10" s="111" t="str">
        <f>'ACT Oct 2023'!L4</f>
        <v>Go Variable</v>
      </c>
      <c r="C10" s="112">
        <f>IF('ACT Oct 2023'!BP4=0,91*'ACT Oct 2023'!M4/100,(91*'ACT Oct 2023'!M4/100)+'ACT Oct 2023'!BP4/4)</f>
        <v>108.88563636363637</v>
      </c>
      <c r="D10" s="112">
        <f>IF('ACT Oct 2023'!O4="",$C$5*'ACT Oct 2023'!N4/100,IF($C$5&gt;='ACT Oct 2023'!P4,('ACT Oct 2023'!P4*'ACT Oct 2023'!N4/100),($C$5*'ACT Oct 2023'!N4/100)))</f>
        <v>1490.9090909090905</v>
      </c>
      <c r="E10" s="112">
        <f>IF(AND('ACT Oct 2023'!P4&gt;0,'ACT Oct 2023'!R4&gt;0),IF($C$5&lt;'ACT Oct 2023'!P4,0,IF($C$5&lt;=('ACT Oct 2023'!R4+'ACT Oct 2023'!P4),(($C$5-'ACT Oct 2023'!P4)*'ACT Oct 2023'!Q4/100),(('ACT Oct 2023'!R4)*'ACT Oct 2023'!Q4/100))),0)</f>
        <v>0</v>
      </c>
      <c r="F10" s="112">
        <f>IF(AND('ACT Oct 2023'!Q4&gt;0,'ACT Oct 2023'!S4&gt;0),IF($C$5&lt;('ACT Oct 2023'!R4+'ACT Oct 2023'!P4),0,IF($C$5&lt;=('ACT Oct 2023'!T4+'ACT Oct 2023'!R4+'ACT Oct 2023'!P4),(($C$5-('ACT Oct 2023'!R4+'ACT Oct 2023'!P4))*'ACT Oct 2023'!S4/100),('ACT Oct 2023'!T4*'ACT Oct 2023'!S4/100))),0)</f>
        <v>0</v>
      </c>
      <c r="G10" s="114">
        <v>0</v>
      </c>
      <c r="H10" s="112">
        <f>IF(AND('ACT Oct 2023'!R4&gt;0,'ACT Oct 2023'!T4&gt;0),IF(($C$5&lt;'ACT Oct 2023'!T4),(0),($C$5-'ACT Oct 2023'!T4)*'ACT Oct 2023'!U4/100),IF(AND('ACT Oct 2023'!R4&gt;0,'ACT Oct 2023'!T4=""),IF(($C$5&lt;'ACT Oct 2023'!R4+'ACT Oct 2023'!P4),(0),(($C$5-('ACT Oct 2023'!R4+'ACT Oct 2023'!P4))*'ACT Oct 2023'!S4/100)),IF(AND('ACT Oct 2023'!P4&gt;0,'ACT Oct 2023'!R4=""&gt;0),IF(($C$5&lt;'ACT Oct 2023'!P4),(0),($C$5-'ACT Oct 2023'!P4)*'ACT Oct 2023'!Q4/100),0)))</f>
        <v>0</v>
      </c>
      <c r="I10" s="115">
        <f t="shared" si="2"/>
        <v>1599.794727272727</v>
      </c>
      <c r="J10" s="115">
        <f t="shared" si="3"/>
        <v>5963.6363636363621</v>
      </c>
      <c r="K10" s="115">
        <f t="shared" si="4"/>
        <v>6399.1789090909078</v>
      </c>
      <c r="L10" s="85">
        <f t="shared" si="5"/>
        <v>7039.0967999999993</v>
      </c>
      <c r="M10" s="116">
        <f>'ACT Oct 2023'!BB4</f>
        <v>0</v>
      </c>
      <c r="N10" s="116">
        <f>'ACT Oct 2023'!BC4</f>
        <v>0</v>
      </c>
      <c r="O10" s="116">
        <f>'ACT Oct 2023'!BD4</f>
        <v>0</v>
      </c>
      <c r="P10" s="116">
        <f>'ACT Oct 2023'!BE4</f>
        <v>0</v>
      </c>
      <c r="Q10" s="116" t="str">
        <f t="shared" si="0"/>
        <v>No discount</v>
      </c>
      <c r="R10" s="116" t="str">
        <f t="shared" si="1"/>
        <v>Inclusive</v>
      </c>
      <c r="S10" s="210">
        <f t="shared" si="6"/>
        <v>6399.1789090909078</v>
      </c>
      <c r="T10" s="210">
        <f t="shared" si="7"/>
        <v>6399.1789090909078</v>
      </c>
      <c r="U10" s="85">
        <f t="shared" ref="U10:V13" si="8">S10*1.1</f>
        <v>7039.0967999999993</v>
      </c>
      <c r="V10" s="306">
        <f t="shared" si="8"/>
        <v>7039.0967999999993</v>
      </c>
      <c r="W10" s="310"/>
      <c r="X10" s="310"/>
      <c r="Y10" s="310"/>
      <c r="Z10" s="310"/>
      <c r="AA10" s="310"/>
      <c r="AB10" s="310"/>
      <c r="AC10" s="310"/>
      <c r="AD10" s="310"/>
      <c r="AE10" s="310"/>
      <c r="AF10" s="310"/>
      <c r="AG10" s="310"/>
      <c r="AH10" s="310"/>
      <c r="AI10" s="310"/>
      <c r="AJ10" s="310"/>
    </row>
    <row r="11" spans="1:36" ht="14" x14ac:dyDescent="0.15">
      <c r="A11" s="110" t="str">
        <f>'ACT Oct 2023'!K5</f>
        <v>Red Energy</v>
      </c>
      <c r="B11" s="111" t="str">
        <f>'ACT Oct 2023'!L5</f>
        <v>Red Business Saver</v>
      </c>
      <c r="C11" s="112">
        <f>IF('ACT Oct 2023'!BP5=0,91*'ACT Oct 2023'!M5/100,(91*'ACT Oct 2023'!M5/100)+'ACT Oct 2023'!BP5/4)</f>
        <v>120.84800000000001</v>
      </c>
      <c r="D11" s="112">
        <f>IF('ACT Oct 2023'!O5="",$C$5*'ACT Oct 2023'!N5/100,IF($C$5&gt;='ACT Oct 2023'!P5,('ACT Oct 2023'!P5*'ACT Oct 2023'!N5/100),($C$5*'ACT Oct 2023'!N5/100)))</f>
        <v>1562.7272727272727</v>
      </c>
      <c r="E11" s="112">
        <f>IF(AND('ACT Oct 2023'!P5&gt;0,'ACT Oct 2023'!R5&gt;0),IF($C$5&lt;'ACT Oct 2023'!P5,0,IF($C$5&lt;=('ACT Oct 2023'!R5+'ACT Oct 2023'!P5),(($C$5-'ACT Oct 2023'!P5)*'ACT Oct 2023'!Q5/100),(('ACT Oct 2023'!R5)*'ACT Oct 2023'!Q5/100))),0)</f>
        <v>0</v>
      </c>
      <c r="F11" s="112">
        <f>IF(AND('ACT Oct 2023'!Q5&gt;0,'ACT Oct 2023'!S5&gt;0),IF($C$5&lt;('ACT Oct 2023'!R5+'ACT Oct 2023'!P5),0,IF($C$5&lt;=('ACT Oct 2023'!T5+'ACT Oct 2023'!R5+'ACT Oct 2023'!P5),(($C$5-('ACT Oct 2023'!R5+'ACT Oct 2023'!P5))*'ACT Oct 2023'!S5/100),('ACT Oct 2023'!T5*'ACT Oct 2023'!S5/100))),0)</f>
        <v>0</v>
      </c>
      <c r="G11" s="114">
        <v>0</v>
      </c>
      <c r="H11" s="112">
        <f>IF(AND('ACT Oct 2023'!R5&gt;0,'ACT Oct 2023'!T5&gt;0),IF(($C$5&lt;'ACT Oct 2023'!T5),(0),($C$5-'ACT Oct 2023'!T5)*'ACT Oct 2023'!U5/100),IF(AND('ACT Oct 2023'!R5&gt;0,'ACT Oct 2023'!T5=""),IF(($C$5&lt;'ACT Oct 2023'!R5+'ACT Oct 2023'!P5),(0),(($C$5-('ACT Oct 2023'!R5+'ACT Oct 2023'!P5))*'ACT Oct 2023'!S5/100)),IF(AND('ACT Oct 2023'!P5&gt;0,'ACT Oct 2023'!R5=""&gt;0),IF(($C$5&lt;'ACT Oct 2023'!P5),(0),($C$5-'ACT Oct 2023'!P5)*'ACT Oct 2023'!Q5/100),0)))</f>
        <v>0</v>
      </c>
      <c r="I11" s="115">
        <f>SUM(C11:H11)</f>
        <v>1683.5752727272727</v>
      </c>
      <c r="J11" s="115">
        <f t="shared" si="3"/>
        <v>6250.909090909091</v>
      </c>
      <c r="K11" s="115">
        <f t="shared" si="4"/>
        <v>6734.3010909090908</v>
      </c>
      <c r="L11" s="85">
        <f t="shared" si="5"/>
        <v>7407.7312000000002</v>
      </c>
      <c r="M11" s="116">
        <f>'ACT Oct 2023'!BB5</f>
        <v>0</v>
      </c>
      <c r="N11" s="116">
        <f>'ACT Oct 2023'!BC5</f>
        <v>0</v>
      </c>
      <c r="O11" s="116">
        <f>'ACT Oct 2023'!BD5</f>
        <v>0</v>
      </c>
      <c r="P11" s="116">
        <f>'ACT Oct 2023'!BE5</f>
        <v>0</v>
      </c>
      <c r="Q11" s="116" t="str">
        <f t="shared" si="0"/>
        <v>No discount</v>
      </c>
      <c r="R11" s="116" t="str">
        <f t="shared" si="1"/>
        <v>Inclusive</v>
      </c>
      <c r="S11" s="211">
        <f t="shared" si="6"/>
        <v>6734.3010909090908</v>
      </c>
      <c r="T11" s="212">
        <f t="shared" si="7"/>
        <v>6734.3010909090908</v>
      </c>
      <c r="U11" s="85">
        <f t="shared" si="8"/>
        <v>7407.7312000000002</v>
      </c>
      <c r="V11" s="306">
        <f t="shared" si="8"/>
        <v>7407.7312000000002</v>
      </c>
      <c r="W11" s="310"/>
      <c r="X11" s="310"/>
      <c r="Y11" s="310"/>
      <c r="Z11" s="310"/>
      <c r="AA11" s="310"/>
      <c r="AB11" s="310"/>
      <c r="AC11" s="310"/>
      <c r="AD11" s="310"/>
      <c r="AE11" s="310"/>
      <c r="AF11" s="310"/>
      <c r="AG11" s="310"/>
      <c r="AH11" s="310"/>
      <c r="AI11" s="310"/>
      <c r="AJ11" s="310"/>
    </row>
    <row r="12" spans="1:36" ht="14" x14ac:dyDescent="0.15">
      <c r="A12" s="110" t="str">
        <f>'ACT Oct 2023'!K6</f>
        <v>Energy Locals</v>
      </c>
      <c r="B12" s="111" t="str">
        <f>'ACT Oct 2023'!L6</f>
        <v>Business Member</v>
      </c>
      <c r="C12" s="112">
        <f>IF('ACT Oct 2023'!BP6=0,91*'ACT Oct 2023'!M6/100,(91*'ACT Oct 2023'!M6/100)+'ACT Oct 2023'!BP6/4)</f>
        <v>127.03181818181817</v>
      </c>
      <c r="D12" s="112">
        <f>IF('ACT Oct 2023'!O6="",$C$5*'ACT Oct 2023'!N6/100,IF($C$5&gt;='ACT Oct 2023'!P6,('ACT Oct 2023'!P6*'ACT Oct 2023'!N6/100),($C$5*'ACT Oct 2023'!N6/100)))</f>
        <v>1409.090909090909</v>
      </c>
      <c r="E12" s="112">
        <f>IF(AND('ACT Oct 2023'!P6&gt;0,'ACT Oct 2023'!R6&gt;0),IF($C$5&lt;'ACT Oct 2023'!P6,0,IF($C$5&lt;=('ACT Oct 2023'!R6+'ACT Oct 2023'!P6),(($C$5-'ACT Oct 2023'!P6)*'ACT Oct 2023'!Q6/100),(('ACT Oct 2023'!R6)*'ACT Oct 2023'!Q6/100))),0)</f>
        <v>0</v>
      </c>
      <c r="F12" s="112">
        <f>IF(AND('ACT Oct 2023'!Q6&gt;0,'ACT Oct 2023'!S6&gt;0),IF($C$5&lt;('ACT Oct 2023'!R6+'ACT Oct 2023'!P6),0,IF($C$5&lt;=('ACT Oct 2023'!T6+'ACT Oct 2023'!R6+'ACT Oct 2023'!P6),(($C$5-('ACT Oct 2023'!R6+'ACT Oct 2023'!P6))*'ACT Oct 2023'!S6/100),('ACT Oct 2023'!T6*'ACT Oct 2023'!S6/100))),0)</f>
        <v>0</v>
      </c>
      <c r="G12" s="114">
        <v>0</v>
      </c>
      <c r="H12" s="112">
        <f>IF(AND('ACT Oct 2023'!R6&gt;0,'ACT Oct 2023'!T6&gt;0),IF(($C$5&lt;'ACT Oct 2023'!T6),(0),($C$5-'ACT Oct 2023'!T6)*'ACT Oct 2023'!U6/100),IF(AND('ACT Oct 2023'!R6&gt;0,'ACT Oct 2023'!T6=""),IF(($C$5&lt;'ACT Oct 2023'!R6+'ACT Oct 2023'!P6),(0),(($C$5-('ACT Oct 2023'!R6+'ACT Oct 2023'!P6))*'ACT Oct 2023'!S6/100)),IF(AND('ACT Oct 2023'!P6&gt;0,'ACT Oct 2023'!R6=""&gt;0),IF(($C$5&lt;'ACT Oct 2023'!P6),(0),($C$5-'ACT Oct 2023'!P6)*'ACT Oct 2023'!Q6/100),0)))</f>
        <v>0</v>
      </c>
      <c r="I12" s="115">
        <f>SUM(C12:H12)</f>
        <v>1536.1227272727272</v>
      </c>
      <c r="J12" s="115">
        <f t="shared" si="3"/>
        <v>5636.363636363636</v>
      </c>
      <c r="K12" s="115">
        <f t="shared" si="4"/>
        <v>6144.4909090909086</v>
      </c>
      <c r="L12" s="85">
        <f t="shared" si="5"/>
        <v>6758.9400000000005</v>
      </c>
      <c r="M12" s="116">
        <f>'ACT Oct 2023'!BB6</f>
        <v>0</v>
      </c>
      <c r="N12" s="116">
        <f>'ACT Oct 2023'!BC6</f>
        <v>0</v>
      </c>
      <c r="O12" s="116">
        <f>'ACT Oct 2023'!BD6</f>
        <v>0</v>
      </c>
      <c r="P12" s="116">
        <f>'ACT Oct 2023'!BE6</f>
        <v>0</v>
      </c>
      <c r="Q12" s="116" t="str">
        <f t="shared" si="0"/>
        <v>No discount</v>
      </c>
      <c r="R12" s="116" t="str">
        <f t="shared" si="1"/>
        <v>Exclusive</v>
      </c>
      <c r="S12" s="211">
        <f t="shared" si="6"/>
        <v>6144.4909090909086</v>
      </c>
      <c r="T12" s="212">
        <f t="shared" si="7"/>
        <v>6144.4909090909086</v>
      </c>
      <c r="U12" s="85">
        <f t="shared" si="8"/>
        <v>6758.9400000000005</v>
      </c>
      <c r="V12" s="306">
        <f t="shared" si="8"/>
        <v>6758.9400000000005</v>
      </c>
      <c r="W12" s="310"/>
      <c r="X12" s="310"/>
      <c r="Y12" s="310"/>
      <c r="Z12" s="310"/>
      <c r="AA12" s="310"/>
      <c r="AB12" s="310"/>
      <c r="AC12" s="310"/>
      <c r="AD12" s="310"/>
      <c r="AE12" s="310"/>
      <c r="AF12" s="310"/>
      <c r="AG12" s="310"/>
      <c r="AH12" s="310"/>
      <c r="AI12" s="310"/>
      <c r="AJ12" s="310"/>
    </row>
    <row r="13" spans="1:36" ht="14" x14ac:dyDescent="0.15">
      <c r="A13" s="110" t="str">
        <f>'ACT Oct 2023'!K7</f>
        <v>CovaU</v>
      </c>
      <c r="B13" s="111" t="str">
        <f>'ACT Oct 2023'!L7</f>
        <v>Freedom</v>
      </c>
      <c r="C13" s="112">
        <f>IF('ACT Oct 2023'!BP7=0,91*'ACT Oct 2023'!M7/100,(91*'ACT Oct 2023'!M7/100)+'ACT Oct 2023'!BP7/4)</f>
        <v>126.03499999999998</v>
      </c>
      <c r="D13" s="112">
        <f>IF('ACT Oct 2023'!O7="",$C$5*'ACT Oct 2023'!N7/100,IF($C$5&gt;='ACT Oct 2023'!P7,('ACT Oct 2023'!P7*'ACT Oct 2023'!N7/100),($C$5*'ACT Oct 2023'!N7/100)))</f>
        <v>1679.5454545454547</v>
      </c>
      <c r="E13" s="112">
        <f>IF(AND('ACT Oct 2023'!P7&gt;0,'ACT Oct 2023'!R7&gt;0),IF($C$5&lt;'ACT Oct 2023'!P7,0,IF($C$5&lt;=('ACT Oct 2023'!R7+'ACT Oct 2023'!P7),(($C$5-'ACT Oct 2023'!P7)*'ACT Oct 2023'!Q7/100),(('ACT Oct 2023'!R7)*'ACT Oct 2023'!Q7/100))),0)</f>
        <v>0</v>
      </c>
      <c r="F13" s="112">
        <f>IF(AND('ACT Oct 2023'!Q7&gt;0,'ACT Oct 2023'!S7&gt;0),IF($C$5&lt;('ACT Oct 2023'!R7+'ACT Oct 2023'!P7),0,IF($C$5&lt;=('ACT Oct 2023'!T7+'ACT Oct 2023'!R7+'ACT Oct 2023'!P7),(($C$5-('ACT Oct 2023'!R7+'ACT Oct 2023'!P7))*'ACT Oct 2023'!S7/100),('ACT Oct 2023'!T7*'ACT Oct 2023'!S7/100))),0)</f>
        <v>0</v>
      </c>
      <c r="G13" s="114">
        <v>0</v>
      </c>
      <c r="H13" s="112">
        <f>IF(AND('ACT Oct 2023'!R7&gt;0,'ACT Oct 2023'!T7&gt;0),IF(($C$5&lt;'ACT Oct 2023'!T7),(0),($C$5-'ACT Oct 2023'!T7)*'ACT Oct 2023'!U7/100),IF(AND('ACT Oct 2023'!R7&gt;0,'ACT Oct 2023'!T7=""),IF(($C$5&lt;'ACT Oct 2023'!R7+'ACT Oct 2023'!P7),(0),(($C$5-('ACT Oct 2023'!R7+'ACT Oct 2023'!P7))*'ACT Oct 2023'!S7/100)),IF(AND('ACT Oct 2023'!P7&gt;0,'ACT Oct 2023'!R7=""&gt;0),IF(($C$5&lt;'ACT Oct 2023'!P7),(0),($C$5-'ACT Oct 2023'!P7)*'ACT Oct 2023'!Q7/100),0)))</f>
        <v>0</v>
      </c>
      <c r="I13" s="115">
        <f>SUM(C13:H13)</f>
        <v>1805.5804545454548</v>
      </c>
      <c r="J13" s="115">
        <f t="shared" si="3"/>
        <v>6718.1818181818189</v>
      </c>
      <c r="K13" s="115">
        <f t="shared" si="4"/>
        <v>7222.3218181818193</v>
      </c>
      <c r="L13" s="85">
        <f t="shared" si="5"/>
        <v>7944.5540000000019</v>
      </c>
      <c r="M13" s="116">
        <f>'ACT Oct 2023'!BB7</f>
        <v>0</v>
      </c>
      <c r="N13" s="116">
        <f>'ACT Oct 2023'!BC7</f>
        <v>10</v>
      </c>
      <c r="O13" s="116">
        <f>'ACT Oct 2023'!BD7</f>
        <v>0</v>
      </c>
      <c r="P13" s="116">
        <f>'ACT Oct 2023'!BE7</f>
        <v>0</v>
      </c>
      <c r="Q13" s="116" t="str">
        <f t="shared" si="0"/>
        <v>Guaranteed off usage</v>
      </c>
      <c r="R13" s="116" t="str">
        <f t="shared" si="1"/>
        <v>Exclusive</v>
      </c>
      <c r="S13" s="211">
        <f t="shared" si="6"/>
        <v>6550.5036363636373</v>
      </c>
      <c r="T13" s="212">
        <f t="shared" si="7"/>
        <v>6550.5036363636373</v>
      </c>
      <c r="U13" s="85">
        <f t="shared" si="8"/>
        <v>7205.5540000000019</v>
      </c>
      <c r="V13" s="306">
        <f t="shared" si="8"/>
        <v>7205.5540000000019</v>
      </c>
      <c r="W13" s="310"/>
      <c r="X13" s="310"/>
      <c r="Y13" s="310"/>
      <c r="Z13" s="310"/>
      <c r="AA13" s="310"/>
      <c r="AB13" s="310"/>
      <c r="AC13" s="310"/>
      <c r="AD13" s="310"/>
      <c r="AE13" s="310"/>
      <c r="AF13" s="310"/>
      <c r="AG13" s="310"/>
      <c r="AH13" s="310"/>
      <c r="AI13" s="310"/>
      <c r="AJ13" s="310"/>
    </row>
    <row r="14" spans="1:36" ht="14" x14ac:dyDescent="0.15">
      <c r="A14" s="110" t="str">
        <f>'ACT Oct 2023'!K8</f>
        <v>Next Business Energy</v>
      </c>
      <c r="B14" s="111" t="str">
        <f>'ACT Oct 2023'!L8</f>
        <v>Assured</v>
      </c>
      <c r="C14" s="112">
        <f>IF('ACT Oct 2023'!BP8=0,91*'ACT Oct 2023'!M8/100,(91*'ACT Oct 2023'!M8/100)+'ACT Oct 2023'!BP8/4)</f>
        <v>75.579636363636354</v>
      </c>
      <c r="D14" s="112">
        <f>IF('ACT Oct 2023'!O8="",$C$5*'ACT Oct 2023'!N8/100,IF($C$5&gt;='ACT Oct 2023'!P8,('ACT Oct 2023'!P8*'ACT Oct 2023'!N8/100),($C$5*'ACT Oct 2023'!N8/100)))</f>
        <v>1712.7272727272727</v>
      </c>
      <c r="E14" s="112">
        <f>IF(AND('ACT Oct 2023'!P8&gt;0,'ACT Oct 2023'!R8&gt;0),IF($C$5&lt;'ACT Oct 2023'!P8,0,IF($C$5&lt;=('ACT Oct 2023'!R8+'ACT Oct 2023'!P8),(($C$5-'ACT Oct 2023'!P8)*'ACT Oct 2023'!Q8/100),(('ACT Oct 2023'!R8)*'ACT Oct 2023'!Q8/100))),0)</f>
        <v>0</v>
      </c>
      <c r="F14" s="112">
        <f>IF(AND('ACT Oct 2023'!Q8&gt;0,'ACT Oct 2023'!S8&gt;0),IF($C$5&lt;('ACT Oct 2023'!R8+'ACT Oct 2023'!P8),0,IF($C$5&lt;=('ACT Oct 2023'!T8+'ACT Oct 2023'!R8+'ACT Oct 2023'!P8),(($C$5-('ACT Oct 2023'!R8+'ACT Oct 2023'!P8))*'ACT Oct 2023'!S8/100),('ACT Oct 2023'!T8*'ACT Oct 2023'!S8/100))),0)</f>
        <v>0</v>
      </c>
      <c r="G14" s="114">
        <v>0</v>
      </c>
      <c r="H14" s="112">
        <f>IF(AND('ACT Oct 2023'!R8&gt;0,'ACT Oct 2023'!T8&gt;0),IF(($C$5&lt;'ACT Oct 2023'!T8),(0),($C$5-'ACT Oct 2023'!T8)*'ACT Oct 2023'!U8/100),IF(AND('ACT Oct 2023'!R8&gt;0,'ACT Oct 2023'!T8=""),IF(($C$5&lt;'ACT Oct 2023'!R8+'ACT Oct 2023'!P8),(0),(($C$5-('ACT Oct 2023'!R8+'ACT Oct 2023'!P8))*'ACT Oct 2023'!S8/100)),IF(AND('ACT Oct 2023'!P8&gt;0,'ACT Oct 2023'!R8=""&gt;0),IF(($C$5&lt;'ACT Oct 2023'!P8),(0),($C$5-'ACT Oct 2023'!P8)*'ACT Oct 2023'!Q8/100),0)))</f>
        <v>0</v>
      </c>
      <c r="I14" s="115">
        <f>SUM(C14:H14)</f>
        <v>1788.3069090909091</v>
      </c>
      <c r="J14" s="115">
        <f t="shared" ref="J14" si="9">(I14-C14)*4</f>
        <v>6850.909090909091</v>
      </c>
      <c r="K14" s="115">
        <f t="shared" ref="K14" si="10">I14*4</f>
        <v>7153.2276363636365</v>
      </c>
      <c r="L14" s="85">
        <f t="shared" ref="L14" si="11">K14*1.1</f>
        <v>7868.550400000001</v>
      </c>
      <c r="M14" s="116">
        <f>'ACT Oct 2023'!BB8</f>
        <v>0</v>
      </c>
      <c r="N14" s="116">
        <f>'ACT Oct 2023'!BC8</f>
        <v>0</v>
      </c>
      <c r="O14" s="116">
        <f>'ACT Oct 2023'!BD8</f>
        <v>0</v>
      </c>
      <c r="P14" s="116">
        <f>'ACT Oct 2023'!BE8</f>
        <v>0</v>
      </c>
      <c r="Q14" s="116" t="str">
        <f t="shared" ref="Q14" si="12">IF(SUM(M14:P14)=0,"No discount",IF(M14&gt;0,"Guaranteed off bill",IF(N14&gt;0,"Guaranteed off usage",IF(O14&gt;0,"Pay-on-time off bill","Pay-on-time off usage"))))</f>
        <v>No discount</v>
      </c>
      <c r="R14" s="116" t="str">
        <f t="shared" ref="R14" si="13">IF(OR(A14="Origin Energy",A14="Red Energy",A14="Powershop"),"Inclusive","Exclusive")</f>
        <v>Exclusive</v>
      </c>
      <c r="S14" s="211">
        <f t="shared" ref="S14" si="14">IF(AND(Q14="Guaranteed off bill",R14="Inclusive"),((K14*1.1)-((K14*1.1)*M14/100))/1.1,IF(AND(Q14="Guaranteed off usage",R14="Inclusive"),((K14*1.1)-((J14*1.1)*N14/100))/1.1,IF(AND(Q14="Guaranteed off bill",R14="Exclusive"),K14-(K14*M14/100),IF(AND(Q14="Guaranteed off usage",R14="Exclusive"),K14-(J14*N14/100),IF(R14="Inclusive",((K14*1.1))/1.1,K14)))))</f>
        <v>7153.2276363636365</v>
      </c>
      <c r="T14" s="212">
        <f t="shared" ref="T14" si="15">IF(AND(Q14="Pay-on-time off bill",R14="Inclusive"),((S14*1.1)-((S14*1.1)*O14/100))/1.1,IF(AND(Q14="Pay-on-time off usage",R14="Inclusive"),((S14*1.1)-((J14*1.1)*P14/100))/1.1,IF(AND(Q14="Pay-on-time off bill",R14="Exclusive"),S14-(S14*O14/100),IF(AND(Q14="Pay-on-time off usage",R14="Exclusive"),S14-(J14*P14/100),IF(R14="Inclusive",((S14*1.1))/1.1,S14)))))</f>
        <v>7153.2276363636365</v>
      </c>
      <c r="U14" s="85">
        <f t="shared" ref="U14" si="16">S14*1.1</f>
        <v>7868.550400000001</v>
      </c>
      <c r="V14" s="306">
        <f t="shared" ref="V14" si="17">T14*1.1</f>
        <v>7868.550400000001</v>
      </c>
      <c r="W14" s="310"/>
      <c r="X14" s="310"/>
      <c r="Y14" s="310"/>
      <c r="Z14" s="310"/>
      <c r="AA14" s="310"/>
      <c r="AB14" s="310"/>
      <c r="AC14" s="310"/>
      <c r="AD14" s="310"/>
      <c r="AE14" s="310"/>
      <c r="AF14" s="310"/>
      <c r="AG14" s="310"/>
      <c r="AH14" s="310"/>
      <c r="AI14" s="310"/>
      <c r="AJ14" s="310"/>
    </row>
    <row r="15" spans="1:36" x14ac:dyDescent="0.15">
      <c r="A15" s="310"/>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c r="AG15" s="310"/>
      <c r="AH15" s="310"/>
      <c r="AI15" s="310"/>
      <c r="AJ15" s="310"/>
    </row>
    <row r="16" spans="1:36" ht="14" thickBot="1" x14ac:dyDescent="0.2">
      <c r="A16" s="310"/>
      <c r="B16" s="310"/>
      <c r="C16" s="310"/>
      <c r="D16" s="310"/>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row>
    <row r="17" spans="1:36" ht="14" x14ac:dyDescent="0.15">
      <c r="A17" s="74" t="s">
        <v>197</v>
      </c>
      <c r="B17" s="75"/>
      <c r="C17" s="75"/>
      <c r="D17" s="81"/>
      <c r="E17" s="81"/>
      <c r="F17" s="81"/>
      <c r="G17" s="81"/>
      <c r="H17" s="81"/>
      <c r="I17" s="82"/>
      <c r="J17" s="82"/>
      <c r="K17" s="75"/>
      <c r="L17" s="75"/>
      <c r="M17" s="75"/>
      <c r="N17" s="75"/>
      <c r="O17" s="75"/>
      <c r="P17" s="75"/>
      <c r="Q17" s="75"/>
      <c r="R17" s="75"/>
      <c r="S17" s="75"/>
      <c r="T17" s="75"/>
      <c r="U17" s="75"/>
      <c r="V17" s="76"/>
      <c r="W17" s="310"/>
      <c r="X17" s="310"/>
      <c r="Y17" s="310"/>
      <c r="Z17" s="310"/>
      <c r="AA17" s="310"/>
      <c r="AB17" s="310"/>
      <c r="AC17" s="310"/>
      <c r="AD17" s="310"/>
      <c r="AE17" s="310"/>
      <c r="AF17" s="310"/>
      <c r="AG17" s="310"/>
      <c r="AH17" s="310"/>
      <c r="AI17" s="310"/>
      <c r="AJ17" s="310"/>
    </row>
    <row r="18" spans="1:36" ht="14" x14ac:dyDescent="0.15">
      <c r="A18" s="77" t="s">
        <v>105</v>
      </c>
      <c r="B18" s="32"/>
      <c r="C18" s="86">
        <v>5000</v>
      </c>
      <c r="D18" s="83"/>
      <c r="E18" s="83"/>
      <c r="F18" s="83"/>
      <c r="G18" s="83"/>
      <c r="H18" s="83"/>
      <c r="I18" s="84"/>
      <c r="J18" s="84"/>
      <c r="K18" s="32"/>
      <c r="L18" s="32"/>
      <c r="M18" s="32"/>
      <c r="N18" s="32"/>
      <c r="O18" s="32"/>
      <c r="P18" s="32"/>
      <c r="Q18" s="32"/>
      <c r="R18" s="32"/>
      <c r="S18" s="32"/>
      <c r="T18" s="32"/>
      <c r="U18" s="32"/>
      <c r="V18" s="78"/>
      <c r="W18" s="310"/>
      <c r="X18" s="310"/>
      <c r="Y18" s="310"/>
      <c r="Z18" s="310"/>
      <c r="AA18" s="310"/>
      <c r="AB18" s="310"/>
      <c r="AC18" s="310"/>
      <c r="AD18" s="310"/>
      <c r="AE18" s="310"/>
      <c r="AF18" s="310"/>
      <c r="AG18" s="310"/>
      <c r="AH18" s="310"/>
      <c r="AI18" s="310"/>
      <c r="AJ18" s="310"/>
    </row>
    <row r="19" spans="1:36" ht="14" x14ac:dyDescent="0.15">
      <c r="A19" s="77" t="s">
        <v>198</v>
      </c>
      <c r="B19" s="32"/>
      <c r="C19" s="87">
        <v>0.7</v>
      </c>
      <c r="D19" s="83"/>
      <c r="E19" s="83"/>
      <c r="F19" s="83"/>
      <c r="G19" s="83"/>
      <c r="H19" s="83"/>
      <c r="I19" s="84"/>
      <c r="J19" s="84"/>
      <c r="K19" s="32"/>
      <c r="L19" s="32"/>
      <c r="M19" s="32"/>
      <c r="N19" s="32"/>
      <c r="O19" s="32"/>
      <c r="P19" s="32"/>
      <c r="Q19" s="32"/>
      <c r="R19" s="32"/>
      <c r="S19" s="32"/>
      <c r="T19" s="32"/>
      <c r="U19" s="32"/>
      <c r="V19" s="78"/>
      <c r="W19" s="310"/>
      <c r="X19" s="310"/>
      <c r="Y19" s="310"/>
      <c r="Z19" s="310"/>
      <c r="AA19" s="310"/>
      <c r="AB19" s="310"/>
      <c r="AC19" s="310"/>
      <c r="AD19" s="310"/>
      <c r="AE19" s="310"/>
      <c r="AF19" s="310"/>
      <c r="AG19" s="310"/>
      <c r="AH19" s="310"/>
      <c r="AI19" s="310"/>
      <c r="AJ19" s="310"/>
    </row>
    <row r="20" spans="1:36" ht="14" x14ac:dyDescent="0.15">
      <c r="A20" s="77" t="s">
        <v>199</v>
      </c>
      <c r="B20" s="32"/>
      <c r="C20" s="87">
        <v>0.3</v>
      </c>
      <c r="D20" s="83"/>
      <c r="E20" s="83"/>
      <c r="F20" s="83"/>
      <c r="G20" s="83"/>
      <c r="H20" s="83"/>
      <c r="I20" s="84"/>
      <c r="J20" s="84"/>
      <c r="K20" s="32"/>
      <c r="L20" s="32"/>
      <c r="M20" s="32"/>
      <c r="N20" s="32"/>
      <c r="O20" s="32"/>
      <c r="P20" s="32"/>
      <c r="Q20" s="32"/>
      <c r="R20" s="32"/>
      <c r="S20" s="32"/>
      <c r="T20" s="32"/>
      <c r="U20" s="32"/>
      <c r="V20" s="78"/>
      <c r="W20" s="310"/>
      <c r="X20" s="310"/>
      <c r="Y20" s="310"/>
      <c r="Z20" s="310"/>
      <c r="AA20" s="310"/>
      <c r="AB20" s="310"/>
      <c r="AC20" s="310"/>
      <c r="AD20" s="310"/>
      <c r="AE20" s="310"/>
      <c r="AF20" s="310"/>
      <c r="AG20" s="310"/>
      <c r="AH20" s="310"/>
      <c r="AI20" s="310"/>
      <c r="AJ20" s="310"/>
    </row>
    <row r="21" spans="1:36"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6"/>
      <c r="W21" s="310"/>
      <c r="X21" s="310"/>
      <c r="Y21" s="310"/>
      <c r="Z21" s="310"/>
      <c r="AA21" s="310"/>
      <c r="AB21" s="310"/>
      <c r="AC21" s="310"/>
      <c r="AD21" s="310"/>
      <c r="AE21" s="310"/>
      <c r="AF21" s="310"/>
      <c r="AG21" s="310"/>
      <c r="AH21" s="310"/>
      <c r="AI21" s="310"/>
      <c r="AJ21" s="310"/>
    </row>
    <row r="22" spans="1:36" ht="75" x14ac:dyDescent="0.15">
      <c r="A22" s="177" t="s">
        <v>14</v>
      </c>
      <c r="B22" s="178" t="s">
        <v>188</v>
      </c>
      <c r="C22" s="179" t="s">
        <v>164</v>
      </c>
      <c r="D22" s="179" t="s">
        <v>5</v>
      </c>
      <c r="E22" s="179" t="s">
        <v>6</v>
      </c>
      <c r="F22" s="179" t="s">
        <v>7</v>
      </c>
      <c r="G22" s="179" t="s">
        <v>110</v>
      </c>
      <c r="H22" s="179" t="s">
        <v>197</v>
      </c>
      <c r="I22" s="186" t="s">
        <v>111</v>
      </c>
      <c r="J22" s="206" t="s">
        <v>335</v>
      </c>
      <c r="K22" s="207" t="s">
        <v>112</v>
      </c>
      <c r="L22" s="180" t="s">
        <v>339</v>
      </c>
      <c r="M22" s="181" t="s">
        <v>113</v>
      </c>
      <c r="N22" s="181" t="s">
        <v>167</v>
      </c>
      <c r="O22" s="181" t="s">
        <v>168</v>
      </c>
      <c r="P22" s="181" t="s">
        <v>169</v>
      </c>
      <c r="Q22" s="208" t="s">
        <v>336</v>
      </c>
      <c r="R22" s="208" t="s">
        <v>337</v>
      </c>
      <c r="S22" s="209" t="s">
        <v>129</v>
      </c>
      <c r="T22" s="209" t="s">
        <v>130</v>
      </c>
      <c r="U22" s="182" t="s">
        <v>176</v>
      </c>
      <c r="V22" s="305" t="s">
        <v>177</v>
      </c>
      <c r="W22" s="310"/>
      <c r="X22" s="310"/>
      <c r="Y22" s="310"/>
      <c r="Z22" s="310"/>
      <c r="AA22" s="310"/>
      <c r="AB22" s="310"/>
      <c r="AC22" s="310"/>
      <c r="AD22" s="310"/>
      <c r="AE22" s="310"/>
      <c r="AF22" s="310"/>
      <c r="AG22" s="310"/>
      <c r="AH22" s="310"/>
      <c r="AI22" s="310"/>
      <c r="AJ22" s="310"/>
    </row>
    <row r="23" spans="1:36" ht="14" x14ac:dyDescent="0.15">
      <c r="A23" s="110" t="str">
        <f>'ACT Oct 2023'!K9</f>
        <v>ActewAGL</v>
      </c>
      <c r="B23" s="111" t="str">
        <f>'ACT Oct 2023'!L9</f>
        <v>Business Plan</v>
      </c>
      <c r="C23" s="112">
        <f>IF('ACT Oct 2023'!BP9=0,91*'ACT Oct 2023'!M9/100,(91*'ACT Oct 2023'!M9/100)+'ACT Oct 2023'!BP9/4)</f>
        <v>132.36363636363635</v>
      </c>
      <c r="D23" s="112">
        <f>IF('ACT Oct 2023'!O9="",$C$18*$C$19*'ACT Oct 2023'!N9/100,IF($C$18*$C$19&gt;='ACT Oct 2023'!P9,('ACT Oct 2023'!P9*'ACT Oct 2023'!N9/100),($C$18*$C$19*'ACT Oct 2023'!N9/100)))</f>
        <v>1143.5454545454543</v>
      </c>
      <c r="E23" s="112">
        <f>IF(AND('ACT Oct 2023'!P9&gt;0,'ACT Oct 2023'!R9&gt;0),IF($C$18*$C$19&lt;'ACT Oct 2023'!P9,0,IF($C$18*$C$19&lt;=('ACT Oct 2023'!R9+'ACT Oct 2023'!P9),(($C$18*$C$19-'ACT Oct 2023'!P9)*'ACT Oct 2023'!Q9/100),(('ACT Oct 2023'!R9)*'ACT Oct 2023'!Q9/100))),0)</f>
        <v>0</v>
      </c>
      <c r="F23" s="112">
        <f>IF(AND('ACT Oct 2023'!Q9&gt;0,'ACT Oct 2023'!S9&gt;0),IF($C$18*$C$19&lt;('ACT Oct 2023'!R9+'ACT Oct 2023'!P9),0,IF($C$18*$C$19&lt;=('ACT Oct 2023'!T9+'ACT Oct 2023'!R9+'ACT Oct 2023'!P9),(($C$18*$C$19-('ACT Oct 2023'!R9+'ACT Oct 2023'!P9))*'ACT Oct 2023'!S9/100),('ACT Oct 2023'!T9*'ACT Oct 2023'!S9/100))),0)</f>
        <v>0</v>
      </c>
      <c r="G23" s="112">
        <f>IF(AND('ACT Oct 2023'!R9&gt;0,'ACT Oct 2023'!T9&gt;0),IF(($C$18*$C$19&lt;'ACT Oct 2023'!T9),(0),($C$18*$C$19-'ACT Oct 2023'!T9)*'ACT Oct 2023'!U9/100),IF(AND('ACT Oct 2023'!R9&gt;0,'ACT Oct 2023'!T9=""),IF(($C$18*$C$19&lt;'ACT Oct 2023'!R9+'ACT Oct 2023'!P9),(0),(($C$18*$C$19-('ACT Oct 2023'!R9+'ACT Oct 2023'!P9))*'ACT Oct 2023'!S9/100)),IF(AND('ACT Oct 2023'!P9&gt;0,'ACT Oct 2023'!R9=""&gt;0),IF(($C$18*$C$19&lt;'ACT Oct 2023'!P9),(0),($C$18*$C$19-'ACT Oct 2023'!P9)*'ACT Oct 2023'!Q9/100),0)))</f>
        <v>0</v>
      </c>
      <c r="H23" s="112">
        <f>($C$18*$C$20)*'ACT Oct 2023'!AF9/100</f>
        <v>248.59090909090904</v>
      </c>
      <c r="I23" s="115">
        <f t="shared" ref="I23:I28" si="18">SUM(C23:H23)</f>
        <v>1524.4999999999995</v>
      </c>
      <c r="J23" s="115">
        <f>(I23-C23)*4</f>
        <v>5568.5454545454531</v>
      </c>
      <c r="K23" s="115">
        <f>I23*4</f>
        <v>6097.9999999999982</v>
      </c>
      <c r="L23" s="85">
        <f>K23*1.1</f>
        <v>6707.7999999999984</v>
      </c>
      <c r="M23" s="116">
        <f>'ACT Oct 2023'!BB9</f>
        <v>0</v>
      </c>
      <c r="N23" s="116">
        <f>'ACT Oct 2023'!BC9</f>
        <v>0</v>
      </c>
      <c r="O23" s="116">
        <f>'ACT Oct 2023'!BD9</f>
        <v>0</v>
      </c>
      <c r="P23" s="116">
        <f>'ACT Oct 2023'!BE9</f>
        <v>0</v>
      </c>
      <c r="Q23" s="116" t="str">
        <f t="shared" ref="Q23:Q28" si="19">IF(SUM(M23:P23)=0,"No discount",IF(M23&gt;0,"Guaranteed off bill",IF(N23&gt;0,"Guaranteed off usage",IF(O23&gt;0,"Pay-on-time off bill","Pay-on-time off usage"))))</f>
        <v>No discount</v>
      </c>
      <c r="R23" s="116" t="str">
        <f t="shared" ref="R23:R28" si="20">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6097.9999999999982</v>
      </c>
      <c r="T23" s="212">
        <f>IF(AND(Q23="Pay-on-time off bill",R23="Inclusive"),((S23*1.1)-((S23*1.1)*O23/100))/1.1,IF(AND(Q23="Pay-on-time off usage",R23="Inclusive"),((S23*1.1)-((J23*1.1)*P23/100))/1.1,IF(AND(Q23="Pay-on-time off bill",R23="Exclusive"),S23-(S23*O23/100),IF(AND(Q23="Pay-on-time off usage",R23="Exclusive"),S23-(J23*P23/100),IF(R23="Inclusive",((S23*1.1))/1.1,S23)))))</f>
        <v>6097.9999999999982</v>
      </c>
      <c r="U23" s="85">
        <f>S23*1.1</f>
        <v>6707.7999999999984</v>
      </c>
      <c r="V23" s="306">
        <f>T23*1.1</f>
        <v>6707.7999999999984</v>
      </c>
      <c r="W23" s="310"/>
      <c r="X23" s="310"/>
      <c r="Y23" s="310"/>
      <c r="Z23" s="310"/>
      <c r="AA23" s="310"/>
      <c r="AB23" s="310"/>
      <c r="AC23" s="310"/>
      <c r="AD23" s="310"/>
      <c r="AE23" s="310"/>
      <c r="AF23" s="310"/>
      <c r="AG23" s="310"/>
      <c r="AH23" s="310"/>
      <c r="AI23" s="310"/>
      <c r="AJ23" s="310"/>
    </row>
    <row r="24" spans="1:36" ht="14" x14ac:dyDescent="0.15">
      <c r="A24" s="110" t="str">
        <f>'ACT Oct 2023'!K10</f>
        <v>EnergyAustralia</v>
      </c>
      <c r="B24" s="111" t="str">
        <f>'ACT Oct 2023'!L10</f>
        <v>Balance Plan</v>
      </c>
      <c r="C24" s="112">
        <f>IF('ACT Oct 2023'!BP10=0,91*'ACT Oct 2023'!M10/100,(91*'ACT Oct 2023'!M10/100)+'ACT Oct 2023'!BP10/4)</f>
        <v>120.666</v>
      </c>
      <c r="D24" s="112">
        <f>IF('ACT Oct 2023'!O10="",$C$18*$C$19*'ACT Oct 2023'!N10/100,IF($C$18*$C$19&gt;='ACT Oct 2023'!P10,('ACT Oct 2023'!P10*'ACT Oct 2023'!N10/100),($C$18*$C$19*'ACT Oct 2023'!N10/100)))</f>
        <v>1170.590909090909</v>
      </c>
      <c r="E24" s="112">
        <f>IF(AND('ACT Oct 2023'!P10&gt;0,'ACT Oct 2023'!R10&gt;0),IF($C$18*$C$19&lt;'ACT Oct 2023'!P10,0,IF($C$18*$C$19&lt;=('ACT Oct 2023'!R10+'ACT Oct 2023'!P10),(($C$18*$C$19-'ACT Oct 2023'!P10)*'ACT Oct 2023'!Q10/100),(('ACT Oct 2023'!R10)*'ACT Oct 2023'!Q10/100))),0)</f>
        <v>0</v>
      </c>
      <c r="F24" s="112">
        <f>IF(AND('ACT Oct 2023'!Q10&gt;0,'ACT Oct 2023'!S10&gt;0),IF($C$18*$C$19&lt;('ACT Oct 2023'!R10+'ACT Oct 2023'!P10),0,IF($C$18*$C$19&lt;=('ACT Oct 2023'!T10+'ACT Oct 2023'!R10+'ACT Oct 2023'!P10),(($C$18*$C$19-('ACT Oct 2023'!R10+'ACT Oct 2023'!P10))*'ACT Oct 2023'!S10/100),('ACT Oct 2023'!T10*'ACT Oct 2023'!S10/100))),0)</f>
        <v>0</v>
      </c>
      <c r="G24" s="112">
        <f>IF(AND('ACT Oct 2023'!R10&gt;0,'ACT Oct 2023'!T10&gt;0),IF(($C$18*$C$19&lt;'ACT Oct 2023'!T10),(0),($C$18*$C$19-'ACT Oct 2023'!T10)*'ACT Oct 2023'!U10/100),IF(AND('ACT Oct 2023'!R10&gt;0,'ACT Oct 2023'!T10=""),IF(($C$18*$C$19&lt;'ACT Oct 2023'!R10+'ACT Oct 2023'!P10),(0),(($C$18*$C$19-('ACT Oct 2023'!R10+'ACT Oct 2023'!P10))*'ACT Oct 2023'!S10/100)),IF(AND('ACT Oct 2023'!P10&gt;0,'ACT Oct 2023'!R10=""&gt;0),IF(($C$18*$C$19&lt;'ACT Oct 2023'!P10),(0),($C$18*$C$19-'ACT Oct 2023'!P10)*'ACT Oct 2023'!Q10/100),0)))</f>
        <v>0</v>
      </c>
      <c r="H24" s="112">
        <f>($C$18*$C$20)*'ACT Oct 2023'!AF10/100</f>
        <v>242.86363636363632</v>
      </c>
      <c r="I24" s="115">
        <f t="shared" si="18"/>
        <v>1534.1205454545452</v>
      </c>
      <c r="J24" s="115">
        <f t="shared" ref="J24:J28" si="21">(I24-C24)*4</f>
        <v>5653.8181818181811</v>
      </c>
      <c r="K24" s="115">
        <f t="shared" ref="K24:K28" si="22">I24*4</f>
        <v>6136.4821818181808</v>
      </c>
      <c r="L24" s="85">
        <f t="shared" ref="L24:L28" si="23">K24*1.1</f>
        <v>6750.1303999999991</v>
      </c>
      <c r="M24" s="116">
        <f>'ACT Oct 2023'!BB10</f>
        <v>5</v>
      </c>
      <c r="N24" s="116">
        <f>'ACT Oct 2023'!BC10</f>
        <v>0</v>
      </c>
      <c r="O24" s="116">
        <f>'ACT Oct 2023'!BD10</f>
        <v>0</v>
      </c>
      <c r="P24" s="116">
        <f>'ACT Oct 2023'!BE10</f>
        <v>0</v>
      </c>
      <c r="Q24" s="116" t="str">
        <f t="shared" si="19"/>
        <v>Guaranteed off bill</v>
      </c>
      <c r="R24" s="116" t="str">
        <f t="shared" si="20"/>
        <v>Exclusive</v>
      </c>
      <c r="S24" s="211">
        <f t="shared" ref="S24:S28" si="24">IF(AND(Q24="Guaranteed off bill",R24="Inclusive"),((K24*1.1)-((K24*1.1)*M24/100))/1.1,IF(AND(Q24="Guaranteed off usage",R24="Inclusive"),((K24*1.1)-((J24*1.1)*N24/100))/1.1,IF(AND(Q24="Guaranteed off bill",R24="Exclusive"),K24-(K24*M24/100),IF(AND(Q24="Guaranteed off usage",R24="Exclusive"),K24-(J24*N24/100),IF(R24="Inclusive",((K24*1.1))/1.1,K24)))))</f>
        <v>5829.6580727272722</v>
      </c>
      <c r="T24" s="212">
        <f t="shared" ref="T24:T28" si="25">IF(AND(Q24="Pay-on-time off bill",R24="Inclusive"),((S24*1.1)-((S24*1.1)*O24/100))/1.1,IF(AND(Q24="Pay-on-time off usage",R24="Inclusive"),((S24*1.1)-((J24*1.1)*P24/100))/1.1,IF(AND(Q24="Pay-on-time off bill",R24="Exclusive"),S24-(S24*O24/100),IF(AND(Q24="Pay-on-time off usage",R24="Exclusive"),S24-(J24*P24/100),IF(R24="Inclusive",((S24*1.1))/1.1,S24)))))</f>
        <v>5829.6580727272722</v>
      </c>
      <c r="U24" s="85">
        <f>S24*1.1</f>
        <v>6412.6238800000001</v>
      </c>
      <c r="V24" s="306">
        <f>T24*1.1</f>
        <v>6412.6238800000001</v>
      </c>
      <c r="W24" s="310"/>
      <c r="X24" s="310"/>
      <c r="Y24" s="310"/>
      <c r="Z24" s="310"/>
      <c r="AA24" s="310"/>
      <c r="AB24" s="310"/>
      <c r="AC24" s="310"/>
      <c r="AD24" s="310"/>
      <c r="AE24" s="310"/>
      <c r="AF24" s="310"/>
      <c r="AG24" s="310"/>
      <c r="AH24" s="310"/>
      <c r="AI24" s="310"/>
      <c r="AJ24" s="310"/>
    </row>
    <row r="25" spans="1:36" ht="14" x14ac:dyDescent="0.15">
      <c r="A25" s="110" t="str">
        <f>'ACT Oct 2023'!K11</f>
        <v>Origin Energy</v>
      </c>
      <c r="B25" s="111" t="str">
        <f>'ACT Oct 2023'!L11</f>
        <v>Go Variable</v>
      </c>
      <c r="C25" s="112">
        <f>IF('ACT Oct 2023'!BP11=0,91*'ACT Oct 2023'!M11/100,(91*'ACT Oct 2023'!M11/100)+'ACT Oct 2023'!BP11/4)</f>
        <v>108.88563636363637</v>
      </c>
      <c r="D25" s="112">
        <f>IF('ACT Oct 2023'!O11="",$C$18*$C$19*'ACT Oct 2023'!N11/100,IF($C$18*$C$19&gt;='ACT Oct 2023'!P11,('ACT Oct 2023'!P11*'ACT Oct 2023'!N11/100),($C$18*$C$19*'ACT Oct 2023'!N11/100)))</f>
        <v>1043.6363636363633</v>
      </c>
      <c r="E25" s="112">
        <f>IF(AND('ACT Oct 2023'!P11&gt;0,'ACT Oct 2023'!R11&gt;0),IF($C$18*$C$19&lt;'ACT Oct 2023'!P11,0,IF($C$18*$C$19&lt;=('ACT Oct 2023'!R11+'ACT Oct 2023'!P11),(($C$18*$C$19-'ACT Oct 2023'!P11)*'ACT Oct 2023'!Q11/100),(('ACT Oct 2023'!R11)*'ACT Oct 2023'!Q11/100))),0)</f>
        <v>0</v>
      </c>
      <c r="F25" s="112">
        <f>IF(AND('ACT Oct 2023'!Q11&gt;0,'ACT Oct 2023'!S11&gt;0),IF($C$18*$C$19&lt;('ACT Oct 2023'!R11+'ACT Oct 2023'!P11),0,IF($C$18*$C$19&lt;=('ACT Oct 2023'!T11+'ACT Oct 2023'!R11+'ACT Oct 2023'!P11),(($C$18*$C$19-('ACT Oct 2023'!R11+'ACT Oct 2023'!P11))*'ACT Oct 2023'!S11/100),('ACT Oct 2023'!T11*'ACT Oct 2023'!S11/100))),0)</f>
        <v>0</v>
      </c>
      <c r="G25" s="112">
        <f>IF(AND('ACT Oct 2023'!R11&gt;0,'ACT Oct 2023'!T11&gt;0),IF(($C$18*$C$19&lt;'ACT Oct 2023'!T11),(0),($C$18*$C$19-'ACT Oct 2023'!T11)*'ACT Oct 2023'!U11/100),IF(AND('ACT Oct 2023'!R11&gt;0,'ACT Oct 2023'!T11=""),IF(($C$18*$C$19&lt;'ACT Oct 2023'!R11+'ACT Oct 2023'!P11),(0),(($C$18*$C$19-('ACT Oct 2023'!R11+'ACT Oct 2023'!P11))*'ACT Oct 2023'!S11/100)),IF(AND('ACT Oct 2023'!P11&gt;0,'ACT Oct 2023'!R11=""&gt;0),IF(($C$18*$C$19&lt;'ACT Oct 2023'!P11),(0),($C$18*$C$19-'ACT Oct 2023'!P11)*'ACT Oct 2023'!Q11/100),0)))</f>
        <v>0</v>
      </c>
      <c r="H25" s="112">
        <f>($C$18*$C$20)*'ACT Oct 2023'!AF11/100</f>
        <v>224.04545454545453</v>
      </c>
      <c r="I25" s="115">
        <f t="shared" si="18"/>
        <v>1376.5674545454542</v>
      </c>
      <c r="J25" s="115">
        <f t="shared" si="21"/>
        <v>5070.7272727272712</v>
      </c>
      <c r="K25" s="115">
        <f t="shared" si="22"/>
        <v>5506.2698181818168</v>
      </c>
      <c r="L25" s="85">
        <f t="shared" si="23"/>
        <v>6056.8967999999986</v>
      </c>
      <c r="M25" s="116">
        <f>'ACT Oct 2023'!BB11</f>
        <v>0</v>
      </c>
      <c r="N25" s="116">
        <f>'ACT Oct 2023'!BC11</f>
        <v>0</v>
      </c>
      <c r="O25" s="116">
        <f>'ACT Oct 2023'!BD11</f>
        <v>0</v>
      </c>
      <c r="P25" s="116">
        <f>'ACT Oct 2023'!BE11</f>
        <v>0</v>
      </c>
      <c r="Q25" s="116" t="str">
        <f t="shared" si="19"/>
        <v>No discount</v>
      </c>
      <c r="R25" s="116" t="str">
        <f t="shared" si="20"/>
        <v>Inclusive</v>
      </c>
      <c r="S25" s="211">
        <f t="shared" si="24"/>
        <v>5506.2698181818168</v>
      </c>
      <c r="T25" s="212">
        <f t="shared" si="25"/>
        <v>5506.2698181818168</v>
      </c>
      <c r="U25" s="85">
        <f t="shared" ref="U25:V28" si="26">S25*1.1</f>
        <v>6056.8967999999986</v>
      </c>
      <c r="V25" s="306">
        <f t="shared" si="26"/>
        <v>6056.8967999999986</v>
      </c>
      <c r="W25" s="310"/>
      <c r="X25" s="310"/>
      <c r="Y25" s="310"/>
      <c r="Z25" s="310"/>
      <c r="AA25" s="310"/>
      <c r="AB25" s="310"/>
      <c r="AC25" s="310"/>
      <c r="AD25" s="310"/>
      <c r="AE25" s="310"/>
      <c r="AF25" s="310"/>
      <c r="AG25" s="310"/>
      <c r="AH25" s="310"/>
      <c r="AI25" s="310"/>
      <c r="AJ25" s="310"/>
    </row>
    <row r="26" spans="1:36" ht="14" x14ac:dyDescent="0.15">
      <c r="A26" s="110" t="str">
        <f>'ACT Oct 2023'!K12</f>
        <v>Red Energy</v>
      </c>
      <c r="B26" s="111" t="str">
        <f>'ACT Oct 2023'!L12</f>
        <v>Red Business Saver</v>
      </c>
      <c r="C26" s="112">
        <f>IF('ACT Oct 2023'!BP12=0,91*'ACT Oct 2023'!M12/100,(91*'ACT Oct 2023'!M12/100)+'ACT Oct 2023'!BP12/4)</f>
        <v>120.84800000000001</v>
      </c>
      <c r="D26" s="112">
        <f>IF('ACT Oct 2023'!O12="",$C$18*$C$19*'ACT Oct 2023'!N12/100,IF($C$18*$C$19&gt;='ACT Oct 2023'!P12,('ACT Oct 2023'!P12*'ACT Oct 2023'!N12/100),($C$18*$C$19*'ACT Oct 2023'!N12/100)))</f>
        <v>1093.909090909091</v>
      </c>
      <c r="E26" s="112">
        <f>IF(AND('ACT Oct 2023'!P12&gt;0,'ACT Oct 2023'!R12&gt;0),IF($C$18*$C$19&lt;'ACT Oct 2023'!P12,0,IF($C$18*$C$19&lt;=('ACT Oct 2023'!R12+'ACT Oct 2023'!P12),(($C$18*$C$19-'ACT Oct 2023'!P12)*'ACT Oct 2023'!Q12/100),(('ACT Oct 2023'!R12)*'ACT Oct 2023'!Q12/100))),0)</f>
        <v>0</v>
      </c>
      <c r="F26" s="112">
        <f>IF(AND('ACT Oct 2023'!Q12&gt;0,'ACT Oct 2023'!S12&gt;0),IF($C$18*$C$19&lt;('ACT Oct 2023'!R12+'ACT Oct 2023'!P12),0,IF($C$18*$C$19&lt;=('ACT Oct 2023'!T12+'ACT Oct 2023'!R12+'ACT Oct 2023'!P12),(($C$18*$C$19-('ACT Oct 2023'!R12+'ACT Oct 2023'!P12))*'ACT Oct 2023'!S12/100),('ACT Oct 2023'!T12*'ACT Oct 2023'!S12/100))),0)</f>
        <v>0</v>
      </c>
      <c r="G26" s="112">
        <f>IF(AND('ACT Oct 2023'!R12&gt;0,'ACT Oct 2023'!T12&gt;0),IF(($C$18*$C$19&lt;'ACT Oct 2023'!T12),(0),($C$18*$C$19-'ACT Oct 2023'!T12)*'ACT Oct 2023'!U12/100),IF(AND('ACT Oct 2023'!R12&gt;0,'ACT Oct 2023'!T12=""),IF(($C$18*$C$19&lt;'ACT Oct 2023'!R12+'ACT Oct 2023'!P12),(0),(($C$18*$C$19-('ACT Oct 2023'!R12+'ACT Oct 2023'!P12))*'ACT Oct 2023'!S12/100)),IF(AND('ACT Oct 2023'!P12&gt;0,'ACT Oct 2023'!R12=""&gt;0),IF(($C$18*$C$19&lt;'ACT Oct 2023'!P12),(0),($C$18*$C$19-'ACT Oct 2023'!P12)*'ACT Oct 2023'!Q12/100),0)))</f>
        <v>0</v>
      </c>
      <c r="H26" s="112">
        <f>($C$18*$C$20)*'ACT Oct 2023'!AF12/100</f>
        <v>216.13636363636363</v>
      </c>
      <c r="I26" s="115">
        <f t="shared" si="18"/>
        <v>1430.8934545454545</v>
      </c>
      <c r="J26" s="115">
        <f t="shared" si="21"/>
        <v>5240.181818181818</v>
      </c>
      <c r="K26" s="115">
        <f t="shared" si="22"/>
        <v>5723.5738181818178</v>
      </c>
      <c r="L26" s="85">
        <f t="shared" si="23"/>
        <v>6295.9312</v>
      </c>
      <c r="M26" s="116">
        <f>'ACT Oct 2023'!BB12</f>
        <v>0</v>
      </c>
      <c r="N26" s="116">
        <f>'ACT Oct 2023'!BC12</f>
        <v>0</v>
      </c>
      <c r="O26" s="116">
        <f>'ACT Oct 2023'!BD12</f>
        <v>0</v>
      </c>
      <c r="P26" s="116">
        <f>'ACT Oct 2023'!BE12</f>
        <v>0</v>
      </c>
      <c r="Q26" s="116" t="str">
        <f t="shared" si="19"/>
        <v>No discount</v>
      </c>
      <c r="R26" s="116" t="str">
        <f t="shared" si="20"/>
        <v>Inclusive</v>
      </c>
      <c r="S26" s="211">
        <f t="shared" si="24"/>
        <v>5723.5738181818178</v>
      </c>
      <c r="T26" s="212">
        <f t="shared" si="25"/>
        <v>5723.5738181818178</v>
      </c>
      <c r="U26" s="85">
        <f t="shared" si="26"/>
        <v>6295.9312</v>
      </c>
      <c r="V26" s="306">
        <f t="shared" si="26"/>
        <v>6295.9312</v>
      </c>
      <c r="W26" s="310"/>
      <c r="X26" s="310"/>
      <c r="Y26" s="310"/>
      <c r="Z26" s="310"/>
      <c r="AA26" s="310"/>
      <c r="AB26" s="310"/>
      <c r="AC26" s="310"/>
      <c r="AD26" s="310"/>
      <c r="AE26" s="310"/>
      <c r="AF26" s="310"/>
      <c r="AG26" s="310"/>
      <c r="AH26" s="310"/>
      <c r="AI26" s="310"/>
      <c r="AJ26" s="310"/>
    </row>
    <row r="27" spans="1:36" ht="14" x14ac:dyDescent="0.15">
      <c r="A27" s="110" t="str">
        <f>'ACT Oct 2023'!K13</f>
        <v>Energy Locals</v>
      </c>
      <c r="B27" s="111" t="str">
        <f>'ACT Oct 2023'!L13</f>
        <v>Business Member</v>
      </c>
      <c r="C27" s="112">
        <f>IF('ACT Oct 2023'!BP13=0,91*'ACT Oct 2023'!M13/100,(91*'ACT Oct 2023'!M13/100)+'ACT Oct 2023'!BP13/4)</f>
        <v>127.03181818181817</v>
      </c>
      <c r="D27" s="112">
        <f>IF('ACT Oct 2023'!O13="",$C$18*$C$19*'ACT Oct 2023'!N13/100,IF($C$18*$C$19&gt;='ACT Oct 2023'!P13,('ACT Oct 2023'!P13*'ACT Oct 2023'!N13/100),($C$18*$C$19*'ACT Oct 2023'!N13/100)))</f>
        <v>986.36363636363637</v>
      </c>
      <c r="E27" s="112">
        <f>IF(AND('ACT Oct 2023'!P13&gt;0,'ACT Oct 2023'!R13&gt;0),IF($C$18*$C$19&lt;'ACT Oct 2023'!P13,0,IF($C$18*$C$19&lt;=('ACT Oct 2023'!R13+'ACT Oct 2023'!P13),(($C$18*$C$19-'ACT Oct 2023'!P13)*'ACT Oct 2023'!Q13/100),(('ACT Oct 2023'!R13)*'ACT Oct 2023'!Q13/100))),0)</f>
        <v>0</v>
      </c>
      <c r="F27" s="112">
        <f>IF(AND('ACT Oct 2023'!Q13&gt;0,'ACT Oct 2023'!S13&gt;0),IF($C$18*$C$19&lt;('ACT Oct 2023'!R13+'ACT Oct 2023'!P13),0,IF($C$18*$C$19&lt;=('ACT Oct 2023'!T13+'ACT Oct 2023'!R13+'ACT Oct 2023'!P13),(($C$18*$C$19-('ACT Oct 2023'!R13+'ACT Oct 2023'!P13))*'ACT Oct 2023'!S13/100),('ACT Oct 2023'!T13*'ACT Oct 2023'!S13/100))),0)</f>
        <v>0</v>
      </c>
      <c r="G27" s="112">
        <f>IF(AND('ACT Oct 2023'!R13&gt;0,'ACT Oct 2023'!T13&gt;0),IF(($C$18*$C$19&lt;'ACT Oct 2023'!T13),(0),($C$18*$C$19-'ACT Oct 2023'!T13)*'ACT Oct 2023'!U13/100),IF(AND('ACT Oct 2023'!R13&gt;0,'ACT Oct 2023'!T13=""),IF(($C$18*$C$19&lt;'ACT Oct 2023'!R13+'ACT Oct 2023'!P13),(0),(($C$18*$C$19-('ACT Oct 2023'!R13+'ACT Oct 2023'!P13))*'ACT Oct 2023'!S13/100)),IF(AND('ACT Oct 2023'!P13&gt;0,'ACT Oct 2023'!R13=""&gt;0),IF(($C$18*$C$19&lt;'ACT Oct 2023'!P13),(0),($C$18*$C$19-'ACT Oct 2023'!P13)*'ACT Oct 2023'!Q13/100),0)))</f>
        <v>0</v>
      </c>
      <c r="H27" s="112">
        <f>($C$18*$C$20)*'ACT Oct 2023'!AF13/100</f>
        <v>313.63636363636363</v>
      </c>
      <c r="I27" s="115">
        <f t="shared" si="18"/>
        <v>1427.0318181818184</v>
      </c>
      <c r="J27" s="115">
        <f t="shared" si="21"/>
        <v>5200.0000000000009</v>
      </c>
      <c r="K27" s="115">
        <f t="shared" si="22"/>
        <v>5708.1272727272735</v>
      </c>
      <c r="L27" s="85">
        <f t="shared" si="23"/>
        <v>6278.9400000000014</v>
      </c>
      <c r="M27" s="116">
        <f>'ACT Oct 2023'!BB13</f>
        <v>0</v>
      </c>
      <c r="N27" s="116">
        <f>'ACT Oct 2023'!BC13</f>
        <v>0</v>
      </c>
      <c r="O27" s="116">
        <f>'ACT Oct 2023'!BD13</f>
        <v>0</v>
      </c>
      <c r="P27" s="116">
        <f>'ACT Oct 2023'!BE13</f>
        <v>0</v>
      </c>
      <c r="Q27" s="116" t="str">
        <f t="shared" si="19"/>
        <v>No discount</v>
      </c>
      <c r="R27" s="116" t="str">
        <f t="shared" si="20"/>
        <v>Exclusive</v>
      </c>
      <c r="S27" s="211">
        <f t="shared" si="24"/>
        <v>5708.1272727272735</v>
      </c>
      <c r="T27" s="212">
        <f t="shared" si="25"/>
        <v>5708.1272727272735</v>
      </c>
      <c r="U27" s="85">
        <f t="shared" si="26"/>
        <v>6278.9400000000014</v>
      </c>
      <c r="V27" s="306">
        <f t="shared" si="26"/>
        <v>6278.9400000000014</v>
      </c>
      <c r="W27" s="310"/>
      <c r="X27" s="310"/>
      <c r="Y27" s="310"/>
      <c r="Z27" s="310"/>
      <c r="AA27" s="310"/>
      <c r="AB27" s="310"/>
      <c r="AC27" s="310"/>
      <c r="AD27" s="310"/>
      <c r="AE27" s="310"/>
      <c r="AF27" s="310"/>
      <c r="AG27" s="310"/>
      <c r="AH27" s="310"/>
      <c r="AI27" s="310"/>
      <c r="AJ27" s="310"/>
    </row>
    <row r="28" spans="1:36" ht="14" x14ac:dyDescent="0.15">
      <c r="A28" s="110" t="str">
        <f>'ACT Oct 2023'!K14</f>
        <v>CovaU</v>
      </c>
      <c r="B28" s="111" t="str">
        <f>'ACT Oct 2023'!L14</f>
        <v>Freedom</v>
      </c>
      <c r="C28" s="112">
        <f>IF('ACT Oct 2023'!BP14=0,91*'ACT Oct 2023'!M14/100,(91*'ACT Oct 2023'!M14/100)+'ACT Oct 2023'!BP14/4)</f>
        <v>126.03499999999998</v>
      </c>
      <c r="D28" s="112">
        <f>IF('ACT Oct 2023'!O14="",$C$18*$C$19*'ACT Oct 2023'!N14/100,IF($C$18*$C$19&gt;='ACT Oct 2023'!P14,('ACT Oct 2023'!P14*'ACT Oct 2023'!N14/100),($C$18*$C$19*'ACT Oct 2023'!N14/100)))</f>
        <v>1175.6818181818182</v>
      </c>
      <c r="E28" s="112">
        <f>IF(AND('ACT Oct 2023'!P14&gt;0,'ACT Oct 2023'!R14&gt;0),IF($C$18*$C$19&lt;'ACT Oct 2023'!P14,0,IF($C$18*$C$19&lt;=('ACT Oct 2023'!R14+'ACT Oct 2023'!P14),(($C$18*$C$19-'ACT Oct 2023'!P14)*'ACT Oct 2023'!Q14/100),(('ACT Oct 2023'!R14)*'ACT Oct 2023'!Q14/100))),0)</f>
        <v>0</v>
      </c>
      <c r="F28" s="112">
        <f>IF(AND('ACT Oct 2023'!Q14&gt;0,'ACT Oct 2023'!S14&gt;0),IF($C$18*$C$19&lt;('ACT Oct 2023'!R14+'ACT Oct 2023'!P14),0,IF($C$18*$C$19&lt;=('ACT Oct 2023'!T14+'ACT Oct 2023'!R14+'ACT Oct 2023'!P14),(($C$18*$C$19-('ACT Oct 2023'!R14+'ACT Oct 2023'!P14))*'ACT Oct 2023'!S14/100),('ACT Oct 2023'!T14*'ACT Oct 2023'!S14/100))),0)</f>
        <v>0</v>
      </c>
      <c r="G28" s="112">
        <f>IF(AND('ACT Oct 2023'!R14&gt;0,'ACT Oct 2023'!T14&gt;0),IF(($C$18*$C$19&lt;'ACT Oct 2023'!T14),(0),($C$18*$C$19-'ACT Oct 2023'!T14)*'ACT Oct 2023'!U14/100),IF(AND('ACT Oct 2023'!R14&gt;0,'ACT Oct 2023'!T14=""),IF(($C$18*$C$19&lt;'ACT Oct 2023'!R14+'ACT Oct 2023'!P14),(0),(($C$18*$C$19-('ACT Oct 2023'!R14+'ACT Oct 2023'!P14))*'ACT Oct 2023'!S14/100)),IF(AND('ACT Oct 2023'!P14&gt;0,'ACT Oct 2023'!R14=""&gt;0),IF(($C$18*$C$19&lt;'ACT Oct 2023'!P14),(0),($C$18*$C$19-'ACT Oct 2023'!P14)*'ACT Oct 2023'!Q14/100),0)))</f>
        <v>0</v>
      </c>
      <c r="H28" s="112">
        <f>($C$18*$C$20)*'ACT Oct 2023'!AF14/100</f>
        <v>227.45454545454544</v>
      </c>
      <c r="I28" s="115">
        <f t="shared" si="18"/>
        <v>1529.1713636363638</v>
      </c>
      <c r="J28" s="115">
        <f t="shared" si="21"/>
        <v>5612.545454545455</v>
      </c>
      <c r="K28" s="115">
        <f t="shared" si="22"/>
        <v>6116.6854545454553</v>
      </c>
      <c r="L28" s="85">
        <f t="shared" si="23"/>
        <v>6728.3540000000012</v>
      </c>
      <c r="M28" s="116">
        <f>'ACT Oct 2023'!BB14</f>
        <v>0</v>
      </c>
      <c r="N28" s="116">
        <f>'ACT Oct 2023'!BC14</f>
        <v>10</v>
      </c>
      <c r="O28" s="116">
        <f>'ACT Oct 2023'!BD14</f>
        <v>0</v>
      </c>
      <c r="P28" s="116">
        <f>'ACT Oct 2023'!BE14</f>
        <v>0</v>
      </c>
      <c r="Q28" s="116" t="str">
        <f t="shared" si="19"/>
        <v>Guaranteed off usage</v>
      </c>
      <c r="R28" s="116" t="str">
        <f t="shared" si="20"/>
        <v>Exclusive</v>
      </c>
      <c r="S28" s="211">
        <f t="shared" si="24"/>
        <v>5555.4309090909101</v>
      </c>
      <c r="T28" s="212">
        <f t="shared" si="25"/>
        <v>5555.4309090909101</v>
      </c>
      <c r="U28" s="85">
        <f t="shared" si="26"/>
        <v>6110.974000000002</v>
      </c>
      <c r="V28" s="306">
        <f t="shared" si="26"/>
        <v>6110.974000000002</v>
      </c>
      <c r="W28" s="310"/>
      <c r="X28" s="310"/>
      <c r="Y28" s="310"/>
      <c r="Z28" s="310"/>
      <c r="AA28" s="310"/>
      <c r="AB28" s="310"/>
      <c r="AC28" s="310"/>
      <c r="AD28" s="310"/>
      <c r="AE28" s="310"/>
      <c r="AF28" s="310"/>
      <c r="AG28" s="310"/>
      <c r="AH28" s="310"/>
      <c r="AI28" s="310"/>
      <c r="AJ28" s="310"/>
    </row>
    <row r="29" spans="1:36" ht="14" x14ac:dyDescent="0.15">
      <c r="A29" s="110" t="str">
        <f>'ACT Oct 2023'!K15</f>
        <v>Next Business Energy</v>
      </c>
      <c r="B29" s="111" t="str">
        <f>'ACT Oct 2023'!L15</f>
        <v>Assured</v>
      </c>
      <c r="C29" s="112">
        <f>IF('ACT Oct 2023'!BP15=0,91*'ACT Oct 2023'!M15/100,(91*'ACT Oct 2023'!M15/100)+'ACT Oct 2023'!BP15/4)</f>
        <v>75.579636363636354</v>
      </c>
      <c r="D29" s="112">
        <f>IF('ACT Oct 2023'!O15="",$C$18*$C$19*'ACT Oct 2023'!N15/100,IF($C$18*$C$19&gt;='ACT Oct 2023'!P15,('ACT Oct 2023'!P15*'ACT Oct 2023'!N15/100),($C$18*$C$19*'ACT Oct 2023'!N15/100)))</f>
        <v>1198.9090909090908</v>
      </c>
      <c r="E29" s="112">
        <f>IF(AND('ACT Oct 2023'!P15&gt;0,'ACT Oct 2023'!R15&gt;0),IF($C$18*$C$19&lt;'ACT Oct 2023'!P15,0,IF($C$18*$C$19&lt;=('ACT Oct 2023'!R15+'ACT Oct 2023'!P15),(($C$18*$C$19-'ACT Oct 2023'!P15)*'ACT Oct 2023'!Q15/100),(('ACT Oct 2023'!R15)*'ACT Oct 2023'!Q15/100))),0)</f>
        <v>0</v>
      </c>
      <c r="F29" s="112">
        <f>IF(AND('ACT Oct 2023'!Q15&gt;0,'ACT Oct 2023'!S15&gt;0),IF($C$18*$C$19&lt;('ACT Oct 2023'!R15+'ACT Oct 2023'!P15),0,IF($C$18*$C$19&lt;=('ACT Oct 2023'!T15+'ACT Oct 2023'!R15+'ACT Oct 2023'!P15),(($C$18*$C$19-('ACT Oct 2023'!R15+'ACT Oct 2023'!P15))*'ACT Oct 2023'!S15/100),('ACT Oct 2023'!T15*'ACT Oct 2023'!S15/100))),0)</f>
        <v>0</v>
      </c>
      <c r="G29" s="112">
        <f>IF(AND('ACT Oct 2023'!R15&gt;0,'ACT Oct 2023'!T15&gt;0),IF(($C$18*$C$19&lt;'ACT Oct 2023'!T15),(0),($C$18*$C$19-'ACT Oct 2023'!T15)*'ACT Oct 2023'!U15/100),IF(AND('ACT Oct 2023'!R15&gt;0,'ACT Oct 2023'!T15=""),IF(($C$18*$C$19&lt;'ACT Oct 2023'!R15+'ACT Oct 2023'!P15),(0),(($C$18*$C$19-('ACT Oct 2023'!R15+'ACT Oct 2023'!P15))*'ACT Oct 2023'!S15/100)),IF(AND('ACT Oct 2023'!P15&gt;0,'ACT Oct 2023'!R15=""&gt;0),IF(($C$18*$C$19&lt;'ACT Oct 2023'!P15),(0),($C$18*$C$19-'ACT Oct 2023'!P15)*'ACT Oct 2023'!Q15/100),0)))</f>
        <v>0</v>
      </c>
      <c r="H29" s="112">
        <f>($C$18*$C$20)*'ACT Oct 2023'!AF15/100</f>
        <v>340.49999999999994</v>
      </c>
      <c r="I29" s="115">
        <f t="shared" ref="I29" si="27">SUM(C29:H29)</f>
        <v>1614.9887272727271</v>
      </c>
      <c r="J29" s="115">
        <f t="shared" ref="J29" si="28">(I29-C29)*4</f>
        <v>6157.6363636363631</v>
      </c>
      <c r="K29" s="115">
        <f t="shared" ref="K29" si="29">I29*4</f>
        <v>6459.9549090909086</v>
      </c>
      <c r="L29" s="85">
        <f t="shared" ref="L29" si="30">K29*1.1</f>
        <v>7105.9503999999997</v>
      </c>
      <c r="M29" s="116">
        <f>'ACT Oct 2023'!BB15</f>
        <v>0</v>
      </c>
      <c r="N29" s="116">
        <f>'ACT Oct 2023'!BC15</f>
        <v>0</v>
      </c>
      <c r="O29" s="116">
        <f>'ACT Oct 2023'!BD15</f>
        <v>0</v>
      </c>
      <c r="P29" s="116">
        <f>'ACT Oct 2023'!BE15</f>
        <v>0</v>
      </c>
      <c r="Q29" s="116" t="str">
        <f t="shared" ref="Q29" si="31">IF(SUM(M29:P29)=0,"No discount",IF(M29&gt;0,"Guaranteed off bill",IF(N29&gt;0,"Guaranteed off usage",IF(O29&gt;0,"Pay-on-time off bill","Pay-on-time off usage"))))</f>
        <v>No discount</v>
      </c>
      <c r="R29" s="116" t="str">
        <f t="shared" ref="R29" si="32">IF(OR(A29="Origin Energy",A29="Red Energy",A29="Powershop"),"Inclusive","Exclusive")</f>
        <v>Exclusive</v>
      </c>
      <c r="S29" s="211">
        <f t="shared" ref="S29" si="33">IF(AND(Q29="Guaranteed off bill",R29="Inclusive"),((K29*1.1)-((K29*1.1)*M29/100))/1.1,IF(AND(Q29="Guaranteed off usage",R29="Inclusive"),((K29*1.1)-((J29*1.1)*N29/100))/1.1,IF(AND(Q29="Guaranteed off bill",R29="Exclusive"),K29-(K29*M29/100),IF(AND(Q29="Guaranteed off usage",R29="Exclusive"),K29-(J29*N29/100),IF(R29="Inclusive",((K29*1.1))/1.1,K29)))))</f>
        <v>6459.9549090909086</v>
      </c>
      <c r="T29" s="212">
        <f t="shared" ref="T29" si="34">IF(AND(Q29="Pay-on-time off bill",R29="Inclusive"),((S29*1.1)-((S29*1.1)*O29/100))/1.1,IF(AND(Q29="Pay-on-time off usage",R29="Inclusive"),((S29*1.1)-((J29*1.1)*P29/100))/1.1,IF(AND(Q29="Pay-on-time off bill",R29="Exclusive"),S29-(S29*O29/100),IF(AND(Q29="Pay-on-time off usage",R29="Exclusive"),S29-(J29*P29/100),IF(R29="Inclusive",((S29*1.1))/1.1,S29)))))</f>
        <v>6459.9549090909086</v>
      </c>
      <c r="U29" s="85">
        <f t="shared" ref="U29" si="35">S29*1.1</f>
        <v>7105.9503999999997</v>
      </c>
      <c r="V29" s="306">
        <f t="shared" ref="V29" si="36">T29*1.1</f>
        <v>7105.9503999999997</v>
      </c>
      <c r="W29" s="310"/>
      <c r="X29" s="310"/>
      <c r="Y29" s="310"/>
      <c r="Z29" s="310"/>
      <c r="AA29" s="310"/>
      <c r="AB29" s="310"/>
      <c r="AC29" s="310"/>
      <c r="AD29" s="310"/>
      <c r="AE29" s="310"/>
      <c r="AF29" s="310"/>
      <c r="AG29" s="310"/>
      <c r="AH29" s="310"/>
      <c r="AI29" s="310"/>
      <c r="AJ29" s="310"/>
    </row>
    <row r="30" spans="1:36" x14ac:dyDescent="0.15">
      <c r="A30" s="310"/>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row>
    <row r="31" spans="1:36" ht="14" thickBot="1" x14ac:dyDescent="0.2">
      <c r="A31" s="310"/>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row>
    <row r="32" spans="1:36" ht="14" x14ac:dyDescent="0.15">
      <c r="A32" s="74" t="s">
        <v>91</v>
      </c>
      <c r="B32" s="75"/>
      <c r="C32" s="75"/>
      <c r="D32" s="75"/>
      <c r="E32" s="75"/>
      <c r="F32" s="75"/>
      <c r="G32" s="75"/>
      <c r="H32" s="75"/>
      <c r="I32" s="75"/>
      <c r="J32" s="75"/>
      <c r="K32" s="75"/>
      <c r="L32" s="75"/>
      <c r="M32" s="75"/>
      <c r="N32" s="75"/>
      <c r="O32" s="75"/>
      <c r="P32" s="75"/>
      <c r="Q32" s="75"/>
      <c r="R32" s="75"/>
      <c r="S32" s="75"/>
      <c r="T32" s="75"/>
      <c r="U32" s="75"/>
      <c r="V32" s="76"/>
      <c r="W32" s="310"/>
      <c r="X32" s="310"/>
      <c r="Y32" s="310"/>
      <c r="Z32" s="310"/>
      <c r="AA32" s="310"/>
      <c r="AB32" s="310"/>
      <c r="AC32" s="310"/>
      <c r="AD32" s="310"/>
      <c r="AE32" s="310"/>
      <c r="AF32" s="310"/>
      <c r="AG32" s="310"/>
      <c r="AH32" s="310"/>
      <c r="AI32" s="310"/>
      <c r="AJ32" s="310"/>
    </row>
    <row r="33" spans="1:36" ht="14" x14ac:dyDescent="0.15">
      <c r="A33" s="77" t="s">
        <v>51</v>
      </c>
      <c r="B33" s="32"/>
      <c r="C33" s="86">
        <v>5000</v>
      </c>
      <c r="D33" s="32"/>
      <c r="E33" s="32"/>
      <c r="F33" s="32"/>
      <c r="G33" s="32"/>
      <c r="H33" s="32"/>
      <c r="I33" s="32"/>
      <c r="J33" s="32"/>
      <c r="K33" s="32"/>
      <c r="L33" s="32"/>
      <c r="M33" s="32"/>
      <c r="N33" s="32"/>
      <c r="O33" s="32"/>
      <c r="P33" s="32"/>
      <c r="Q33" s="32"/>
      <c r="R33" s="32"/>
      <c r="S33" s="32"/>
      <c r="T33" s="32"/>
      <c r="U33" s="32"/>
      <c r="V33" s="78"/>
      <c r="W33" s="310"/>
      <c r="X33" s="310"/>
      <c r="Y33" s="310"/>
      <c r="Z33" s="310"/>
      <c r="AA33" s="310"/>
      <c r="AB33" s="310"/>
      <c r="AC33" s="310"/>
      <c r="AD33" s="310"/>
      <c r="AE33" s="310"/>
      <c r="AF33" s="310"/>
      <c r="AG33" s="310"/>
      <c r="AH33" s="310"/>
      <c r="AI33" s="310"/>
      <c r="AJ33" s="310"/>
    </row>
    <row r="34" spans="1:36" ht="14" x14ac:dyDescent="0.15">
      <c r="A34" s="77" t="s">
        <v>52</v>
      </c>
      <c r="B34" s="32"/>
      <c r="C34" s="87">
        <v>0.3</v>
      </c>
      <c r="D34" s="32"/>
      <c r="E34" s="32"/>
      <c r="F34" s="32"/>
      <c r="G34" s="32"/>
      <c r="H34" s="32"/>
      <c r="I34" s="32"/>
      <c r="J34" s="32"/>
      <c r="K34" s="32"/>
      <c r="L34" s="32"/>
      <c r="M34" s="32"/>
      <c r="N34" s="32"/>
      <c r="O34" s="32"/>
      <c r="P34" s="32"/>
      <c r="Q34" s="32"/>
      <c r="R34" s="32"/>
      <c r="S34" s="32"/>
      <c r="T34" s="32"/>
      <c r="U34" s="32"/>
      <c r="V34" s="78"/>
      <c r="W34" s="310"/>
      <c r="X34" s="310"/>
      <c r="Y34" s="310"/>
      <c r="Z34" s="310"/>
      <c r="AA34" s="310"/>
      <c r="AB34" s="310"/>
      <c r="AC34" s="310"/>
      <c r="AD34" s="310"/>
      <c r="AE34" s="310"/>
      <c r="AF34" s="310"/>
      <c r="AG34" s="310"/>
      <c r="AH34" s="310"/>
      <c r="AI34" s="310"/>
      <c r="AJ34" s="310"/>
    </row>
    <row r="35" spans="1:36" ht="14" x14ac:dyDescent="0.15">
      <c r="A35" s="77" t="s">
        <v>53</v>
      </c>
      <c r="B35" s="32"/>
      <c r="C35" s="87">
        <v>0.4</v>
      </c>
      <c r="D35" s="32"/>
      <c r="E35" s="32"/>
      <c r="F35" s="32"/>
      <c r="G35" s="32"/>
      <c r="H35" s="32"/>
      <c r="I35" s="32"/>
      <c r="J35" s="32"/>
      <c r="K35" s="32"/>
      <c r="L35" s="32"/>
      <c r="M35" s="32"/>
      <c r="N35" s="32"/>
      <c r="O35" s="32"/>
      <c r="P35" s="32"/>
      <c r="Q35" s="32"/>
      <c r="R35" s="32"/>
      <c r="S35" s="32"/>
      <c r="T35" s="32"/>
      <c r="U35" s="32"/>
      <c r="V35" s="78"/>
      <c r="W35" s="310"/>
      <c r="X35" s="310"/>
      <c r="Y35" s="310"/>
      <c r="Z35" s="310"/>
      <c r="AA35" s="310"/>
      <c r="AB35" s="310"/>
      <c r="AC35" s="310"/>
      <c r="AD35" s="310"/>
      <c r="AE35" s="310"/>
      <c r="AF35" s="310"/>
      <c r="AG35" s="310"/>
      <c r="AH35" s="310"/>
      <c r="AI35" s="310"/>
      <c r="AJ35" s="310"/>
    </row>
    <row r="36" spans="1:36" ht="14" x14ac:dyDescent="0.15">
      <c r="A36" s="77" t="s">
        <v>54</v>
      </c>
      <c r="B36" s="32"/>
      <c r="C36" s="87">
        <v>0.3</v>
      </c>
      <c r="D36" s="32"/>
      <c r="E36" s="32"/>
      <c r="F36" s="32"/>
      <c r="G36" s="32"/>
      <c r="H36" s="32"/>
      <c r="I36" s="32"/>
      <c r="J36" s="32"/>
      <c r="K36" s="32"/>
      <c r="L36" s="32"/>
      <c r="M36" s="32"/>
      <c r="N36" s="32"/>
      <c r="O36" s="32"/>
      <c r="P36" s="32"/>
      <c r="Q36" s="32"/>
      <c r="R36" s="32"/>
      <c r="S36" s="32"/>
      <c r="T36" s="32"/>
      <c r="U36" s="32"/>
      <c r="V36" s="78"/>
      <c r="W36" s="310"/>
      <c r="X36" s="310"/>
      <c r="Y36" s="310"/>
      <c r="Z36" s="310"/>
      <c r="AA36" s="310"/>
      <c r="AB36" s="310"/>
      <c r="AC36" s="310"/>
      <c r="AD36" s="310"/>
      <c r="AE36" s="310"/>
      <c r="AF36" s="310"/>
      <c r="AG36" s="310"/>
      <c r="AH36" s="310"/>
      <c r="AI36" s="310"/>
      <c r="AJ36" s="310"/>
    </row>
    <row r="37" spans="1:36" ht="15" thickBot="1" x14ac:dyDescent="0.2">
      <c r="A37" s="174"/>
      <c r="B37" s="175"/>
      <c r="C37" s="175"/>
      <c r="D37" s="175"/>
      <c r="E37" s="175"/>
      <c r="F37" s="175"/>
      <c r="G37" s="175"/>
      <c r="H37" s="175"/>
      <c r="I37" s="175"/>
      <c r="J37" s="175"/>
      <c r="K37" s="175"/>
      <c r="L37" s="175"/>
      <c r="M37" s="175"/>
      <c r="N37" s="175"/>
      <c r="O37" s="175"/>
      <c r="P37" s="175"/>
      <c r="Q37" s="175"/>
      <c r="R37" s="175"/>
      <c r="S37" s="175"/>
      <c r="T37" s="175"/>
      <c r="U37" s="175"/>
      <c r="V37" s="176"/>
      <c r="W37" s="310"/>
      <c r="X37" s="310"/>
      <c r="Y37" s="310"/>
      <c r="Z37" s="310"/>
      <c r="AA37" s="310"/>
      <c r="AB37" s="310"/>
      <c r="AC37" s="310"/>
      <c r="AD37" s="310"/>
      <c r="AE37" s="310"/>
      <c r="AF37" s="310"/>
      <c r="AG37" s="310"/>
      <c r="AH37" s="310"/>
      <c r="AI37" s="310"/>
      <c r="AJ37" s="310"/>
    </row>
    <row r="38" spans="1:36" ht="75" x14ac:dyDescent="0.15">
      <c r="A38" s="177" t="s">
        <v>55</v>
      </c>
      <c r="B38" s="178" t="s">
        <v>56</v>
      </c>
      <c r="C38" s="179" t="s">
        <v>57</v>
      </c>
      <c r="D38" s="179" t="s">
        <v>58</v>
      </c>
      <c r="E38" s="179" t="s">
        <v>6</v>
      </c>
      <c r="F38" s="179" t="s">
        <v>170</v>
      </c>
      <c r="G38" s="179" t="s">
        <v>171</v>
      </c>
      <c r="H38" s="179" t="s">
        <v>172</v>
      </c>
      <c r="I38" s="179" t="s">
        <v>111</v>
      </c>
      <c r="J38" s="206" t="s">
        <v>335</v>
      </c>
      <c r="K38" s="207" t="s">
        <v>101</v>
      </c>
      <c r="L38" s="180" t="s">
        <v>339</v>
      </c>
      <c r="M38" s="181" t="s">
        <v>102</v>
      </c>
      <c r="N38" s="181" t="s">
        <v>183</v>
      </c>
      <c r="O38" s="181" t="s">
        <v>116</v>
      </c>
      <c r="P38" s="181" t="s">
        <v>84</v>
      </c>
      <c r="Q38" s="208" t="s">
        <v>336</v>
      </c>
      <c r="R38" s="208" t="s">
        <v>337</v>
      </c>
      <c r="S38" s="209" t="s">
        <v>85</v>
      </c>
      <c r="T38" s="209" t="s">
        <v>86</v>
      </c>
      <c r="U38" s="182" t="s">
        <v>176</v>
      </c>
      <c r="V38" s="305" t="s">
        <v>177</v>
      </c>
      <c r="W38" s="310"/>
      <c r="X38" s="310"/>
      <c r="Y38" s="310"/>
      <c r="Z38" s="310"/>
      <c r="AA38" s="310"/>
      <c r="AB38" s="310"/>
      <c r="AC38" s="310"/>
      <c r="AD38" s="310"/>
      <c r="AE38" s="310"/>
      <c r="AF38" s="310"/>
      <c r="AG38" s="310"/>
      <c r="AH38" s="310"/>
      <c r="AI38" s="310"/>
      <c r="AJ38" s="310"/>
    </row>
    <row r="39" spans="1:36" ht="14" x14ac:dyDescent="0.15">
      <c r="A39" s="110" t="str">
        <f>'ACT Oct 2023'!K16</f>
        <v>ActewAGL</v>
      </c>
      <c r="B39" s="111" t="str">
        <f>'ACT Oct 2023'!L16</f>
        <v>Business Plan</v>
      </c>
      <c r="C39" s="112">
        <f>IF('ACT Oct 2023'!BP16=0,91*'ACT Oct 2023'!M16/100,(91*'ACT Oct 2023'!M16/100)+'ACT Oct 2023'!BP16/4)</f>
        <v>132.36363636363635</v>
      </c>
      <c r="D39" s="112">
        <f>IF('ACT Oct 2023'!O16="",$C$33*$C$34*'ACT Oct 2023'!N16/100,IF($C$33*$C$34&gt;='ACT Oct 2023'!P16,('ACT Oct 2023'!P16*'ACT Oct 2023'!N16/100),($C$33*$C$34*'ACT Oct 2023'!N16/100)))</f>
        <v>577.5</v>
      </c>
      <c r="E39" s="112">
        <f>IF(AND('ACT Oct 2023'!P16&gt;0,'ACT Oct 2023'!R16&gt;0),IF($C$33*$C$34&lt;'ACT Oct 2023'!P16,0,IF($C$33*$C$34&lt;=('ACT Oct 2023'!R16+'ACT Oct 2023'!P16),(($C$33*$C$34-'ACT Oct 2023'!P16)*'ACT Oct 2023'!Q16/100),(('ACT Oct 2023'!R16)*'ACT Oct 2023'!Q16/100))),0)</f>
        <v>0</v>
      </c>
      <c r="F39" s="112">
        <f>IF(AND('ACT Oct 2023'!R16&gt;0,'ACT Oct 2023'!T16&gt;0),IF(($C$33*$C$34&lt;'ACT Oct 2023'!T16),(0),($C$33*$C$34-'ACT Oct 2023'!T16)*'ACT Oct 2023'!U16/100),IF(AND('ACT Oct 2023'!R16&gt;0,'ACT Oct 2023'!T16=""),IF(($C$33*$C$34&lt;'ACT Oct 2023'!R16+'ACT Oct 2023'!P16),(0),(($C$33*$C$34-('ACT Oct 2023'!R16+'ACT Oct 2023'!P16))*'ACT Oct 2023'!S16/100)),IF(AND('ACT Oct 2023'!P16&gt;0,'ACT Oct 2023'!R16=""&gt;0),IF(($C$33*$C$34&lt;'ACT Oct 2023'!P16),(0),($C$33*$C$34-'ACT Oct 2023'!P16)*'ACT Oct 2023'!Q16/100),0)))</f>
        <v>0</v>
      </c>
      <c r="G39" s="112">
        <f>($C$33*$C$35)*'ACT Oct 2023'!AI16/100</f>
        <v>611.99999999999989</v>
      </c>
      <c r="H39" s="112">
        <f>($C$33*$C$36)*'ACT Oct 2023'!W16/100</f>
        <v>326.31818181818181</v>
      </c>
      <c r="I39" s="115">
        <f t="shared" ref="I39:I44" si="37">SUM(C39:H39)</f>
        <v>1648.181818181818</v>
      </c>
      <c r="J39" s="115">
        <f>(I39-C39)*4</f>
        <v>6063.272727272727</v>
      </c>
      <c r="K39" s="115">
        <f>I39*4</f>
        <v>6592.7272727272721</v>
      </c>
      <c r="L39" s="85">
        <f>K39*1.1</f>
        <v>7252</v>
      </c>
      <c r="M39" s="116">
        <f>'ACT Oct 2023'!BB16</f>
        <v>0</v>
      </c>
      <c r="N39" s="116">
        <f>'ACT Oct 2023'!BC16</f>
        <v>0</v>
      </c>
      <c r="O39" s="116">
        <f>'ACT Oct 2023'!BD16</f>
        <v>0</v>
      </c>
      <c r="P39" s="116">
        <f>'ACT Oct 2023'!BE16</f>
        <v>0</v>
      </c>
      <c r="Q39" s="116" t="str">
        <f t="shared" ref="Q39:Q44" si="38">IF(SUM(M39:P39)=0,"No discount",IF(M39&gt;0,"Guaranteed off bill",IF(N39&gt;0,"Guaranteed off usage",IF(O39&gt;0,"Pay-on-time off bill","Pay-on-time off usage"))))</f>
        <v>No discount</v>
      </c>
      <c r="R39" s="116" t="str">
        <f t="shared" ref="R39:R44" si="39">IF(OR(A39="Origin Energy",A39="Red Energy",A39="Powershop"),"Inclusive","Exclusive")</f>
        <v>Exclusive</v>
      </c>
      <c r="S39" s="211">
        <f>IF(AND(Q39="Guaranteed off bill",R39="Inclusive"),((K39*1.1)-((K39*1.1)*M39/100))/1.1,IF(AND(Q39="Guaranteed off usage",R39="Inclusive"),((K39*1.1)-((J39*1.1)*N39/100))/1.1,IF(AND(Q39="Guaranteed off bill",R39="Exclusive"),K39-(K39*M39/100),IF(AND(Q39="Guaranteed off usage",R39="Exclusive"),K39-(J39*N39/100),IF(R39="Inclusive",((K39*1.1))/1.1,K39)))))</f>
        <v>6592.7272727272721</v>
      </c>
      <c r="T39" s="212">
        <f>IF(AND(Q39="Pay-on-time off bill",R39="Inclusive"),((S39*1.1)-((S39*1.1)*O39/100))/1.1,IF(AND(Q39="Pay-on-time off usage",R39="Inclusive"),((S39*1.1)-((J39*1.1)*P39/100))/1.1,IF(AND(Q39="Pay-on-time off bill",R39="Exclusive"),S39-(S39*O39/100),IF(AND(Q39="Pay-on-time off usage",R39="Exclusive"),S39-(J39*P39/100),IF(R39="Inclusive",((S39*1.1))/1.1,S39)))))</f>
        <v>6592.7272727272721</v>
      </c>
      <c r="U39" s="85">
        <f t="shared" ref="U39:V44" si="40">S39*1.1</f>
        <v>7252</v>
      </c>
      <c r="V39" s="306">
        <f t="shared" si="40"/>
        <v>7252</v>
      </c>
      <c r="W39" s="310"/>
      <c r="X39" s="310"/>
      <c r="Y39" s="310"/>
      <c r="Z39" s="310"/>
      <c r="AA39" s="310"/>
      <c r="AB39" s="310"/>
      <c r="AC39" s="310"/>
      <c r="AD39" s="310"/>
      <c r="AE39" s="310"/>
      <c r="AF39" s="310"/>
      <c r="AG39" s="310"/>
      <c r="AH39" s="310"/>
      <c r="AI39" s="310"/>
      <c r="AJ39" s="310"/>
    </row>
    <row r="40" spans="1:36" ht="14" x14ac:dyDescent="0.15">
      <c r="A40" s="110" t="str">
        <f>'ACT Oct 2023'!K17</f>
        <v>EnergyAustralia</v>
      </c>
      <c r="B40" s="111" t="str">
        <f>'ACT Oct 2023'!L17</f>
        <v>Balance Plan</v>
      </c>
      <c r="C40" s="112">
        <f>IF('ACT Oct 2023'!BP17=0,91*'ACT Oct 2023'!M17/100,(91*'ACT Oct 2023'!M17/100)+'ACT Oct 2023'!BP17/4)</f>
        <v>119.392</v>
      </c>
      <c r="D40" s="112">
        <f>IF('ACT Oct 2023'!O17="",$C$33*$C$34*'ACT Oct 2023'!N17/100,IF($C$33*$C$34&gt;='ACT Oct 2023'!P17,('ACT Oct 2023'!P17*'ACT Oct 2023'!N17/100),($C$33*$C$34*'ACT Oct 2023'!N17/100)))</f>
        <v>691.63636363636351</v>
      </c>
      <c r="E40" s="112">
        <f>IF(AND('ACT Oct 2023'!P17&gt;0,'ACT Oct 2023'!R17&gt;0),IF($C$33*$C$34&lt;'ACT Oct 2023'!P17,0,IF($C$33*$C$34&lt;=('ACT Oct 2023'!R17+'ACT Oct 2023'!P17),(($C$33*$C$34-'ACT Oct 2023'!P17)*'ACT Oct 2023'!Q17/100),(('ACT Oct 2023'!R17)*'ACT Oct 2023'!Q17/100))),0)</f>
        <v>0</v>
      </c>
      <c r="F40" s="112">
        <f>IF(AND('ACT Oct 2023'!R17&gt;0,'ACT Oct 2023'!T17&gt;0),IF(($C$33*$C$34&lt;'ACT Oct 2023'!T17),(0),($C$33*$C$34-'ACT Oct 2023'!T17)*'ACT Oct 2023'!U17/100),IF(AND('ACT Oct 2023'!R17&gt;0,'ACT Oct 2023'!T17=""),IF(($C$33*$C$34&lt;'ACT Oct 2023'!R17+'ACT Oct 2023'!P17),(0),(($C$33*$C$34-('ACT Oct 2023'!R17+'ACT Oct 2023'!P17))*'ACT Oct 2023'!S17/100)),IF(AND('ACT Oct 2023'!P17&gt;0,'ACT Oct 2023'!R17=""&gt;0),IF(($C$33*$C$34&lt;'ACT Oct 2023'!P17),(0),($C$33*$C$34-'ACT Oct 2023'!P17)*'ACT Oct 2023'!Q17/100),0)))</f>
        <v>0</v>
      </c>
      <c r="G40" s="112">
        <f>($C$33*$C$35)*'ACT Oct 2023'!AI17/100</f>
        <v>673.09090909090912</v>
      </c>
      <c r="H40" s="112">
        <f>($C$33*$C$36)*'ACT Oct 2023'!W17/100</f>
        <v>419.72727272727275</v>
      </c>
      <c r="I40" s="115">
        <f t="shared" si="37"/>
        <v>1903.8465454545455</v>
      </c>
      <c r="J40" s="115">
        <f>(I40-C40)*4</f>
        <v>7137.818181818182</v>
      </c>
      <c r="K40" s="115">
        <f>I40*4</f>
        <v>7615.3861818181822</v>
      </c>
      <c r="L40" s="85">
        <f>K40*1.1</f>
        <v>8376.9248000000007</v>
      </c>
      <c r="M40" s="116">
        <f>'ACT Oct 2023'!BB17</f>
        <v>5</v>
      </c>
      <c r="N40" s="116">
        <f>'ACT Oct 2023'!BC17</f>
        <v>0</v>
      </c>
      <c r="O40" s="116">
        <f>'ACT Oct 2023'!BD17</f>
        <v>0</v>
      </c>
      <c r="P40" s="116">
        <f>'ACT Oct 2023'!BE17</f>
        <v>0</v>
      </c>
      <c r="Q40" s="116" t="str">
        <f t="shared" si="38"/>
        <v>Guaranteed off bill</v>
      </c>
      <c r="R40" s="116" t="str">
        <f t="shared" si="39"/>
        <v>Exclusive</v>
      </c>
      <c r="S40" s="211">
        <f>IF(AND(Q40="Guaranteed off bill",R40="Inclusive"),((K40*1.1)-((K40*1.1)*M40/100))/1.1,IF(AND(Q40="Guaranteed off usage",R40="Inclusive"),((K40*1.1)-((J40*1.1)*N40/100))/1.1,IF(AND(Q40="Guaranteed off bill",R40="Exclusive"),K40-(K40*M40/100),IF(AND(Q40="Guaranteed off usage",R40="Exclusive"),K40-(J40*N40/100),IF(R40="Inclusive",((K40*1.1))/1.1,K40)))))</f>
        <v>7234.6168727272734</v>
      </c>
      <c r="T40" s="212">
        <f>IF(AND(Q40="Pay-on-time off bill",R40="Inclusive"),((S40*1.1)-((S40*1.1)*O40/100))/1.1,IF(AND(Q40="Pay-on-time off usage",R40="Inclusive"),((S40*1.1)-((J40*1.1)*P40/100))/1.1,IF(AND(Q40="Pay-on-time off bill",R40="Exclusive"),S40-(S40*O40/100),IF(AND(Q40="Pay-on-time off usage",R40="Exclusive"),S40-(J40*P40/100),IF(R40="Inclusive",((S40*1.1))/1.1,S40)))))</f>
        <v>7234.6168727272734</v>
      </c>
      <c r="U40" s="85">
        <f t="shared" si="40"/>
        <v>7958.0785600000017</v>
      </c>
      <c r="V40" s="306">
        <f t="shared" si="40"/>
        <v>7958.0785600000017</v>
      </c>
      <c r="W40" s="310"/>
      <c r="X40" s="310"/>
      <c r="Y40" s="310"/>
      <c r="Z40" s="310"/>
      <c r="AA40" s="310"/>
      <c r="AB40" s="310"/>
      <c r="AC40" s="310"/>
      <c r="AD40" s="310"/>
      <c r="AE40" s="310"/>
      <c r="AF40" s="310"/>
      <c r="AG40" s="310"/>
      <c r="AH40" s="310"/>
      <c r="AI40" s="310"/>
      <c r="AJ40" s="310"/>
    </row>
    <row r="41" spans="1:36" ht="14" x14ac:dyDescent="0.15">
      <c r="A41" s="110" t="str">
        <f>'ACT Oct 2023'!K18</f>
        <v>Origin Energy</v>
      </c>
      <c r="B41" s="111" t="str">
        <f>'ACT Oct 2023'!L18</f>
        <v>Go Variable</v>
      </c>
      <c r="C41" s="112">
        <f>IF('ACT Oct 2023'!BP18=0,91*'ACT Oct 2023'!M18/100,(91*'ACT Oct 2023'!M18/100)+'ACT Oct 2023'!BP18/4)</f>
        <v>108.88563636363637</v>
      </c>
      <c r="D41" s="112">
        <f>IF('ACT Oct 2023'!O18="",$C$33*$C$34*'ACT Oct 2023'!N18/100,IF($C$33*$C$34&gt;='ACT Oct 2023'!P18,('ACT Oct 2023'!P18*'ACT Oct 2023'!N18/100),($C$33*$C$34*'ACT Oct 2023'!N18/100)))</f>
        <v>526.77272727272725</v>
      </c>
      <c r="E41" s="112">
        <f>IF(AND('ACT Oct 2023'!P18&gt;0,'ACT Oct 2023'!R18&gt;0),IF($C$33*$C$34&lt;'ACT Oct 2023'!P18,0,IF($C$33*$C$34&lt;=('ACT Oct 2023'!R18+'ACT Oct 2023'!P18),(($C$33*$C$34-'ACT Oct 2023'!P18)*'ACT Oct 2023'!Q18/100),(('ACT Oct 2023'!R18)*'ACT Oct 2023'!Q18/100))),0)</f>
        <v>0</v>
      </c>
      <c r="F41" s="112">
        <f>IF(AND('ACT Oct 2023'!R18&gt;0,'ACT Oct 2023'!T18&gt;0),IF(($C$33*$C$34&lt;'ACT Oct 2023'!T18),(0),($C$33*$C$34-'ACT Oct 2023'!T18)*'ACT Oct 2023'!U18/100),IF(AND('ACT Oct 2023'!R18&gt;0,'ACT Oct 2023'!T18=""),IF(($C$33*$C$34&lt;'ACT Oct 2023'!R18+'ACT Oct 2023'!P18),(0),(($C$33*$C$34-('ACT Oct 2023'!R18+'ACT Oct 2023'!P18))*'ACT Oct 2023'!S18/100)),IF(AND('ACT Oct 2023'!P18&gt;0,'ACT Oct 2023'!R18=""&gt;0),IF(($C$33*$C$34&lt;'ACT Oct 2023'!P18),(0),($C$33*$C$34-'ACT Oct 2023'!P18)*'ACT Oct 2023'!Q18/100),0)))</f>
        <v>0</v>
      </c>
      <c r="G41" s="112">
        <f>($C$33*$C$35)*'ACT Oct 2023'!AI18/100</f>
        <v>536.90909090909088</v>
      </c>
      <c r="H41" s="112">
        <f>($C$33*$C$36)*'ACT Oct 2023'!W18/100</f>
        <v>338.31818181818176</v>
      </c>
      <c r="I41" s="115">
        <f t="shared" si="37"/>
        <v>1510.8856363636362</v>
      </c>
      <c r="J41" s="115">
        <f t="shared" ref="J41:J44" si="41">(I41-C41)*4</f>
        <v>5607.9999999999991</v>
      </c>
      <c r="K41" s="115">
        <f t="shared" ref="K41:K44" si="42">I41*4</f>
        <v>6043.5425454545448</v>
      </c>
      <c r="L41" s="85">
        <f t="shared" ref="L41:L44" si="43">K41*1.1</f>
        <v>6647.8967999999995</v>
      </c>
      <c r="M41" s="116">
        <f>'ACT Oct 2023'!BB18</f>
        <v>0</v>
      </c>
      <c r="N41" s="116">
        <f>'ACT Oct 2023'!BC18</f>
        <v>0</v>
      </c>
      <c r="O41" s="116">
        <f>'ACT Oct 2023'!BD18</f>
        <v>0</v>
      </c>
      <c r="P41" s="116">
        <f>'ACT Oct 2023'!BE18</f>
        <v>0</v>
      </c>
      <c r="Q41" s="116" t="str">
        <f t="shared" si="38"/>
        <v>No discount</v>
      </c>
      <c r="R41" s="116" t="str">
        <f t="shared" si="39"/>
        <v>Inclusive</v>
      </c>
      <c r="S41" s="211">
        <f t="shared" ref="S41:S44" si="44">IF(AND(Q41="Guaranteed off bill",R41="Inclusive"),((K41*1.1)-((K41*1.1)*M41/100))/1.1,IF(AND(Q41="Guaranteed off usage",R41="Inclusive"),((K41*1.1)-((J41*1.1)*N41/100))/1.1,IF(AND(Q41="Guaranteed off bill",R41="Exclusive"),K41-(K41*M41/100),IF(AND(Q41="Guaranteed off usage",R41="Exclusive"),K41-(J41*N41/100),IF(R41="Inclusive",((K41*1.1))/1.1,K41)))))</f>
        <v>6043.5425454545448</v>
      </c>
      <c r="T41" s="212">
        <f t="shared" ref="T41:T44" si="45">IF(AND(Q41="Pay-on-time off bill",R41="Inclusive"),((S41*1.1)-((S41*1.1)*O41/100))/1.1,IF(AND(Q41="Pay-on-time off usage",R41="Inclusive"),((S41*1.1)-((J41*1.1)*P41/100))/1.1,IF(AND(Q41="Pay-on-time off bill",R41="Exclusive"),S41-(S41*O41/100),IF(AND(Q41="Pay-on-time off usage",R41="Exclusive"),S41-(J41*P41/100),IF(R41="Inclusive",((S41*1.1))/1.1,S41)))))</f>
        <v>6043.5425454545448</v>
      </c>
      <c r="U41" s="85">
        <f t="shared" si="40"/>
        <v>6647.8967999999995</v>
      </c>
      <c r="V41" s="306">
        <f t="shared" si="40"/>
        <v>6647.8967999999995</v>
      </c>
      <c r="W41" s="310"/>
      <c r="X41" s="310"/>
      <c r="Y41" s="310"/>
      <c r="Z41" s="310"/>
      <c r="AA41" s="310"/>
      <c r="AB41" s="310"/>
      <c r="AC41" s="310"/>
      <c r="AD41" s="310"/>
      <c r="AE41" s="310"/>
      <c r="AF41" s="310"/>
      <c r="AG41" s="310"/>
      <c r="AH41" s="310"/>
      <c r="AI41" s="310"/>
      <c r="AJ41" s="310"/>
    </row>
    <row r="42" spans="1:36" ht="14" x14ac:dyDescent="0.15">
      <c r="A42" s="110" t="str">
        <f>'ACT Oct 2023'!K19</f>
        <v>Red Energy</v>
      </c>
      <c r="B42" s="111" t="str">
        <f>'ACT Oct 2023'!L19</f>
        <v>Red Business Saver</v>
      </c>
      <c r="C42" s="112">
        <f>IF('ACT Oct 2023'!BP19=0,91*'ACT Oct 2023'!M19/100,(91*'ACT Oct 2023'!M19/100)+'ACT Oct 2023'!BP19/4)</f>
        <v>120.84800000000001</v>
      </c>
      <c r="D42" s="112">
        <f>IF('ACT Oct 2023'!O19="",$C$33*$C$34*'ACT Oct 2023'!N19/100,IF($C$33*$C$34&gt;='ACT Oct 2023'!P19,('ACT Oct 2023'!P19*'ACT Oct 2023'!N19/100),($C$33*$C$34*'ACT Oct 2023'!N19/100)))</f>
        <v>557.99999999999989</v>
      </c>
      <c r="E42" s="112">
        <f>IF(AND('ACT Oct 2023'!P19&gt;0,'ACT Oct 2023'!R19&gt;0),IF($C$33*$C$34&lt;'ACT Oct 2023'!P19,0,IF($C$33*$C$34&lt;=('ACT Oct 2023'!R19+'ACT Oct 2023'!P19),(($C$33*$C$34-'ACT Oct 2023'!P19)*'ACT Oct 2023'!Q19/100),(('ACT Oct 2023'!R19)*'ACT Oct 2023'!Q19/100))),0)</f>
        <v>0</v>
      </c>
      <c r="F42" s="112">
        <f>IF(AND('ACT Oct 2023'!R19&gt;0,'ACT Oct 2023'!T19&gt;0),IF(($C$33*$C$34&lt;'ACT Oct 2023'!T19),(0),($C$33*$C$34-'ACT Oct 2023'!T19)*'ACT Oct 2023'!U19/100),IF(AND('ACT Oct 2023'!R19&gt;0,'ACT Oct 2023'!T19=""),IF(($C$33*$C$34&lt;'ACT Oct 2023'!R19+'ACT Oct 2023'!P19),(0),(($C$33*$C$34-('ACT Oct 2023'!R19+'ACT Oct 2023'!P19))*'ACT Oct 2023'!S19/100)),IF(AND('ACT Oct 2023'!P19&gt;0,'ACT Oct 2023'!R19=""&gt;0),IF(($C$33*$C$34&lt;'ACT Oct 2023'!P19),(0),($C$33*$C$34-'ACT Oct 2023'!P19)*'ACT Oct 2023'!Q19/100),0)))</f>
        <v>0</v>
      </c>
      <c r="G42" s="112">
        <f>($C$33*$C$35)*'ACT Oct 2023'!AI19/100</f>
        <v>561.99999999999989</v>
      </c>
      <c r="H42" s="112">
        <f>($C$33*$C$36)*'ACT Oct 2023'!W19/100</f>
        <v>284.72727272727275</v>
      </c>
      <c r="I42" s="115">
        <f t="shared" si="37"/>
        <v>1525.5752727272727</v>
      </c>
      <c r="J42" s="115">
        <f t="shared" si="41"/>
        <v>5618.909090909091</v>
      </c>
      <c r="K42" s="115">
        <f t="shared" si="42"/>
        <v>6102.3010909090908</v>
      </c>
      <c r="L42" s="85">
        <f t="shared" si="43"/>
        <v>6712.5312000000004</v>
      </c>
      <c r="M42" s="116">
        <f>'ACT Oct 2023'!BB19</f>
        <v>0</v>
      </c>
      <c r="N42" s="116">
        <f>'ACT Oct 2023'!BC19</f>
        <v>0</v>
      </c>
      <c r="O42" s="116">
        <f>'ACT Oct 2023'!BD19</f>
        <v>0</v>
      </c>
      <c r="P42" s="116">
        <f>'ACT Oct 2023'!BE19</f>
        <v>0</v>
      </c>
      <c r="Q42" s="116" t="str">
        <f t="shared" si="38"/>
        <v>No discount</v>
      </c>
      <c r="R42" s="116" t="str">
        <f t="shared" si="39"/>
        <v>Inclusive</v>
      </c>
      <c r="S42" s="211">
        <f t="shared" si="44"/>
        <v>6102.3010909090908</v>
      </c>
      <c r="T42" s="212">
        <f t="shared" si="45"/>
        <v>6102.3010909090908</v>
      </c>
      <c r="U42" s="85">
        <f t="shared" si="40"/>
        <v>6712.5312000000004</v>
      </c>
      <c r="V42" s="306">
        <f t="shared" si="40"/>
        <v>6712.5312000000004</v>
      </c>
      <c r="W42" s="310"/>
      <c r="X42" s="310"/>
      <c r="Y42" s="310"/>
      <c r="Z42" s="310"/>
      <c r="AA42" s="310"/>
      <c r="AB42" s="310"/>
      <c r="AC42" s="310"/>
      <c r="AD42" s="310"/>
      <c r="AE42" s="310"/>
      <c r="AF42" s="310"/>
      <c r="AG42" s="310"/>
      <c r="AH42" s="310"/>
      <c r="AI42" s="310"/>
      <c r="AJ42" s="310"/>
    </row>
    <row r="43" spans="1:36" ht="14" x14ac:dyDescent="0.15">
      <c r="A43" s="110" t="str">
        <f>'ACT Oct 2023'!K20</f>
        <v>Energy Locals</v>
      </c>
      <c r="B43" s="111" t="str">
        <f>'ACT Oct 2023'!L20</f>
        <v>Business Member</v>
      </c>
      <c r="C43" s="112">
        <f>IF('ACT Oct 2023'!BP20=0,91*'ACT Oct 2023'!M20/100,(91*'ACT Oct 2023'!M20/100)+'ACT Oct 2023'!BP20/4)</f>
        <v>127.03181818181817</v>
      </c>
      <c r="D43" s="112">
        <f>IF('ACT Oct 2023'!O20="",$C$33*$C$34*'ACT Oct 2023'!N20/100,IF($C$33*$C$34&gt;='ACT Oct 2023'!P20,('ACT Oct 2023'!P20*'ACT Oct 2023'!N20/100),($C$33*$C$34*'ACT Oct 2023'!N20/100)))</f>
        <v>504.5454545454545</v>
      </c>
      <c r="E43" s="112">
        <f>IF(AND('ACT Oct 2023'!P20&gt;0,'ACT Oct 2023'!R20&gt;0),IF($C$33*$C$34&lt;'ACT Oct 2023'!P20,0,IF($C$33*$C$34&lt;=('ACT Oct 2023'!R20+'ACT Oct 2023'!P20),(($C$33*$C$34-'ACT Oct 2023'!P20)*'ACT Oct 2023'!Q20/100),(('ACT Oct 2023'!R20)*'ACT Oct 2023'!Q20/100))),0)</f>
        <v>0</v>
      </c>
      <c r="F43" s="112">
        <f>IF(AND('ACT Oct 2023'!R20&gt;0,'ACT Oct 2023'!T20&gt;0),IF(($C$33*$C$34&lt;'ACT Oct 2023'!T20),(0),($C$33*$C$34-'ACT Oct 2023'!T20)*'ACT Oct 2023'!U20/100),IF(AND('ACT Oct 2023'!R20&gt;0,'ACT Oct 2023'!T20=""),IF(($C$33*$C$34&lt;'ACT Oct 2023'!R20+'ACT Oct 2023'!P20),(0),(($C$33*$C$34-('ACT Oct 2023'!R20+'ACT Oct 2023'!P20))*'ACT Oct 2023'!S20/100)),IF(AND('ACT Oct 2023'!P20&gt;0,'ACT Oct 2023'!R20=""&gt;0),IF(($C$33*$C$34&lt;'ACT Oct 2023'!P20),(0),($C$33*$C$34-'ACT Oct 2023'!P20)*'ACT Oct 2023'!Q20/100),0)))</f>
        <v>0</v>
      </c>
      <c r="G43" s="112">
        <f>($C$33*$C$35)*'ACT Oct 2023'!AI20/100</f>
        <v>509.09090909090907</v>
      </c>
      <c r="H43" s="112">
        <f>($C$33*$C$36)*'ACT Oct 2023'!W20/100</f>
        <v>320.45454545454544</v>
      </c>
      <c r="I43" s="115">
        <f t="shared" si="37"/>
        <v>1461.1227272727272</v>
      </c>
      <c r="J43" s="115">
        <f t="shared" si="41"/>
        <v>5336.363636363636</v>
      </c>
      <c r="K43" s="115">
        <f t="shared" si="42"/>
        <v>5844.4909090909086</v>
      </c>
      <c r="L43" s="85">
        <f t="shared" si="43"/>
        <v>6428.94</v>
      </c>
      <c r="M43" s="116">
        <f>'ACT Oct 2023'!BB20</f>
        <v>0</v>
      </c>
      <c r="N43" s="116">
        <f>'ACT Oct 2023'!BC20</f>
        <v>0</v>
      </c>
      <c r="O43" s="116">
        <f>'ACT Oct 2023'!BD20</f>
        <v>0</v>
      </c>
      <c r="P43" s="116">
        <f>'ACT Oct 2023'!BE20</f>
        <v>0</v>
      </c>
      <c r="Q43" s="116" t="str">
        <f t="shared" si="38"/>
        <v>No discount</v>
      </c>
      <c r="R43" s="116" t="str">
        <f t="shared" si="39"/>
        <v>Exclusive</v>
      </c>
      <c r="S43" s="211">
        <f t="shared" si="44"/>
        <v>5844.4909090909086</v>
      </c>
      <c r="T43" s="212">
        <f t="shared" si="45"/>
        <v>5844.4909090909086</v>
      </c>
      <c r="U43" s="85">
        <f t="shared" si="40"/>
        <v>6428.94</v>
      </c>
      <c r="V43" s="306">
        <f t="shared" si="40"/>
        <v>6428.94</v>
      </c>
      <c r="W43" s="310"/>
      <c r="X43" s="310"/>
      <c r="Y43" s="310"/>
      <c r="Z43" s="310"/>
      <c r="AA43" s="310"/>
      <c r="AB43" s="310"/>
      <c r="AC43" s="310"/>
      <c r="AD43" s="310"/>
      <c r="AE43" s="310"/>
      <c r="AF43" s="310"/>
      <c r="AG43" s="310"/>
      <c r="AH43" s="310"/>
      <c r="AI43" s="310"/>
      <c r="AJ43" s="310"/>
    </row>
    <row r="44" spans="1:36" ht="14" x14ac:dyDescent="0.15">
      <c r="A44" s="110" t="str">
        <f>'ACT Oct 2023'!K21</f>
        <v>CovaU</v>
      </c>
      <c r="B44" s="111" t="str">
        <f>'ACT Oct 2023'!L21</f>
        <v>Freedom</v>
      </c>
      <c r="C44" s="112">
        <f>IF('ACT Oct 2023'!BP21=0,91*'ACT Oct 2023'!M21/100,(91*'ACT Oct 2023'!M21/100)+'ACT Oct 2023'!BP21/4)</f>
        <v>117.84499999999998</v>
      </c>
      <c r="D44" s="112">
        <f>IF('ACT Oct 2023'!O21="",$C$33*$C$34*'ACT Oct 2023'!N21/100,IF($C$33*$C$34&gt;='ACT Oct 2023'!P21,('ACT Oct 2023'!P21*'ACT Oct 2023'!N21/100),($C$33*$C$34*'ACT Oct 2023'!N21/100)))</f>
        <v>615.40909090909088</v>
      </c>
      <c r="E44" s="112">
        <f>IF(AND('ACT Oct 2023'!P21&gt;0,'ACT Oct 2023'!R21&gt;0),IF($C$33*$C$34&lt;'ACT Oct 2023'!P21,0,IF($C$33*$C$34&lt;=('ACT Oct 2023'!R21+'ACT Oct 2023'!P21),(($C$33*$C$34-'ACT Oct 2023'!P21)*'ACT Oct 2023'!Q21/100),(('ACT Oct 2023'!R21)*'ACT Oct 2023'!Q21/100))),0)</f>
        <v>0</v>
      </c>
      <c r="F44" s="112">
        <f>IF(AND('ACT Oct 2023'!R21&gt;0,'ACT Oct 2023'!T21&gt;0),IF(($C$33*$C$34&lt;'ACT Oct 2023'!T21),(0),($C$33*$C$34-'ACT Oct 2023'!T21)*'ACT Oct 2023'!U21/100),IF(AND('ACT Oct 2023'!R21&gt;0,'ACT Oct 2023'!T21=""),IF(($C$33*$C$34&lt;'ACT Oct 2023'!R21+'ACT Oct 2023'!P21),(0),(($C$33*$C$34-('ACT Oct 2023'!R21+'ACT Oct 2023'!P21))*'ACT Oct 2023'!S21/100)),IF(AND('ACT Oct 2023'!P21&gt;0,'ACT Oct 2023'!R21=""&gt;0),IF(($C$33*$C$34&lt;'ACT Oct 2023'!P21),(0),($C$33*$C$34-'ACT Oct 2023'!P21)*'ACT Oct 2023'!Q21/100),0)))</f>
        <v>0</v>
      </c>
      <c r="G44" s="112">
        <f>($C$33*$C$35)*'ACT Oct 2023'!AI21/100</f>
        <v>590.18181818181813</v>
      </c>
      <c r="H44" s="112">
        <f>($C$33*$C$36)*'ACT Oct 2023'!W21/100</f>
        <v>330.81818181818181</v>
      </c>
      <c r="I44" s="115">
        <f t="shared" si="37"/>
        <v>1654.2540909090908</v>
      </c>
      <c r="J44" s="115">
        <f t="shared" si="41"/>
        <v>6145.6363636363631</v>
      </c>
      <c r="K44" s="115">
        <f t="shared" si="42"/>
        <v>6617.0163636363632</v>
      </c>
      <c r="L44" s="85">
        <f t="shared" si="43"/>
        <v>7278.7179999999998</v>
      </c>
      <c r="M44" s="116">
        <f>'ACT Oct 2023'!BB21</f>
        <v>0</v>
      </c>
      <c r="N44" s="116">
        <f>'ACT Oct 2023'!BC21</f>
        <v>10</v>
      </c>
      <c r="O44" s="116">
        <f>'ACT Oct 2023'!BD21</f>
        <v>0</v>
      </c>
      <c r="P44" s="116">
        <f>'ACT Oct 2023'!BE21</f>
        <v>0</v>
      </c>
      <c r="Q44" s="116" t="str">
        <f t="shared" si="38"/>
        <v>Guaranteed off usage</v>
      </c>
      <c r="R44" s="116" t="str">
        <f t="shared" si="39"/>
        <v>Exclusive</v>
      </c>
      <c r="S44" s="211">
        <f t="shared" si="44"/>
        <v>6002.4527272727264</v>
      </c>
      <c r="T44" s="212">
        <f t="shared" si="45"/>
        <v>6002.4527272727264</v>
      </c>
      <c r="U44" s="85">
        <f t="shared" si="40"/>
        <v>6602.6979999999994</v>
      </c>
      <c r="V44" s="306">
        <f t="shared" si="40"/>
        <v>6602.6979999999994</v>
      </c>
      <c r="W44" s="310"/>
      <c r="X44" s="310"/>
      <c r="Y44" s="310"/>
      <c r="Z44" s="310"/>
      <c r="AA44" s="310"/>
      <c r="AB44" s="310"/>
      <c r="AC44" s="310"/>
      <c r="AD44" s="310"/>
      <c r="AE44" s="310"/>
      <c r="AF44" s="310"/>
      <c r="AG44" s="310"/>
      <c r="AH44" s="310"/>
      <c r="AI44" s="310"/>
      <c r="AJ44" s="310"/>
    </row>
    <row r="45" spans="1:36" ht="14" x14ac:dyDescent="0.15">
      <c r="A45" s="110" t="str">
        <f>'ACT Oct 2023'!K22</f>
        <v>Next Business Energy</v>
      </c>
      <c r="B45" s="111" t="str">
        <f>'ACT Oct 2023'!L22</f>
        <v>Assured</v>
      </c>
      <c r="C45" s="112">
        <f>IF('ACT Oct 2023'!BP22=0,91*'ACT Oct 2023'!M22/100,(91*'ACT Oct 2023'!M22/100)+'ACT Oct 2023'!BP22/4)</f>
        <v>75.579636363636354</v>
      </c>
      <c r="D45" s="112">
        <f>IF('ACT Oct 2023'!O22="",$C$33*$C$34*'ACT Oct 2023'!N22/100,IF($C$33*$C$34&gt;='ACT Oct 2023'!P22,('ACT Oct 2023'!P22*'ACT Oct 2023'!N22/100),($C$33*$C$34*'ACT Oct 2023'!N22/100)))</f>
        <v>612.81818181818176</v>
      </c>
      <c r="E45" s="112">
        <f>IF(AND('ACT Oct 2023'!P22&gt;0,'ACT Oct 2023'!R22&gt;0),IF($C$33*$C$34&lt;'ACT Oct 2023'!P22,0,IF($C$33*$C$34&lt;=('ACT Oct 2023'!R22+'ACT Oct 2023'!P22),(($C$33*$C$34-'ACT Oct 2023'!P22)*'ACT Oct 2023'!Q22/100),(('ACT Oct 2023'!R22)*'ACT Oct 2023'!Q22/100))),0)</f>
        <v>0</v>
      </c>
      <c r="F45" s="112">
        <f>IF(AND('ACT Oct 2023'!R22&gt;0,'ACT Oct 2023'!T22&gt;0),IF(($C$33*$C$34&lt;'ACT Oct 2023'!T22),(0),($C$33*$C$34-'ACT Oct 2023'!T22)*'ACT Oct 2023'!U22/100),IF(AND('ACT Oct 2023'!R22&gt;0,'ACT Oct 2023'!T22=""),IF(($C$33*$C$34&lt;'ACT Oct 2023'!R22+'ACT Oct 2023'!P22),(0),(($C$33*$C$34-('ACT Oct 2023'!R22+'ACT Oct 2023'!P22))*'ACT Oct 2023'!S22/100)),IF(AND('ACT Oct 2023'!P22&gt;0,'ACT Oct 2023'!R22=""&gt;0),IF(($C$33*$C$34&lt;'ACT Oct 2023'!P22),(0),($C$33*$C$34-'ACT Oct 2023'!P22)*'ACT Oct 2023'!Q22/100),0)))</f>
        <v>0</v>
      </c>
      <c r="G45" s="112">
        <f>($C$33*$C$35)*'ACT Oct 2023'!AI22/100</f>
        <v>622.72727272727263</v>
      </c>
      <c r="H45" s="112">
        <f>($C$33*$C$36)*'ACT Oct 2023'!W22/100</f>
        <v>393.13636363636351</v>
      </c>
      <c r="I45" s="115">
        <f t="shared" ref="I45" si="46">SUM(C45:H45)</f>
        <v>1704.2614545454544</v>
      </c>
      <c r="J45" s="115">
        <f t="shared" ref="J45" si="47">(I45-C45)*4</f>
        <v>6514.7272727272721</v>
      </c>
      <c r="K45" s="115">
        <f t="shared" ref="K45" si="48">I45*4</f>
        <v>6817.0458181818176</v>
      </c>
      <c r="L45" s="85">
        <f t="shared" ref="L45" si="49">K45*1.1</f>
        <v>7498.7503999999999</v>
      </c>
      <c r="M45" s="116">
        <f>'ACT Oct 2023'!BB22</f>
        <v>0</v>
      </c>
      <c r="N45" s="116">
        <f>'ACT Oct 2023'!BC22</f>
        <v>0</v>
      </c>
      <c r="O45" s="116">
        <f>'ACT Oct 2023'!BD22</f>
        <v>0</v>
      </c>
      <c r="P45" s="116">
        <f>'ACT Oct 2023'!BE22</f>
        <v>0</v>
      </c>
      <c r="Q45" s="116" t="str">
        <f t="shared" ref="Q45" si="50">IF(SUM(M45:P45)=0,"No discount",IF(M45&gt;0,"Guaranteed off bill",IF(N45&gt;0,"Guaranteed off usage",IF(O45&gt;0,"Pay-on-time off bill","Pay-on-time off usage"))))</f>
        <v>No discount</v>
      </c>
      <c r="R45" s="116" t="str">
        <f t="shared" ref="R45" si="51">IF(OR(A45="Origin Energy",A45="Red Energy",A45="Powershop"),"Inclusive","Exclusive")</f>
        <v>Exclusive</v>
      </c>
      <c r="S45" s="211">
        <f t="shared" ref="S45" si="52">IF(AND(Q45="Guaranteed off bill",R45="Inclusive"),((K45*1.1)-((K45*1.1)*M45/100))/1.1,IF(AND(Q45="Guaranteed off usage",R45="Inclusive"),((K45*1.1)-((J45*1.1)*N45/100))/1.1,IF(AND(Q45="Guaranteed off bill",R45="Exclusive"),K45-(K45*M45/100),IF(AND(Q45="Guaranteed off usage",R45="Exclusive"),K45-(J45*N45/100),IF(R45="Inclusive",((K45*1.1))/1.1,K45)))))</f>
        <v>6817.0458181818176</v>
      </c>
      <c r="T45" s="212">
        <f t="shared" ref="T45" si="53">IF(AND(Q45="Pay-on-time off bill",R45="Inclusive"),((S45*1.1)-((S45*1.1)*O45/100))/1.1,IF(AND(Q45="Pay-on-time off usage",R45="Inclusive"),((S45*1.1)-((J45*1.1)*P45/100))/1.1,IF(AND(Q45="Pay-on-time off bill",R45="Exclusive"),S45-(S45*O45/100),IF(AND(Q45="Pay-on-time off usage",R45="Exclusive"),S45-(J45*P45/100),IF(R45="Inclusive",((S45*1.1))/1.1,S45)))))</f>
        <v>6817.0458181818176</v>
      </c>
      <c r="U45" s="85">
        <f t="shared" ref="U45" si="54">S45*1.1</f>
        <v>7498.7503999999999</v>
      </c>
      <c r="V45" s="306">
        <f t="shared" ref="V45" si="55">T45*1.1</f>
        <v>7498.7503999999999</v>
      </c>
      <c r="W45" s="310"/>
      <c r="X45" s="310"/>
      <c r="Y45" s="310"/>
      <c r="Z45" s="310"/>
      <c r="AA45" s="310"/>
      <c r="AB45" s="310"/>
      <c r="AC45" s="310"/>
      <c r="AD45" s="310"/>
      <c r="AE45" s="310"/>
      <c r="AF45" s="310"/>
      <c r="AG45" s="310"/>
      <c r="AH45" s="310"/>
      <c r="AI45" s="310"/>
      <c r="AJ45" s="310"/>
    </row>
    <row r="46" spans="1:36" x14ac:dyDescent="0.15">
      <c r="A46" s="310"/>
      <c r="B46" s="310"/>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row>
    <row r="47" spans="1:36" x14ac:dyDescent="0.15">
      <c r="A47" s="310"/>
      <c r="B47" s="310"/>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row>
    <row r="48" spans="1:36" x14ac:dyDescent="0.15">
      <c r="A48" s="310"/>
      <c r="B48" s="310"/>
      <c r="C48" s="310"/>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row>
    <row r="49" spans="1:36" x14ac:dyDescent="0.15">
      <c r="A49" s="310"/>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310"/>
      <c r="AJ49" s="310"/>
    </row>
    <row r="50" spans="1:36" x14ac:dyDescent="0.15">
      <c r="A50" s="310"/>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row>
    <row r="51" spans="1:36" x14ac:dyDescent="0.15">
      <c r="A51" s="310"/>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row>
    <row r="52" spans="1:36" x14ac:dyDescent="0.15">
      <c r="A52" s="310"/>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row>
    <row r="53" spans="1:36" x14ac:dyDescent="0.15">
      <c r="A53" s="310"/>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row>
    <row r="54" spans="1:36" x14ac:dyDescent="0.15">
      <c r="A54" s="310"/>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row>
    <row r="55" spans="1:36" x14ac:dyDescent="0.15">
      <c r="A55" s="310"/>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row>
    <row r="56" spans="1:36" x14ac:dyDescent="0.15">
      <c r="A56" s="310"/>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row>
    <row r="57" spans="1:36" x14ac:dyDescent="0.15">
      <c r="A57" s="310"/>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row>
    <row r="58" spans="1:36" x14ac:dyDescent="0.15">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row>
    <row r="59" spans="1:36" x14ac:dyDescent="0.15">
      <c r="A59" s="310"/>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row>
    <row r="60" spans="1:36" x14ac:dyDescent="0.15">
      <c r="A60" s="310"/>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row>
    <row r="61" spans="1:36" x14ac:dyDescent="0.15">
      <c r="A61" s="310"/>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row>
    <row r="62" spans="1:36" x14ac:dyDescent="0.15">
      <c r="A62" s="310"/>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row>
    <row r="63" spans="1:36" x14ac:dyDescent="0.15">
      <c r="A63" s="310"/>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row>
    <row r="64" spans="1:36" x14ac:dyDescent="0.15">
      <c r="A64" s="310"/>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row>
    <row r="65" spans="1:36" x14ac:dyDescent="0.15">
      <c r="A65" s="310"/>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row>
    <row r="66" spans="1:36" x14ac:dyDescent="0.15">
      <c r="A66" s="310"/>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row>
    <row r="67" spans="1:36" x14ac:dyDescent="0.15">
      <c r="A67" s="310"/>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row>
    <row r="68" spans="1:36" x14ac:dyDescent="0.15">
      <c r="A68" s="310"/>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row>
    <row r="69" spans="1:36" x14ac:dyDescent="0.15">
      <c r="A69" s="310"/>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row>
  </sheetData>
  <sheetProtection algorithmName="SHA-512" hashValue="uYwI0v+xOiEpYcE4mcgy94d2EjX5hu8/oJIGOP17OZtm/3+nomi8O6Ku9owZ1ELqPt2e5o6JIVFxbDgfxpsOmA==" saltValue="kcqrDcgKWnFfSzkYrxUzpw==" spinCount="100000" sheet="1" objects="1" scenarios="1"/>
  <pageMargins left="0.75" right="0.75" top="1" bottom="1" header="0.5" footer="0.5"/>
  <pageSetup paperSize="9" orientation="portrait" horizontalDpi="0" verticalDpi="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C9225-14B7-B747-954C-E844CA196226}">
  <sheetPr codeName="Sheet14"/>
  <dimension ref="A1:BW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9" max="69" width="38.6640625" customWidth="1"/>
    <col min="70" max="70" width="11.5" customWidth="1"/>
    <col min="71" max="72" width="11.33203125" customWidth="1"/>
    <col min="73" max="73" width="29.5" customWidth="1"/>
  </cols>
  <sheetData>
    <row r="1" spans="1:75"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66</v>
      </c>
      <c r="AO1" s="13" t="s">
        <v>185</v>
      </c>
      <c r="AP1" s="13" t="s">
        <v>186</v>
      </c>
      <c r="AQ1" s="13" t="s">
        <v>187</v>
      </c>
      <c r="AR1" s="14" t="s">
        <v>151</v>
      </c>
      <c r="AS1" s="15" t="s">
        <v>152</v>
      </c>
      <c r="AT1" s="15" t="s">
        <v>153</v>
      </c>
      <c r="AU1" s="16" t="s">
        <v>49</v>
      </c>
      <c r="AV1" s="17" t="s">
        <v>50</v>
      </c>
      <c r="AW1" s="18" t="s">
        <v>181</v>
      </c>
      <c r="AX1" s="19" t="s">
        <v>182</v>
      </c>
      <c r="AY1" s="20" t="s">
        <v>106</v>
      </c>
      <c r="AZ1" s="21" t="s">
        <v>102</v>
      </c>
      <c r="BA1" s="22" t="s">
        <v>183</v>
      </c>
      <c r="BB1" s="21" t="s">
        <v>116</v>
      </c>
      <c r="BC1" s="22" t="s">
        <v>84</v>
      </c>
      <c r="BD1" s="21" t="s">
        <v>118</v>
      </c>
      <c r="BE1" s="22" t="s">
        <v>119</v>
      </c>
      <c r="BF1" s="21" t="s">
        <v>145</v>
      </c>
      <c r="BG1" s="23" t="s">
        <v>146</v>
      </c>
      <c r="BH1" s="21" t="s">
        <v>147</v>
      </c>
      <c r="BI1" s="23" t="s">
        <v>148</v>
      </c>
      <c r="BJ1" s="4" t="s">
        <v>87</v>
      </c>
      <c r="BK1" s="4" t="s">
        <v>150</v>
      </c>
      <c r="BL1" s="4" t="s">
        <v>124</v>
      </c>
      <c r="BM1" s="4" t="s">
        <v>158</v>
      </c>
      <c r="BN1" s="4" t="s">
        <v>103</v>
      </c>
      <c r="BO1" s="4" t="s">
        <v>262</v>
      </c>
      <c r="BP1" s="4" t="s">
        <v>263</v>
      </c>
      <c r="BQ1" s="2" t="s">
        <v>137</v>
      </c>
      <c r="BR1" s="2" t="s">
        <v>138</v>
      </c>
      <c r="BS1" s="4" t="s">
        <v>139</v>
      </c>
      <c r="BT1" s="4" t="s">
        <v>208</v>
      </c>
      <c r="BU1" s="2" t="s">
        <v>107</v>
      </c>
    </row>
    <row r="2" spans="1:75" x14ac:dyDescent="0.15">
      <c r="A2" s="97">
        <v>3</v>
      </c>
      <c r="B2" s="33">
        <v>41745</v>
      </c>
      <c r="C2" s="37" t="s">
        <v>210</v>
      </c>
      <c r="D2" s="35" t="s">
        <v>211</v>
      </c>
      <c r="E2" s="35"/>
      <c r="F2" s="35" t="s">
        <v>212</v>
      </c>
      <c r="G2" s="33">
        <v>41455</v>
      </c>
      <c r="H2" s="34" t="s">
        <v>213</v>
      </c>
      <c r="I2" s="34" t="s">
        <v>214</v>
      </c>
      <c r="J2" s="34"/>
      <c r="K2" s="35" t="s">
        <v>211</v>
      </c>
      <c r="L2" s="35" t="s">
        <v>18</v>
      </c>
      <c r="M2" s="35">
        <v>122</v>
      </c>
      <c r="N2" s="35">
        <v>24.56</v>
      </c>
      <c r="O2" s="35" t="s">
        <v>215</v>
      </c>
      <c r="P2" s="35">
        <v>30000</v>
      </c>
      <c r="Q2" s="35">
        <v>27.8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216</v>
      </c>
      <c r="AS2" s="34" t="s">
        <v>214</v>
      </c>
      <c r="AT2" s="34"/>
      <c r="AU2" s="34"/>
      <c r="AV2" s="34" t="s">
        <v>218</v>
      </c>
      <c r="AW2" s="34">
        <v>11</v>
      </c>
      <c r="AX2" s="34" t="s">
        <v>219</v>
      </c>
      <c r="AY2" s="35"/>
      <c r="AZ2" s="34">
        <v>0</v>
      </c>
      <c r="BA2" s="34">
        <v>0</v>
      </c>
      <c r="BB2" s="34">
        <v>0</v>
      </c>
      <c r="BC2" s="34">
        <v>0</v>
      </c>
      <c r="BD2" s="34">
        <v>0</v>
      </c>
      <c r="BE2" s="34">
        <v>0</v>
      </c>
      <c r="BF2" s="34">
        <v>0</v>
      </c>
      <c r="BG2" s="34">
        <v>0</v>
      </c>
      <c r="BH2" s="34">
        <v>0</v>
      </c>
      <c r="BI2" s="34">
        <v>0</v>
      </c>
      <c r="BJ2" s="34"/>
      <c r="BK2" s="34" t="s">
        <v>214</v>
      </c>
      <c r="BL2" s="34"/>
      <c r="BM2" s="34" t="s">
        <v>213</v>
      </c>
      <c r="BN2" s="34"/>
      <c r="BO2" s="34"/>
      <c r="BP2" s="34"/>
      <c r="BQ2" s="35" t="s">
        <v>223</v>
      </c>
      <c r="BR2" s="38" t="s">
        <v>62</v>
      </c>
      <c r="BS2" s="34">
        <v>20</v>
      </c>
      <c r="BT2" s="34" t="s">
        <v>214</v>
      </c>
      <c r="BU2" s="35" t="s">
        <v>221</v>
      </c>
    </row>
    <row r="3" spans="1:75" x14ac:dyDescent="0.15">
      <c r="A3" s="97">
        <v>3</v>
      </c>
      <c r="B3" s="36">
        <v>41741</v>
      </c>
      <c r="C3" s="37" t="s">
        <v>210</v>
      </c>
      <c r="D3" s="35" t="s">
        <v>211</v>
      </c>
      <c r="E3" s="35"/>
      <c r="F3" s="35" t="s">
        <v>212</v>
      </c>
      <c r="G3" s="33">
        <v>41639</v>
      </c>
      <c r="H3" s="34" t="s">
        <v>213</v>
      </c>
      <c r="I3" s="34" t="s">
        <v>214</v>
      </c>
      <c r="J3" s="34"/>
      <c r="K3" s="35" t="s">
        <v>211</v>
      </c>
      <c r="L3" s="35" t="s">
        <v>222</v>
      </c>
      <c r="M3" s="35">
        <v>122</v>
      </c>
      <c r="N3" s="35">
        <v>24.56</v>
      </c>
      <c r="O3" s="35" t="s">
        <v>35</v>
      </c>
      <c r="P3" s="35">
        <v>30000</v>
      </c>
      <c r="Q3" s="35">
        <v>27.8</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216</v>
      </c>
      <c r="AS3" s="34" t="s">
        <v>214</v>
      </c>
      <c r="AT3" s="34"/>
      <c r="AU3" s="34"/>
      <c r="AV3" s="34" t="s">
        <v>218</v>
      </c>
      <c r="AW3" s="34">
        <v>11</v>
      </c>
      <c r="AX3" s="34" t="s">
        <v>219</v>
      </c>
      <c r="AY3" s="35"/>
      <c r="AZ3" s="34">
        <v>0</v>
      </c>
      <c r="BA3" s="34">
        <v>12</v>
      </c>
      <c r="BB3" s="34">
        <v>0</v>
      </c>
      <c r="BC3" s="34">
        <v>0</v>
      </c>
      <c r="BD3" s="34">
        <v>0</v>
      </c>
      <c r="BE3" s="34">
        <v>0</v>
      </c>
      <c r="BF3" s="34">
        <v>0</v>
      </c>
      <c r="BG3" s="34">
        <v>0</v>
      </c>
      <c r="BH3" s="34">
        <v>0</v>
      </c>
      <c r="BI3" s="34">
        <v>0</v>
      </c>
      <c r="BJ3" s="34">
        <v>12</v>
      </c>
      <c r="BK3" s="34" t="s">
        <v>257</v>
      </c>
      <c r="BL3" s="34"/>
      <c r="BM3" s="34" t="s">
        <v>213</v>
      </c>
      <c r="BN3" s="34"/>
      <c r="BO3" s="34"/>
      <c r="BP3" s="34"/>
      <c r="BQ3" s="35"/>
      <c r="BR3" s="38"/>
      <c r="BS3" s="34"/>
      <c r="BT3" s="34" t="s">
        <v>214</v>
      </c>
      <c r="BU3" s="35" t="s">
        <v>221</v>
      </c>
    </row>
    <row r="4" spans="1:75" x14ac:dyDescent="0.15">
      <c r="A4" s="97">
        <v>467</v>
      </c>
      <c r="B4" s="36">
        <v>41741</v>
      </c>
      <c r="C4" s="37" t="s">
        <v>210</v>
      </c>
      <c r="D4" s="35" t="s">
        <v>211</v>
      </c>
      <c r="E4" s="35"/>
      <c r="F4" s="35" t="s">
        <v>212</v>
      </c>
      <c r="G4" s="33">
        <v>41667</v>
      </c>
      <c r="H4" s="34" t="s">
        <v>213</v>
      </c>
      <c r="I4" s="34" t="s">
        <v>214</v>
      </c>
      <c r="J4" s="34"/>
      <c r="K4" s="35" t="s">
        <v>268</v>
      </c>
      <c r="L4" s="35" t="s">
        <v>269</v>
      </c>
      <c r="M4" s="35">
        <v>112.1</v>
      </c>
      <c r="N4" s="35">
        <v>26.24</v>
      </c>
      <c r="O4" s="35" t="s">
        <v>215</v>
      </c>
      <c r="P4" s="35">
        <v>30000</v>
      </c>
      <c r="Q4" s="35">
        <v>29.22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t="s">
        <v>216</v>
      </c>
      <c r="AS4" s="34" t="s">
        <v>214</v>
      </c>
      <c r="AT4" s="34"/>
      <c r="AU4" s="34"/>
      <c r="AV4" s="34" t="s">
        <v>218</v>
      </c>
      <c r="AW4" s="34">
        <v>12.5</v>
      </c>
      <c r="AX4" s="34" t="s">
        <v>219</v>
      </c>
      <c r="AY4" s="35"/>
      <c r="AZ4" s="34">
        <v>0</v>
      </c>
      <c r="BA4" s="34">
        <v>14</v>
      </c>
      <c r="BB4" s="34">
        <v>0</v>
      </c>
      <c r="BC4" s="34">
        <v>0</v>
      </c>
      <c r="BD4" s="34">
        <v>0</v>
      </c>
      <c r="BE4" s="34">
        <v>0</v>
      </c>
      <c r="BF4" s="34">
        <v>0</v>
      </c>
      <c r="BG4" s="34">
        <v>0</v>
      </c>
      <c r="BH4" s="34">
        <v>0</v>
      </c>
      <c r="BI4" s="34">
        <v>0</v>
      </c>
      <c r="BJ4" s="34">
        <v>24</v>
      </c>
      <c r="BK4" s="34" t="s">
        <v>213</v>
      </c>
      <c r="BL4" s="34"/>
      <c r="BM4" s="34" t="s">
        <v>214</v>
      </c>
      <c r="BN4" s="34"/>
      <c r="BO4" s="34"/>
      <c r="BP4" s="34"/>
      <c r="BQ4" s="35"/>
      <c r="BR4" s="35"/>
      <c r="BS4" s="34"/>
      <c r="BT4" s="34" t="s">
        <v>214</v>
      </c>
      <c r="BU4" s="35"/>
    </row>
    <row r="5" spans="1:75" x14ac:dyDescent="0.15">
      <c r="A5" s="97">
        <v>652</v>
      </c>
      <c r="B5" s="36">
        <v>41741</v>
      </c>
      <c r="C5" s="37" t="s">
        <v>210</v>
      </c>
      <c r="D5" s="35" t="s">
        <v>211</v>
      </c>
      <c r="E5" s="35"/>
      <c r="F5" s="35" t="s">
        <v>212</v>
      </c>
      <c r="G5" s="33">
        <v>41431</v>
      </c>
      <c r="H5" s="34" t="s">
        <v>213</v>
      </c>
      <c r="I5" s="34" t="s">
        <v>214</v>
      </c>
      <c r="J5" s="34"/>
      <c r="K5" s="35" t="s">
        <v>270</v>
      </c>
      <c r="L5" s="35" t="s">
        <v>271</v>
      </c>
      <c r="M5" s="35">
        <v>143</v>
      </c>
      <c r="N5" s="35">
        <v>26.87</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216</v>
      </c>
      <c r="AS5" s="34" t="s">
        <v>214</v>
      </c>
      <c r="AT5" s="34"/>
      <c r="AU5" s="34"/>
      <c r="AV5" s="34" t="s">
        <v>218</v>
      </c>
      <c r="AW5" s="34">
        <v>5.2</v>
      </c>
      <c r="AX5" s="34" t="s">
        <v>214</v>
      </c>
      <c r="AY5" s="35"/>
      <c r="AZ5" s="34">
        <v>0</v>
      </c>
      <c r="BA5" s="34">
        <v>0</v>
      </c>
      <c r="BB5" s="34">
        <v>0</v>
      </c>
      <c r="BC5" s="34">
        <v>0</v>
      </c>
      <c r="BD5" s="34">
        <v>0</v>
      </c>
      <c r="BE5" s="34">
        <v>0</v>
      </c>
      <c r="BF5" s="34">
        <v>0</v>
      </c>
      <c r="BG5" s="34">
        <v>0</v>
      </c>
      <c r="BH5" s="34">
        <v>0</v>
      </c>
      <c r="BI5" s="34">
        <v>0</v>
      </c>
      <c r="BJ5" s="34"/>
      <c r="BK5" s="34" t="s">
        <v>214</v>
      </c>
      <c r="BL5" s="34"/>
      <c r="BM5" s="34" t="s">
        <v>214</v>
      </c>
      <c r="BN5" s="34"/>
      <c r="BO5" s="34"/>
      <c r="BP5" s="34"/>
      <c r="BQ5" s="35"/>
      <c r="BR5" s="35"/>
      <c r="BS5" s="34"/>
      <c r="BT5" s="34" t="s">
        <v>214</v>
      </c>
      <c r="BU5" s="35"/>
    </row>
    <row r="6" spans="1:75" x14ac:dyDescent="0.15">
      <c r="A6" s="97">
        <v>1089</v>
      </c>
      <c r="B6" s="36">
        <v>41741</v>
      </c>
      <c r="C6" s="37" t="s">
        <v>210</v>
      </c>
      <c r="D6" s="35" t="s">
        <v>211</v>
      </c>
      <c r="E6" s="35"/>
      <c r="F6" s="35" t="s">
        <v>212</v>
      </c>
      <c r="G6" s="33">
        <v>41720</v>
      </c>
      <c r="H6" s="34" t="s">
        <v>213</v>
      </c>
      <c r="I6" s="34" t="s">
        <v>214</v>
      </c>
      <c r="J6" s="34"/>
      <c r="K6" s="35" t="s">
        <v>272</v>
      </c>
      <c r="L6" s="35" t="s">
        <v>273</v>
      </c>
      <c r="M6" s="35">
        <v>121.63</v>
      </c>
      <c r="N6" s="35">
        <v>26.57</v>
      </c>
      <c r="O6" s="35" t="s">
        <v>215</v>
      </c>
      <c r="P6" s="35">
        <v>30000</v>
      </c>
      <c r="Q6" s="35">
        <v>30.16</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216</v>
      </c>
      <c r="AS6" s="34" t="s">
        <v>214</v>
      </c>
      <c r="AT6" s="34"/>
      <c r="AU6" s="34"/>
      <c r="AV6" s="34" t="s">
        <v>218</v>
      </c>
      <c r="AW6" s="34">
        <v>9</v>
      </c>
      <c r="AX6" s="34" t="s">
        <v>219</v>
      </c>
      <c r="AY6" s="35"/>
      <c r="AZ6" s="34">
        <v>0</v>
      </c>
      <c r="BA6" s="34">
        <v>10</v>
      </c>
      <c r="BB6" s="34">
        <v>0</v>
      </c>
      <c r="BC6" s="34">
        <v>0</v>
      </c>
      <c r="BD6" s="34">
        <v>0</v>
      </c>
      <c r="BE6" s="34">
        <v>0</v>
      </c>
      <c r="BF6" s="34">
        <v>0</v>
      </c>
      <c r="BG6" s="34">
        <v>0</v>
      </c>
      <c r="BH6" s="34">
        <v>0</v>
      </c>
      <c r="BI6" s="34">
        <v>0</v>
      </c>
      <c r="BJ6" s="34">
        <v>12</v>
      </c>
      <c r="BK6" s="34" t="s">
        <v>213</v>
      </c>
      <c r="BL6" s="34"/>
      <c r="BM6" s="34" t="s">
        <v>214</v>
      </c>
      <c r="BN6" s="34"/>
      <c r="BO6" s="34"/>
      <c r="BP6" s="34"/>
      <c r="BQ6" s="35"/>
      <c r="BR6" s="35"/>
      <c r="BS6" s="34"/>
      <c r="BT6" s="34" t="s">
        <v>214</v>
      </c>
      <c r="BU6" s="38" t="s">
        <v>175</v>
      </c>
    </row>
    <row r="7" spans="1:75" x14ac:dyDescent="0.15">
      <c r="A7" s="97">
        <v>3024</v>
      </c>
      <c r="B7" s="36">
        <v>41741</v>
      </c>
      <c r="C7" s="37" t="s">
        <v>210</v>
      </c>
      <c r="D7" s="35" t="s">
        <v>211</v>
      </c>
      <c r="E7" s="35"/>
      <c r="F7" s="35" t="s">
        <v>212</v>
      </c>
      <c r="G7" s="33">
        <v>41425</v>
      </c>
      <c r="H7" s="34" t="s">
        <v>213</v>
      </c>
      <c r="I7" s="34" t="s">
        <v>214</v>
      </c>
      <c r="J7" s="34"/>
      <c r="K7" s="35" t="s">
        <v>274</v>
      </c>
      <c r="L7" s="35" t="s">
        <v>254</v>
      </c>
      <c r="M7" s="35">
        <v>140</v>
      </c>
      <c r="N7" s="35">
        <v>32</v>
      </c>
      <c r="O7" s="35" t="s">
        <v>35</v>
      </c>
      <c r="P7" s="35">
        <v>30000</v>
      </c>
      <c r="Q7" s="35">
        <v>38</v>
      </c>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t="s">
        <v>216</v>
      </c>
      <c r="AS7" s="34" t="s">
        <v>214</v>
      </c>
      <c r="AT7" s="34"/>
      <c r="AU7" s="34"/>
      <c r="AV7" s="34"/>
      <c r="AW7" s="34"/>
      <c r="AX7" s="34" t="s">
        <v>219</v>
      </c>
      <c r="AY7" s="35"/>
      <c r="AZ7" s="34">
        <v>0</v>
      </c>
      <c r="BA7" s="34">
        <v>0</v>
      </c>
      <c r="BB7" s="34">
        <v>12</v>
      </c>
      <c r="BC7" s="34">
        <v>0</v>
      </c>
      <c r="BD7" s="34">
        <v>0</v>
      </c>
      <c r="BE7" s="34">
        <v>0</v>
      </c>
      <c r="BF7" s="34">
        <v>0</v>
      </c>
      <c r="BG7" s="34">
        <v>0</v>
      </c>
      <c r="BH7" s="34">
        <v>0</v>
      </c>
      <c r="BI7" s="34">
        <v>0</v>
      </c>
      <c r="BJ7" s="34">
        <v>24</v>
      </c>
      <c r="BK7" s="34" t="s">
        <v>257</v>
      </c>
      <c r="BL7" s="34"/>
      <c r="BM7" s="34" t="s">
        <v>214</v>
      </c>
      <c r="BN7" s="34"/>
      <c r="BO7" s="34"/>
      <c r="BP7" s="34"/>
      <c r="BQ7" s="35"/>
      <c r="BR7" s="35"/>
      <c r="BS7" s="34"/>
      <c r="BT7" s="34" t="s">
        <v>214</v>
      </c>
      <c r="BU7" s="35" t="s">
        <v>258</v>
      </c>
    </row>
    <row r="8" spans="1:75" s="70" customFormat="1" x14ac:dyDescent="0.15">
      <c r="A8" s="97">
        <v>1</v>
      </c>
      <c r="B8" s="33">
        <v>41745</v>
      </c>
      <c r="C8" s="67" t="s">
        <v>67</v>
      </c>
      <c r="D8" s="65" t="s">
        <v>68</v>
      </c>
      <c r="E8" s="65"/>
      <c r="F8" s="65" t="s">
        <v>34</v>
      </c>
      <c r="G8" s="66">
        <v>41455</v>
      </c>
      <c r="H8" s="68" t="s">
        <v>22</v>
      </c>
      <c r="I8" s="68" t="s">
        <v>30</v>
      </c>
      <c r="J8" s="68"/>
      <c r="K8" s="65" t="s">
        <v>68</v>
      </c>
      <c r="L8" s="65" t="s">
        <v>18</v>
      </c>
      <c r="M8" s="65">
        <v>122</v>
      </c>
      <c r="N8" s="65">
        <v>24.56</v>
      </c>
      <c r="O8" s="65" t="s">
        <v>16</v>
      </c>
      <c r="P8" s="65">
        <v>30000</v>
      </c>
      <c r="Q8" s="65">
        <v>27.8</v>
      </c>
      <c r="R8" s="65"/>
      <c r="S8" s="65"/>
      <c r="T8" s="65"/>
      <c r="U8" s="65"/>
      <c r="V8" s="65"/>
      <c r="W8" s="65"/>
      <c r="X8" s="65"/>
      <c r="Y8" s="65"/>
      <c r="Z8" s="65"/>
      <c r="AA8" s="65"/>
      <c r="AB8" s="65"/>
      <c r="AC8" s="65"/>
      <c r="AD8" s="65"/>
      <c r="AE8" s="65"/>
      <c r="AF8" s="65">
        <v>11.9</v>
      </c>
      <c r="AG8" s="65"/>
      <c r="AH8" s="65"/>
      <c r="AI8" s="65"/>
      <c r="AJ8" s="65"/>
      <c r="AK8" s="65"/>
      <c r="AL8" s="65"/>
      <c r="AM8" s="65"/>
      <c r="AN8" s="65"/>
      <c r="AO8" s="65"/>
      <c r="AP8" s="65"/>
      <c r="AQ8" s="65"/>
      <c r="AR8" s="65" t="s">
        <v>17</v>
      </c>
      <c r="AS8" s="68" t="s">
        <v>30</v>
      </c>
      <c r="AT8" s="68"/>
      <c r="AU8" s="68"/>
      <c r="AV8" s="68" t="s">
        <v>76</v>
      </c>
      <c r="AW8" s="68">
        <v>11</v>
      </c>
      <c r="AX8" s="68" t="s">
        <v>26</v>
      </c>
      <c r="AY8" s="65"/>
      <c r="AZ8" s="68">
        <v>0</v>
      </c>
      <c r="BA8" s="68">
        <v>0</v>
      </c>
      <c r="BB8" s="68">
        <v>0</v>
      </c>
      <c r="BC8" s="68">
        <v>0</v>
      </c>
      <c r="BD8" s="68">
        <v>0</v>
      </c>
      <c r="BE8" s="68">
        <v>0</v>
      </c>
      <c r="BF8" s="68">
        <v>0</v>
      </c>
      <c r="BG8" s="68">
        <v>0</v>
      </c>
      <c r="BH8" s="68">
        <v>0</v>
      </c>
      <c r="BI8" s="68">
        <v>0</v>
      </c>
      <c r="BJ8" s="68"/>
      <c r="BK8" s="68" t="s">
        <v>30</v>
      </c>
      <c r="BL8" s="68"/>
      <c r="BM8" s="68" t="s">
        <v>22</v>
      </c>
      <c r="BN8" s="68"/>
      <c r="BO8" s="68"/>
      <c r="BP8" s="68"/>
      <c r="BQ8" s="65" t="s">
        <v>78</v>
      </c>
      <c r="BR8" s="69" t="s">
        <v>62</v>
      </c>
      <c r="BS8" s="68">
        <v>20</v>
      </c>
      <c r="BT8" s="68" t="s">
        <v>30</v>
      </c>
      <c r="BU8" s="65" t="s">
        <v>80</v>
      </c>
      <c r="BV8"/>
      <c r="BW8"/>
    </row>
    <row r="9" spans="1:75" x14ac:dyDescent="0.15">
      <c r="A9" s="97">
        <v>1</v>
      </c>
      <c r="B9" s="36">
        <v>41741</v>
      </c>
      <c r="C9" s="37" t="s">
        <v>210</v>
      </c>
      <c r="D9" s="35" t="s">
        <v>211</v>
      </c>
      <c r="E9" s="35"/>
      <c r="F9" s="35" t="s">
        <v>264</v>
      </c>
      <c r="G9" s="33">
        <v>41639</v>
      </c>
      <c r="H9" s="34" t="s">
        <v>213</v>
      </c>
      <c r="I9" s="34" t="s">
        <v>214</v>
      </c>
      <c r="J9" s="34"/>
      <c r="K9" s="35" t="s">
        <v>211</v>
      </c>
      <c r="L9" s="35" t="s">
        <v>222</v>
      </c>
      <c r="M9" s="35">
        <v>122</v>
      </c>
      <c r="N9" s="35">
        <v>24.56</v>
      </c>
      <c r="O9" s="35" t="s">
        <v>215</v>
      </c>
      <c r="P9" s="35">
        <v>30000</v>
      </c>
      <c r="Q9" s="35">
        <v>27.8</v>
      </c>
      <c r="R9" s="35"/>
      <c r="S9" s="35"/>
      <c r="T9" s="35"/>
      <c r="U9" s="35"/>
      <c r="V9" s="35"/>
      <c r="W9" s="35"/>
      <c r="X9" s="35"/>
      <c r="Y9" s="35"/>
      <c r="Z9" s="35"/>
      <c r="AA9" s="35"/>
      <c r="AB9" s="35"/>
      <c r="AC9" s="35"/>
      <c r="AD9" s="35"/>
      <c r="AE9" s="35"/>
      <c r="AF9" s="35">
        <v>11.9</v>
      </c>
      <c r="AG9" s="35"/>
      <c r="AH9" s="35"/>
      <c r="AI9" s="35"/>
      <c r="AJ9" s="35"/>
      <c r="AK9" s="35"/>
      <c r="AL9" s="35"/>
      <c r="AM9" s="35"/>
      <c r="AN9" s="35"/>
      <c r="AO9" s="35"/>
      <c r="AP9" s="35"/>
      <c r="AQ9" s="35"/>
      <c r="AR9" s="35" t="s">
        <v>265</v>
      </c>
      <c r="AS9" s="34" t="s">
        <v>214</v>
      </c>
      <c r="AT9" s="34"/>
      <c r="AU9" s="34"/>
      <c r="AV9" s="34" t="s">
        <v>218</v>
      </c>
      <c r="AW9" s="34">
        <v>11</v>
      </c>
      <c r="AX9" s="34" t="s">
        <v>219</v>
      </c>
      <c r="AY9" s="35"/>
      <c r="AZ9" s="34">
        <v>0</v>
      </c>
      <c r="BA9" s="34">
        <v>12</v>
      </c>
      <c r="BB9" s="34">
        <v>0</v>
      </c>
      <c r="BC9" s="34">
        <v>0</v>
      </c>
      <c r="BD9" s="34">
        <v>0</v>
      </c>
      <c r="BE9" s="34">
        <v>0</v>
      </c>
      <c r="BF9" s="34">
        <v>0</v>
      </c>
      <c r="BG9" s="34">
        <v>0</v>
      </c>
      <c r="BH9" s="34">
        <v>0</v>
      </c>
      <c r="BI9" s="34">
        <v>0</v>
      </c>
      <c r="BJ9" s="34">
        <v>12</v>
      </c>
      <c r="BK9" s="34" t="s">
        <v>257</v>
      </c>
      <c r="BL9" s="34"/>
      <c r="BM9" s="34" t="s">
        <v>213</v>
      </c>
      <c r="BN9" s="34"/>
      <c r="BO9" s="34"/>
      <c r="BP9" s="34"/>
      <c r="BQ9" s="35"/>
      <c r="BR9" s="38"/>
      <c r="BS9" s="34"/>
      <c r="BT9" s="34" t="s">
        <v>214</v>
      </c>
      <c r="BU9" s="35" t="s">
        <v>221</v>
      </c>
    </row>
    <row r="10" spans="1:75" x14ac:dyDescent="0.15">
      <c r="A10" s="97">
        <v>466</v>
      </c>
      <c r="B10" s="36">
        <v>41741</v>
      </c>
      <c r="C10" s="37" t="s">
        <v>210</v>
      </c>
      <c r="D10" s="35" t="s">
        <v>211</v>
      </c>
      <c r="E10" s="35"/>
      <c r="F10" s="35" t="s">
        <v>264</v>
      </c>
      <c r="G10" s="33">
        <v>41667</v>
      </c>
      <c r="H10" s="34" t="s">
        <v>213</v>
      </c>
      <c r="I10" s="34" t="s">
        <v>214</v>
      </c>
      <c r="J10" s="34"/>
      <c r="K10" s="35" t="s">
        <v>268</v>
      </c>
      <c r="L10" s="35" t="s">
        <v>269</v>
      </c>
      <c r="M10" s="35">
        <v>112.1</v>
      </c>
      <c r="N10" s="35">
        <v>26.24</v>
      </c>
      <c r="O10" s="35" t="s">
        <v>215</v>
      </c>
      <c r="P10" s="35">
        <v>30000</v>
      </c>
      <c r="Q10" s="35">
        <v>29.22</v>
      </c>
      <c r="R10" s="35"/>
      <c r="S10" s="35"/>
      <c r="T10" s="35"/>
      <c r="U10" s="35"/>
      <c r="V10" s="35"/>
      <c r="W10" s="35"/>
      <c r="X10" s="35"/>
      <c r="Y10" s="35"/>
      <c r="Z10" s="35"/>
      <c r="AA10" s="35"/>
      <c r="AB10" s="35"/>
      <c r="AC10" s="35"/>
      <c r="AD10" s="35"/>
      <c r="AE10" s="35"/>
      <c r="AF10" s="35">
        <v>11.68</v>
      </c>
      <c r="AG10" s="35"/>
      <c r="AH10" s="35"/>
      <c r="AI10" s="35"/>
      <c r="AJ10" s="35"/>
      <c r="AK10" s="35"/>
      <c r="AL10" s="35"/>
      <c r="AM10" s="35"/>
      <c r="AN10" s="35"/>
      <c r="AO10" s="35"/>
      <c r="AP10" s="35"/>
      <c r="AQ10" s="35"/>
      <c r="AR10" s="35" t="s">
        <v>265</v>
      </c>
      <c r="AS10" s="34" t="s">
        <v>214</v>
      </c>
      <c r="AT10" s="34"/>
      <c r="AU10" s="34"/>
      <c r="AV10" s="34" t="s">
        <v>218</v>
      </c>
      <c r="AW10" s="34">
        <v>12.5</v>
      </c>
      <c r="AX10" s="34" t="s">
        <v>219</v>
      </c>
      <c r="AY10" s="35"/>
      <c r="AZ10" s="34">
        <v>0</v>
      </c>
      <c r="BA10" s="34">
        <v>14</v>
      </c>
      <c r="BB10" s="34">
        <v>0</v>
      </c>
      <c r="BC10" s="34">
        <v>0</v>
      </c>
      <c r="BD10" s="34">
        <v>0</v>
      </c>
      <c r="BE10" s="34">
        <v>0</v>
      </c>
      <c r="BF10" s="34">
        <v>0</v>
      </c>
      <c r="BG10" s="34">
        <v>0</v>
      </c>
      <c r="BH10" s="34">
        <v>0</v>
      </c>
      <c r="BI10" s="34">
        <v>0</v>
      </c>
      <c r="BJ10" s="34">
        <v>24</v>
      </c>
      <c r="BK10" s="34" t="s">
        <v>213</v>
      </c>
      <c r="BL10" s="34"/>
      <c r="BM10" s="34" t="s">
        <v>214</v>
      </c>
      <c r="BN10" s="34"/>
      <c r="BO10" s="34"/>
      <c r="BP10" s="34"/>
      <c r="BQ10" s="35"/>
      <c r="BR10" s="35"/>
      <c r="BS10" s="34"/>
      <c r="BT10" s="34" t="s">
        <v>214</v>
      </c>
      <c r="BU10" s="35"/>
    </row>
    <row r="11" spans="1:75" x14ac:dyDescent="0.15">
      <c r="A11" s="97">
        <v>650</v>
      </c>
      <c r="B11" s="36">
        <v>41741</v>
      </c>
      <c r="C11" s="37" t="s">
        <v>210</v>
      </c>
      <c r="D11" s="35" t="s">
        <v>211</v>
      </c>
      <c r="E11" s="35"/>
      <c r="F11" s="35" t="s">
        <v>264</v>
      </c>
      <c r="G11" s="33">
        <v>41431</v>
      </c>
      <c r="H11" s="34" t="s">
        <v>213</v>
      </c>
      <c r="I11" s="34" t="s">
        <v>214</v>
      </c>
      <c r="J11" s="34"/>
      <c r="K11" s="35" t="s">
        <v>270</v>
      </c>
      <c r="L11" s="35" t="s">
        <v>271</v>
      </c>
      <c r="M11" s="35">
        <v>143</v>
      </c>
      <c r="N11" s="35">
        <v>26.87</v>
      </c>
      <c r="O11" s="35"/>
      <c r="P11" s="35"/>
      <c r="Q11" s="35"/>
      <c r="R11" s="35"/>
      <c r="S11" s="35"/>
      <c r="T11" s="35"/>
      <c r="U11" s="35"/>
      <c r="V11" s="35"/>
      <c r="W11" s="35"/>
      <c r="X11" s="35"/>
      <c r="Y11" s="35"/>
      <c r="Z11" s="35"/>
      <c r="AA11" s="35"/>
      <c r="AB11" s="35"/>
      <c r="AC11" s="35"/>
      <c r="AD11" s="35"/>
      <c r="AE11" s="35"/>
      <c r="AF11" s="35">
        <v>15.01</v>
      </c>
      <c r="AG11" s="35"/>
      <c r="AH11" s="35"/>
      <c r="AI11" s="35"/>
      <c r="AJ11" s="35"/>
      <c r="AK11" s="35"/>
      <c r="AL11" s="35"/>
      <c r="AM11" s="35"/>
      <c r="AN11" s="35"/>
      <c r="AO11" s="35"/>
      <c r="AP11" s="35"/>
      <c r="AQ11" s="35"/>
      <c r="AR11" s="35" t="s">
        <v>265</v>
      </c>
      <c r="AS11" s="34" t="s">
        <v>214</v>
      </c>
      <c r="AT11" s="34"/>
      <c r="AU11" s="34"/>
      <c r="AV11" s="34" t="s">
        <v>218</v>
      </c>
      <c r="AW11" s="34">
        <v>5.2</v>
      </c>
      <c r="AX11" s="34" t="s">
        <v>214</v>
      </c>
      <c r="AY11" s="35"/>
      <c r="AZ11" s="34">
        <v>0</v>
      </c>
      <c r="BA11" s="34">
        <v>0</v>
      </c>
      <c r="BB11" s="34">
        <v>0</v>
      </c>
      <c r="BC11" s="34">
        <v>0</v>
      </c>
      <c r="BD11" s="34">
        <v>0</v>
      </c>
      <c r="BE11" s="34">
        <v>0</v>
      </c>
      <c r="BF11" s="34">
        <v>0</v>
      </c>
      <c r="BG11" s="34">
        <v>0</v>
      </c>
      <c r="BH11" s="34">
        <v>0</v>
      </c>
      <c r="BI11" s="34">
        <v>0</v>
      </c>
      <c r="BJ11" s="34"/>
      <c r="BK11" s="34" t="s">
        <v>214</v>
      </c>
      <c r="BL11" s="34"/>
      <c r="BM11" s="34" t="s">
        <v>214</v>
      </c>
      <c r="BN11" s="34"/>
      <c r="BO11" s="34"/>
      <c r="BP11" s="34"/>
      <c r="BQ11" s="35"/>
      <c r="BR11" s="35"/>
      <c r="BS11" s="34"/>
      <c r="BT11" s="34" t="s">
        <v>214</v>
      </c>
      <c r="BU11" s="35"/>
    </row>
    <row r="12" spans="1:75" x14ac:dyDescent="0.15">
      <c r="A12" s="97">
        <v>1087</v>
      </c>
      <c r="B12" s="36">
        <v>41741</v>
      </c>
      <c r="C12" s="37" t="s">
        <v>210</v>
      </c>
      <c r="D12" s="35" t="s">
        <v>211</v>
      </c>
      <c r="E12" s="35"/>
      <c r="F12" s="35" t="s">
        <v>264</v>
      </c>
      <c r="G12" s="33">
        <v>41720</v>
      </c>
      <c r="H12" s="34" t="s">
        <v>213</v>
      </c>
      <c r="I12" s="34" t="s">
        <v>214</v>
      </c>
      <c r="J12" s="34"/>
      <c r="K12" s="35" t="s">
        <v>272</v>
      </c>
      <c r="L12" s="35" t="s">
        <v>273</v>
      </c>
      <c r="M12" s="35">
        <v>121.63</v>
      </c>
      <c r="N12" s="35">
        <v>26.57</v>
      </c>
      <c r="O12" s="35" t="s">
        <v>215</v>
      </c>
      <c r="P12" s="35">
        <v>30000</v>
      </c>
      <c r="Q12" s="35">
        <v>30.16</v>
      </c>
      <c r="R12" s="35"/>
      <c r="S12" s="35"/>
      <c r="T12" s="35"/>
      <c r="U12" s="35"/>
      <c r="V12" s="35"/>
      <c r="W12" s="35"/>
      <c r="X12" s="35"/>
      <c r="Y12" s="35"/>
      <c r="Z12" s="35"/>
      <c r="AA12" s="35"/>
      <c r="AB12" s="35"/>
      <c r="AC12" s="35"/>
      <c r="AD12" s="35"/>
      <c r="AE12" s="35"/>
      <c r="AF12" s="35">
        <v>12.67</v>
      </c>
      <c r="AG12" s="35"/>
      <c r="AH12" s="35"/>
      <c r="AI12" s="35"/>
      <c r="AJ12" s="35"/>
      <c r="AK12" s="35"/>
      <c r="AL12" s="35"/>
      <c r="AM12" s="35"/>
      <c r="AN12" s="35"/>
      <c r="AO12" s="35"/>
      <c r="AP12" s="35"/>
      <c r="AQ12" s="35"/>
      <c r="AR12" s="35" t="s">
        <v>265</v>
      </c>
      <c r="AS12" s="34" t="s">
        <v>214</v>
      </c>
      <c r="AT12" s="34"/>
      <c r="AU12" s="34"/>
      <c r="AV12" s="34" t="s">
        <v>218</v>
      </c>
      <c r="AW12" s="34">
        <v>9</v>
      </c>
      <c r="AX12" s="34" t="s">
        <v>219</v>
      </c>
      <c r="AY12" s="35"/>
      <c r="AZ12" s="34">
        <v>0</v>
      </c>
      <c r="BA12" s="34">
        <v>10</v>
      </c>
      <c r="BB12" s="34">
        <v>0</v>
      </c>
      <c r="BC12" s="34">
        <v>0</v>
      </c>
      <c r="BD12" s="34">
        <v>0</v>
      </c>
      <c r="BE12" s="34">
        <v>0</v>
      </c>
      <c r="BF12" s="34">
        <v>0</v>
      </c>
      <c r="BG12" s="34">
        <v>0</v>
      </c>
      <c r="BH12" s="34">
        <v>0</v>
      </c>
      <c r="BI12" s="34">
        <v>0</v>
      </c>
      <c r="BJ12" s="34">
        <v>12</v>
      </c>
      <c r="BK12" s="34" t="s">
        <v>213</v>
      </c>
      <c r="BL12" s="34"/>
      <c r="BM12" s="34" t="s">
        <v>214</v>
      </c>
      <c r="BN12" s="34"/>
      <c r="BO12" s="34"/>
      <c r="BP12" s="34"/>
      <c r="BQ12" s="35"/>
      <c r="BR12" s="35"/>
      <c r="BS12" s="34"/>
      <c r="BT12" s="34" t="s">
        <v>214</v>
      </c>
      <c r="BU12" s="38" t="s">
        <v>175</v>
      </c>
    </row>
    <row r="13" spans="1:75" s="70" customFormat="1" x14ac:dyDescent="0.15">
      <c r="A13" s="97">
        <v>4</v>
      </c>
      <c r="B13" s="33">
        <v>41745</v>
      </c>
      <c r="C13" s="67" t="s">
        <v>67</v>
      </c>
      <c r="D13" s="65" t="s">
        <v>68</v>
      </c>
      <c r="E13" s="65"/>
      <c r="F13" s="65" t="s">
        <v>19</v>
      </c>
      <c r="G13" s="66">
        <v>41455</v>
      </c>
      <c r="H13" s="68" t="s">
        <v>22</v>
      </c>
      <c r="I13" s="68" t="s">
        <v>30</v>
      </c>
      <c r="J13" s="68"/>
      <c r="K13" s="65" t="s">
        <v>68</v>
      </c>
      <c r="L13" s="65" t="s">
        <v>18</v>
      </c>
      <c r="M13" s="65">
        <v>122</v>
      </c>
      <c r="N13" s="65">
        <v>29.81</v>
      </c>
      <c r="O13" s="65"/>
      <c r="P13" s="65"/>
      <c r="Q13" s="65"/>
      <c r="R13" s="65"/>
      <c r="S13" s="65"/>
      <c r="T13" s="65"/>
      <c r="U13" s="65"/>
      <c r="V13" s="65"/>
      <c r="W13" s="65">
        <v>16.13</v>
      </c>
      <c r="X13" s="65"/>
      <c r="Y13" s="65"/>
      <c r="Z13" s="65"/>
      <c r="AA13" s="65"/>
      <c r="AB13" s="65"/>
      <c r="AC13" s="65"/>
      <c r="AD13" s="65"/>
      <c r="AE13" s="65"/>
      <c r="AF13" s="65"/>
      <c r="AG13" s="65"/>
      <c r="AH13" s="65"/>
      <c r="AI13" s="65">
        <v>21.43</v>
      </c>
      <c r="AJ13" s="65"/>
      <c r="AK13" s="65"/>
      <c r="AL13" s="65"/>
      <c r="AM13" s="65"/>
      <c r="AN13" s="65"/>
      <c r="AO13" s="65"/>
      <c r="AP13" s="65"/>
      <c r="AQ13" s="65"/>
      <c r="AR13" s="65" t="s">
        <v>20</v>
      </c>
      <c r="AS13" s="68" t="s">
        <v>30</v>
      </c>
      <c r="AT13" s="68"/>
      <c r="AU13" s="68"/>
      <c r="AV13" s="68" t="s">
        <v>76</v>
      </c>
      <c r="AW13" s="68">
        <v>11</v>
      </c>
      <c r="AX13" s="68" t="s">
        <v>26</v>
      </c>
      <c r="AY13" s="65"/>
      <c r="AZ13" s="68">
        <v>0</v>
      </c>
      <c r="BA13" s="68">
        <v>0</v>
      </c>
      <c r="BB13" s="68">
        <v>0</v>
      </c>
      <c r="BC13" s="68">
        <v>0</v>
      </c>
      <c r="BD13" s="68">
        <v>0</v>
      </c>
      <c r="BE13" s="68">
        <v>0</v>
      </c>
      <c r="BF13" s="68">
        <v>0</v>
      </c>
      <c r="BG13" s="68">
        <v>0</v>
      </c>
      <c r="BH13" s="68">
        <v>0</v>
      </c>
      <c r="BI13" s="68">
        <v>0</v>
      </c>
      <c r="BJ13" s="68"/>
      <c r="BK13" s="68" t="s">
        <v>30</v>
      </c>
      <c r="BL13" s="68"/>
      <c r="BM13" s="68" t="s">
        <v>22</v>
      </c>
      <c r="BN13" s="68"/>
      <c r="BO13" s="68"/>
      <c r="BP13" s="68"/>
      <c r="BQ13" s="65" t="s">
        <v>78</v>
      </c>
      <c r="BR13" s="69" t="s">
        <v>62</v>
      </c>
      <c r="BS13" s="68">
        <v>20</v>
      </c>
      <c r="BT13" s="68" t="s">
        <v>30</v>
      </c>
      <c r="BU13" s="65" t="s">
        <v>80</v>
      </c>
      <c r="BV13"/>
      <c r="BW13"/>
    </row>
    <row r="14" spans="1:75" x14ac:dyDescent="0.15">
      <c r="A14" s="97">
        <v>4</v>
      </c>
      <c r="B14" s="36">
        <v>41741</v>
      </c>
      <c r="C14" s="37" t="s">
        <v>210</v>
      </c>
      <c r="D14" s="35" t="s">
        <v>211</v>
      </c>
      <c r="E14" s="35"/>
      <c r="F14" s="35" t="s">
        <v>266</v>
      </c>
      <c r="G14" s="33">
        <v>41639</v>
      </c>
      <c r="H14" s="34" t="s">
        <v>213</v>
      </c>
      <c r="I14" s="34" t="s">
        <v>214</v>
      </c>
      <c r="J14" s="34"/>
      <c r="K14" s="35" t="s">
        <v>211</v>
      </c>
      <c r="L14" s="35" t="s">
        <v>222</v>
      </c>
      <c r="M14" s="35">
        <v>122</v>
      </c>
      <c r="N14" s="35">
        <v>29.81</v>
      </c>
      <c r="O14" s="35"/>
      <c r="P14" s="35"/>
      <c r="Q14" s="35"/>
      <c r="R14" s="35"/>
      <c r="S14" s="35"/>
      <c r="T14" s="35"/>
      <c r="U14" s="35"/>
      <c r="V14" s="35"/>
      <c r="W14" s="35">
        <v>16.13</v>
      </c>
      <c r="X14" s="35"/>
      <c r="Y14" s="35"/>
      <c r="Z14" s="35"/>
      <c r="AA14" s="35"/>
      <c r="AB14" s="35"/>
      <c r="AC14" s="35"/>
      <c r="AD14" s="35"/>
      <c r="AE14" s="35"/>
      <c r="AF14" s="35"/>
      <c r="AG14" s="35"/>
      <c r="AH14" s="35"/>
      <c r="AI14" s="35">
        <v>21.43</v>
      </c>
      <c r="AJ14" s="35"/>
      <c r="AK14" s="35"/>
      <c r="AL14" s="35"/>
      <c r="AM14" s="35"/>
      <c r="AN14" s="35"/>
      <c r="AO14" s="35"/>
      <c r="AP14" s="35"/>
      <c r="AQ14" s="35"/>
      <c r="AR14" s="35" t="s">
        <v>267</v>
      </c>
      <c r="AS14" s="34" t="s">
        <v>214</v>
      </c>
      <c r="AT14" s="34"/>
      <c r="AU14" s="34"/>
      <c r="AV14" s="34" t="s">
        <v>218</v>
      </c>
      <c r="AW14" s="34">
        <v>11</v>
      </c>
      <c r="AX14" s="34" t="s">
        <v>219</v>
      </c>
      <c r="AY14" s="35"/>
      <c r="AZ14" s="34">
        <v>0</v>
      </c>
      <c r="BA14" s="34">
        <v>12</v>
      </c>
      <c r="BB14" s="34">
        <v>0</v>
      </c>
      <c r="BC14" s="34">
        <v>0</v>
      </c>
      <c r="BD14" s="34">
        <v>0</v>
      </c>
      <c r="BE14" s="34">
        <v>0</v>
      </c>
      <c r="BF14" s="34">
        <v>0</v>
      </c>
      <c r="BG14" s="34">
        <v>0</v>
      </c>
      <c r="BH14" s="34">
        <v>0</v>
      </c>
      <c r="BI14" s="34">
        <v>0</v>
      </c>
      <c r="BJ14" s="34">
        <v>12</v>
      </c>
      <c r="BK14" s="34" t="s">
        <v>257</v>
      </c>
      <c r="BL14" s="34"/>
      <c r="BM14" s="34" t="s">
        <v>213</v>
      </c>
      <c r="BN14" s="34"/>
      <c r="BO14" s="34"/>
      <c r="BP14" s="34"/>
      <c r="BQ14" s="35"/>
      <c r="BR14" s="38"/>
      <c r="BS14" s="34"/>
      <c r="BT14" s="34" t="s">
        <v>214</v>
      </c>
      <c r="BU14" s="35" t="s">
        <v>221</v>
      </c>
    </row>
    <row r="15" spans="1:75" x14ac:dyDescent="0.15">
      <c r="A15" s="97">
        <v>468</v>
      </c>
      <c r="B15" s="36">
        <v>41741</v>
      </c>
      <c r="C15" s="37" t="s">
        <v>210</v>
      </c>
      <c r="D15" s="35" t="s">
        <v>211</v>
      </c>
      <c r="E15" s="35"/>
      <c r="F15" s="35" t="s">
        <v>266</v>
      </c>
      <c r="G15" s="33">
        <v>41667</v>
      </c>
      <c r="H15" s="34" t="s">
        <v>213</v>
      </c>
      <c r="I15" s="34" t="s">
        <v>214</v>
      </c>
      <c r="J15" s="34"/>
      <c r="K15" s="35" t="s">
        <v>268</v>
      </c>
      <c r="L15" s="35" t="s">
        <v>269</v>
      </c>
      <c r="M15" s="35">
        <v>111</v>
      </c>
      <c r="N15" s="35">
        <v>37.75</v>
      </c>
      <c r="O15" s="35"/>
      <c r="P15" s="35"/>
      <c r="Q15" s="35"/>
      <c r="R15" s="35"/>
      <c r="S15" s="35"/>
      <c r="T15" s="35"/>
      <c r="U15" s="35"/>
      <c r="V15" s="35"/>
      <c r="W15" s="35">
        <v>23</v>
      </c>
      <c r="X15" s="35"/>
      <c r="Y15" s="35"/>
      <c r="Z15" s="35"/>
      <c r="AA15" s="35"/>
      <c r="AB15" s="35"/>
      <c r="AC15" s="35"/>
      <c r="AD15" s="35"/>
      <c r="AE15" s="35"/>
      <c r="AF15" s="35"/>
      <c r="AG15" s="35"/>
      <c r="AH15" s="35"/>
      <c r="AI15" s="35">
        <v>26.3</v>
      </c>
      <c r="AJ15" s="35"/>
      <c r="AK15" s="35"/>
      <c r="AL15" s="35"/>
      <c r="AM15" s="35"/>
      <c r="AN15" s="35"/>
      <c r="AO15" s="35"/>
      <c r="AP15" s="35"/>
      <c r="AQ15" s="35"/>
      <c r="AR15" s="35" t="s">
        <v>267</v>
      </c>
      <c r="AS15" s="34" t="s">
        <v>214</v>
      </c>
      <c r="AT15" s="34"/>
      <c r="AU15" s="34"/>
      <c r="AV15" s="34" t="s">
        <v>218</v>
      </c>
      <c r="AW15" s="34">
        <v>12.5</v>
      </c>
      <c r="AX15" s="34" t="s">
        <v>219</v>
      </c>
      <c r="AY15" s="35"/>
      <c r="AZ15" s="34">
        <v>0</v>
      </c>
      <c r="BA15" s="34">
        <v>14</v>
      </c>
      <c r="BB15" s="34">
        <v>0</v>
      </c>
      <c r="BC15" s="34">
        <v>0</v>
      </c>
      <c r="BD15" s="34">
        <v>0</v>
      </c>
      <c r="BE15" s="34">
        <v>0</v>
      </c>
      <c r="BF15" s="34">
        <v>0</v>
      </c>
      <c r="BG15" s="34">
        <v>0</v>
      </c>
      <c r="BH15" s="34">
        <v>0</v>
      </c>
      <c r="BI15" s="34">
        <v>0</v>
      </c>
      <c r="BJ15" s="34">
        <v>24</v>
      </c>
      <c r="BK15" s="34" t="s">
        <v>213</v>
      </c>
      <c r="BL15" s="34"/>
      <c r="BM15" s="34" t="s">
        <v>214</v>
      </c>
      <c r="BN15" s="34"/>
      <c r="BO15" s="34"/>
      <c r="BP15" s="34"/>
      <c r="BQ15" s="35"/>
      <c r="BR15" s="35"/>
      <c r="BS15" s="34"/>
      <c r="BT15" s="34" t="s">
        <v>214</v>
      </c>
      <c r="BU15" s="35"/>
    </row>
    <row r="16" spans="1:75" x14ac:dyDescent="0.15">
      <c r="A16" s="97">
        <v>653</v>
      </c>
      <c r="B16" s="36">
        <v>41741</v>
      </c>
      <c r="C16" s="37" t="s">
        <v>210</v>
      </c>
      <c r="D16" s="35" t="s">
        <v>211</v>
      </c>
      <c r="E16" s="35"/>
      <c r="F16" s="35" t="s">
        <v>266</v>
      </c>
      <c r="G16" s="33">
        <v>41431</v>
      </c>
      <c r="H16" s="34" t="s">
        <v>213</v>
      </c>
      <c r="I16" s="34" t="s">
        <v>214</v>
      </c>
      <c r="J16" s="34"/>
      <c r="K16" s="35" t="s">
        <v>270</v>
      </c>
      <c r="L16" s="35" t="s">
        <v>271</v>
      </c>
      <c r="M16" s="35">
        <v>143</v>
      </c>
      <c r="N16" s="35">
        <v>33.590000000000003</v>
      </c>
      <c r="O16" s="35"/>
      <c r="P16" s="35"/>
      <c r="Q16" s="35"/>
      <c r="R16" s="35"/>
      <c r="S16" s="35"/>
      <c r="T16" s="35"/>
      <c r="U16" s="35"/>
      <c r="V16" s="35"/>
      <c r="W16" s="35">
        <v>17.47</v>
      </c>
      <c r="X16" s="35"/>
      <c r="Y16" s="35"/>
      <c r="Z16" s="35"/>
      <c r="AA16" s="35"/>
      <c r="AB16" s="35"/>
      <c r="AC16" s="35"/>
      <c r="AD16" s="35"/>
      <c r="AE16" s="35"/>
      <c r="AF16" s="35"/>
      <c r="AG16" s="35"/>
      <c r="AH16" s="35"/>
      <c r="AI16" s="35">
        <v>25.69</v>
      </c>
      <c r="AJ16" s="35"/>
      <c r="AK16" s="35"/>
      <c r="AL16" s="35"/>
      <c r="AM16" s="35"/>
      <c r="AN16" s="35"/>
      <c r="AO16" s="35"/>
      <c r="AP16" s="35"/>
      <c r="AQ16" s="35"/>
      <c r="AR16" s="35" t="s">
        <v>267</v>
      </c>
      <c r="AS16" s="34" t="s">
        <v>214</v>
      </c>
      <c r="AT16" s="34"/>
      <c r="AU16" s="34"/>
      <c r="AV16" s="34" t="s">
        <v>218</v>
      </c>
      <c r="AW16" s="34">
        <v>5.2</v>
      </c>
      <c r="AX16" s="34" t="s">
        <v>214</v>
      </c>
      <c r="AY16" s="35"/>
      <c r="AZ16" s="34">
        <v>0</v>
      </c>
      <c r="BA16" s="34">
        <v>0</v>
      </c>
      <c r="BB16" s="34">
        <v>0</v>
      </c>
      <c r="BC16" s="34">
        <v>0</v>
      </c>
      <c r="BD16" s="34">
        <v>0</v>
      </c>
      <c r="BE16" s="34">
        <v>0</v>
      </c>
      <c r="BF16" s="34">
        <v>0</v>
      </c>
      <c r="BG16" s="34">
        <v>0</v>
      </c>
      <c r="BH16" s="34">
        <v>0</v>
      </c>
      <c r="BI16" s="34">
        <v>0</v>
      </c>
      <c r="BJ16" s="34"/>
      <c r="BK16" s="34" t="s">
        <v>214</v>
      </c>
      <c r="BL16" s="34"/>
      <c r="BM16" s="34" t="s">
        <v>214</v>
      </c>
      <c r="BN16" s="34"/>
      <c r="BO16" s="34"/>
      <c r="BP16" s="34"/>
      <c r="BQ16" s="35"/>
      <c r="BR16" s="35"/>
      <c r="BS16" s="34"/>
      <c r="BT16" s="34" t="s">
        <v>214</v>
      </c>
      <c r="BU16" s="35"/>
    </row>
    <row r="17" spans="1:73" x14ac:dyDescent="0.15">
      <c r="A17" s="97">
        <v>1090</v>
      </c>
      <c r="B17" s="36">
        <v>41741</v>
      </c>
      <c r="C17" s="37" t="s">
        <v>210</v>
      </c>
      <c r="D17" s="35" t="s">
        <v>211</v>
      </c>
      <c r="E17" s="35"/>
      <c r="F17" s="35" t="s">
        <v>266</v>
      </c>
      <c r="G17" s="33">
        <v>41720</v>
      </c>
      <c r="H17" s="34" t="s">
        <v>213</v>
      </c>
      <c r="I17" s="34" t="s">
        <v>214</v>
      </c>
      <c r="J17" s="34"/>
      <c r="K17" s="35" t="s">
        <v>272</v>
      </c>
      <c r="L17" s="35" t="s">
        <v>273</v>
      </c>
      <c r="M17" s="35">
        <v>121.63</v>
      </c>
      <c r="N17" s="35">
        <v>32.28</v>
      </c>
      <c r="O17" s="35"/>
      <c r="P17" s="35"/>
      <c r="Q17" s="35"/>
      <c r="R17" s="35"/>
      <c r="S17" s="35"/>
      <c r="T17" s="35"/>
      <c r="U17" s="35"/>
      <c r="V17" s="35"/>
      <c r="W17" s="35">
        <v>17.45</v>
      </c>
      <c r="X17" s="35"/>
      <c r="Y17" s="35"/>
      <c r="Z17" s="35"/>
      <c r="AA17" s="35"/>
      <c r="AB17" s="35"/>
      <c r="AC17" s="35"/>
      <c r="AD17" s="35"/>
      <c r="AE17" s="35"/>
      <c r="AF17" s="35"/>
      <c r="AG17" s="35"/>
      <c r="AH17" s="35"/>
      <c r="AI17" s="35">
        <v>23.23</v>
      </c>
      <c r="AJ17" s="35"/>
      <c r="AK17" s="35"/>
      <c r="AL17" s="35"/>
      <c r="AM17" s="35"/>
      <c r="AN17" s="35"/>
      <c r="AO17" s="35"/>
      <c r="AP17" s="35"/>
      <c r="AQ17" s="35"/>
      <c r="AR17" s="35" t="s">
        <v>267</v>
      </c>
      <c r="AS17" s="34" t="s">
        <v>214</v>
      </c>
      <c r="AT17" s="34"/>
      <c r="AU17" s="34"/>
      <c r="AV17" s="34" t="s">
        <v>218</v>
      </c>
      <c r="AW17" s="34">
        <v>9</v>
      </c>
      <c r="AX17" s="34" t="s">
        <v>219</v>
      </c>
      <c r="AY17" s="35"/>
      <c r="AZ17" s="34">
        <v>0</v>
      </c>
      <c r="BA17" s="34">
        <v>10</v>
      </c>
      <c r="BB17" s="34">
        <v>0</v>
      </c>
      <c r="BC17" s="34">
        <v>0</v>
      </c>
      <c r="BD17" s="34">
        <v>0</v>
      </c>
      <c r="BE17" s="34">
        <v>0</v>
      </c>
      <c r="BF17" s="34">
        <v>0</v>
      </c>
      <c r="BG17" s="34">
        <v>0</v>
      </c>
      <c r="BH17" s="34">
        <v>0</v>
      </c>
      <c r="BI17" s="34">
        <v>0</v>
      </c>
      <c r="BJ17" s="34">
        <v>12</v>
      </c>
      <c r="BK17" s="34" t="s">
        <v>213</v>
      </c>
      <c r="BL17" s="34"/>
      <c r="BM17" s="34" t="s">
        <v>214</v>
      </c>
      <c r="BN17" s="34"/>
      <c r="BO17" s="34"/>
      <c r="BP17" s="34"/>
      <c r="BQ17" s="35"/>
      <c r="BR17" s="35"/>
      <c r="BS17" s="34"/>
      <c r="BT17" s="34" t="s">
        <v>214</v>
      </c>
      <c r="BU17" s="38" t="s">
        <v>175</v>
      </c>
    </row>
    <row r="18" spans="1:73" x14ac:dyDescent="0.15">
      <c r="A18" s="97">
        <v>3025</v>
      </c>
      <c r="B18" s="36">
        <v>41741</v>
      </c>
      <c r="C18" s="37" t="s">
        <v>210</v>
      </c>
      <c r="D18" s="35" t="s">
        <v>211</v>
      </c>
      <c r="E18" s="35"/>
      <c r="F18" s="35" t="s">
        <v>266</v>
      </c>
      <c r="G18" s="33">
        <v>41425</v>
      </c>
      <c r="H18" s="34" t="s">
        <v>213</v>
      </c>
      <c r="I18" s="34" t="s">
        <v>214</v>
      </c>
      <c r="J18" s="34"/>
      <c r="K18" s="35" t="s">
        <v>274</v>
      </c>
      <c r="L18" s="35" t="s">
        <v>254</v>
      </c>
      <c r="M18" s="35">
        <v>140</v>
      </c>
      <c r="N18" s="35">
        <v>38</v>
      </c>
      <c r="O18" s="35"/>
      <c r="P18" s="35"/>
      <c r="Q18" s="35"/>
      <c r="R18" s="35"/>
      <c r="S18" s="35"/>
      <c r="T18" s="35"/>
      <c r="U18" s="35"/>
      <c r="V18" s="35"/>
      <c r="W18" s="35">
        <v>24</v>
      </c>
      <c r="X18" s="35"/>
      <c r="Y18" s="35"/>
      <c r="Z18" s="35"/>
      <c r="AA18" s="35"/>
      <c r="AB18" s="35"/>
      <c r="AC18" s="35"/>
      <c r="AD18" s="35"/>
      <c r="AE18" s="35"/>
      <c r="AF18" s="35"/>
      <c r="AG18" s="35"/>
      <c r="AH18" s="35"/>
      <c r="AI18" s="35">
        <v>30</v>
      </c>
      <c r="AJ18" s="35"/>
      <c r="AK18" s="35"/>
      <c r="AL18" s="35"/>
      <c r="AM18" s="35"/>
      <c r="AN18" s="35"/>
      <c r="AO18" s="35"/>
      <c r="AP18" s="35"/>
      <c r="AQ18" s="35"/>
      <c r="AR18" s="35" t="s">
        <v>267</v>
      </c>
      <c r="AS18" s="34" t="s">
        <v>214</v>
      </c>
      <c r="AT18" s="34"/>
      <c r="AU18" s="34"/>
      <c r="AV18" s="34"/>
      <c r="AW18" s="34"/>
      <c r="AX18" s="34" t="s">
        <v>219</v>
      </c>
      <c r="AY18" s="35"/>
      <c r="AZ18" s="34">
        <v>0</v>
      </c>
      <c r="BA18" s="34">
        <v>0</v>
      </c>
      <c r="BB18" s="34">
        <v>12</v>
      </c>
      <c r="BC18" s="34">
        <v>0</v>
      </c>
      <c r="BD18" s="34">
        <v>0</v>
      </c>
      <c r="BE18" s="34">
        <v>0</v>
      </c>
      <c r="BF18" s="34">
        <v>0</v>
      </c>
      <c r="BG18" s="34">
        <v>0</v>
      </c>
      <c r="BH18" s="34">
        <v>0</v>
      </c>
      <c r="BI18" s="34">
        <v>0</v>
      </c>
      <c r="BJ18" s="34">
        <v>24</v>
      </c>
      <c r="BK18" s="34" t="s">
        <v>257</v>
      </c>
      <c r="BL18" s="34"/>
      <c r="BM18" s="34" t="s">
        <v>214</v>
      </c>
      <c r="BN18" s="34"/>
      <c r="BO18" s="34"/>
      <c r="BP18" s="34"/>
      <c r="BQ18" s="35"/>
      <c r="BR18" s="35"/>
      <c r="BS18" s="34"/>
      <c r="BT18" s="34" t="s">
        <v>214</v>
      </c>
      <c r="BU18" s="35" t="s">
        <v>258</v>
      </c>
    </row>
  </sheetData>
  <sheetProtection algorithmName="SHA-512" hashValue="3bns4nMpftZwUq00GZs3VJ9WmpcCWjUm0NiQQbmU36Qoh1HSL7DSJ/H9lVeFO+mwDKGGLDb/uwamvSnPO151NQ==" saltValue="LyB38VM0AFlo8bDpBo6HwQ==" spinCount="100000" sheet="1" objects="1" scenarios="1"/>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BU18"/>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73"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66</v>
      </c>
      <c r="AO1" s="13" t="s">
        <v>185</v>
      </c>
      <c r="AP1" s="13" t="s">
        <v>186</v>
      </c>
      <c r="AQ1" s="13" t="s">
        <v>187</v>
      </c>
      <c r="AR1" s="14" t="s">
        <v>151</v>
      </c>
      <c r="AS1" s="15" t="s">
        <v>152</v>
      </c>
      <c r="AT1" s="15" t="s">
        <v>153</v>
      </c>
      <c r="AU1" s="16" t="s">
        <v>49</v>
      </c>
      <c r="AV1" s="17" t="s">
        <v>50</v>
      </c>
      <c r="AW1" s="18" t="s">
        <v>181</v>
      </c>
      <c r="AX1" s="19" t="s">
        <v>182</v>
      </c>
      <c r="AY1" s="20" t="s">
        <v>106</v>
      </c>
      <c r="AZ1" s="21" t="s">
        <v>102</v>
      </c>
      <c r="BA1" s="22" t="s">
        <v>183</v>
      </c>
      <c r="BB1" s="21" t="s">
        <v>116</v>
      </c>
      <c r="BC1" s="22" t="s">
        <v>117</v>
      </c>
      <c r="BD1" s="21" t="s">
        <v>118</v>
      </c>
      <c r="BE1" s="22" t="s">
        <v>119</v>
      </c>
      <c r="BF1" s="21" t="s">
        <v>145</v>
      </c>
      <c r="BG1" s="23" t="s">
        <v>146</v>
      </c>
      <c r="BH1" s="21" t="s">
        <v>147</v>
      </c>
      <c r="BI1" s="23" t="s">
        <v>148</v>
      </c>
      <c r="BJ1" s="4" t="s">
        <v>149</v>
      </c>
      <c r="BK1" s="4" t="s">
        <v>150</v>
      </c>
      <c r="BL1" s="4" t="s">
        <v>124</v>
      </c>
      <c r="BM1" s="4" t="s">
        <v>158</v>
      </c>
      <c r="BN1" s="4" t="s">
        <v>103</v>
      </c>
      <c r="BO1" s="2" t="s">
        <v>137</v>
      </c>
      <c r="BP1" s="2" t="s">
        <v>138</v>
      </c>
      <c r="BQ1" s="4" t="s">
        <v>139</v>
      </c>
      <c r="BR1" s="4" t="s">
        <v>208</v>
      </c>
      <c r="BS1" s="2" t="s">
        <v>107</v>
      </c>
    </row>
    <row r="2" spans="1:73" x14ac:dyDescent="0.15">
      <c r="A2" s="35">
        <v>3</v>
      </c>
      <c r="B2" s="33">
        <v>41553</v>
      </c>
      <c r="C2" s="37" t="s">
        <v>210</v>
      </c>
      <c r="D2" s="35" t="s">
        <v>211</v>
      </c>
      <c r="E2" s="35"/>
      <c r="F2" s="35" t="s">
        <v>212</v>
      </c>
      <c r="G2" s="33">
        <v>41455</v>
      </c>
      <c r="H2" s="34" t="s">
        <v>213</v>
      </c>
      <c r="I2" s="34" t="s">
        <v>214</v>
      </c>
      <c r="J2" s="34"/>
      <c r="K2" s="35" t="s">
        <v>211</v>
      </c>
      <c r="L2" s="35" t="s">
        <v>18</v>
      </c>
      <c r="M2" s="35">
        <v>122</v>
      </c>
      <c r="N2" s="35">
        <v>24.56</v>
      </c>
      <c r="O2" s="35" t="s">
        <v>215</v>
      </c>
      <c r="P2" s="35">
        <v>30000</v>
      </c>
      <c r="Q2" s="35">
        <v>27.8</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216</v>
      </c>
      <c r="AS2" s="34" t="s">
        <v>217</v>
      </c>
      <c r="AT2" s="34"/>
      <c r="AU2" s="34"/>
      <c r="AV2" s="34" t="s">
        <v>218</v>
      </c>
      <c r="AW2" s="34">
        <v>11</v>
      </c>
      <c r="AX2" s="34" t="s">
        <v>219</v>
      </c>
      <c r="AY2" s="35"/>
      <c r="AZ2" s="34">
        <v>0</v>
      </c>
      <c r="BA2" s="34">
        <v>0</v>
      </c>
      <c r="BB2" s="34">
        <v>0</v>
      </c>
      <c r="BC2" s="34">
        <v>0</v>
      </c>
      <c r="BD2" s="34">
        <v>0</v>
      </c>
      <c r="BE2" s="34">
        <v>0</v>
      </c>
      <c r="BF2" s="34">
        <v>0</v>
      </c>
      <c r="BG2" s="34">
        <v>0</v>
      </c>
      <c r="BH2" s="34">
        <v>0</v>
      </c>
      <c r="BI2" s="34">
        <v>0</v>
      </c>
      <c r="BJ2" s="34"/>
      <c r="BK2" s="34" t="s">
        <v>217</v>
      </c>
      <c r="BL2" s="34"/>
      <c r="BM2" s="34" t="s">
        <v>213</v>
      </c>
      <c r="BN2" s="34"/>
      <c r="BO2" s="35" t="s">
        <v>223</v>
      </c>
      <c r="BP2" s="38" t="s">
        <v>62</v>
      </c>
      <c r="BQ2" s="34">
        <v>20</v>
      </c>
      <c r="BR2" s="34" t="s">
        <v>220</v>
      </c>
      <c r="BS2" s="35" t="s">
        <v>221</v>
      </c>
    </row>
    <row r="3" spans="1:73" x14ac:dyDescent="0.15">
      <c r="A3" s="35">
        <v>3</v>
      </c>
      <c r="B3" s="33">
        <v>41553</v>
      </c>
      <c r="C3" s="37" t="s">
        <v>210</v>
      </c>
      <c r="D3" s="35" t="s">
        <v>211</v>
      </c>
      <c r="E3" s="35"/>
      <c r="F3" s="35" t="s">
        <v>212</v>
      </c>
      <c r="G3" s="33">
        <v>41455</v>
      </c>
      <c r="H3" s="34" t="s">
        <v>213</v>
      </c>
      <c r="I3" s="34" t="s">
        <v>214</v>
      </c>
      <c r="J3" s="34"/>
      <c r="K3" s="35" t="s">
        <v>211</v>
      </c>
      <c r="L3" s="35" t="s">
        <v>222</v>
      </c>
      <c r="M3" s="35">
        <v>122</v>
      </c>
      <c r="N3" s="35">
        <v>24.56</v>
      </c>
      <c r="O3" s="35" t="s">
        <v>215</v>
      </c>
      <c r="P3" s="35">
        <v>30000</v>
      </c>
      <c r="Q3" s="35">
        <v>27.8</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216</v>
      </c>
      <c r="AS3" s="34" t="s">
        <v>217</v>
      </c>
      <c r="AT3" s="34"/>
      <c r="AU3" s="34"/>
      <c r="AV3" s="34" t="s">
        <v>218</v>
      </c>
      <c r="AW3" s="34">
        <v>11</v>
      </c>
      <c r="AX3" s="34" t="s">
        <v>219</v>
      </c>
      <c r="AY3" s="35"/>
      <c r="AZ3" s="34">
        <v>0</v>
      </c>
      <c r="BA3" s="34">
        <v>12</v>
      </c>
      <c r="BB3" s="34">
        <v>0</v>
      </c>
      <c r="BC3" s="34">
        <v>0</v>
      </c>
      <c r="BD3" s="34">
        <v>0</v>
      </c>
      <c r="BE3" s="34">
        <v>0</v>
      </c>
      <c r="BF3" s="34">
        <v>0</v>
      </c>
      <c r="BG3" s="34">
        <v>0</v>
      </c>
      <c r="BH3" s="34">
        <v>0</v>
      </c>
      <c r="BI3" s="34">
        <v>0</v>
      </c>
      <c r="BJ3" s="34"/>
      <c r="BK3" s="34" t="s">
        <v>217</v>
      </c>
      <c r="BL3" s="34"/>
      <c r="BM3" s="34" t="s">
        <v>213</v>
      </c>
      <c r="BN3" s="34"/>
      <c r="BR3" s="34" t="s">
        <v>220</v>
      </c>
      <c r="BS3" s="35" t="s">
        <v>221</v>
      </c>
    </row>
    <row r="4" spans="1:73" x14ac:dyDescent="0.15">
      <c r="A4" s="35">
        <v>467</v>
      </c>
      <c r="B4" s="33">
        <v>41553</v>
      </c>
      <c r="C4" s="37" t="s">
        <v>224</v>
      </c>
      <c r="D4" s="35" t="s">
        <v>225</v>
      </c>
      <c r="E4" s="35"/>
      <c r="F4" s="35" t="s">
        <v>226</v>
      </c>
      <c r="G4" s="33">
        <v>41509</v>
      </c>
      <c r="H4" s="34" t="s">
        <v>227</v>
      </c>
      <c r="I4" s="34" t="s">
        <v>228</v>
      </c>
      <c r="J4" s="34"/>
      <c r="K4" s="35" t="s">
        <v>248</v>
      </c>
      <c r="L4" s="35" t="s">
        <v>249</v>
      </c>
      <c r="M4" s="35">
        <v>112.1</v>
      </c>
      <c r="N4" s="35">
        <v>26.24</v>
      </c>
      <c r="O4" s="35" t="s">
        <v>242</v>
      </c>
      <c r="P4" s="35">
        <v>30000</v>
      </c>
      <c r="Q4" s="35">
        <v>29.22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t="s">
        <v>231</v>
      </c>
      <c r="AS4" s="34" t="s">
        <v>232</v>
      </c>
      <c r="AT4" s="34"/>
      <c r="AU4" s="34"/>
      <c r="AV4" s="34" t="s">
        <v>243</v>
      </c>
      <c r="AW4" s="34">
        <v>12.5</v>
      </c>
      <c r="AX4" s="34" t="s">
        <v>244</v>
      </c>
      <c r="AY4" s="35"/>
      <c r="AZ4" s="34">
        <v>0</v>
      </c>
      <c r="BA4" s="34">
        <v>14</v>
      </c>
      <c r="BB4" s="34">
        <v>0</v>
      </c>
      <c r="BC4" s="34">
        <v>0</v>
      </c>
      <c r="BD4" s="34">
        <v>0</v>
      </c>
      <c r="BE4" s="34">
        <v>0</v>
      </c>
      <c r="BF4" s="34">
        <v>0</v>
      </c>
      <c r="BG4" s="34">
        <v>0</v>
      </c>
      <c r="BH4" s="34">
        <v>0</v>
      </c>
      <c r="BI4" s="34">
        <v>0</v>
      </c>
      <c r="BJ4" s="34">
        <v>24</v>
      </c>
      <c r="BK4" s="34" t="s">
        <v>227</v>
      </c>
      <c r="BL4" s="34"/>
      <c r="BM4" s="34" t="s">
        <v>228</v>
      </c>
      <c r="BN4" s="34"/>
      <c r="BO4" s="35"/>
      <c r="BP4" s="35"/>
      <c r="BQ4" s="34"/>
      <c r="BR4" s="34" t="s">
        <v>228</v>
      </c>
      <c r="BS4" s="35"/>
    </row>
    <row r="5" spans="1:73" x14ac:dyDescent="0.15">
      <c r="A5" s="35">
        <v>652</v>
      </c>
      <c r="B5" s="33">
        <v>41553</v>
      </c>
      <c r="C5" s="37" t="s">
        <v>224</v>
      </c>
      <c r="D5" s="35" t="s">
        <v>225</v>
      </c>
      <c r="E5" s="35"/>
      <c r="F5" s="35" t="s">
        <v>226</v>
      </c>
      <c r="G5" s="33">
        <v>41431</v>
      </c>
      <c r="H5" s="34" t="s">
        <v>227</v>
      </c>
      <c r="I5" s="34" t="s">
        <v>228</v>
      </c>
      <c r="J5" s="34"/>
      <c r="K5" s="35" t="s">
        <v>229</v>
      </c>
      <c r="L5" s="35" t="s">
        <v>230</v>
      </c>
      <c r="M5" s="35">
        <v>143</v>
      </c>
      <c r="N5" s="35">
        <v>26.87</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231</v>
      </c>
      <c r="AS5" s="34" t="s">
        <v>232</v>
      </c>
      <c r="AT5" s="34"/>
      <c r="AU5" s="34"/>
      <c r="AV5" s="34" t="s">
        <v>233</v>
      </c>
      <c r="AW5" s="34">
        <v>5.2</v>
      </c>
      <c r="AX5" s="34" t="s">
        <v>234</v>
      </c>
      <c r="AY5" s="35"/>
      <c r="AZ5" s="34">
        <v>0</v>
      </c>
      <c r="BA5" s="34">
        <v>0</v>
      </c>
      <c r="BB5" s="34">
        <v>0</v>
      </c>
      <c r="BC5" s="34">
        <v>0</v>
      </c>
      <c r="BD5" s="34">
        <v>0</v>
      </c>
      <c r="BE5" s="34">
        <v>0</v>
      </c>
      <c r="BF5" s="34">
        <v>0</v>
      </c>
      <c r="BG5" s="34">
        <v>0</v>
      </c>
      <c r="BH5" s="34">
        <v>0</v>
      </c>
      <c r="BI5" s="34">
        <v>0</v>
      </c>
      <c r="BJ5" s="34"/>
      <c r="BK5" s="34" t="s">
        <v>232</v>
      </c>
      <c r="BL5" s="34"/>
      <c r="BM5" s="34" t="s">
        <v>228</v>
      </c>
      <c r="BN5" s="34"/>
      <c r="BO5" s="35"/>
      <c r="BP5" s="35"/>
      <c r="BQ5" s="34"/>
      <c r="BR5" s="34" t="s">
        <v>228</v>
      </c>
      <c r="BS5" s="35"/>
    </row>
    <row r="6" spans="1:73" x14ac:dyDescent="0.15">
      <c r="A6" s="35">
        <v>1089</v>
      </c>
      <c r="B6" s="33">
        <v>41553</v>
      </c>
      <c r="C6" s="37" t="s">
        <v>224</v>
      </c>
      <c r="D6" s="35" t="s">
        <v>225</v>
      </c>
      <c r="E6" s="35"/>
      <c r="F6" s="35" t="s">
        <v>239</v>
      </c>
      <c r="G6" s="33">
        <v>41537</v>
      </c>
      <c r="H6" s="34" t="s">
        <v>227</v>
      </c>
      <c r="I6" s="34" t="s">
        <v>228</v>
      </c>
      <c r="J6" s="34"/>
      <c r="K6" s="35" t="s">
        <v>240</v>
      </c>
      <c r="L6" s="35" t="s">
        <v>241</v>
      </c>
      <c r="M6" s="35">
        <v>121.63</v>
      </c>
      <c r="N6" s="35">
        <v>26.57</v>
      </c>
      <c r="O6" s="35" t="s">
        <v>242</v>
      </c>
      <c r="P6" s="35">
        <v>30000</v>
      </c>
      <c r="Q6" s="35">
        <v>30.16</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231</v>
      </c>
      <c r="AS6" s="34" t="s">
        <v>228</v>
      </c>
      <c r="AT6" s="34"/>
      <c r="AU6" s="34"/>
      <c r="AV6" s="34" t="s">
        <v>243</v>
      </c>
      <c r="AW6" s="34">
        <v>9</v>
      </c>
      <c r="AX6" s="34" t="s">
        <v>244</v>
      </c>
      <c r="AY6" s="35"/>
      <c r="AZ6" s="34">
        <v>0</v>
      </c>
      <c r="BA6" s="34">
        <v>10</v>
      </c>
      <c r="BB6" s="34">
        <v>0</v>
      </c>
      <c r="BC6" s="34">
        <v>0</v>
      </c>
      <c r="BD6" s="34">
        <v>0</v>
      </c>
      <c r="BE6" s="34">
        <v>0</v>
      </c>
      <c r="BF6" s="34">
        <v>0</v>
      </c>
      <c r="BG6" s="34">
        <v>0</v>
      </c>
      <c r="BH6" s="34">
        <v>0</v>
      </c>
      <c r="BI6" s="34">
        <v>0</v>
      </c>
      <c r="BJ6" s="34">
        <v>12</v>
      </c>
      <c r="BK6" s="34" t="s">
        <v>227</v>
      </c>
      <c r="BL6" s="34"/>
      <c r="BM6" s="34" t="s">
        <v>228</v>
      </c>
      <c r="BN6" s="34"/>
      <c r="BO6" s="35"/>
      <c r="BP6" s="35"/>
      <c r="BQ6" s="34"/>
      <c r="BR6" s="34" t="s">
        <v>228</v>
      </c>
      <c r="BS6" s="38" t="s">
        <v>175</v>
      </c>
    </row>
    <row r="7" spans="1:73" x14ac:dyDescent="0.15">
      <c r="A7" s="35">
        <v>3024</v>
      </c>
      <c r="B7" s="33">
        <v>41553</v>
      </c>
      <c r="C7" s="37" t="s">
        <v>250</v>
      </c>
      <c r="D7" s="35" t="s">
        <v>251</v>
      </c>
      <c r="E7" s="35"/>
      <c r="F7" s="35" t="s">
        <v>226</v>
      </c>
      <c r="G7" s="33">
        <v>41425</v>
      </c>
      <c r="H7" s="34" t="s">
        <v>252</v>
      </c>
      <c r="I7" s="34" t="s">
        <v>234</v>
      </c>
      <c r="J7" s="34"/>
      <c r="K7" s="35" t="s">
        <v>253</v>
      </c>
      <c r="L7" s="35" t="s">
        <v>254</v>
      </c>
      <c r="M7" s="35">
        <v>140</v>
      </c>
      <c r="N7" s="35">
        <v>32</v>
      </c>
      <c r="O7" s="35" t="s">
        <v>35</v>
      </c>
      <c r="P7" s="35">
        <v>30000</v>
      </c>
      <c r="Q7" s="35">
        <v>38</v>
      </c>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t="s">
        <v>255</v>
      </c>
      <c r="AS7" s="34" t="s">
        <v>234</v>
      </c>
      <c r="AT7" s="34"/>
      <c r="AU7" s="34"/>
      <c r="AV7" s="34"/>
      <c r="AW7" s="34"/>
      <c r="AX7" s="34" t="s">
        <v>256</v>
      </c>
      <c r="AY7" s="35"/>
      <c r="AZ7" s="34">
        <v>0</v>
      </c>
      <c r="BA7" s="34">
        <v>0</v>
      </c>
      <c r="BB7" s="34">
        <v>12</v>
      </c>
      <c r="BC7" s="34">
        <v>0</v>
      </c>
      <c r="BD7" s="34">
        <v>0</v>
      </c>
      <c r="BE7" s="34">
        <v>0</v>
      </c>
      <c r="BF7" s="34">
        <v>0</v>
      </c>
      <c r="BG7" s="34">
        <v>0</v>
      </c>
      <c r="BH7" s="34">
        <v>0</v>
      </c>
      <c r="BI7" s="34">
        <v>0</v>
      </c>
      <c r="BJ7" s="34">
        <v>24</v>
      </c>
      <c r="BK7" s="34" t="s">
        <v>257</v>
      </c>
      <c r="BL7" s="34"/>
      <c r="BM7" s="34" t="s">
        <v>234</v>
      </c>
      <c r="BN7" s="34"/>
      <c r="BO7" s="35"/>
      <c r="BP7" s="35"/>
      <c r="BQ7" s="34"/>
      <c r="BR7" s="34" t="s">
        <v>234</v>
      </c>
      <c r="BS7" s="35" t="s">
        <v>258</v>
      </c>
    </row>
    <row r="8" spans="1:73" s="70" customFormat="1" x14ac:dyDescent="0.15">
      <c r="A8" s="35">
        <v>1</v>
      </c>
      <c r="B8" s="33">
        <v>41553</v>
      </c>
      <c r="C8" s="67" t="s">
        <v>67</v>
      </c>
      <c r="D8" s="65" t="s">
        <v>68</v>
      </c>
      <c r="E8" s="65"/>
      <c r="F8" s="65" t="s">
        <v>81</v>
      </c>
      <c r="G8" s="66">
        <v>41455</v>
      </c>
      <c r="H8" s="68" t="s">
        <v>70</v>
      </c>
      <c r="I8" s="68" t="s">
        <v>71</v>
      </c>
      <c r="J8" s="68"/>
      <c r="K8" s="65" t="s">
        <v>68</v>
      </c>
      <c r="L8" s="65" t="s">
        <v>18</v>
      </c>
      <c r="M8" s="65">
        <v>122</v>
      </c>
      <c r="N8" s="65">
        <v>24.56</v>
      </c>
      <c r="O8" s="65" t="s">
        <v>16</v>
      </c>
      <c r="P8" s="65">
        <v>30000</v>
      </c>
      <c r="Q8" s="65">
        <v>27.8</v>
      </c>
      <c r="R8" s="65"/>
      <c r="S8" s="65"/>
      <c r="T8" s="65"/>
      <c r="U8" s="65"/>
      <c r="V8" s="65"/>
      <c r="W8" s="65"/>
      <c r="X8" s="65"/>
      <c r="Y8" s="65"/>
      <c r="Z8" s="65"/>
      <c r="AA8" s="65"/>
      <c r="AB8" s="65"/>
      <c r="AC8" s="65"/>
      <c r="AD8" s="65"/>
      <c r="AE8" s="65"/>
      <c r="AF8" s="65">
        <v>11.9</v>
      </c>
      <c r="AG8" s="65"/>
      <c r="AH8" s="65"/>
      <c r="AI8" s="65"/>
      <c r="AJ8" s="65"/>
      <c r="AK8" s="65"/>
      <c r="AL8" s="65"/>
      <c r="AM8" s="65"/>
      <c r="AN8" s="65"/>
      <c r="AO8" s="65"/>
      <c r="AP8" s="65"/>
      <c r="AQ8" s="65"/>
      <c r="AR8" s="65" t="s">
        <v>17</v>
      </c>
      <c r="AS8" s="68" t="s">
        <v>75</v>
      </c>
      <c r="AT8" s="68"/>
      <c r="AU8" s="68"/>
      <c r="AV8" s="68" t="s">
        <v>76</v>
      </c>
      <c r="AW8" s="68">
        <v>11</v>
      </c>
      <c r="AX8" s="68" t="s">
        <v>77</v>
      </c>
      <c r="AY8" s="65"/>
      <c r="AZ8" s="68">
        <v>0</v>
      </c>
      <c r="BA8" s="68">
        <v>0</v>
      </c>
      <c r="BB8" s="68">
        <v>0</v>
      </c>
      <c r="BC8" s="68">
        <v>0</v>
      </c>
      <c r="BD8" s="68">
        <v>0</v>
      </c>
      <c r="BE8" s="68">
        <v>0</v>
      </c>
      <c r="BF8" s="68">
        <v>0</v>
      </c>
      <c r="BG8" s="68">
        <v>0</v>
      </c>
      <c r="BH8" s="68">
        <v>0</v>
      </c>
      <c r="BI8" s="68">
        <v>0</v>
      </c>
      <c r="BJ8" s="68"/>
      <c r="BK8" s="68" t="s">
        <v>75</v>
      </c>
      <c r="BL8" s="68"/>
      <c r="BM8" s="68" t="s">
        <v>70</v>
      </c>
      <c r="BN8" s="68"/>
      <c r="BO8" s="65" t="s">
        <v>78</v>
      </c>
      <c r="BP8" s="69" t="s">
        <v>62</v>
      </c>
      <c r="BQ8" s="68">
        <v>20</v>
      </c>
      <c r="BR8" s="68" t="s">
        <v>79</v>
      </c>
      <c r="BS8" s="65" t="s">
        <v>80</v>
      </c>
      <c r="BT8"/>
      <c r="BU8"/>
    </row>
    <row r="9" spans="1:73" s="70" customFormat="1" x14ac:dyDescent="0.15">
      <c r="A9" s="35">
        <v>1</v>
      </c>
      <c r="B9" s="33">
        <v>41553</v>
      </c>
      <c r="C9" s="67" t="s">
        <v>67</v>
      </c>
      <c r="D9" s="65" t="s">
        <v>68</v>
      </c>
      <c r="E9" s="65"/>
      <c r="F9" s="65" t="s">
        <v>81</v>
      </c>
      <c r="G9" s="66">
        <v>41455</v>
      </c>
      <c r="H9" s="68" t="s">
        <v>70</v>
      </c>
      <c r="I9" s="68" t="s">
        <v>71</v>
      </c>
      <c r="J9" s="68"/>
      <c r="K9" s="65" t="s">
        <v>68</v>
      </c>
      <c r="L9" s="65" t="s">
        <v>72</v>
      </c>
      <c r="M9" s="65">
        <v>122</v>
      </c>
      <c r="N9" s="65">
        <v>24.56</v>
      </c>
      <c r="O9" s="65" t="s">
        <v>16</v>
      </c>
      <c r="P9" s="65">
        <v>30000</v>
      </c>
      <c r="Q9" s="65">
        <v>27.8</v>
      </c>
      <c r="R9" s="65"/>
      <c r="S9" s="65"/>
      <c r="T9" s="65"/>
      <c r="U9" s="65"/>
      <c r="V9" s="65"/>
      <c r="W9" s="65"/>
      <c r="X9" s="65"/>
      <c r="Y9" s="65"/>
      <c r="Z9" s="65"/>
      <c r="AA9" s="65"/>
      <c r="AB9" s="65"/>
      <c r="AC9" s="65"/>
      <c r="AD9" s="65"/>
      <c r="AE9" s="65"/>
      <c r="AF9" s="65">
        <v>11.9</v>
      </c>
      <c r="AG9" s="65"/>
      <c r="AH9" s="65"/>
      <c r="AI9" s="65"/>
      <c r="AJ9" s="65"/>
      <c r="AK9" s="65"/>
      <c r="AL9" s="65"/>
      <c r="AM9" s="65"/>
      <c r="AN9" s="65"/>
      <c r="AO9" s="65"/>
      <c r="AP9" s="65"/>
      <c r="AQ9" s="65"/>
      <c r="AR9" s="65" t="s">
        <v>17</v>
      </c>
      <c r="AS9" s="68" t="s">
        <v>75</v>
      </c>
      <c r="AT9" s="68"/>
      <c r="AU9" s="68"/>
      <c r="AV9" s="68" t="s">
        <v>76</v>
      </c>
      <c r="AW9" s="68">
        <v>11</v>
      </c>
      <c r="AX9" s="68" t="s">
        <v>77</v>
      </c>
      <c r="AY9" s="65"/>
      <c r="AZ9" s="68">
        <v>0</v>
      </c>
      <c r="BA9" s="68">
        <v>12</v>
      </c>
      <c r="BB9" s="68">
        <v>0</v>
      </c>
      <c r="BC9" s="68">
        <v>0</v>
      </c>
      <c r="BD9" s="68">
        <v>0</v>
      </c>
      <c r="BE9" s="68">
        <v>0</v>
      </c>
      <c r="BF9" s="68">
        <v>0</v>
      </c>
      <c r="BG9" s="68">
        <v>0</v>
      </c>
      <c r="BH9" s="68">
        <v>0</v>
      </c>
      <c r="BI9" s="68">
        <v>0</v>
      </c>
      <c r="BJ9" s="68"/>
      <c r="BK9" s="68" t="s">
        <v>75</v>
      </c>
      <c r="BL9" s="68"/>
      <c r="BM9" s="68" t="s">
        <v>70</v>
      </c>
      <c r="BN9" s="68"/>
      <c r="BR9" s="68" t="s">
        <v>79</v>
      </c>
      <c r="BS9" s="65" t="s">
        <v>80</v>
      </c>
      <c r="BT9"/>
      <c r="BU9"/>
    </row>
    <row r="10" spans="1:73" x14ac:dyDescent="0.15">
      <c r="A10" s="35">
        <v>466</v>
      </c>
      <c r="B10" s="33">
        <v>41553</v>
      </c>
      <c r="C10" s="37" t="s">
        <v>224</v>
      </c>
      <c r="D10" s="35" t="s">
        <v>225</v>
      </c>
      <c r="E10" s="35"/>
      <c r="F10" s="35" t="s">
        <v>235</v>
      </c>
      <c r="G10" s="33">
        <v>41509</v>
      </c>
      <c r="H10" s="34" t="s">
        <v>227</v>
      </c>
      <c r="I10" s="34" t="s">
        <v>228</v>
      </c>
      <c r="J10" s="34"/>
      <c r="K10" s="35" t="s">
        <v>248</v>
      </c>
      <c r="L10" s="35" t="s">
        <v>249</v>
      </c>
      <c r="M10" s="35">
        <v>112.1</v>
      </c>
      <c r="N10" s="35">
        <v>26.24</v>
      </c>
      <c r="O10" s="35" t="s">
        <v>245</v>
      </c>
      <c r="P10" s="35">
        <v>30000</v>
      </c>
      <c r="Q10" s="35">
        <v>29.22</v>
      </c>
      <c r="R10" s="35"/>
      <c r="S10" s="35"/>
      <c r="T10" s="35"/>
      <c r="U10" s="35"/>
      <c r="V10" s="35"/>
      <c r="W10" s="35"/>
      <c r="X10" s="35"/>
      <c r="Y10" s="35"/>
      <c r="Z10" s="35"/>
      <c r="AA10" s="35"/>
      <c r="AB10" s="35"/>
      <c r="AC10" s="35"/>
      <c r="AD10" s="35"/>
      <c r="AE10" s="35"/>
      <c r="AF10" s="35">
        <v>11.68</v>
      </c>
      <c r="AG10" s="35"/>
      <c r="AH10" s="35"/>
      <c r="AI10" s="35"/>
      <c r="AJ10" s="35"/>
      <c r="AK10" s="35"/>
      <c r="AL10" s="35"/>
      <c r="AM10" s="35"/>
      <c r="AN10" s="35"/>
      <c r="AO10" s="35"/>
      <c r="AP10" s="35"/>
      <c r="AQ10" s="35"/>
      <c r="AR10" s="35" t="s">
        <v>236</v>
      </c>
      <c r="AS10" s="34" t="s">
        <v>232</v>
      </c>
      <c r="AT10" s="34"/>
      <c r="AU10" s="34"/>
      <c r="AV10" s="34" t="s">
        <v>243</v>
      </c>
      <c r="AW10" s="34">
        <v>12.5</v>
      </c>
      <c r="AX10" s="34" t="s">
        <v>244</v>
      </c>
      <c r="AY10" s="35"/>
      <c r="AZ10" s="34">
        <v>0</v>
      </c>
      <c r="BA10" s="34">
        <v>14</v>
      </c>
      <c r="BB10" s="34">
        <v>0</v>
      </c>
      <c r="BC10" s="34">
        <v>0</v>
      </c>
      <c r="BD10" s="34">
        <v>0</v>
      </c>
      <c r="BE10" s="34">
        <v>0</v>
      </c>
      <c r="BF10" s="34">
        <v>0</v>
      </c>
      <c r="BG10" s="34">
        <v>0</v>
      </c>
      <c r="BH10" s="34">
        <v>0</v>
      </c>
      <c r="BI10" s="34">
        <v>0</v>
      </c>
      <c r="BJ10" s="34">
        <v>24</v>
      </c>
      <c r="BK10" s="34" t="s">
        <v>227</v>
      </c>
      <c r="BL10" s="34"/>
      <c r="BM10" s="34" t="s">
        <v>228</v>
      </c>
      <c r="BN10" s="34"/>
      <c r="BO10" s="35"/>
      <c r="BP10" s="35"/>
      <c r="BQ10" s="34"/>
      <c r="BR10" s="34" t="s">
        <v>228</v>
      </c>
      <c r="BS10" s="35"/>
    </row>
    <row r="11" spans="1:73" x14ac:dyDescent="0.15">
      <c r="A11" s="35">
        <v>650</v>
      </c>
      <c r="B11" s="33">
        <v>41553</v>
      </c>
      <c r="C11" s="37" t="s">
        <v>224</v>
      </c>
      <c r="D11" s="35" t="s">
        <v>225</v>
      </c>
      <c r="E11" s="35"/>
      <c r="F11" s="35" t="s">
        <v>235</v>
      </c>
      <c r="G11" s="33">
        <v>41431</v>
      </c>
      <c r="H11" s="34" t="s">
        <v>227</v>
      </c>
      <c r="I11" s="34" t="s">
        <v>228</v>
      </c>
      <c r="J11" s="34"/>
      <c r="K11" s="35" t="s">
        <v>229</v>
      </c>
      <c r="L11" s="35" t="s">
        <v>230</v>
      </c>
      <c r="M11" s="35">
        <v>143</v>
      </c>
      <c r="N11" s="35">
        <v>26.87</v>
      </c>
      <c r="O11" s="35"/>
      <c r="P11" s="35"/>
      <c r="Q11" s="35"/>
      <c r="R11" s="35"/>
      <c r="S11" s="35"/>
      <c r="T11" s="35"/>
      <c r="U11" s="35"/>
      <c r="V11" s="35"/>
      <c r="W11" s="35"/>
      <c r="X11" s="35"/>
      <c r="Y11" s="35"/>
      <c r="Z11" s="35"/>
      <c r="AA11" s="35"/>
      <c r="AB11" s="35"/>
      <c r="AC11" s="35"/>
      <c r="AD11" s="35"/>
      <c r="AE11" s="35"/>
      <c r="AF11" s="35">
        <v>15.01</v>
      </c>
      <c r="AG11" s="35"/>
      <c r="AH11" s="35"/>
      <c r="AI11" s="35"/>
      <c r="AJ11" s="35"/>
      <c r="AK11" s="35"/>
      <c r="AL11" s="35"/>
      <c r="AM11" s="35"/>
      <c r="AN11" s="35"/>
      <c r="AO11" s="35"/>
      <c r="AP11" s="35"/>
      <c r="AQ11" s="35"/>
      <c r="AR11" s="35" t="s">
        <v>236</v>
      </c>
      <c r="AS11" s="34" t="s">
        <v>232</v>
      </c>
      <c r="AT11" s="34"/>
      <c r="AU11" s="34"/>
      <c r="AV11" s="34" t="s">
        <v>233</v>
      </c>
      <c r="AW11" s="34">
        <v>5.2</v>
      </c>
      <c r="AX11" s="34" t="s">
        <v>234</v>
      </c>
      <c r="AY11" s="35"/>
      <c r="AZ11" s="34">
        <v>0</v>
      </c>
      <c r="BA11" s="34">
        <v>0</v>
      </c>
      <c r="BB11" s="34">
        <v>0</v>
      </c>
      <c r="BC11" s="34">
        <v>0</v>
      </c>
      <c r="BD11" s="34">
        <v>0</v>
      </c>
      <c r="BE11" s="34">
        <v>0</v>
      </c>
      <c r="BF11" s="34">
        <v>0</v>
      </c>
      <c r="BG11" s="34">
        <v>0</v>
      </c>
      <c r="BH11" s="34">
        <v>0</v>
      </c>
      <c r="BI11" s="34">
        <v>0</v>
      </c>
      <c r="BJ11" s="34"/>
      <c r="BK11" s="34" t="s">
        <v>232</v>
      </c>
      <c r="BL11" s="34"/>
      <c r="BM11" s="34" t="s">
        <v>228</v>
      </c>
      <c r="BN11" s="34"/>
      <c r="BO11" s="35"/>
      <c r="BP11" s="35"/>
      <c r="BQ11" s="34"/>
      <c r="BR11" s="34" t="s">
        <v>228</v>
      </c>
      <c r="BS11" s="35"/>
    </row>
    <row r="12" spans="1:73" x14ac:dyDescent="0.15">
      <c r="A12" s="35">
        <v>1087</v>
      </c>
      <c r="B12" s="33">
        <v>41553</v>
      </c>
      <c r="C12" s="37" t="s">
        <v>224</v>
      </c>
      <c r="D12" s="35" t="s">
        <v>225</v>
      </c>
      <c r="E12" s="35"/>
      <c r="F12" s="35" t="s">
        <v>235</v>
      </c>
      <c r="G12" s="33">
        <v>41537</v>
      </c>
      <c r="H12" s="34" t="s">
        <v>227</v>
      </c>
      <c r="I12" s="34" t="s">
        <v>228</v>
      </c>
      <c r="J12" s="34"/>
      <c r="K12" s="35" t="s">
        <v>240</v>
      </c>
      <c r="L12" s="35" t="s">
        <v>241</v>
      </c>
      <c r="M12" s="35">
        <v>121.63</v>
      </c>
      <c r="N12" s="35">
        <v>26.57</v>
      </c>
      <c r="O12" s="35" t="s">
        <v>245</v>
      </c>
      <c r="P12" s="35">
        <v>30000</v>
      </c>
      <c r="Q12" s="35">
        <v>30.16</v>
      </c>
      <c r="R12" s="35"/>
      <c r="S12" s="35"/>
      <c r="T12" s="35"/>
      <c r="U12" s="35"/>
      <c r="V12" s="35"/>
      <c r="W12" s="35"/>
      <c r="X12" s="35"/>
      <c r="Y12" s="35"/>
      <c r="Z12" s="35"/>
      <c r="AA12" s="35"/>
      <c r="AB12" s="35"/>
      <c r="AC12" s="35"/>
      <c r="AD12" s="35"/>
      <c r="AE12" s="35"/>
      <c r="AF12" s="35">
        <v>12.67</v>
      </c>
      <c r="AG12" s="35"/>
      <c r="AH12" s="35"/>
      <c r="AI12" s="35"/>
      <c r="AJ12" s="35"/>
      <c r="AK12" s="35"/>
      <c r="AL12" s="35"/>
      <c r="AM12" s="35"/>
      <c r="AN12" s="35"/>
      <c r="AO12" s="35"/>
      <c r="AP12" s="35"/>
      <c r="AQ12" s="35"/>
      <c r="AR12" s="35" t="s">
        <v>236</v>
      </c>
      <c r="AS12" s="34" t="s">
        <v>228</v>
      </c>
      <c r="AT12" s="34"/>
      <c r="AU12" s="34"/>
      <c r="AV12" s="34" t="s">
        <v>246</v>
      </c>
      <c r="AW12" s="34">
        <v>9</v>
      </c>
      <c r="AX12" s="34" t="s">
        <v>244</v>
      </c>
      <c r="AY12" s="35"/>
      <c r="AZ12" s="34">
        <v>0</v>
      </c>
      <c r="BA12" s="34">
        <v>10</v>
      </c>
      <c r="BB12" s="34">
        <v>0</v>
      </c>
      <c r="BC12" s="34">
        <v>0</v>
      </c>
      <c r="BD12" s="34">
        <v>0</v>
      </c>
      <c r="BE12" s="34">
        <v>0</v>
      </c>
      <c r="BF12" s="34">
        <v>0</v>
      </c>
      <c r="BG12" s="34">
        <v>0</v>
      </c>
      <c r="BH12" s="34">
        <v>0</v>
      </c>
      <c r="BI12" s="34">
        <v>0</v>
      </c>
      <c r="BJ12" s="34">
        <v>12</v>
      </c>
      <c r="BK12" s="34" t="s">
        <v>227</v>
      </c>
      <c r="BL12" s="34"/>
      <c r="BM12" s="34" t="s">
        <v>228</v>
      </c>
      <c r="BN12" s="34"/>
      <c r="BO12" s="35"/>
      <c r="BP12" s="35"/>
      <c r="BQ12" s="34"/>
      <c r="BR12" s="34" t="s">
        <v>228</v>
      </c>
      <c r="BS12" s="38" t="s">
        <v>175</v>
      </c>
    </row>
    <row r="13" spans="1:73" s="70" customFormat="1" x14ac:dyDescent="0.15">
      <c r="A13" s="35">
        <v>4</v>
      </c>
      <c r="B13" s="33">
        <v>41553</v>
      </c>
      <c r="C13" s="67" t="s">
        <v>67</v>
      </c>
      <c r="D13" s="65" t="s">
        <v>68</v>
      </c>
      <c r="E13" s="65"/>
      <c r="F13" s="65" t="s">
        <v>19</v>
      </c>
      <c r="G13" s="66">
        <v>41455</v>
      </c>
      <c r="H13" s="68" t="s">
        <v>70</v>
      </c>
      <c r="I13" s="68" t="s">
        <v>71</v>
      </c>
      <c r="J13" s="68"/>
      <c r="K13" s="65" t="s">
        <v>68</v>
      </c>
      <c r="L13" s="65" t="s">
        <v>18</v>
      </c>
      <c r="M13" s="65">
        <v>122</v>
      </c>
      <c r="N13" s="65">
        <v>29.81</v>
      </c>
      <c r="O13" s="65"/>
      <c r="P13" s="65"/>
      <c r="Q13" s="65"/>
      <c r="R13" s="65"/>
      <c r="S13" s="65"/>
      <c r="T13" s="65"/>
      <c r="U13" s="65"/>
      <c r="V13" s="65"/>
      <c r="W13" s="65">
        <v>16.13</v>
      </c>
      <c r="X13" s="65"/>
      <c r="Y13" s="65"/>
      <c r="Z13" s="65"/>
      <c r="AA13" s="65"/>
      <c r="AB13" s="65"/>
      <c r="AC13" s="65"/>
      <c r="AD13" s="65"/>
      <c r="AE13" s="65"/>
      <c r="AF13" s="65"/>
      <c r="AG13" s="65"/>
      <c r="AH13" s="65"/>
      <c r="AI13" s="65">
        <v>21.43</v>
      </c>
      <c r="AJ13" s="65"/>
      <c r="AK13" s="65"/>
      <c r="AL13" s="65"/>
      <c r="AM13" s="65"/>
      <c r="AN13" s="65"/>
      <c r="AO13" s="65"/>
      <c r="AP13" s="65"/>
      <c r="AQ13" s="65"/>
      <c r="AR13" s="65" t="s">
        <v>20</v>
      </c>
      <c r="AS13" s="68" t="s">
        <v>75</v>
      </c>
      <c r="AT13" s="68"/>
      <c r="AU13" s="68"/>
      <c r="AV13" s="68" t="s">
        <v>76</v>
      </c>
      <c r="AW13" s="68">
        <v>11</v>
      </c>
      <c r="AX13" s="68" t="s">
        <v>77</v>
      </c>
      <c r="AY13" s="65"/>
      <c r="AZ13" s="68">
        <v>0</v>
      </c>
      <c r="BA13" s="68">
        <v>0</v>
      </c>
      <c r="BB13" s="68">
        <v>0</v>
      </c>
      <c r="BC13" s="68">
        <v>0</v>
      </c>
      <c r="BD13" s="68">
        <v>0</v>
      </c>
      <c r="BE13" s="68">
        <v>0</v>
      </c>
      <c r="BF13" s="68">
        <v>0</v>
      </c>
      <c r="BG13" s="68">
        <v>0</v>
      </c>
      <c r="BH13" s="68">
        <v>0</v>
      </c>
      <c r="BI13" s="68">
        <v>0</v>
      </c>
      <c r="BJ13" s="68"/>
      <c r="BK13" s="68" t="s">
        <v>75</v>
      </c>
      <c r="BL13" s="68"/>
      <c r="BM13" s="68" t="s">
        <v>70</v>
      </c>
      <c r="BN13" s="68"/>
      <c r="BO13" s="65" t="s">
        <v>78</v>
      </c>
      <c r="BP13" s="69" t="s">
        <v>62</v>
      </c>
      <c r="BQ13" s="68">
        <v>20</v>
      </c>
      <c r="BR13" s="68" t="s">
        <v>79</v>
      </c>
      <c r="BS13" s="65" t="s">
        <v>80</v>
      </c>
      <c r="BT13"/>
      <c r="BU13"/>
    </row>
    <row r="14" spans="1:73" s="70" customFormat="1" x14ac:dyDescent="0.15">
      <c r="A14" s="35">
        <v>4</v>
      </c>
      <c r="B14" s="33">
        <v>41553</v>
      </c>
      <c r="C14" s="67" t="s">
        <v>67</v>
      </c>
      <c r="D14" s="65" t="s">
        <v>68</v>
      </c>
      <c r="E14" s="65"/>
      <c r="F14" s="65" t="s">
        <v>19</v>
      </c>
      <c r="G14" s="66">
        <v>41455</v>
      </c>
      <c r="H14" s="68" t="s">
        <v>70</v>
      </c>
      <c r="I14" s="68" t="s">
        <v>71</v>
      </c>
      <c r="J14" s="68"/>
      <c r="K14" s="65" t="s">
        <v>68</v>
      </c>
      <c r="L14" s="65" t="s">
        <v>72</v>
      </c>
      <c r="M14" s="65">
        <v>122</v>
      </c>
      <c r="N14" s="65">
        <v>29.81</v>
      </c>
      <c r="O14" s="65"/>
      <c r="P14" s="65"/>
      <c r="Q14" s="65"/>
      <c r="R14" s="65"/>
      <c r="S14" s="65"/>
      <c r="T14" s="65"/>
      <c r="U14" s="65"/>
      <c r="V14" s="65"/>
      <c r="W14" s="65">
        <v>16.13</v>
      </c>
      <c r="X14" s="65"/>
      <c r="Y14" s="65"/>
      <c r="Z14" s="65"/>
      <c r="AA14" s="65"/>
      <c r="AB14" s="65"/>
      <c r="AC14" s="65"/>
      <c r="AD14" s="65"/>
      <c r="AE14" s="65"/>
      <c r="AF14" s="65"/>
      <c r="AG14" s="65"/>
      <c r="AH14" s="65"/>
      <c r="AI14" s="65">
        <v>21.43</v>
      </c>
      <c r="AJ14" s="65"/>
      <c r="AK14" s="65"/>
      <c r="AL14" s="65"/>
      <c r="AM14" s="65"/>
      <c r="AN14" s="65"/>
      <c r="AO14" s="65"/>
      <c r="AP14" s="65"/>
      <c r="AQ14" s="65"/>
      <c r="AR14" s="65" t="s">
        <v>20</v>
      </c>
      <c r="AS14" s="68" t="s">
        <v>75</v>
      </c>
      <c r="AT14" s="68"/>
      <c r="AU14" s="68"/>
      <c r="AV14" s="68" t="s">
        <v>76</v>
      </c>
      <c r="AW14" s="68">
        <v>11</v>
      </c>
      <c r="AX14" s="68" t="s">
        <v>77</v>
      </c>
      <c r="AY14" s="65"/>
      <c r="AZ14" s="68">
        <v>0</v>
      </c>
      <c r="BA14" s="68">
        <v>12</v>
      </c>
      <c r="BB14" s="68">
        <v>0</v>
      </c>
      <c r="BC14" s="68">
        <v>0</v>
      </c>
      <c r="BD14" s="68">
        <v>0</v>
      </c>
      <c r="BE14" s="68">
        <v>0</v>
      </c>
      <c r="BF14" s="68">
        <v>0</v>
      </c>
      <c r="BG14" s="68">
        <v>0</v>
      </c>
      <c r="BH14" s="68">
        <v>0</v>
      </c>
      <c r="BI14" s="68">
        <v>0</v>
      </c>
      <c r="BJ14" s="68"/>
      <c r="BK14" s="68" t="s">
        <v>75</v>
      </c>
      <c r="BL14" s="68"/>
      <c r="BM14" s="68" t="s">
        <v>70</v>
      </c>
      <c r="BN14" s="68"/>
      <c r="BR14" s="68" t="s">
        <v>79</v>
      </c>
      <c r="BS14" s="65" t="s">
        <v>80</v>
      </c>
      <c r="BT14"/>
      <c r="BU14"/>
    </row>
    <row r="15" spans="1:73" x14ac:dyDescent="0.15">
      <c r="A15" s="35">
        <v>468</v>
      </c>
      <c r="B15" s="33">
        <v>41553</v>
      </c>
      <c r="C15" s="37" t="s">
        <v>224</v>
      </c>
      <c r="D15" s="35" t="s">
        <v>225</v>
      </c>
      <c r="E15" s="35"/>
      <c r="F15" s="35" t="s">
        <v>237</v>
      </c>
      <c r="G15" s="33">
        <v>41509</v>
      </c>
      <c r="H15" s="34" t="s">
        <v>227</v>
      </c>
      <c r="I15" s="34" t="s">
        <v>228</v>
      </c>
      <c r="J15" s="34"/>
      <c r="K15" s="35" t="s">
        <v>248</v>
      </c>
      <c r="L15" s="35" t="s">
        <v>249</v>
      </c>
      <c r="M15" s="35">
        <v>111</v>
      </c>
      <c r="N15" s="35">
        <v>37.75</v>
      </c>
      <c r="O15" s="35"/>
      <c r="P15" s="35"/>
      <c r="Q15" s="35"/>
      <c r="R15" s="35"/>
      <c r="S15" s="35"/>
      <c r="T15" s="35"/>
      <c r="U15" s="35"/>
      <c r="V15" s="35"/>
      <c r="W15" s="35">
        <v>23</v>
      </c>
      <c r="X15" s="35"/>
      <c r="Y15" s="35"/>
      <c r="Z15" s="35"/>
      <c r="AA15" s="35"/>
      <c r="AB15" s="35"/>
      <c r="AC15" s="35"/>
      <c r="AD15" s="35"/>
      <c r="AE15" s="35"/>
      <c r="AF15" s="35"/>
      <c r="AG15" s="35"/>
      <c r="AH15" s="35"/>
      <c r="AI15" s="35">
        <v>26.3</v>
      </c>
      <c r="AJ15" s="35"/>
      <c r="AK15" s="35"/>
      <c r="AL15" s="35"/>
      <c r="AM15" s="35"/>
      <c r="AN15" s="35"/>
      <c r="AO15" s="35"/>
      <c r="AP15" s="35"/>
      <c r="AQ15" s="35"/>
      <c r="AR15" s="35" t="s">
        <v>238</v>
      </c>
      <c r="AS15" s="34" t="s">
        <v>232</v>
      </c>
      <c r="AT15" s="34"/>
      <c r="AU15" s="34"/>
      <c r="AV15" s="34" t="s">
        <v>243</v>
      </c>
      <c r="AW15" s="34">
        <v>12.5</v>
      </c>
      <c r="AX15" s="34" t="s">
        <v>244</v>
      </c>
      <c r="AY15" s="35"/>
      <c r="AZ15" s="34">
        <v>0</v>
      </c>
      <c r="BA15" s="34">
        <v>14</v>
      </c>
      <c r="BB15" s="34">
        <v>0</v>
      </c>
      <c r="BC15" s="34">
        <v>0</v>
      </c>
      <c r="BD15" s="34">
        <v>0</v>
      </c>
      <c r="BE15" s="34">
        <v>0</v>
      </c>
      <c r="BF15" s="34">
        <v>0</v>
      </c>
      <c r="BG15" s="34">
        <v>0</v>
      </c>
      <c r="BH15" s="34">
        <v>0</v>
      </c>
      <c r="BI15" s="34">
        <v>0</v>
      </c>
      <c r="BJ15" s="34">
        <v>24</v>
      </c>
      <c r="BK15" s="34" t="s">
        <v>227</v>
      </c>
      <c r="BL15" s="34"/>
      <c r="BM15" s="34" t="s">
        <v>228</v>
      </c>
      <c r="BN15" s="34"/>
      <c r="BO15" s="35"/>
      <c r="BP15" s="35"/>
      <c r="BQ15" s="34"/>
      <c r="BR15" s="34" t="s">
        <v>228</v>
      </c>
      <c r="BS15" s="35"/>
    </row>
    <row r="16" spans="1:73" x14ac:dyDescent="0.15">
      <c r="A16" s="35">
        <v>653</v>
      </c>
      <c r="B16" s="33">
        <v>41553</v>
      </c>
      <c r="C16" s="37" t="s">
        <v>224</v>
      </c>
      <c r="D16" s="35" t="s">
        <v>225</v>
      </c>
      <c r="E16" s="35"/>
      <c r="F16" s="35" t="s">
        <v>237</v>
      </c>
      <c r="G16" s="33">
        <v>41431</v>
      </c>
      <c r="H16" s="34" t="s">
        <v>227</v>
      </c>
      <c r="I16" s="34" t="s">
        <v>228</v>
      </c>
      <c r="J16" s="34"/>
      <c r="K16" s="35" t="s">
        <v>229</v>
      </c>
      <c r="L16" s="35" t="s">
        <v>230</v>
      </c>
      <c r="M16" s="35">
        <v>143</v>
      </c>
      <c r="N16" s="35">
        <v>33.590000000000003</v>
      </c>
      <c r="O16" s="35"/>
      <c r="P16" s="35"/>
      <c r="Q16" s="35"/>
      <c r="R16" s="35"/>
      <c r="S16" s="35"/>
      <c r="T16" s="35"/>
      <c r="U16" s="35"/>
      <c r="V16" s="35"/>
      <c r="W16" s="35">
        <v>17.47</v>
      </c>
      <c r="X16" s="35"/>
      <c r="Y16" s="35"/>
      <c r="Z16" s="35"/>
      <c r="AA16" s="35"/>
      <c r="AB16" s="35"/>
      <c r="AC16" s="35"/>
      <c r="AD16" s="35"/>
      <c r="AE16" s="35"/>
      <c r="AF16" s="35"/>
      <c r="AG16" s="35"/>
      <c r="AH16" s="35"/>
      <c r="AI16" s="35">
        <v>25.69</v>
      </c>
      <c r="AJ16" s="35"/>
      <c r="AK16" s="35"/>
      <c r="AL16" s="35"/>
      <c r="AM16" s="35"/>
      <c r="AN16" s="35"/>
      <c r="AO16" s="35"/>
      <c r="AP16" s="35"/>
      <c r="AQ16" s="35"/>
      <c r="AR16" s="35" t="s">
        <v>238</v>
      </c>
      <c r="AS16" s="34" t="s">
        <v>232</v>
      </c>
      <c r="AT16" s="34"/>
      <c r="AU16" s="34"/>
      <c r="AV16" s="34" t="s">
        <v>233</v>
      </c>
      <c r="AW16" s="34">
        <v>5.2</v>
      </c>
      <c r="AX16" s="34" t="s">
        <v>234</v>
      </c>
      <c r="AY16" s="35"/>
      <c r="AZ16" s="34">
        <v>0</v>
      </c>
      <c r="BA16" s="34">
        <v>0</v>
      </c>
      <c r="BB16" s="34">
        <v>0</v>
      </c>
      <c r="BC16" s="34">
        <v>0</v>
      </c>
      <c r="BD16" s="34">
        <v>0</v>
      </c>
      <c r="BE16" s="34">
        <v>0</v>
      </c>
      <c r="BF16" s="34">
        <v>0</v>
      </c>
      <c r="BG16" s="34">
        <v>0</v>
      </c>
      <c r="BH16" s="34">
        <v>0</v>
      </c>
      <c r="BI16" s="34">
        <v>0</v>
      </c>
      <c r="BJ16" s="34"/>
      <c r="BK16" s="34" t="s">
        <v>232</v>
      </c>
      <c r="BL16" s="34"/>
      <c r="BM16" s="34" t="s">
        <v>228</v>
      </c>
      <c r="BN16" s="34"/>
      <c r="BO16" s="35"/>
      <c r="BP16" s="35"/>
      <c r="BQ16" s="34"/>
      <c r="BR16" s="34" t="s">
        <v>228</v>
      </c>
      <c r="BS16" s="35"/>
    </row>
    <row r="17" spans="1:71" x14ac:dyDescent="0.15">
      <c r="A17" s="35">
        <v>1090</v>
      </c>
      <c r="B17" s="33">
        <v>41553</v>
      </c>
      <c r="C17" s="37" t="s">
        <v>224</v>
      </c>
      <c r="D17" s="35" t="s">
        <v>225</v>
      </c>
      <c r="E17" s="35"/>
      <c r="F17" s="35" t="s">
        <v>247</v>
      </c>
      <c r="G17" s="33">
        <v>41537</v>
      </c>
      <c r="H17" s="34" t="s">
        <v>227</v>
      </c>
      <c r="I17" s="34" t="s">
        <v>228</v>
      </c>
      <c r="J17" s="34"/>
      <c r="K17" s="35" t="s">
        <v>240</v>
      </c>
      <c r="L17" s="35" t="s">
        <v>241</v>
      </c>
      <c r="M17" s="35">
        <v>121.63</v>
      </c>
      <c r="N17" s="35">
        <v>32.28</v>
      </c>
      <c r="O17" s="35"/>
      <c r="P17" s="35"/>
      <c r="Q17" s="35"/>
      <c r="R17" s="35"/>
      <c r="S17" s="35"/>
      <c r="T17" s="35"/>
      <c r="U17" s="35"/>
      <c r="V17" s="35"/>
      <c r="W17" s="35">
        <v>17.45</v>
      </c>
      <c r="X17" s="35"/>
      <c r="Y17" s="35"/>
      <c r="Z17" s="35"/>
      <c r="AA17" s="35"/>
      <c r="AB17" s="35"/>
      <c r="AC17" s="35"/>
      <c r="AD17" s="35"/>
      <c r="AE17" s="35"/>
      <c r="AF17" s="35"/>
      <c r="AG17" s="35"/>
      <c r="AH17" s="35"/>
      <c r="AI17" s="35">
        <v>23.23</v>
      </c>
      <c r="AJ17" s="35"/>
      <c r="AK17" s="35"/>
      <c r="AL17" s="35"/>
      <c r="AM17" s="35"/>
      <c r="AN17" s="35"/>
      <c r="AO17" s="35"/>
      <c r="AP17" s="35"/>
      <c r="AQ17" s="35"/>
      <c r="AR17" s="35" t="s">
        <v>238</v>
      </c>
      <c r="AS17" s="34" t="s">
        <v>228</v>
      </c>
      <c r="AT17" s="34"/>
      <c r="AU17" s="34"/>
      <c r="AV17" s="34" t="s">
        <v>246</v>
      </c>
      <c r="AW17" s="34">
        <v>9</v>
      </c>
      <c r="AX17" s="34" t="s">
        <v>244</v>
      </c>
      <c r="AY17" s="35"/>
      <c r="AZ17" s="34">
        <v>0</v>
      </c>
      <c r="BA17" s="34">
        <v>10</v>
      </c>
      <c r="BB17" s="34">
        <v>0</v>
      </c>
      <c r="BC17" s="34">
        <v>0</v>
      </c>
      <c r="BD17" s="34">
        <v>0</v>
      </c>
      <c r="BE17" s="34">
        <v>0</v>
      </c>
      <c r="BF17" s="34">
        <v>0</v>
      </c>
      <c r="BG17" s="34">
        <v>0</v>
      </c>
      <c r="BH17" s="34">
        <v>0</v>
      </c>
      <c r="BI17" s="34">
        <v>0</v>
      </c>
      <c r="BJ17" s="34">
        <v>12</v>
      </c>
      <c r="BK17" s="34" t="s">
        <v>227</v>
      </c>
      <c r="BL17" s="34"/>
      <c r="BM17" s="34" t="s">
        <v>228</v>
      </c>
      <c r="BN17" s="34"/>
      <c r="BO17" s="35"/>
      <c r="BP17" s="35"/>
      <c r="BQ17" s="34"/>
      <c r="BR17" s="34" t="s">
        <v>228</v>
      </c>
      <c r="BS17" s="38" t="s">
        <v>175</v>
      </c>
    </row>
    <row r="18" spans="1:71" x14ac:dyDescent="0.15">
      <c r="A18" s="35">
        <v>3025</v>
      </c>
      <c r="B18" s="33">
        <v>41553</v>
      </c>
      <c r="C18" s="37" t="s">
        <v>250</v>
      </c>
      <c r="D18" s="35" t="s">
        <v>251</v>
      </c>
      <c r="E18" s="35"/>
      <c r="F18" s="35" t="s">
        <v>259</v>
      </c>
      <c r="G18" s="33">
        <v>41425</v>
      </c>
      <c r="H18" s="34" t="s">
        <v>252</v>
      </c>
      <c r="I18" s="34" t="s">
        <v>234</v>
      </c>
      <c r="J18" s="34"/>
      <c r="K18" s="35" t="s">
        <v>253</v>
      </c>
      <c r="L18" s="35" t="s">
        <v>254</v>
      </c>
      <c r="M18" s="35">
        <v>140</v>
      </c>
      <c r="N18" s="35">
        <v>38</v>
      </c>
      <c r="O18" s="35"/>
      <c r="P18" s="35"/>
      <c r="Q18" s="35"/>
      <c r="R18" s="35"/>
      <c r="S18" s="35"/>
      <c r="T18" s="35"/>
      <c r="U18" s="35"/>
      <c r="V18" s="35"/>
      <c r="W18" s="35">
        <v>24</v>
      </c>
      <c r="X18" s="35"/>
      <c r="Y18" s="35"/>
      <c r="Z18" s="35"/>
      <c r="AA18" s="35"/>
      <c r="AB18" s="35"/>
      <c r="AC18" s="35"/>
      <c r="AD18" s="35"/>
      <c r="AE18" s="35"/>
      <c r="AF18" s="35"/>
      <c r="AG18" s="35"/>
      <c r="AH18" s="35"/>
      <c r="AI18" s="35">
        <v>30</v>
      </c>
      <c r="AJ18" s="35"/>
      <c r="AK18" s="35"/>
      <c r="AL18" s="35"/>
      <c r="AM18" s="35"/>
      <c r="AN18" s="35"/>
      <c r="AO18" s="35"/>
      <c r="AP18" s="35"/>
      <c r="AQ18" s="35"/>
      <c r="AR18" s="35" t="s">
        <v>238</v>
      </c>
      <c r="AS18" s="34" t="s">
        <v>234</v>
      </c>
      <c r="AT18" s="34"/>
      <c r="AU18" s="34"/>
      <c r="AV18" s="34"/>
      <c r="AW18" s="34"/>
      <c r="AX18" s="34" t="s">
        <v>256</v>
      </c>
      <c r="AY18" s="35"/>
      <c r="AZ18" s="34">
        <v>0</v>
      </c>
      <c r="BA18" s="34">
        <v>0</v>
      </c>
      <c r="BB18" s="34">
        <v>12</v>
      </c>
      <c r="BC18" s="34">
        <v>0</v>
      </c>
      <c r="BD18" s="34">
        <v>0</v>
      </c>
      <c r="BE18" s="34">
        <v>0</v>
      </c>
      <c r="BF18" s="34">
        <v>0</v>
      </c>
      <c r="BG18" s="34">
        <v>0</v>
      </c>
      <c r="BH18" s="34">
        <v>0</v>
      </c>
      <c r="BI18" s="34">
        <v>0</v>
      </c>
      <c r="BJ18" s="34">
        <v>24</v>
      </c>
      <c r="BK18" s="34" t="s">
        <v>257</v>
      </c>
      <c r="BL18" s="34"/>
      <c r="BM18" s="34" t="s">
        <v>234</v>
      </c>
      <c r="BN18" s="34"/>
      <c r="BO18" s="35"/>
      <c r="BP18" s="35"/>
      <c r="BQ18" s="34"/>
      <c r="BR18" s="34" t="s">
        <v>234</v>
      </c>
      <c r="BS18" s="35" t="s">
        <v>258</v>
      </c>
    </row>
  </sheetData>
  <sheetProtection algorithmName="SHA-512" hashValue="eGqBN3qbr4FRvomKvXZccwkRZJZ3cZqaPUoMB1ctLBhvvfMICv36s1euTZ3M1KCcwOCwfLG6fgCGejWlP/4uaA==" saltValue="GIwTUt8OpI6K1U8WOalsKA==" spinCount="100000" sheet="1" objects="1" scenarios="1"/>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BS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3" width="10.1640625" customWidth="1"/>
    <col min="44" max="44" width="27.6640625" customWidth="1"/>
    <col min="45" max="48" width="9.33203125" customWidth="1"/>
    <col min="49" max="50" width="7.83203125" customWidth="1"/>
    <col min="51" max="51" width="10.1640625" customWidth="1"/>
    <col min="67" max="67" width="38.6640625" customWidth="1"/>
    <col min="68" max="68" width="11.5" customWidth="1"/>
    <col min="69" max="70" width="11.33203125" customWidth="1"/>
    <col min="71" max="71" width="29.5" customWidth="1"/>
  </cols>
  <sheetData>
    <row r="1" spans="1:71"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66</v>
      </c>
      <c r="AO1" s="13" t="s">
        <v>185</v>
      </c>
      <c r="AP1" s="13" t="s">
        <v>186</v>
      </c>
      <c r="AQ1" s="13" t="s">
        <v>187</v>
      </c>
      <c r="AR1" s="14" t="s">
        <v>151</v>
      </c>
      <c r="AS1" s="15" t="s">
        <v>152</v>
      </c>
      <c r="AT1" s="15" t="s">
        <v>153</v>
      </c>
      <c r="AU1" s="16" t="s">
        <v>49</v>
      </c>
      <c r="AV1" s="17" t="s">
        <v>50</v>
      </c>
      <c r="AW1" s="18" t="s">
        <v>181</v>
      </c>
      <c r="AX1" s="19" t="s">
        <v>182</v>
      </c>
      <c r="AY1" s="20" t="s">
        <v>106</v>
      </c>
      <c r="AZ1" s="21" t="s">
        <v>189</v>
      </c>
      <c r="BA1" s="22" t="s">
        <v>190</v>
      </c>
      <c r="BB1" s="21" t="s">
        <v>116</v>
      </c>
      <c r="BC1" s="22" t="s">
        <v>117</v>
      </c>
      <c r="BD1" s="21" t="s">
        <v>118</v>
      </c>
      <c r="BE1" s="22" t="s">
        <v>119</v>
      </c>
      <c r="BF1" s="21" t="s">
        <v>145</v>
      </c>
      <c r="BG1" s="23" t="s">
        <v>146</v>
      </c>
      <c r="BH1" s="21" t="s">
        <v>147</v>
      </c>
      <c r="BI1" s="23" t="s">
        <v>148</v>
      </c>
      <c r="BJ1" s="4" t="s">
        <v>149</v>
      </c>
      <c r="BK1" s="4" t="s">
        <v>150</v>
      </c>
      <c r="BL1" s="4" t="s">
        <v>124</v>
      </c>
      <c r="BM1" s="4" t="s">
        <v>158</v>
      </c>
      <c r="BN1" s="4" t="s">
        <v>103</v>
      </c>
      <c r="BO1" s="2" t="s">
        <v>137</v>
      </c>
      <c r="BP1" s="2" t="s">
        <v>138</v>
      </c>
      <c r="BQ1" s="4" t="s">
        <v>139</v>
      </c>
      <c r="BR1" s="4" t="s">
        <v>208</v>
      </c>
      <c r="BS1" s="2" t="s">
        <v>107</v>
      </c>
    </row>
    <row r="2" spans="1:71" x14ac:dyDescent="0.15">
      <c r="A2" s="55">
        <v>3</v>
      </c>
      <c r="B2" s="33">
        <v>41376</v>
      </c>
      <c r="C2" s="37" t="s">
        <v>67</v>
      </c>
      <c r="D2" s="35" t="s">
        <v>68</v>
      </c>
      <c r="E2" s="35"/>
      <c r="F2" s="35" t="s">
        <v>69</v>
      </c>
      <c r="G2" s="33">
        <v>41090</v>
      </c>
      <c r="H2" s="34" t="s">
        <v>70</v>
      </c>
      <c r="I2" s="34" t="s">
        <v>71</v>
      </c>
      <c r="J2" s="34"/>
      <c r="K2" s="35" t="s">
        <v>68</v>
      </c>
      <c r="L2" s="35" t="s">
        <v>18</v>
      </c>
      <c r="M2" s="35">
        <v>106</v>
      </c>
      <c r="N2" s="35">
        <v>21.45</v>
      </c>
      <c r="O2" s="35" t="s">
        <v>73</v>
      </c>
      <c r="P2" s="35">
        <v>30000</v>
      </c>
      <c r="Q2" s="35">
        <v>24.37</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t="s">
        <v>74</v>
      </c>
      <c r="AS2" s="34" t="s">
        <v>75</v>
      </c>
      <c r="AT2" s="34"/>
      <c r="AU2" s="34"/>
      <c r="AV2" s="34" t="s">
        <v>76</v>
      </c>
      <c r="AW2" s="34">
        <v>7.5</v>
      </c>
      <c r="AX2" s="34" t="s">
        <v>77</v>
      </c>
      <c r="AY2" s="35"/>
      <c r="AZ2" s="34">
        <v>0</v>
      </c>
      <c r="BA2" s="34">
        <v>0</v>
      </c>
      <c r="BB2" s="34">
        <v>0</v>
      </c>
      <c r="BC2" s="34">
        <v>0</v>
      </c>
      <c r="BD2" s="34">
        <v>0</v>
      </c>
      <c r="BE2" s="34">
        <v>0</v>
      </c>
      <c r="BF2" s="34">
        <v>0</v>
      </c>
      <c r="BG2" s="34">
        <v>0</v>
      </c>
      <c r="BH2" s="34">
        <v>0</v>
      </c>
      <c r="BI2" s="34">
        <v>0</v>
      </c>
      <c r="BJ2" s="34"/>
      <c r="BK2" s="34" t="s">
        <v>75</v>
      </c>
      <c r="BL2" s="34"/>
      <c r="BM2" s="34" t="s">
        <v>70</v>
      </c>
      <c r="BN2" s="34"/>
      <c r="BO2" s="35"/>
      <c r="BP2" s="38"/>
      <c r="BQ2" s="34"/>
      <c r="BR2" s="34" t="s">
        <v>79</v>
      </c>
      <c r="BS2" s="35" t="s">
        <v>80</v>
      </c>
    </row>
    <row r="3" spans="1:71" x14ac:dyDescent="0.15">
      <c r="A3" s="55">
        <v>3</v>
      </c>
      <c r="B3" s="33">
        <v>41376</v>
      </c>
      <c r="C3" s="37" t="s">
        <v>67</v>
      </c>
      <c r="D3" s="35" t="s">
        <v>68</v>
      </c>
      <c r="E3" s="35"/>
      <c r="F3" s="35" t="s">
        <v>69</v>
      </c>
      <c r="G3" s="33">
        <v>41090</v>
      </c>
      <c r="H3" s="34" t="s">
        <v>70</v>
      </c>
      <c r="I3" s="34" t="s">
        <v>71</v>
      </c>
      <c r="J3" s="34"/>
      <c r="K3" s="35" t="s">
        <v>68</v>
      </c>
      <c r="L3" s="35" t="s">
        <v>72</v>
      </c>
      <c r="M3" s="35">
        <v>106</v>
      </c>
      <c r="N3" s="35">
        <v>21.45</v>
      </c>
      <c r="O3" s="35" t="s">
        <v>73</v>
      </c>
      <c r="P3" s="35">
        <v>30000</v>
      </c>
      <c r="Q3" s="35">
        <v>24.37</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t="s">
        <v>74</v>
      </c>
      <c r="AS3" s="34" t="s">
        <v>75</v>
      </c>
      <c r="AT3" s="34"/>
      <c r="AU3" s="34"/>
      <c r="AV3" s="34" t="s">
        <v>76</v>
      </c>
      <c r="AW3" s="34">
        <v>7.5</v>
      </c>
      <c r="AX3" s="34" t="s">
        <v>77</v>
      </c>
      <c r="AY3" s="35"/>
      <c r="AZ3" s="34">
        <v>0</v>
      </c>
      <c r="BA3" s="34">
        <v>0</v>
      </c>
      <c r="BB3" s="34">
        <v>0</v>
      </c>
      <c r="BC3" s="34">
        <v>0</v>
      </c>
      <c r="BD3" s="34">
        <v>0</v>
      </c>
      <c r="BE3" s="34">
        <v>0</v>
      </c>
      <c r="BF3" s="34">
        <v>0</v>
      </c>
      <c r="BG3" s="34">
        <v>0</v>
      </c>
      <c r="BH3" s="34">
        <v>0</v>
      </c>
      <c r="BI3" s="34">
        <v>0</v>
      </c>
      <c r="BJ3" s="34"/>
      <c r="BK3" s="34" t="s">
        <v>75</v>
      </c>
      <c r="BL3" s="34"/>
      <c r="BM3" s="34" t="s">
        <v>70</v>
      </c>
      <c r="BN3" s="34"/>
      <c r="BO3" s="35" t="s">
        <v>78</v>
      </c>
      <c r="BP3" s="38" t="s">
        <v>62</v>
      </c>
      <c r="BQ3" s="34">
        <v>20</v>
      </c>
      <c r="BR3" s="34" t="s">
        <v>79</v>
      </c>
      <c r="BS3" s="35" t="s">
        <v>80</v>
      </c>
    </row>
    <row r="4" spans="1:71" x14ac:dyDescent="0.15">
      <c r="A4" s="55">
        <v>467</v>
      </c>
      <c r="B4" s="33">
        <v>41373</v>
      </c>
      <c r="C4" s="37" t="s">
        <v>67</v>
      </c>
      <c r="D4" s="35" t="s">
        <v>68</v>
      </c>
      <c r="E4" s="35"/>
      <c r="F4" s="35" t="s">
        <v>21</v>
      </c>
      <c r="G4" s="33">
        <v>41341</v>
      </c>
      <c r="H4" s="34" t="s">
        <v>22</v>
      </c>
      <c r="I4" s="34" t="s">
        <v>71</v>
      </c>
      <c r="J4" s="34"/>
      <c r="K4" s="35" t="s">
        <v>23</v>
      </c>
      <c r="L4" s="35" t="s">
        <v>24</v>
      </c>
      <c r="M4" s="35">
        <v>108</v>
      </c>
      <c r="N4" s="35">
        <v>22.25</v>
      </c>
      <c r="O4" s="35" t="s">
        <v>16</v>
      </c>
      <c r="P4" s="35">
        <v>30000</v>
      </c>
      <c r="Q4" s="35">
        <v>25</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t="s">
        <v>25</v>
      </c>
      <c r="AS4" s="34" t="s">
        <v>79</v>
      </c>
      <c r="AT4" s="34"/>
      <c r="AU4" s="34"/>
      <c r="AV4" s="34" t="s">
        <v>76</v>
      </c>
      <c r="AW4" s="34">
        <v>8</v>
      </c>
      <c r="AX4" s="34" t="s">
        <v>26</v>
      </c>
      <c r="AY4" s="35"/>
      <c r="AZ4" s="34">
        <v>0</v>
      </c>
      <c r="BA4" s="34">
        <v>13</v>
      </c>
      <c r="BB4" s="34">
        <v>0</v>
      </c>
      <c r="BC4" s="34">
        <v>0</v>
      </c>
      <c r="BD4" s="34">
        <v>0</v>
      </c>
      <c r="BE4" s="34">
        <v>0</v>
      </c>
      <c r="BF4" s="34">
        <v>0</v>
      </c>
      <c r="BG4" s="34">
        <v>0</v>
      </c>
      <c r="BH4" s="34">
        <v>0</v>
      </c>
      <c r="BI4" s="34">
        <v>0</v>
      </c>
      <c r="BJ4" s="34">
        <v>24</v>
      </c>
      <c r="BK4" s="34" t="s">
        <v>22</v>
      </c>
      <c r="BL4" s="34"/>
      <c r="BM4" s="34" t="s">
        <v>79</v>
      </c>
      <c r="BN4" s="34"/>
      <c r="BO4" s="35"/>
      <c r="BP4" s="35"/>
      <c r="BQ4" s="34"/>
      <c r="BR4" s="34" t="s">
        <v>79</v>
      </c>
      <c r="BS4" s="35"/>
    </row>
    <row r="5" spans="1:71" x14ac:dyDescent="0.15">
      <c r="A5" s="55">
        <v>652</v>
      </c>
      <c r="B5" s="33">
        <v>41375</v>
      </c>
      <c r="C5" s="37" t="s">
        <v>67</v>
      </c>
      <c r="D5" s="35" t="s">
        <v>68</v>
      </c>
      <c r="E5" s="35"/>
      <c r="F5" s="35" t="s">
        <v>21</v>
      </c>
      <c r="G5" s="33">
        <v>41152</v>
      </c>
      <c r="H5" s="34" t="s">
        <v>22</v>
      </c>
      <c r="I5" s="34" t="s">
        <v>71</v>
      </c>
      <c r="J5" s="34"/>
      <c r="K5" s="35" t="s">
        <v>28</v>
      </c>
      <c r="L5" s="35" t="s">
        <v>29</v>
      </c>
      <c r="M5" s="35">
        <v>108</v>
      </c>
      <c r="N5" s="35">
        <v>21.2</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t="s">
        <v>25</v>
      </c>
      <c r="AS5" s="34" t="s">
        <v>79</v>
      </c>
      <c r="AT5" s="34"/>
      <c r="AU5" s="34"/>
      <c r="AV5" s="34" t="s">
        <v>76</v>
      </c>
      <c r="AW5" s="34">
        <v>5.2</v>
      </c>
      <c r="AX5" s="34" t="s">
        <v>30</v>
      </c>
      <c r="AY5" s="35"/>
      <c r="AZ5" s="34">
        <v>0</v>
      </c>
      <c r="BA5" s="34">
        <v>0</v>
      </c>
      <c r="BB5" s="34">
        <v>0</v>
      </c>
      <c r="BC5" s="34">
        <v>0</v>
      </c>
      <c r="BD5" s="34">
        <v>0</v>
      </c>
      <c r="BE5" s="34">
        <v>0</v>
      </c>
      <c r="BF5" s="34">
        <v>0</v>
      </c>
      <c r="BG5" s="34">
        <v>0</v>
      </c>
      <c r="BH5" s="34">
        <v>0</v>
      </c>
      <c r="BI5" s="34">
        <v>0</v>
      </c>
      <c r="BJ5" s="34"/>
      <c r="BK5" s="34" t="s">
        <v>79</v>
      </c>
      <c r="BL5" s="34"/>
      <c r="BM5" s="34" t="s">
        <v>79</v>
      </c>
      <c r="BN5" s="34"/>
      <c r="BO5" s="35"/>
      <c r="BP5" s="35"/>
      <c r="BQ5" s="34"/>
      <c r="BR5" s="34" t="s">
        <v>79</v>
      </c>
      <c r="BS5" s="35"/>
    </row>
    <row r="6" spans="1:71" x14ac:dyDescent="0.15">
      <c r="A6" s="55">
        <v>1089</v>
      </c>
      <c r="B6" s="33">
        <v>41374</v>
      </c>
      <c r="C6" s="37" t="s">
        <v>67</v>
      </c>
      <c r="D6" s="35" t="s">
        <v>68</v>
      </c>
      <c r="E6" s="35"/>
      <c r="F6" s="35" t="s">
        <v>69</v>
      </c>
      <c r="G6" s="33">
        <v>41198</v>
      </c>
      <c r="H6" s="34" t="s">
        <v>70</v>
      </c>
      <c r="I6" s="34" t="s">
        <v>71</v>
      </c>
      <c r="J6" s="34"/>
      <c r="K6" s="35" t="s">
        <v>31</v>
      </c>
      <c r="L6" s="35" t="s">
        <v>32</v>
      </c>
      <c r="M6" s="35">
        <v>106</v>
      </c>
      <c r="N6" s="35">
        <v>21.15</v>
      </c>
      <c r="O6" s="35" t="s">
        <v>16</v>
      </c>
      <c r="P6" s="35">
        <v>30000</v>
      </c>
      <c r="Q6" s="35">
        <v>24.37</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t="s">
        <v>25</v>
      </c>
      <c r="AS6" s="34" t="s">
        <v>75</v>
      </c>
      <c r="AT6" s="34"/>
      <c r="AU6" s="34"/>
      <c r="AV6" s="34" t="s">
        <v>76</v>
      </c>
      <c r="AW6" s="34">
        <v>6</v>
      </c>
      <c r="AX6" s="34" t="s">
        <v>77</v>
      </c>
      <c r="AY6" s="35"/>
      <c r="AZ6" s="34">
        <v>0</v>
      </c>
      <c r="BA6" s="34">
        <v>12</v>
      </c>
      <c r="BB6" s="34">
        <v>0</v>
      </c>
      <c r="BC6" s="34">
        <v>0</v>
      </c>
      <c r="BD6" s="34">
        <v>0</v>
      </c>
      <c r="BE6" s="34">
        <v>0</v>
      </c>
      <c r="BF6" s="34">
        <v>0</v>
      </c>
      <c r="BG6" s="34">
        <v>0</v>
      </c>
      <c r="BH6" s="34">
        <v>0</v>
      </c>
      <c r="BI6" s="34">
        <v>0</v>
      </c>
      <c r="BJ6" s="34">
        <v>12</v>
      </c>
      <c r="BK6" s="34" t="s">
        <v>33</v>
      </c>
      <c r="BL6" s="34"/>
      <c r="BM6" s="34" t="s">
        <v>79</v>
      </c>
      <c r="BN6" s="34"/>
      <c r="BO6" s="35"/>
      <c r="BP6" s="35"/>
      <c r="BQ6" s="34"/>
      <c r="BR6" s="34" t="s">
        <v>79</v>
      </c>
      <c r="BS6" s="38" t="s">
        <v>175</v>
      </c>
    </row>
    <row r="7" spans="1:71" x14ac:dyDescent="0.15">
      <c r="A7" s="55">
        <v>1</v>
      </c>
      <c r="B7" s="33">
        <v>41376</v>
      </c>
      <c r="C7" s="37" t="s">
        <v>67</v>
      </c>
      <c r="D7" s="35" t="s">
        <v>68</v>
      </c>
      <c r="E7" s="35"/>
      <c r="F7" s="35" t="s">
        <v>81</v>
      </c>
      <c r="G7" s="33">
        <v>41090</v>
      </c>
      <c r="H7" s="34" t="s">
        <v>70</v>
      </c>
      <c r="I7" s="34" t="s">
        <v>71</v>
      </c>
      <c r="J7" s="34"/>
      <c r="K7" s="35" t="s">
        <v>68</v>
      </c>
      <c r="L7" s="35" t="s">
        <v>18</v>
      </c>
      <c r="M7" s="35">
        <v>106</v>
      </c>
      <c r="N7" s="35">
        <v>21.45</v>
      </c>
      <c r="O7" s="35" t="s">
        <v>16</v>
      </c>
      <c r="P7" s="35">
        <v>30000</v>
      </c>
      <c r="Q7" s="35">
        <v>24.37</v>
      </c>
      <c r="R7" s="35"/>
      <c r="S7" s="35"/>
      <c r="T7" s="35"/>
      <c r="U7" s="35"/>
      <c r="V7" s="35"/>
      <c r="W7" s="35"/>
      <c r="X7" s="35"/>
      <c r="Y7" s="35"/>
      <c r="Z7" s="35"/>
      <c r="AA7" s="35"/>
      <c r="AB7" s="35"/>
      <c r="AC7" s="35"/>
      <c r="AD7" s="35"/>
      <c r="AE7" s="35"/>
      <c r="AF7" s="35">
        <v>9.3000000000000007</v>
      </c>
      <c r="AG7" s="35"/>
      <c r="AH7" s="35"/>
      <c r="AI7" s="35"/>
      <c r="AJ7" s="35"/>
      <c r="AK7" s="35"/>
      <c r="AL7" s="35"/>
      <c r="AM7" s="35"/>
      <c r="AN7" s="35"/>
      <c r="AO7" s="35"/>
      <c r="AP7" s="35"/>
      <c r="AQ7" s="35"/>
      <c r="AR7" s="35" t="s">
        <v>17</v>
      </c>
      <c r="AS7" s="34" t="s">
        <v>75</v>
      </c>
      <c r="AT7" s="34"/>
      <c r="AU7" s="34"/>
      <c r="AV7" s="34" t="s">
        <v>76</v>
      </c>
      <c r="AW7" s="34">
        <v>7.5</v>
      </c>
      <c r="AX7" s="34" t="s">
        <v>77</v>
      </c>
      <c r="AY7" s="35"/>
      <c r="AZ7" s="34">
        <v>0</v>
      </c>
      <c r="BA7" s="34">
        <v>0</v>
      </c>
      <c r="BB7" s="34">
        <v>0</v>
      </c>
      <c r="BC7" s="34">
        <v>0</v>
      </c>
      <c r="BD7" s="34">
        <v>0</v>
      </c>
      <c r="BE7" s="34">
        <v>0</v>
      </c>
      <c r="BF7" s="34">
        <v>0</v>
      </c>
      <c r="BG7" s="34">
        <v>0</v>
      </c>
      <c r="BH7" s="34">
        <v>0</v>
      </c>
      <c r="BI7" s="34">
        <v>0</v>
      </c>
      <c r="BJ7" s="34"/>
      <c r="BK7" s="34" t="s">
        <v>75</v>
      </c>
      <c r="BL7" s="34"/>
      <c r="BM7" s="34" t="s">
        <v>70</v>
      </c>
      <c r="BN7" s="34"/>
      <c r="BO7" s="35"/>
      <c r="BP7" s="38"/>
      <c r="BQ7" s="34"/>
      <c r="BR7" s="34" t="s">
        <v>79</v>
      </c>
      <c r="BS7" s="35" t="s">
        <v>80</v>
      </c>
    </row>
    <row r="8" spans="1:71" x14ac:dyDescent="0.15">
      <c r="A8" s="55">
        <v>1</v>
      </c>
      <c r="B8" s="33">
        <v>41376</v>
      </c>
      <c r="C8" s="37" t="s">
        <v>67</v>
      </c>
      <c r="D8" s="35" t="s">
        <v>68</v>
      </c>
      <c r="E8" s="35"/>
      <c r="F8" s="35" t="s">
        <v>81</v>
      </c>
      <c r="G8" s="33">
        <v>41090</v>
      </c>
      <c r="H8" s="34" t="s">
        <v>70</v>
      </c>
      <c r="I8" s="34" t="s">
        <v>71</v>
      </c>
      <c r="J8" s="34"/>
      <c r="K8" s="35" t="s">
        <v>68</v>
      </c>
      <c r="L8" s="35" t="s">
        <v>72</v>
      </c>
      <c r="M8" s="35">
        <v>106</v>
      </c>
      <c r="N8" s="35">
        <v>21.45</v>
      </c>
      <c r="O8" s="35" t="s">
        <v>16</v>
      </c>
      <c r="P8" s="35">
        <v>30000</v>
      </c>
      <c r="Q8" s="35">
        <v>24.37</v>
      </c>
      <c r="R8" s="35"/>
      <c r="S8" s="35"/>
      <c r="T8" s="35"/>
      <c r="U8" s="35"/>
      <c r="V8" s="35"/>
      <c r="W8" s="35"/>
      <c r="X8" s="35"/>
      <c r="Y8" s="35"/>
      <c r="Z8" s="35"/>
      <c r="AA8" s="35"/>
      <c r="AB8" s="35"/>
      <c r="AC8" s="35"/>
      <c r="AD8" s="35"/>
      <c r="AE8" s="35"/>
      <c r="AF8" s="35">
        <v>9.3000000000000007</v>
      </c>
      <c r="AG8" s="35"/>
      <c r="AH8" s="35"/>
      <c r="AI8" s="35"/>
      <c r="AJ8" s="35"/>
      <c r="AK8" s="35"/>
      <c r="AL8" s="35"/>
      <c r="AM8" s="35"/>
      <c r="AN8" s="35"/>
      <c r="AO8" s="35"/>
      <c r="AP8" s="35"/>
      <c r="AQ8" s="35"/>
      <c r="AR8" s="35" t="s">
        <v>17</v>
      </c>
      <c r="AS8" s="34" t="s">
        <v>75</v>
      </c>
      <c r="AT8" s="34"/>
      <c r="AU8" s="34"/>
      <c r="AV8" s="34" t="s">
        <v>76</v>
      </c>
      <c r="AW8" s="34">
        <v>7.5</v>
      </c>
      <c r="AX8" s="34" t="s">
        <v>77</v>
      </c>
      <c r="AY8" s="35"/>
      <c r="AZ8" s="34">
        <v>0</v>
      </c>
      <c r="BA8" s="34">
        <v>0</v>
      </c>
      <c r="BB8" s="34">
        <v>0</v>
      </c>
      <c r="BC8" s="34">
        <v>0</v>
      </c>
      <c r="BD8" s="34">
        <v>0</v>
      </c>
      <c r="BE8" s="34">
        <v>0</v>
      </c>
      <c r="BF8" s="34">
        <v>0</v>
      </c>
      <c r="BG8" s="34">
        <v>0</v>
      </c>
      <c r="BH8" s="34">
        <v>0</v>
      </c>
      <c r="BI8" s="34">
        <v>0</v>
      </c>
      <c r="BJ8" s="34"/>
      <c r="BK8" s="34" t="s">
        <v>75</v>
      </c>
      <c r="BL8" s="34"/>
      <c r="BM8" s="34" t="s">
        <v>70</v>
      </c>
      <c r="BN8" s="34"/>
      <c r="BO8" s="35" t="s">
        <v>78</v>
      </c>
      <c r="BP8" s="38" t="s">
        <v>62</v>
      </c>
      <c r="BQ8" s="34">
        <v>20</v>
      </c>
      <c r="BR8" s="34" t="s">
        <v>79</v>
      </c>
      <c r="BS8" s="35" t="s">
        <v>80</v>
      </c>
    </row>
    <row r="9" spans="1:71" x14ac:dyDescent="0.15">
      <c r="A9" s="55">
        <v>466</v>
      </c>
      <c r="B9" s="33">
        <v>41373</v>
      </c>
      <c r="C9" s="37" t="s">
        <v>67</v>
      </c>
      <c r="D9" s="35" t="s">
        <v>68</v>
      </c>
      <c r="E9" s="35"/>
      <c r="F9" s="35" t="s">
        <v>81</v>
      </c>
      <c r="G9" s="33">
        <v>41341</v>
      </c>
      <c r="H9" s="34" t="s">
        <v>22</v>
      </c>
      <c r="I9" s="34" t="s">
        <v>71</v>
      </c>
      <c r="J9" s="34"/>
      <c r="K9" s="35" t="s">
        <v>23</v>
      </c>
      <c r="L9" s="35" t="s">
        <v>24</v>
      </c>
      <c r="M9" s="35">
        <v>108</v>
      </c>
      <c r="N9" s="35">
        <v>22.25</v>
      </c>
      <c r="O9" s="35" t="s">
        <v>16</v>
      </c>
      <c r="P9" s="35">
        <v>30000</v>
      </c>
      <c r="Q9" s="35">
        <v>25</v>
      </c>
      <c r="R9" s="35"/>
      <c r="S9" s="35"/>
      <c r="T9" s="35"/>
      <c r="U9" s="35"/>
      <c r="V9" s="35"/>
      <c r="W9" s="35"/>
      <c r="X9" s="35"/>
      <c r="Y9" s="35"/>
      <c r="Z9" s="35"/>
      <c r="AA9" s="35"/>
      <c r="AB9" s="35"/>
      <c r="AC9" s="35"/>
      <c r="AD9" s="35"/>
      <c r="AE9" s="35"/>
      <c r="AF9" s="35">
        <v>8.8059999999999992</v>
      </c>
      <c r="AG9" s="35"/>
      <c r="AH9" s="35"/>
      <c r="AI9" s="35"/>
      <c r="AJ9" s="35"/>
      <c r="AK9" s="35"/>
      <c r="AL9" s="35"/>
      <c r="AM9" s="35"/>
      <c r="AN9" s="35"/>
      <c r="AO9" s="35"/>
      <c r="AP9" s="35"/>
      <c r="AQ9" s="35"/>
      <c r="AR9" s="35" t="s">
        <v>17</v>
      </c>
      <c r="AS9" s="34" t="s">
        <v>79</v>
      </c>
      <c r="AT9" s="34"/>
      <c r="AU9" s="34"/>
      <c r="AV9" s="34" t="s">
        <v>76</v>
      </c>
      <c r="AW9" s="34">
        <v>8</v>
      </c>
      <c r="AX9" s="34" t="s">
        <v>26</v>
      </c>
      <c r="AY9" s="35"/>
      <c r="AZ9" s="34">
        <v>0</v>
      </c>
      <c r="BA9" s="34">
        <v>13</v>
      </c>
      <c r="BB9" s="34">
        <v>0</v>
      </c>
      <c r="BC9" s="34">
        <v>0</v>
      </c>
      <c r="BD9" s="34">
        <v>0</v>
      </c>
      <c r="BE9" s="34">
        <v>0</v>
      </c>
      <c r="BF9" s="34">
        <v>0</v>
      </c>
      <c r="BG9" s="34">
        <v>0</v>
      </c>
      <c r="BH9" s="34">
        <v>0</v>
      </c>
      <c r="BI9" s="34">
        <v>0</v>
      </c>
      <c r="BJ9" s="34">
        <v>24</v>
      </c>
      <c r="BK9" s="34" t="s">
        <v>22</v>
      </c>
      <c r="BL9" s="34"/>
      <c r="BM9" s="34" t="s">
        <v>79</v>
      </c>
      <c r="BN9" s="34"/>
      <c r="BO9" s="35"/>
      <c r="BP9" s="35"/>
      <c r="BQ9" s="34"/>
      <c r="BR9" s="34" t="s">
        <v>79</v>
      </c>
      <c r="BS9" s="35"/>
    </row>
    <row r="10" spans="1:71" x14ac:dyDescent="0.15">
      <c r="A10" s="55">
        <v>650</v>
      </c>
      <c r="B10" s="33">
        <v>41375</v>
      </c>
      <c r="C10" s="37" t="s">
        <v>67</v>
      </c>
      <c r="D10" s="35" t="s">
        <v>68</v>
      </c>
      <c r="E10" s="35"/>
      <c r="F10" s="35" t="s">
        <v>81</v>
      </c>
      <c r="G10" s="33">
        <v>41152</v>
      </c>
      <c r="H10" s="34" t="s">
        <v>22</v>
      </c>
      <c r="I10" s="34" t="s">
        <v>71</v>
      </c>
      <c r="J10" s="34"/>
      <c r="K10" s="35" t="s">
        <v>28</v>
      </c>
      <c r="L10" s="35" t="s">
        <v>29</v>
      </c>
      <c r="M10" s="35">
        <v>108</v>
      </c>
      <c r="N10" s="35">
        <v>21.2</v>
      </c>
      <c r="O10" s="35"/>
      <c r="P10" s="35"/>
      <c r="Q10" s="35"/>
      <c r="R10" s="35"/>
      <c r="S10" s="35"/>
      <c r="T10" s="35"/>
      <c r="U10" s="35"/>
      <c r="V10" s="35"/>
      <c r="W10" s="35"/>
      <c r="X10" s="35"/>
      <c r="Y10" s="35"/>
      <c r="Z10" s="35"/>
      <c r="AA10" s="35"/>
      <c r="AB10" s="35"/>
      <c r="AC10" s="35"/>
      <c r="AD10" s="35"/>
      <c r="AE10" s="35"/>
      <c r="AF10" s="35">
        <v>11.1</v>
      </c>
      <c r="AG10" s="35"/>
      <c r="AH10" s="35"/>
      <c r="AI10" s="35"/>
      <c r="AJ10" s="35"/>
      <c r="AK10" s="35"/>
      <c r="AL10" s="35"/>
      <c r="AM10" s="35"/>
      <c r="AN10" s="35"/>
      <c r="AO10" s="35"/>
      <c r="AP10" s="35"/>
      <c r="AQ10" s="35"/>
      <c r="AR10" s="35" t="s">
        <v>17</v>
      </c>
      <c r="AS10" s="34" t="s">
        <v>79</v>
      </c>
      <c r="AT10" s="34"/>
      <c r="AU10" s="34"/>
      <c r="AV10" s="34" t="s">
        <v>76</v>
      </c>
      <c r="AW10" s="34">
        <v>5.2</v>
      </c>
      <c r="AX10" s="34" t="s">
        <v>30</v>
      </c>
      <c r="AY10" s="35"/>
      <c r="AZ10" s="34">
        <v>0</v>
      </c>
      <c r="BA10" s="34">
        <v>0</v>
      </c>
      <c r="BB10" s="34">
        <v>0</v>
      </c>
      <c r="BC10" s="34">
        <v>0</v>
      </c>
      <c r="BD10" s="34">
        <v>0</v>
      </c>
      <c r="BE10" s="34">
        <v>0</v>
      </c>
      <c r="BF10" s="34">
        <v>0</v>
      </c>
      <c r="BG10" s="34">
        <v>0</v>
      </c>
      <c r="BH10" s="34">
        <v>0</v>
      </c>
      <c r="BI10" s="34">
        <v>0</v>
      </c>
      <c r="BJ10" s="34"/>
      <c r="BK10" s="34" t="s">
        <v>79</v>
      </c>
      <c r="BL10" s="34"/>
      <c r="BM10" s="34" t="s">
        <v>79</v>
      </c>
      <c r="BN10" s="34"/>
      <c r="BO10" s="35"/>
      <c r="BP10" s="35"/>
      <c r="BQ10" s="34"/>
      <c r="BR10" s="34" t="s">
        <v>79</v>
      </c>
      <c r="BS10" s="35"/>
    </row>
    <row r="11" spans="1:71" x14ac:dyDescent="0.15">
      <c r="A11" s="55">
        <v>1087</v>
      </c>
      <c r="B11" s="33">
        <v>41374</v>
      </c>
      <c r="C11" s="37" t="s">
        <v>67</v>
      </c>
      <c r="D11" s="35" t="s">
        <v>68</v>
      </c>
      <c r="E11" s="35"/>
      <c r="F11" s="35" t="s">
        <v>34</v>
      </c>
      <c r="G11" s="33">
        <v>41198</v>
      </c>
      <c r="H11" s="34" t="s">
        <v>70</v>
      </c>
      <c r="I11" s="34" t="s">
        <v>71</v>
      </c>
      <c r="J11" s="34"/>
      <c r="K11" s="35" t="s">
        <v>31</v>
      </c>
      <c r="L11" s="35" t="s">
        <v>32</v>
      </c>
      <c r="M11" s="35">
        <v>106</v>
      </c>
      <c r="N11" s="35">
        <v>21.15</v>
      </c>
      <c r="O11" s="35" t="s">
        <v>16</v>
      </c>
      <c r="P11" s="35">
        <v>30000</v>
      </c>
      <c r="Q11" s="35">
        <v>24.37</v>
      </c>
      <c r="R11" s="35"/>
      <c r="S11" s="35"/>
      <c r="T11" s="35"/>
      <c r="U11" s="35"/>
      <c r="V11" s="35"/>
      <c r="W11" s="35"/>
      <c r="X11" s="35"/>
      <c r="Y11" s="35"/>
      <c r="Z11" s="35"/>
      <c r="AA11" s="35"/>
      <c r="AB11" s="35"/>
      <c r="AC11" s="35"/>
      <c r="AD11" s="35"/>
      <c r="AE11" s="35"/>
      <c r="AF11" s="35">
        <v>9.3000000000000007</v>
      </c>
      <c r="AG11" s="35"/>
      <c r="AH11" s="35"/>
      <c r="AI11" s="35"/>
      <c r="AJ11" s="35"/>
      <c r="AK11" s="35"/>
      <c r="AL11" s="35"/>
      <c r="AM11" s="35"/>
      <c r="AN11" s="35"/>
      <c r="AO11" s="35"/>
      <c r="AP11" s="35"/>
      <c r="AQ11" s="35"/>
      <c r="AR11" s="35" t="s">
        <v>17</v>
      </c>
      <c r="AS11" s="34" t="s">
        <v>75</v>
      </c>
      <c r="AT11" s="34"/>
      <c r="AU11" s="34"/>
      <c r="AV11" s="34" t="s">
        <v>76</v>
      </c>
      <c r="AW11" s="34">
        <v>6</v>
      </c>
      <c r="AX11" s="34" t="s">
        <v>77</v>
      </c>
      <c r="AY11" s="35"/>
      <c r="AZ11" s="34">
        <v>0</v>
      </c>
      <c r="BA11" s="34">
        <v>12</v>
      </c>
      <c r="BB11" s="34">
        <v>0</v>
      </c>
      <c r="BC11" s="34">
        <v>0</v>
      </c>
      <c r="BD11" s="34">
        <v>0</v>
      </c>
      <c r="BE11" s="34">
        <v>0</v>
      </c>
      <c r="BF11" s="34">
        <v>0</v>
      </c>
      <c r="BG11" s="34">
        <v>0</v>
      </c>
      <c r="BH11" s="34">
        <v>0</v>
      </c>
      <c r="BI11" s="34">
        <v>0</v>
      </c>
      <c r="BJ11" s="34">
        <v>12</v>
      </c>
      <c r="BK11" s="34" t="s">
        <v>33</v>
      </c>
      <c r="BL11" s="34"/>
      <c r="BM11" s="34" t="s">
        <v>79</v>
      </c>
      <c r="BN11" s="34"/>
      <c r="BO11" s="35"/>
      <c r="BP11" s="35"/>
      <c r="BQ11" s="34"/>
      <c r="BR11" s="34" t="s">
        <v>79</v>
      </c>
      <c r="BS11" s="38" t="s">
        <v>175</v>
      </c>
    </row>
    <row r="12" spans="1:71" x14ac:dyDescent="0.15">
      <c r="A12" s="55">
        <v>4</v>
      </c>
      <c r="B12" s="33">
        <v>41376</v>
      </c>
      <c r="C12" s="37" t="s">
        <v>67</v>
      </c>
      <c r="D12" s="35" t="s">
        <v>68</v>
      </c>
      <c r="E12" s="35"/>
      <c r="F12" s="35" t="s">
        <v>19</v>
      </c>
      <c r="G12" s="33">
        <v>41090</v>
      </c>
      <c r="H12" s="34" t="s">
        <v>70</v>
      </c>
      <c r="I12" s="34" t="s">
        <v>71</v>
      </c>
      <c r="J12" s="34"/>
      <c r="K12" s="35" t="s">
        <v>68</v>
      </c>
      <c r="L12" s="35" t="s">
        <v>18</v>
      </c>
      <c r="M12" s="35">
        <v>106</v>
      </c>
      <c r="N12" s="35">
        <v>27.18</v>
      </c>
      <c r="O12" s="35"/>
      <c r="P12" s="35"/>
      <c r="Q12" s="35"/>
      <c r="R12" s="35"/>
      <c r="S12" s="35"/>
      <c r="T12" s="35"/>
      <c r="U12" s="35"/>
      <c r="V12" s="35"/>
      <c r="W12" s="35">
        <v>12.93</v>
      </c>
      <c r="X12" s="35"/>
      <c r="Y12" s="35"/>
      <c r="Z12" s="35"/>
      <c r="AA12" s="35"/>
      <c r="AB12" s="35"/>
      <c r="AC12" s="35"/>
      <c r="AD12" s="35"/>
      <c r="AE12" s="35"/>
      <c r="AF12" s="35"/>
      <c r="AG12" s="35"/>
      <c r="AH12" s="35"/>
      <c r="AI12" s="35">
        <v>18.440000000000001</v>
      </c>
      <c r="AJ12" s="35"/>
      <c r="AK12" s="35"/>
      <c r="AL12" s="35"/>
      <c r="AM12" s="35"/>
      <c r="AN12" s="35"/>
      <c r="AO12" s="35"/>
      <c r="AP12" s="35"/>
      <c r="AQ12" s="35"/>
      <c r="AR12" s="35" t="s">
        <v>20</v>
      </c>
      <c r="AS12" s="34" t="s">
        <v>75</v>
      </c>
      <c r="AT12" s="34"/>
      <c r="AU12" s="34"/>
      <c r="AV12" s="34" t="s">
        <v>76</v>
      </c>
      <c r="AW12" s="34">
        <v>7.5</v>
      </c>
      <c r="AX12" s="34" t="s">
        <v>77</v>
      </c>
      <c r="AY12" s="35"/>
      <c r="AZ12" s="34">
        <v>0</v>
      </c>
      <c r="BA12" s="34">
        <v>0</v>
      </c>
      <c r="BB12" s="34">
        <v>0</v>
      </c>
      <c r="BC12" s="34">
        <v>0</v>
      </c>
      <c r="BD12" s="34">
        <v>0</v>
      </c>
      <c r="BE12" s="34">
        <v>0</v>
      </c>
      <c r="BF12" s="34">
        <v>0</v>
      </c>
      <c r="BG12" s="34">
        <v>0</v>
      </c>
      <c r="BH12" s="34">
        <v>0</v>
      </c>
      <c r="BI12" s="34">
        <v>0</v>
      </c>
      <c r="BJ12" s="34"/>
      <c r="BK12" s="34" t="s">
        <v>75</v>
      </c>
      <c r="BL12" s="34"/>
      <c r="BM12" s="34" t="s">
        <v>70</v>
      </c>
      <c r="BN12" s="34"/>
      <c r="BO12" s="35"/>
      <c r="BP12" s="38"/>
      <c r="BQ12" s="34"/>
      <c r="BR12" s="34" t="s">
        <v>79</v>
      </c>
      <c r="BS12" s="35" t="s">
        <v>80</v>
      </c>
    </row>
    <row r="13" spans="1:71" x14ac:dyDescent="0.15">
      <c r="A13" s="55">
        <v>4</v>
      </c>
      <c r="B13" s="33">
        <v>41376</v>
      </c>
      <c r="C13" s="37" t="s">
        <v>67</v>
      </c>
      <c r="D13" s="35" t="s">
        <v>68</v>
      </c>
      <c r="E13" s="35"/>
      <c r="F13" s="35" t="s">
        <v>19</v>
      </c>
      <c r="G13" s="33">
        <v>41090</v>
      </c>
      <c r="H13" s="34" t="s">
        <v>70</v>
      </c>
      <c r="I13" s="34" t="s">
        <v>71</v>
      </c>
      <c r="J13" s="34"/>
      <c r="K13" s="35" t="s">
        <v>68</v>
      </c>
      <c r="L13" s="35" t="s">
        <v>72</v>
      </c>
      <c r="M13" s="35">
        <v>106</v>
      </c>
      <c r="N13" s="35">
        <v>27.18</v>
      </c>
      <c r="O13" s="35"/>
      <c r="P13" s="35"/>
      <c r="Q13" s="35"/>
      <c r="R13" s="35"/>
      <c r="S13" s="35"/>
      <c r="T13" s="35"/>
      <c r="U13" s="35"/>
      <c r="V13" s="35"/>
      <c r="W13" s="35">
        <v>12.93</v>
      </c>
      <c r="X13" s="35"/>
      <c r="Y13" s="35"/>
      <c r="Z13" s="35"/>
      <c r="AA13" s="35"/>
      <c r="AB13" s="35"/>
      <c r="AC13" s="35"/>
      <c r="AD13" s="35"/>
      <c r="AE13" s="35"/>
      <c r="AF13" s="35"/>
      <c r="AG13" s="35"/>
      <c r="AH13" s="35"/>
      <c r="AI13" s="35">
        <v>18.440000000000001</v>
      </c>
      <c r="AJ13" s="35"/>
      <c r="AK13" s="35"/>
      <c r="AL13" s="35"/>
      <c r="AM13" s="35"/>
      <c r="AN13" s="35"/>
      <c r="AO13" s="35"/>
      <c r="AP13" s="35"/>
      <c r="AQ13" s="35"/>
      <c r="AR13" s="35" t="s">
        <v>20</v>
      </c>
      <c r="AS13" s="34" t="s">
        <v>75</v>
      </c>
      <c r="AT13" s="34"/>
      <c r="AU13" s="34"/>
      <c r="AV13" s="34" t="s">
        <v>76</v>
      </c>
      <c r="AW13" s="34">
        <v>7.5</v>
      </c>
      <c r="AX13" s="34" t="s">
        <v>77</v>
      </c>
      <c r="AY13" s="35"/>
      <c r="AZ13" s="34">
        <v>0</v>
      </c>
      <c r="BA13" s="34">
        <v>0</v>
      </c>
      <c r="BB13" s="34">
        <v>0</v>
      </c>
      <c r="BC13" s="34">
        <v>0</v>
      </c>
      <c r="BD13" s="34">
        <v>0</v>
      </c>
      <c r="BE13" s="34">
        <v>0</v>
      </c>
      <c r="BF13" s="34">
        <v>0</v>
      </c>
      <c r="BG13" s="34">
        <v>0</v>
      </c>
      <c r="BH13" s="34">
        <v>0</v>
      </c>
      <c r="BI13" s="34">
        <v>0</v>
      </c>
      <c r="BJ13" s="34"/>
      <c r="BK13" s="34" t="s">
        <v>75</v>
      </c>
      <c r="BL13" s="34"/>
      <c r="BM13" s="34" t="s">
        <v>70</v>
      </c>
      <c r="BN13" s="34"/>
      <c r="BO13" s="35" t="s">
        <v>78</v>
      </c>
      <c r="BP13" s="38" t="s">
        <v>62</v>
      </c>
      <c r="BQ13" s="34">
        <v>20</v>
      </c>
      <c r="BR13" s="34" t="s">
        <v>79</v>
      </c>
      <c r="BS13" s="35" t="s">
        <v>80</v>
      </c>
    </row>
    <row r="14" spans="1:71" x14ac:dyDescent="0.15">
      <c r="A14" s="55">
        <v>468</v>
      </c>
      <c r="B14" s="33">
        <v>41373</v>
      </c>
      <c r="C14" s="37" t="s">
        <v>67</v>
      </c>
      <c r="D14" s="35" t="s">
        <v>68</v>
      </c>
      <c r="E14" s="35"/>
      <c r="F14" s="35" t="s">
        <v>27</v>
      </c>
      <c r="G14" s="33">
        <v>41341</v>
      </c>
      <c r="H14" s="34" t="s">
        <v>22</v>
      </c>
      <c r="I14" s="34" t="s">
        <v>71</v>
      </c>
      <c r="J14" s="34"/>
      <c r="K14" s="35" t="s">
        <v>23</v>
      </c>
      <c r="L14" s="35" t="s">
        <v>24</v>
      </c>
      <c r="M14" s="35">
        <v>111</v>
      </c>
      <c r="N14" s="35">
        <v>37.75</v>
      </c>
      <c r="O14" s="35"/>
      <c r="P14" s="35"/>
      <c r="Q14" s="35"/>
      <c r="R14" s="35"/>
      <c r="S14" s="35"/>
      <c r="T14" s="35"/>
      <c r="U14" s="35"/>
      <c r="V14" s="35"/>
      <c r="W14" s="35">
        <v>23</v>
      </c>
      <c r="X14" s="35"/>
      <c r="Y14" s="35"/>
      <c r="Z14" s="35"/>
      <c r="AA14" s="35"/>
      <c r="AB14" s="35"/>
      <c r="AC14" s="35"/>
      <c r="AD14" s="35"/>
      <c r="AE14" s="35"/>
      <c r="AF14" s="35"/>
      <c r="AG14" s="35"/>
      <c r="AH14" s="35"/>
      <c r="AI14" s="35">
        <v>26.3</v>
      </c>
      <c r="AJ14" s="35"/>
      <c r="AK14" s="35"/>
      <c r="AL14" s="35"/>
      <c r="AM14" s="35"/>
      <c r="AN14" s="35"/>
      <c r="AO14" s="35"/>
      <c r="AP14" s="35"/>
      <c r="AQ14" s="35"/>
      <c r="AR14" s="35" t="s">
        <v>20</v>
      </c>
      <c r="AS14" s="34" t="s">
        <v>79</v>
      </c>
      <c r="AT14" s="34"/>
      <c r="AU14" s="34"/>
      <c r="AV14" s="34" t="s">
        <v>76</v>
      </c>
      <c r="AW14" s="34">
        <v>8</v>
      </c>
      <c r="AX14" s="34" t="s">
        <v>26</v>
      </c>
      <c r="AY14" s="35"/>
      <c r="AZ14" s="34">
        <v>0</v>
      </c>
      <c r="BA14" s="34">
        <v>13</v>
      </c>
      <c r="BB14" s="34">
        <v>0</v>
      </c>
      <c r="BC14" s="34">
        <v>0</v>
      </c>
      <c r="BD14" s="34">
        <v>0</v>
      </c>
      <c r="BE14" s="34">
        <v>0</v>
      </c>
      <c r="BF14" s="34">
        <v>0</v>
      </c>
      <c r="BG14" s="34">
        <v>0</v>
      </c>
      <c r="BH14" s="34">
        <v>0</v>
      </c>
      <c r="BI14" s="34">
        <v>0</v>
      </c>
      <c r="BJ14" s="34">
        <v>24</v>
      </c>
      <c r="BK14" s="34" t="s">
        <v>22</v>
      </c>
      <c r="BL14" s="34"/>
      <c r="BM14" s="34" t="s">
        <v>79</v>
      </c>
      <c r="BN14" s="34"/>
      <c r="BO14" s="35"/>
      <c r="BP14" s="35"/>
      <c r="BQ14" s="34"/>
      <c r="BR14" s="34" t="s">
        <v>79</v>
      </c>
      <c r="BS14" s="35"/>
    </row>
    <row r="15" spans="1:71" x14ac:dyDescent="0.15">
      <c r="A15" s="55">
        <v>653</v>
      </c>
      <c r="B15" s="33">
        <v>41375</v>
      </c>
      <c r="C15" s="37" t="s">
        <v>67</v>
      </c>
      <c r="D15" s="35" t="s">
        <v>68</v>
      </c>
      <c r="E15" s="35"/>
      <c r="F15" s="35" t="s">
        <v>27</v>
      </c>
      <c r="G15" s="33">
        <v>41152</v>
      </c>
      <c r="H15" s="34" t="s">
        <v>22</v>
      </c>
      <c r="I15" s="34" t="s">
        <v>71</v>
      </c>
      <c r="J15" s="34"/>
      <c r="K15" s="35" t="s">
        <v>28</v>
      </c>
      <c r="L15" s="35" t="s">
        <v>29</v>
      </c>
      <c r="M15" s="35">
        <v>108</v>
      </c>
      <c r="N15" s="35">
        <v>27.78</v>
      </c>
      <c r="O15" s="35"/>
      <c r="P15" s="35"/>
      <c r="Q15" s="35"/>
      <c r="R15" s="35"/>
      <c r="S15" s="35"/>
      <c r="T15" s="35"/>
      <c r="U15" s="35"/>
      <c r="V15" s="35"/>
      <c r="W15" s="35">
        <v>12.11</v>
      </c>
      <c r="X15" s="35"/>
      <c r="Y15" s="35"/>
      <c r="Z15" s="35"/>
      <c r="AA15" s="35"/>
      <c r="AB15" s="35"/>
      <c r="AC15" s="35"/>
      <c r="AD15" s="35"/>
      <c r="AE15" s="35"/>
      <c r="AF15" s="35"/>
      <c r="AG15" s="35"/>
      <c r="AH15" s="35"/>
      <c r="AI15" s="35">
        <v>20.36</v>
      </c>
      <c r="AJ15" s="35"/>
      <c r="AK15" s="35"/>
      <c r="AL15" s="35"/>
      <c r="AM15" s="35"/>
      <c r="AN15" s="35"/>
      <c r="AO15" s="35"/>
      <c r="AP15" s="35"/>
      <c r="AQ15" s="35"/>
      <c r="AR15" s="35" t="s">
        <v>20</v>
      </c>
      <c r="AS15" s="34" t="s">
        <v>79</v>
      </c>
      <c r="AT15" s="34"/>
      <c r="AU15" s="34"/>
      <c r="AV15" s="34" t="s">
        <v>76</v>
      </c>
      <c r="AW15" s="34">
        <v>5.2</v>
      </c>
      <c r="AX15" s="34" t="s">
        <v>30</v>
      </c>
      <c r="AY15" s="35"/>
      <c r="AZ15" s="34">
        <v>0</v>
      </c>
      <c r="BA15" s="34">
        <v>0</v>
      </c>
      <c r="BB15" s="34">
        <v>0</v>
      </c>
      <c r="BC15" s="34">
        <v>0</v>
      </c>
      <c r="BD15" s="34">
        <v>0</v>
      </c>
      <c r="BE15" s="34">
        <v>0</v>
      </c>
      <c r="BF15" s="34">
        <v>0</v>
      </c>
      <c r="BG15" s="34">
        <v>0</v>
      </c>
      <c r="BH15" s="34">
        <v>0</v>
      </c>
      <c r="BI15" s="34">
        <v>0</v>
      </c>
      <c r="BJ15" s="34"/>
      <c r="BK15" s="34" t="s">
        <v>79</v>
      </c>
      <c r="BL15" s="34"/>
      <c r="BM15" s="34" t="s">
        <v>79</v>
      </c>
      <c r="BN15" s="34"/>
      <c r="BO15" s="35"/>
      <c r="BP15" s="35"/>
      <c r="BQ15" s="34"/>
      <c r="BR15" s="34" t="s">
        <v>79</v>
      </c>
      <c r="BS15" s="35"/>
    </row>
    <row r="16" spans="1:71" x14ac:dyDescent="0.15">
      <c r="A16" s="55">
        <v>1090</v>
      </c>
      <c r="B16" s="33">
        <v>41374</v>
      </c>
      <c r="C16" s="37" t="s">
        <v>67</v>
      </c>
      <c r="D16" s="35" t="s">
        <v>68</v>
      </c>
      <c r="E16" s="35"/>
      <c r="F16" s="35" t="s">
        <v>19</v>
      </c>
      <c r="G16" s="33">
        <v>41198</v>
      </c>
      <c r="H16" s="34" t="s">
        <v>70</v>
      </c>
      <c r="I16" s="34" t="s">
        <v>71</v>
      </c>
      <c r="J16" s="34"/>
      <c r="K16" s="35" t="s">
        <v>31</v>
      </c>
      <c r="L16" s="35" t="s">
        <v>32</v>
      </c>
      <c r="M16" s="35">
        <v>106</v>
      </c>
      <c r="N16" s="35">
        <v>27.18</v>
      </c>
      <c r="O16" s="35"/>
      <c r="P16" s="35"/>
      <c r="Q16" s="35"/>
      <c r="R16" s="35"/>
      <c r="S16" s="35"/>
      <c r="T16" s="35"/>
      <c r="U16" s="35"/>
      <c r="V16" s="35"/>
      <c r="W16" s="35">
        <v>12.93</v>
      </c>
      <c r="X16" s="35"/>
      <c r="Y16" s="35"/>
      <c r="Z16" s="35"/>
      <c r="AA16" s="35"/>
      <c r="AB16" s="35"/>
      <c r="AC16" s="35"/>
      <c r="AD16" s="35"/>
      <c r="AE16" s="35"/>
      <c r="AF16" s="35"/>
      <c r="AG16" s="35"/>
      <c r="AH16" s="35"/>
      <c r="AI16" s="35">
        <v>18.440000000000001</v>
      </c>
      <c r="AJ16" s="35"/>
      <c r="AK16" s="35"/>
      <c r="AL16" s="35"/>
      <c r="AM16" s="35"/>
      <c r="AN16" s="35"/>
      <c r="AO16" s="35"/>
      <c r="AP16" s="35"/>
      <c r="AQ16" s="35"/>
      <c r="AR16" s="35" t="s">
        <v>20</v>
      </c>
      <c r="AS16" s="34" t="s">
        <v>75</v>
      </c>
      <c r="AT16" s="34"/>
      <c r="AU16" s="34"/>
      <c r="AV16" s="34" t="s">
        <v>76</v>
      </c>
      <c r="AW16" s="34">
        <v>6</v>
      </c>
      <c r="AX16" s="34" t="s">
        <v>77</v>
      </c>
      <c r="AY16" s="35"/>
      <c r="AZ16" s="34">
        <v>0</v>
      </c>
      <c r="BA16" s="34">
        <v>12</v>
      </c>
      <c r="BB16" s="34">
        <v>0</v>
      </c>
      <c r="BC16" s="34">
        <v>0</v>
      </c>
      <c r="BD16" s="34">
        <v>0</v>
      </c>
      <c r="BE16" s="34">
        <v>0</v>
      </c>
      <c r="BF16" s="34">
        <v>0</v>
      </c>
      <c r="BG16" s="34">
        <v>0</v>
      </c>
      <c r="BH16" s="34">
        <v>0</v>
      </c>
      <c r="BI16" s="34">
        <v>0</v>
      </c>
      <c r="BJ16" s="34">
        <v>12</v>
      </c>
      <c r="BK16" s="34" t="s">
        <v>33</v>
      </c>
      <c r="BL16" s="34"/>
      <c r="BM16" s="34" t="s">
        <v>79</v>
      </c>
      <c r="BN16" s="34"/>
      <c r="BO16" s="35"/>
      <c r="BP16" s="35"/>
      <c r="BQ16" s="34"/>
      <c r="BR16" s="34" t="s">
        <v>79</v>
      </c>
      <c r="BS16" s="38" t="s">
        <v>175</v>
      </c>
    </row>
  </sheetData>
  <sheetProtection algorithmName="SHA-512" hashValue="hgKBfbpyHUt/+Mt1cAm9E2BOKeAjj+msM/Ljr+c3MePX63LLFHIPcdDFwFqcz3HB4Tkm4yqkuxplyU6n3vJQsw==" saltValue="rs3/P48HDTh3RrC4Vb7zeQ==" spinCount="100000" sheet="1" objects="1" scenarios="1"/>
  <phoneticPr fontId="2" type="noConversion"/>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BR16"/>
  <sheetViews>
    <sheetView workbookViewId="0">
      <selection activeCell="BI16" sqref="BI16"/>
    </sheetView>
  </sheetViews>
  <sheetFormatPr baseColWidth="10" defaultRowHeight="13" x14ac:dyDescent="0.15"/>
  <cols>
    <col min="1" max="1" width="5.5" customWidth="1"/>
    <col min="2" max="2" width="12" customWidth="1"/>
    <col min="3" max="3" width="8.5" customWidth="1"/>
    <col min="4" max="4" width="12.6640625" customWidth="1"/>
    <col min="5" max="5" width="7.33203125" customWidth="1"/>
    <col min="6" max="6" width="18.6640625" customWidth="1"/>
    <col min="7" max="7" width="10" customWidth="1"/>
    <col min="8" max="10" width="9.83203125" customWidth="1"/>
    <col min="11" max="11" width="11.6640625" customWidth="1"/>
    <col min="12" max="12" width="21.1640625" customWidth="1"/>
    <col min="13" max="13" width="9.83203125" customWidth="1"/>
    <col min="14" max="14" width="9.6640625" customWidth="1"/>
    <col min="15" max="15" width="7.83203125" customWidth="1"/>
    <col min="16" max="21" width="8.5" customWidth="1"/>
    <col min="22" max="22" width="9.1640625" customWidth="1"/>
    <col min="23" max="30" width="9.5" customWidth="1"/>
    <col min="31" max="31" width="8.5" customWidth="1"/>
    <col min="32" max="35" width="7.83203125" customWidth="1"/>
    <col min="36" max="36" width="8.83203125" customWidth="1"/>
    <col min="37" max="37" width="9.1640625" customWidth="1"/>
    <col min="38" max="38" width="10" customWidth="1"/>
    <col min="39" max="42" width="10.1640625" customWidth="1"/>
    <col min="43" max="43" width="27.6640625" customWidth="1"/>
    <col min="44" max="47" width="9.33203125" customWidth="1"/>
    <col min="48" max="49" width="7.83203125" customWidth="1"/>
    <col min="50" max="50" width="10.1640625" customWidth="1"/>
    <col min="66" max="66" width="38.6640625" customWidth="1"/>
    <col min="67" max="67" width="11.5" customWidth="1"/>
    <col min="68" max="69" width="11.33203125" customWidth="1"/>
    <col min="70" max="70" width="29.5" customWidth="1"/>
  </cols>
  <sheetData>
    <row r="1" spans="1:70" ht="112" x14ac:dyDescent="0.15">
      <c r="A1" s="1" t="s">
        <v>120</v>
      </c>
      <c r="B1" s="1" t="s">
        <v>121</v>
      </c>
      <c r="C1" s="2" t="s">
        <v>122</v>
      </c>
      <c r="D1" s="3" t="s">
        <v>155</v>
      </c>
      <c r="E1" s="3" t="s">
        <v>156</v>
      </c>
      <c r="F1" s="3" t="s">
        <v>157</v>
      </c>
      <c r="G1" s="1" t="s">
        <v>10</v>
      </c>
      <c r="H1" s="4" t="s">
        <v>11</v>
      </c>
      <c r="I1" s="4" t="s">
        <v>12</v>
      </c>
      <c r="J1" s="4" t="s">
        <v>13</v>
      </c>
      <c r="K1" s="3" t="s">
        <v>14</v>
      </c>
      <c r="L1" s="5" t="s">
        <v>15</v>
      </c>
      <c r="M1" s="6" t="s">
        <v>123</v>
      </c>
      <c r="N1" s="7" t="s">
        <v>93</v>
      </c>
      <c r="O1" s="7" t="s">
        <v>94</v>
      </c>
      <c r="P1" s="7" t="s">
        <v>95</v>
      </c>
      <c r="Q1" s="7" t="s">
        <v>96</v>
      </c>
      <c r="R1" s="7" t="s">
        <v>97</v>
      </c>
      <c r="S1" s="7" t="s">
        <v>98</v>
      </c>
      <c r="T1" s="7" t="s">
        <v>99</v>
      </c>
      <c r="U1" s="7" t="s">
        <v>100</v>
      </c>
      <c r="V1" s="8" t="s">
        <v>159</v>
      </c>
      <c r="W1" s="9" t="s">
        <v>160</v>
      </c>
      <c r="X1" s="9" t="s">
        <v>161</v>
      </c>
      <c r="Y1" s="9" t="s">
        <v>165</v>
      </c>
      <c r="Z1" s="9" t="s">
        <v>191</v>
      </c>
      <c r="AA1" s="9" t="s">
        <v>192</v>
      </c>
      <c r="AB1" s="9" t="s">
        <v>193</v>
      </c>
      <c r="AC1" s="9" t="s">
        <v>194</v>
      </c>
      <c r="AD1" s="9" t="s">
        <v>195</v>
      </c>
      <c r="AE1" s="9" t="s">
        <v>63</v>
      </c>
      <c r="AF1" s="10" t="s">
        <v>64</v>
      </c>
      <c r="AG1" s="11" t="s">
        <v>134</v>
      </c>
      <c r="AH1" s="11" t="s">
        <v>135</v>
      </c>
      <c r="AI1" s="12" t="s">
        <v>136</v>
      </c>
      <c r="AJ1" s="12" t="s">
        <v>115</v>
      </c>
      <c r="AK1" s="12" t="s">
        <v>82</v>
      </c>
      <c r="AL1" s="12" t="s">
        <v>83</v>
      </c>
      <c r="AM1" s="12" t="s">
        <v>144</v>
      </c>
      <c r="AN1" s="13" t="s">
        <v>185</v>
      </c>
      <c r="AO1" s="13" t="s">
        <v>186</v>
      </c>
      <c r="AP1" s="13" t="s">
        <v>187</v>
      </c>
      <c r="AQ1" s="14" t="s">
        <v>151</v>
      </c>
      <c r="AR1" s="15" t="s">
        <v>152</v>
      </c>
      <c r="AS1" s="15" t="s">
        <v>153</v>
      </c>
      <c r="AT1" s="16" t="s">
        <v>49</v>
      </c>
      <c r="AU1" s="17" t="s">
        <v>50</v>
      </c>
      <c r="AV1" s="18" t="s">
        <v>181</v>
      </c>
      <c r="AW1" s="19" t="s">
        <v>182</v>
      </c>
      <c r="AX1" s="20" t="s">
        <v>106</v>
      </c>
      <c r="AY1" s="21" t="s">
        <v>189</v>
      </c>
      <c r="AZ1" s="22" t="s">
        <v>190</v>
      </c>
      <c r="BA1" s="21" t="s">
        <v>116</v>
      </c>
      <c r="BB1" s="22" t="s">
        <v>117</v>
      </c>
      <c r="BC1" s="21" t="s">
        <v>118</v>
      </c>
      <c r="BD1" s="22" t="s">
        <v>119</v>
      </c>
      <c r="BE1" s="21" t="s">
        <v>145</v>
      </c>
      <c r="BF1" s="23" t="s">
        <v>146</v>
      </c>
      <c r="BG1" s="21" t="s">
        <v>147</v>
      </c>
      <c r="BH1" s="23" t="s">
        <v>148</v>
      </c>
      <c r="BI1" s="4" t="s">
        <v>149</v>
      </c>
      <c r="BJ1" s="4" t="s">
        <v>150</v>
      </c>
      <c r="BK1" s="4" t="s">
        <v>124</v>
      </c>
      <c r="BL1" s="4" t="s">
        <v>158</v>
      </c>
      <c r="BM1" s="4" t="s">
        <v>103</v>
      </c>
      <c r="BN1" s="2" t="s">
        <v>137</v>
      </c>
      <c r="BO1" s="2" t="s">
        <v>138</v>
      </c>
      <c r="BP1" s="4" t="s">
        <v>139</v>
      </c>
      <c r="BQ1" s="4" t="s">
        <v>208</v>
      </c>
      <c r="BR1" s="2" t="s">
        <v>107</v>
      </c>
    </row>
    <row r="2" spans="1:70" x14ac:dyDescent="0.15">
      <c r="A2" s="35">
        <v>3</v>
      </c>
      <c r="B2" s="36">
        <v>41012</v>
      </c>
      <c r="C2" s="37" t="s">
        <v>201</v>
      </c>
      <c r="D2" s="35" t="s">
        <v>162</v>
      </c>
      <c r="E2" s="35"/>
      <c r="F2" s="35" t="s">
        <v>89</v>
      </c>
      <c r="G2" s="33">
        <v>40724</v>
      </c>
      <c r="H2" s="34" t="s">
        <v>141</v>
      </c>
      <c r="I2" s="34" t="s">
        <v>142</v>
      </c>
      <c r="J2" s="34"/>
      <c r="K2" s="35" t="s">
        <v>162</v>
      </c>
      <c r="L2" s="35" t="s">
        <v>65</v>
      </c>
      <c r="M2" s="35">
        <v>101</v>
      </c>
      <c r="N2" s="35">
        <v>20.8</v>
      </c>
      <c r="O2" s="35" t="s">
        <v>109</v>
      </c>
      <c r="P2" s="35">
        <v>30000</v>
      </c>
      <c r="Q2" s="35">
        <v>23.09</v>
      </c>
      <c r="R2" s="35"/>
      <c r="S2" s="35"/>
      <c r="T2" s="35"/>
      <c r="U2" s="35"/>
      <c r="V2" s="35"/>
      <c r="W2" s="35"/>
      <c r="X2" s="35"/>
      <c r="Y2" s="35"/>
      <c r="Z2" s="35"/>
      <c r="AA2" s="35"/>
      <c r="AB2" s="35"/>
      <c r="AC2" s="35"/>
      <c r="AD2" s="35"/>
      <c r="AE2" s="35"/>
      <c r="AF2" s="35"/>
      <c r="AG2" s="35"/>
      <c r="AH2" s="35"/>
      <c r="AI2" s="35"/>
      <c r="AJ2" s="35"/>
      <c r="AK2" s="35"/>
      <c r="AL2" s="35"/>
      <c r="AM2" s="35"/>
      <c r="AN2" s="35"/>
      <c r="AO2" s="35"/>
      <c r="AP2" s="35"/>
      <c r="AQ2" s="35" t="s">
        <v>90</v>
      </c>
      <c r="AR2" s="34" t="s">
        <v>142</v>
      </c>
      <c r="AS2" s="34"/>
      <c r="AT2" s="34"/>
      <c r="AU2" s="34" t="s">
        <v>59</v>
      </c>
      <c r="AV2" s="34">
        <v>7.5</v>
      </c>
      <c r="AW2" s="34" t="s">
        <v>60</v>
      </c>
      <c r="AX2" s="35"/>
      <c r="AY2" s="34">
        <v>0</v>
      </c>
      <c r="AZ2" s="34">
        <v>0</v>
      </c>
      <c r="BA2" s="34">
        <v>0</v>
      </c>
      <c r="BB2" s="34">
        <v>0</v>
      </c>
      <c r="BC2" s="34">
        <v>0</v>
      </c>
      <c r="BD2" s="34">
        <v>0</v>
      </c>
      <c r="BE2" s="34">
        <v>0</v>
      </c>
      <c r="BF2" s="34">
        <v>0</v>
      </c>
      <c r="BG2" s="34">
        <v>0</v>
      </c>
      <c r="BH2" s="34">
        <v>0</v>
      </c>
      <c r="BI2" s="34">
        <v>0</v>
      </c>
      <c r="BJ2" s="34" t="s">
        <v>142</v>
      </c>
      <c r="BK2" s="34"/>
      <c r="BL2" s="34"/>
      <c r="BM2" s="34"/>
      <c r="BN2" s="35"/>
      <c r="BO2" s="38"/>
      <c r="BP2" s="34"/>
      <c r="BQ2" s="34"/>
      <c r="BR2" s="35"/>
    </row>
    <row r="3" spans="1:70" x14ac:dyDescent="0.15">
      <c r="A3" s="35">
        <v>3</v>
      </c>
      <c r="B3" s="36">
        <v>41012</v>
      </c>
      <c r="C3" s="37" t="s">
        <v>201</v>
      </c>
      <c r="D3" s="35" t="s">
        <v>143</v>
      </c>
      <c r="E3" s="35"/>
      <c r="F3" s="35" t="s">
        <v>89</v>
      </c>
      <c r="G3" s="33">
        <v>40724</v>
      </c>
      <c r="H3" s="34" t="s">
        <v>141</v>
      </c>
      <c r="I3" s="34" t="s">
        <v>142</v>
      </c>
      <c r="J3" s="34"/>
      <c r="K3" s="35" t="s">
        <v>143</v>
      </c>
      <c r="L3" s="35" t="s">
        <v>108</v>
      </c>
      <c r="M3" s="35">
        <v>101</v>
      </c>
      <c r="N3" s="35">
        <v>20.8</v>
      </c>
      <c r="O3" s="35" t="s">
        <v>109</v>
      </c>
      <c r="P3" s="35">
        <v>30000</v>
      </c>
      <c r="Q3" s="35">
        <v>23.09</v>
      </c>
      <c r="R3" s="35"/>
      <c r="S3" s="35"/>
      <c r="T3" s="35"/>
      <c r="U3" s="35"/>
      <c r="V3" s="35"/>
      <c r="W3" s="35"/>
      <c r="X3" s="35"/>
      <c r="Y3" s="35"/>
      <c r="Z3" s="35"/>
      <c r="AA3" s="35"/>
      <c r="AB3" s="35"/>
      <c r="AC3" s="35"/>
      <c r="AD3" s="35"/>
      <c r="AE3" s="35"/>
      <c r="AF3" s="35"/>
      <c r="AG3" s="35"/>
      <c r="AH3" s="35"/>
      <c r="AI3" s="35"/>
      <c r="AJ3" s="35"/>
      <c r="AK3" s="35"/>
      <c r="AL3" s="35"/>
      <c r="AM3" s="35"/>
      <c r="AN3" s="35"/>
      <c r="AO3" s="35"/>
      <c r="AP3" s="35"/>
      <c r="AQ3" s="35" t="s">
        <v>90</v>
      </c>
      <c r="AR3" s="34" t="s">
        <v>142</v>
      </c>
      <c r="AS3" s="34"/>
      <c r="AT3" s="34"/>
      <c r="AU3" s="34" t="s">
        <v>59</v>
      </c>
      <c r="AV3" s="34">
        <v>7.5</v>
      </c>
      <c r="AW3" s="34" t="s">
        <v>60</v>
      </c>
      <c r="AX3" s="35"/>
      <c r="AY3" s="34">
        <v>0</v>
      </c>
      <c r="AZ3" s="34">
        <v>0</v>
      </c>
      <c r="BA3" s="34">
        <v>0</v>
      </c>
      <c r="BB3" s="34">
        <v>0</v>
      </c>
      <c r="BC3" s="34">
        <v>0</v>
      </c>
      <c r="BD3" s="34">
        <v>0</v>
      </c>
      <c r="BE3" s="34">
        <v>0</v>
      </c>
      <c r="BF3" s="34">
        <v>0</v>
      </c>
      <c r="BG3" s="34">
        <v>0</v>
      </c>
      <c r="BH3" s="34">
        <v>0</v>
      </c>
      <c r="BI3" s="34">
        <v>0</v>
      </c>
      <c r="BJ3" s="34" t="s">
        <v>142</v>
      </c>
      <c r="BK3" s="34"/>
      <c r="BL3" s="34" t="s">
        <v>141</v>
      </c>
      <c r="BM3" s="34"/>
      <c r="BN3" s="35" t="s">
        <v>61</v>
      </c>
      <c r="BO3" s="38" t="s">
        <v>62</v>
      </c>
      <c r="BP3" s="34">
        <v>20</v>
      </c>
      <c r="BQ3" s="34" t="s">
        <v>142</v>
      </c>
      <c r="BR3" s="35" t="s">
        <v>133</v>
      </c>
    </row>
    <row r="4" spans="1:70" x14ac:dyDescent="0.15">
      <c r="A4" s="35">
        <v>467</v>
      </c>
      <c r="B4" s="36">
        <v>41012</v>
      </c>
      <c r="C4" s="37" t="s">
        <v>201</v>
      </c>
      <c r="D4" s="35" t="s">
        <v>143</v>
      </c>
      <c r="E4" s="35"/>
      <c r="F4" s="35" t="s">
        <v>89</v>
      </c>
      <c r="G4" s="33">
        <v>40939</v>
      </c>
      <c r="H4" s="34" t="s">
        <v>141</v>
      </c>
      <c r="I4" s="34" t="s">
        <v>142</v>
      </c>
      <c r="J4" s="34"/>
      <c r="K4" s="35" t="s">
        <v>203</v>
      </c>
      <c r="L4" s="35" t="s">
        <v>204</v>
      </c>
      <c r="M4" s="35">
        <v>101.9</v>
      </c>
      <c r="N4" s="35">
        <v>21.08</v>
      </c>
      <c r="O4" s="35" t="s">
        <v>109</v>
      </c>
      <c r="P4" s="35">
        <v>30000</v>
      </c>
      <c r="Q4" s="35">
        <v>24.32</v>
      </c>
      <c r="R4" s="35"/>
      <c r="S4" s="35"/>
      <c r="T4" s="35"/>
      <c r="U4" s="35"/>
      <c r="V4" s="35"/>
      <c r="W4" s="35"/>
      <c r="X4" s="35"/>
      <c r="Y4" s="35"/>
      <c r="Z4" s="35"/>
      <c r="AA4" s="35"/>
      <c r="AB4" s="35"/>
      <c r="AC4" s="35"/>
      <c r="AD4" s="35"/>
      <c r="AE4" s="35"/>
      <c r="AF4" s="35"/>
      <c r="AG4" s="35"/>
      <c r="AH4" s="35"/>
      <c r="AI4" s="35"/>
      <c r="AJ4" s="35"/>
      <c r="AK4" s="35"/>
      <c r="AL4" s="35"/>
      <c r="AM4" s="35"/>
      <c r="AN4" s="35"/>
      <c r="AO4" s="35"/>
      <c r="AP4" s="35"/>
      <c r="AQ4" s="35" t="s">
        <v>90</v>
      </c>
      <c r="AR4" s="34" t="s">
        <v>142</v>
      </c>
      <c r="AS4" s="34"/>
      <c r="AT4" s="34"/>
      <c r="AU4" s="34"/>
      <c r="AV4" s="34"/>
      <c r="AW4" s="34" t="s">
        <v>60</v>
      </c>
      <c r="AX4" s="35"/>
      <c r="AY4" s="34">
        <v>0</v>
      </c>
      <c r="AZ4" s="34">
        <v>15</v>
      </c>
      <c r="BA4" s="34">
        <v>0</v>
      </c>
      <c r="BB4" s="34">
        <v>0</v>
      </c>
      <c r="BC4" s="34">
        <v>0</v>
      </c>
      <c r="BD4" s="34">
        <v>0</v>
      </c>
      <c r="BE4" s="34">
        <v>0</v>
      </c>
      <c r="BF4" s="34">
        <v>0</v>
      </c>
      <c r="BG4" s="34">
        <v>0</v>
      </c>
      <c r="BH4" s="34">
        <v>0</v>
      </c>
      <c r="BI4" s="34">
        <v>24</v>
      </c>
      <c r="BJ4" s="34" t="s">
        <v>141</v>
      </c>
      <c r="BK4" s="34"/>
      <c r="BL4" s="34" t="s">
        <v>142</v>
      </c>
      <c r="BM4" s="34"/>
      <c r="BN4" s="35"/>
      <c r="BO4" s="35"/>
      <c r="BP4" s="34"/>
      <c r="BQ4" s="34" t="s">
        <v>142</v>
      </c>
      <c r="BR4" s="35"/>
    </row>
    <row r="5" spans="1:70" x14ac:dyDescent="0.15">
      <c r="A5" s="35">
        <v>652</v>
      </c>
      <c r="B5" s="36">
        <v>41012</v>
      </c>
      <c r="C5" s="37" t="s">
        <v>201</v>
      </c>
      <c r="D5" s="35" t="s">
        <v>143</v>
      </c>
      <c r="E5" s="35"/>
      <c r="F5" s="35" t="s">
        <v>89</v>
      </c>
      <c r="G5" s="33">
        <v>40999</v>
      </c>
      <c r="H5" s="34" t="s">
        <v>141</v>
      </c>
      <c r="I5" s="34" t="s">
        <v>142</v>
      </c>
      <c r="J5" s="34"/>
      <c r="K5" s="35" t="s">
        <v>205</v>
      </c>
      <c r="L5" s="35" t="s">
        <v>206</v>
      </c>
      <c r="M5" s="35">
        <v>139</v>
      </c>
      <c r="N5" s="35">
        <v>19.239999999999998</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t="s">
        <v>90</v>
      </c>
      <c r="AR5" s="34" t="s">
        <v>142</v>
      </c>
      <c r="AS5" s="34"/>
      <c r="AT5" s="34"/>
      <c r="AU5" s="34"/>
      <c r="AV5" s="34"/>
      <c r="AW5" s="34" t="s">
        <v>142</v>
      </c>
      <c r="AX5" s="35"/>
      <c r="AY5" s="34">
        <v>0</v>
      </c>
      <c r="AZ5" s="34">
        <v>0</v>
      </c>
      <c r="BA5" s="34">
        <v>0</v>
      </c>
      <c r="BB5" s="34">
        <v>0</v>
      </c>
      <c r="BC5" s="34">
        <v>0</v>
      </c>
      <c r="BD5" s="34">
        <v>0</v>
      </c>
      <c r="BE5" s="34">
        <v>0</v>
      </c>
      <c r="BF5" s="34">
        <v>0</v>
      </c>
      <c r="BG5" s="34">
        <v>0</v>
      </c>
      <c r="BH5" s="34">
        <v>0</v>
      </c>
      <c r="BI5" s="34">
        <v>0</v>
      </c>
      <c r="BJ5" s="34" t="s">
        <v>142</v>
      </c>
      <c r="BK5" s="34"/>
      <c r="BL5" s="34" t="s">
        <v>142</v>
      </c>
      <c r="BM5" s="34"/>
      <c r="BN5" s="35"/>
      <c r="BO5" s="35"/>
      <c r="BP5" s="34"/>
      <c r="BQ5" s="34" t="s">
        <v>142</v>
      </c>
      <c r="BR5" s="35"/>
    </row>
    <row r="6" spans="1:70" x14ac:dyDescent="0.15">
      <c r="A6" s="35">
        <v>1089</v>
      </c>
      <c r="B6" s="36">
        <v>41013</v>
      </c>
      <c r="C6" s="37" t="s">
        <v>201</v>
      </c>
      <c r="D6" s="35" t="s">
        <v>143</v>
      </c>
      <c r="E6" s="35"/>
      <c r="F6" s="35" t="s">
        <v>89</v>
      </c>
      <c r="G6" s="33">
        <v>40999</v>
      </c>
      <c r="H6" s="34" t="s">
        <v>141</v>
      </c>
      <c r="I6" s="34" t="s">
        <v>142</v>
      </c>
      <c r="J6" s="34"/>
      <c r="K6" s="35" t="s">
        <v>173</v>
      </c>
      <c r="L6" s="35" t="s">
        <v>174</v>
      </c>
      <c r="M6" s="35">
        <v>101</v>
      </c>
      <c r="N6" s="35">
        <v>20.079999999999998</v>
      </c>
      <c r="O6" s="35" t="s">
        <v>109</v>
      </c>
      <c r="P6" s="35">
        <v>30000</v>
      </c>
      <c r="Q6" s="35">
        <v>23.09</v>
      </c>
      <c r="R6" s="35"/>
      <c r="S6" s="35"/>
      <c r="T6" s="35"/>
      <c r="U6" s="35"/>
      <c r="V6" s="35"/>
      <c r="W6" s="35"/>
      <c r="X6" s="35"/>
      <c r="Y6" s="35"/>
      <c r="Z6" s="35"/>
      <c r="AA6" s="35"/>
      <c r="AB6" s="35"/>
      <c r="AC6" s="35"/>
      <c r="AD6" s="35"/>
      <c r="AE6" s="35"/>
      <c r="AF6" s="35"/>
      <c r="AG6" s="35"/>
      <c r="AH6" s="35"/>
      <c r="AI6" s="35"/>
      <c r="AJ6" s="35"/>
      <c r="AK6" s="35"/>
      <c r="AL6" s="35"/>
      <c r="AM6" s="35"/>
      <c r="AN6" s="35"/>
      <c r="AO6" s="35"/>
      <c r="AP6" s="35"/>
      <c r="AQ6" s="35" t="s">
        <v>90</v>
      </c>
      <c r="AR6" s="34" t="s">
        <v>142</v>
      </c>
      <c r="AS6" s="34"/>
      <c r="AT6" s="34"/>
      <c r="AU6" s="34" t="s">
        <v>59</v>
      </c>
      <c r="AV6" s="34">
        <v>6</v>
      </c>
      <c r="AW6" s="34" t="s">
        <v>60</v>
      </c>
      <c r="AX6" s="35"/>
      <c r="AY6" s="34">
        <v>0</v>
      </c>
      <c r="AZ6" s="34">
        <v>12</v>
      </c>
      <c r="BA6" s="34">
        <v>0</v>
      </c>
      <c r="BB6" s="34">
        <v>0</v>
      </c>
      <c r="BC6" s="34">
        <v>0</v>
      </c>
      <c r="BD6" s="34">
        <v>0</v>
      </c>
      <c r="BE6" s="34">
        <v>0</v>
      </c>
      <c r="BF6" s="34">
        <v>0</v>
      </c>
      <c r="BG6" s="34">
        <v>0</v>
      </c>
      <c r="BH6" s="34">
        <v>0</v>
      </c>
      <c r="BI6" s="34">
        <v>12</v>
      </c>
      <c r="BJ6" s="34" t="s">
        <v>141</v>
      </c>
      <c r="BK6" s="34"/>
      <c r="BL6" s="34" t="s">
        <v>142</v>
      </c>
      <c r="BM6" s="34"/>
      <c r="BN6" s="35"/>
      <c r="BO6" s="35"/>
      <c r="BP6" s="34"/>
      <c r="BQ6" s="34" t="s">
        <v>142</v>
      </c>
      <c r="BR6" s="38" t="s">
        <v>175</v>
      </c>
    </row>
    <row r="7" spans="1:70" x14ac:dyDescent="0.15">
      <c r="A7" s="35">
        <v>1</v>
      </c>
      <c r="B7" s="36">
        <v>41012</v>
      </c>
      <c r="C7" s="37" t="s">
        <v>201</v>
      </c>
      <c r="D7" s="35" t="s">
        <v>162</v>
      </c>
      <c r="E7" s="35"/>
      <c r="F7" s="35" t="s">
        <v>202</v>
      </c>
      <c r="G7" s="33">
        <v>40724</v>
      </c>
      <c r="H7" s="34" t="s">
        <v>141</v>
      </c>
      <c r="I7" s="34" t="s">
        <v>142</v>
      </c>
      <c r="J7" s="34"/>
      <c r="K7" s="35" t="s">
        <v>162</v>
      </c>
      <c r="L7" s="35" t="s">
        <v>65</v>
      </c>
      <c r="M7" s="35">
        <v>101</v>
      </c>
      <c r="N7" s="35">
        <v>20.8</v>
      </c>
      <c r="O7" s="35" t="s">
        <v>109</v>
      </c>
      <c r="P7" s="35">
        <v>30000</v>
      </c>
      <c r="Q7" s="35">
        <v>23.09</v>
      </c>
      <c r="R7" s="35"/>
      <c r="S7" s="35"/>
      <c r="T7" s="35"/>
      <c r="U7" s="35"/>
      <c r="V7" s="35"/>
      <c r="W7" s="35"/>
      <c r="X7" s="35"/>
      <c r="Y7" s="35"/>
      <c r="Z7" s="35"/>
      <c r="AA7" s="35"/>
      <c r="AB7" s="35"/>
      <c r="AC7" s="35"/>
      <c r="AD7" s="35"/>
      <c r="AE7" s="35"/>
      <c r="AF7" s="35">
        <v>8.3000000000000007</v>
      </c>
      <c r="AG7" s="35"/>
      <c r="AH7" s="35"/>
      <c r="AI7" s="35"/>
      <c r="AJ7" s="35"/>
      <c r="AK7" s="35"/>
      <c r="AL7" s="35"/>
      <c r="AM7" s="35"/>
      <c r="AN7" s="35"/>
      <c r="AO7" s="35"/>
      <c r="AP7" s="35"/>
      <c r="AQ7" s="35" t="s">
        <v>166</v>
      </c>
      <c r="AR7" s="34" t="s">
        <v>142</v>
      </c>
      <c r="AS7" s="34"/>
      <c r="AT7" s="34"/>
      <c r="AU7" s="34" t="s">
        <v>59</v>
      </c>
      <c r="AV7" s="34">
        <v>7.5</v>
      </c>
      <c r="AW7" s="34" t="s">
        <v>60</v>
      </c>
      <c r="AX7" s="35"/>
      <c r="AY7" s="34">
        <v>0</v>
      </c>
      <c r="AZ7" s="34">
        <v>0</v>
      </c>
      <c r="BA7" s="34">
        <v>0</v>
      </c>
      <c r="BB7" s="34">
        <v>0</v>
      </c>
      <c r="BC7" s="34">
        <v>0</v>
      </c>
      <c r="BD7" s="34">
        <v>0</v>
      </c>
      <c r="BE7" s="34">
        <v>0</v>
      </c>
      <c r="BF7" s="34">
        <v>0</v>
      </c>
      <c r="BG7" s="34">
        <v>0</v>
      </c>
      <c r="BH7" s="34">
        <v>0</v>
      </c>
      <c r="BI7" s="34">
        <v>0</v>
      </c>
      <c r="BJ7" s="34" t="s">
        <v>142</v>
      </c>
      <c r="BK7" s="34"/>
      <c r="BL7" s="34"/>
      <c r="BM7" s="34"/>
      <c r="BN7" s="35"/>
      <c r="BO7" s="38"/>
      <c r="BP7" s="34"/>
      <c r="BQ7" s="34"/>
      <c r="BR7" s="35"/>
    </row>
    <row r="8" spans="1:70" x14ac:dyDescent="0.15">
      <c r="A8" s="35">
        <v>1</v>
      </c>
      <c r="B8" s="36">
        <v>41012</v>
      </c>
      <c r="C8" s="37" t="s">
        <v>163</v>
      </c>
      <c r="D8" s="35" t="s">
        <v>162</v>
      </c>
      <c r="E8" s="35"/>
      <c r="F8" s="35" t="s">
        <v>140</v>
      </c>
      <c r="G8" s="33">
        <v>40724</v>
      </c>
      <c r="H8" s="34" t="s">
        <v>141</v>
      </c>
      <c r="I8" s="34" t="s">
        <v>142</v>
      </c>
      <c r="J8" s="34"/>
      <c r="K8" s="35" t="s">
        <v>143</v>
      </c>
      <c r="L8" s="35" t="s">
        <v>108</v>
      </c>
      <c r="M8" s="35">
        <v>101</v>
      </c>
      <c r="N8" s="35">
        <v>20.8</v>
      </c>
      <c r="O8" s="35" t="s">
        <v>109</v>
      </c>
      <c r="P8" s="35">
        <v>30000</v>
      </c>
      <c r="Q8" s="35">
        <v>23.09</v>
      </c>
      <c r="R8" s="35"/>
      <c r="S8" s="35"/>
      <c r="T8" s="35"/>
      <c r="U8" s="35"/>
      <c r="V8" s="35"/>
      <c r="W8" s="35"/>
      <c r="X8" s="35"/>
      <c r="Y8" s="35"/>
      <c r="Z8" s="35"/>
      <c r="AA8" s="35"/>
      <c r="AB8" s="35"/>
      <c r="AC8" s="35"/>
      <c r="AD8" s="35"/>
      <c r="AE8" s="35"/>
      <c r="AF8" s="35">
        <v>8.3000000000000007</v>
      </c>
      <c r="AG8" s="35"/>
      <c r="AH8" s="35"/>
      <c r="AI8" s="35"/>
      <c r="AJ8" s="35"/>
      <c r="AK8" s="35"/>
      <c r="AL8" s="35"/>
      <c r="AM8" s="35"/>
      <c r="AN8" s="35"/>
      <c r="AO8" s="35"/>
      <c r="AP8" s="35"/>
      <c r="AQ8" s="35" t="s">
        <v>166</v>
      </c>
      <c r="AR8" s="34" t="s">
        <v>142</v>
      </c>
      <c r="AS8" s="34"/>
      <c r="AT8" s="34"/>
      <c r="AU8" s="34" t="s">
        <v>59</v>
      </c>
      <c r="AV8" s="34">
        <v>7.5</v>
      </c>
      <c r="AW8" s="34" t="s">
        <v>60</v>
      </c>
      <c r="AX8" s="35"/>
      <c r="AY8" s="34">
        <v>0</v>
      </c>
      <c r="AZ8" s="34">
        <v>0</v>
      </c>
      <c r="BA8" s="34">
        <v>0</v>
      </c>
      <c r="BB8" s="34">
        <v>0</v>
      </c>
      <c r="BC8" s="34">
        <v>0</v>
      </c>
      <c r="BD8" s="34">
        <v>0</v>
      </c>
      <c r="BE8" s="34">
        <v>0</v>
      </c>
      <c r="BF8" s="34">
        <v>0</v>
      </c>
      <c r="BG8" s="34">
        <v>0</v>
      </c>
      <c r="BH8" s="34">
        <v>0</v>
      </c>
      <c r="BI8" s="34">
        <v>0</v>
      </c>
      <c r="BJ8" s="34" t="s">
        <v>142</v>
      </c>
      <c r="BK8" s="34"/>
      <c r="BL8" s="34" t="s">
        <v>141</v>
      </c>
      <c r="BM8" s="34"/>
      <c r="BN8" s="35" t="s">
        <v>61</v>
      </c>
      <c r="BO8" s="38" t="s">
        <v>62</v>
      </c>
      <c r="BP8" s="34">
        <v>20</v>
      </c>
      <c r="BQ8" s="34" t="s">
        <v>142</v>
      </c>
      <c r="BR8" s="35" t="s">
        <v>133</v>
      </c>
    </row>
    <row r="9" spans="1:70" x14ac:dyDescent="0.15">
      <c r="A9" s="35">
        <v>466</v>
      </c>
      <c r="B9" s="36">
        <v>41012</v>
      </c>
      <c r="C9" s="37" t="s">
        <v>201</v>
      </c>
      <c r="D9" s="35" t="s">
        <v>143</v>
      </c>
      <c r="E9" s="35"/>
      <c r="F9" s="35" t="s">
        <v>202</v>
      </c>
      <c r="G9" s="33">
        <v>40939</v>
      </c>
      <c r="H9" s="34" t="s">
        <v>141</v>
      </c>
      <c r="I9" s="34" t="s">
        <v>142</v>
      </c>
      <c r="J9" s="34"/>
      <c r="K9" s="35" t="s">
        <v>203</v>
      </c>
      <c r="L9" s="35" t="s">
        <v>204</v>
      </c>
      <c r="M9" s="35">
        <v>101.9</v>
      </c>
      <c r="N9" s="35">
        <v>21.08</v>
      </c>
      <c r="O9" s="35" t="s">
        <v>109</v>
      </c>
      <c r="P9" s="35">
        <v>30000</v>
      </c>
      <c r="Q9" s="35">
        <v>24.32</v>
      </c>
      <c r="R9" s="35"/>
      <c r="S9" s="35"/>
      <c r="T9" s="35"/>
      <c r="U9" s="35"/>
      <c r="V9" s="35"/>
      <c r="W9" s="35"/>
      <c r="X9" s="35"/>
      <c r="Y9" s="35"/>
      <c r="Z9" s="35"/>
      <c r="AA9" s="35"/>
      <c r="AB9" s="35"/>
      <c r="AC9" s="35"/>
      <c r="AD9" s="35"/>
      <c r="AE9" s="35"/>
      <c r="AF9" s="35">
        <v>8.1539999999999999</v>
      </c>
      <c r="AG9" s="35"/>
      <c r="AH9" s="35"/>
      <c r="AI9" s="35"/>
      <c r="AJ9" s="35"/>
      <c r="AK9" s="35"/>
      <c r="AL9" s="35"/>
      <c r="AM9" s="35"/>
      <c r="AN9" s="35"/>
      <c r="AO9" s="35"/>
      <c r="AP9" s="35"/>
      <c r="AQ9" s="35" t="s">
        <v>166</v>
      </c>
      <c r="AR9" s="34" t="s">
        <v>142</v>
      </c>
      <c r="AS9" s="34"/>
      <c r="AT9" s="34"/>
      <c r="AU9" s="34"/>
      <c r="AV9" s="34"/>
      <c r="AW9" s="34" t="s">
        <v>60</v>
      </c>
      <c r="AX9" s="35"/>
      <c r="AY9" s="34">
        <v>0</v>
      </c>
      <c r="AZ9" s="34">
        <v>15</v>
      </c>
      <c r="BA9" s="34">
        <v>0</v>
      </c>
      <c r="BB9" s="34">
        <v>0</v>
      </c>
      <c r="BC9" s="34">
        <v>0</v>
      </c>
      <c r="BD9" s="34">
        <v>0</v>
      </c>
      <c r="BE9" s="34">
        <v>0</v>
      </c>
      <c r="BF9" s="34">
        <v>0</v>
      </c>
      <c r="BG9" s="34">
        <v>0</v>
      </c>
      <c r="BH9" s="34">
        <v>0</v>
      </c>
      <c r="BI9" s="34">
        <v>24</v>
      </c>
      <c r="BJ9" s="34" t="s">
        <v>141</v>
      </c>
      <c r="BK9" s="34"/>
      <c r="BL9" s="34" t="s">
        <v>142</v>
      </c>
      <c r="BM9" s="34"/>
      <c r="BN9" s="35"/>
      <c r="BO9" s="35"/>
      <c r="BP9" s="34"/>
      <c r="BQ9" s="34" t="s">
        <v>142</v>
      </c>
      <c r="BR9" s="35"/>
    </row>
    <row r="10" spans="1:70" x14ac:dyDescent="0.15">
      <c r="A10" s="35">
        <v>650</v>
      </c>
      <c r="B10" s="36">
        <v>41012</v>
      </c>
      <c r="C10" s="37" t="s">
        <v>201</v>
      </c>
      <c r="D10" s="35" t="s">
        <v>143</v>
      </c>
      <c r="E10" s="35"/>
      <c r="F10" s="35" t="s">
        <v>202</v>
      </c>
      <c r="G10" s="33">
        <v>40999</v>
      </c>
      <c r="H10" s="34" t="s">
        <v>141</v>
      </c>
      <c r="I10" s="34" t="s">
        <v>142</v>
      </c>
      <c r="J10" s="34"/>
      <c r="K10" s="35" t="s">
        <v>205</v>
      </c>
      <c r="L10" s="35" t="s">
        <v>206</v>
      </c>
      <c r="M10" s="35">
        <v>139</v>
      </c>
      <c r="N10" s="35">
        <v>19.239999999999998</v>
      </c>
      <c r="O10" s="35"/>
      <c r="P10" s="35"/>
      <c r="Q10" s="35"/>
      <c r="R10" s="35"/>
      <c r="S10" s="35"/>
      <c r="T10" s="35"/>
      <c r="U10" s="35"/>
      <c r="V10" s="35"/>
      <c r="W10" s="35"/>
      <c r="X10" s="35"/>
      <c r="Y10" s="35"/>
      <c r="Z10" s="35"/>
      <c r="AA10" s="35"/>
      <c r="AB10" s="35"/>
      <c r="AC10" s="35"/>
      <c r="AD10" s="35"/>
      <c r="AE10" s="35"/>
      <c r="AF10" s="35">
        <v>8.94</v>
      </c>
      <c r="AG10" s="35"/>
      <c r="AH10" s="35"/>
      <c r="AI10" s="35"/>
      <c r="AJ10" s="35"/>
      <c r="AK10" s="35"/>
      <c r="AL10" s="35"/>
      <c r="AM10" s="35"/>
      <c r="AN10" s="35"/>
      <c r="AO10" s="35"/>
      <c r="AP10" s="35"/>
      <c r="AQ10" s="35" t="s">
        <v>166</v>
      </c>
      <c r="AR10" s="34" t="s">
        <v>142</v>
      </c>
      <c r="AS10" s="34"/>
      <c r="AT10" s="34"/>
      <c r="AU10" s="34"/>
      <c r="AV10" s="34"/>
      <c r="AW10" s="34" t="s">
        <v>142</v>
      </c>
      <c r="AX10" s="35"/>
      <c r="AY10" s="34">
        <v>0</v>
      </c>
      <c r="AZ10" s="34">
        <v>0</v>
      </c>
      <c r="BA10" s="34">
        <v>0</v>
      </c>
      <c r="BB10" s="34">
        <v>0</v>
      </c>
      <c r="BC10" s="34">
        <v>0</v>
      </c>
      <c r="BD10" s="34">
        <v>0</v>
      </c>
      <c r="BE10" s="34">
        <v>0</v>
      </c>
      <c r="BF10" s="34">
        <v>0</v>
      </c>
      <c r="BG10" s="34">
        <v>0</v>
      </c>
      <c r="BH10" s="34">
        <v>0</v>
      </c>
      <c r="BI10" s="34">
        <v>0</v>
      </c>
      <c r="BJ10" s="34" t="s">
        <v>142</v>
      </c>
      <c r="BK10" s="34"/>
      <c r="BL10" s="34" t="s">
        <v>142</v>
      </c>
      <c r="BM10" s="34"/>
      <c r="BN10" s="35"/>
      <c r="BO10" s="35"/>
      <c r="BP10" s="34"/>
      <c r="BQ10" s="34" t="s">
        <v>142</v>
      </c>
      <c r="BR10" s="35"/>
    </row>
    <row r="11" spans="1:70" x14ac:dyDescent="0.15">
      <c r="A11" s="35">
        <v>1087</v>
      </c>
      <c r="B11" s="36">
        <v>41013</v>
      </c>
      <c r="C11" s="37" t="s">
        <v>201</v>
      </c>
      <c r="D11" s="35" t="s">
        <v>143</v>
      </c>
      <c r="E11" s="35"/>
      <c r="F11" s="35" t="s">
        <v>202</v>
      </c>
      <c r="G11" s="33">
        <v>40999</v>
      </c>
      <c r="H11" s="34" t="s">
        <v>141</v>
      </c>
      <c r="I11" s="34" t="s">
        <v>142</v>
      </c>
      <c r="J11" s="34"/>
      <c r="K11" s="35" t="s">
        <v>173</v>
      </c>
      <c r="L11" s="35" t="s">
        <v>174</v>
      </c>
      <c r="M11" s="35">
        <v>101</v>
      </c>
      <c r="N11" s="35">
        <v>20.079999999999998</v>
      </c>
      <c r="O11" s="35" t="s">
        <v>109</v>
      </c>
      <c r="P11" s="35">
        <v>30000</v>
      </c>
      <c r="Q11" s="35">
        <v>23.09</v>
      </c>
      <c r="R11" s="35"/>
      <c r="S11" s="35"/>
      <c r="T11" s="35"/>
      <c r="U11" s="35"/>
      <c r="V11" s="35"/>
      <c r="W11" s="35"/>
      <c r="X11" s="35"/>
      <c r="Y11" s="35"/>
      <c r="Z11" s="35"/>
      <c r="AA11" s="35"/>
      <c r="AB11" s="35"/>
      <c r="AC11" s="35"/>
      <c r="AD11" s="35"/>
      <c r="AE11" s="35"/>
      <c r="AF11" s="35">
        <v>8.3000000000000007</v>
      </c>
      <c r="AG11" s="35"/>
      <c r="AH11" s="35"/>
      <c r="AI11" s="35"/>
      <c r="AJ11" s="35"/>
      <c r="AK11" s="35"/>
      <c r="AL11" s="35"/>
      <c r="AM11" s="35"/>
      <c r="AN11" s="35"/>
      <c r="AO11" s="35"/>
      <c r="AP11" s="35"/>
      <c r="AQ11" s="35" t="s">
        <v>166</v>
      </c>
      <c r="AR11" s="34" t="s">
        <v>142</v>
      </c>
      <c r="AS11" s="34"/>
      <c r="AT11" s="34"/>
      <c r="AU11" s="34" t="s">
        <v>59</v>
      </c>
      <c r="AV11" s="34">
        <v>6</v>
      </c>
      <c r="AW11" s="34" t="s">
        <v>60</v>
      </c>
      <c r="AX11" s="35"/>
      <c r="AY11" s="34">
        <v>0</v>
      </c>
      <c r="AZ11" s="34">
        <v>12</v>
      </c>
      <c r="BA11" s="34">
        <v>0</v>
      </c>
      <c r="BB11" s="34">
        <v>0</v>
      </c>
      <c r="BC11" s="34">
        <v>0</v>
      </c>
      <c r="BD11" s="34">
        <v>0</v>
      </c>
      <c r="BE11" s="34">
        <v>0</v>
      </c>
      <c r="BF11" s="34">
        <v>0</v>
      </c>
      <c r="BG11" s="34">
        <v>0</v>
      </c>
      <c r="BH11" s="34">
        <v>0</v>
      </c>
      <c r="BI11" s="34">
        <v>12</v>
      </c>
      <c r="BJ11" s="34" t="s">
        <v>141</v>
      </c>
      <c r="BK11" s="34"/>
      <c r="BL11" s="34" t="s">
        <v>142</v>
      </c>
      <c r="BM11" s="34"/>
      <c r="BN11" s="35"/>
      <c r="BO11" s="35"/>
      <c r="BP11" s="34"/>
      <c r="BQ11" s="34" t="s">
        <v>142</v>
      </c>
      <c r="BR11" s="38" t="s">
        <v>175</v>
      </c>
    </row>
    <row r="12" spans="1:70" x14ac:dyDescent="0.15">
      <c r="A12" s="35">
        <v>4</v>
      </c>
      <c r="B12" s="36">
        <v>41012</v>
      </c>
      <c r="C12" s="37" t="s">
        <v>201</v>
      </c>
      <c r="D12" s="35" t="s">
        <v>162</v>
      </c>
      <c r="E12" s="35"/>
      <c r="F12" s="35" t="s">
        <v>91</v>
      </c>
      <c r="G12" s="33">
        <v>40724</v>
      </c>
      <c r="H12" s="34" t="s">
        <v>141</v>
      </c>
      <c r="I12" s="34" t="s">
        <v>142</v>
      </c>
      <c r="J12" s="34"/>
      <c r="K12" s="35" t="s">
        <v>162</v>
      </c>
      <c r="L12" s="35" t="s">
        <v>207</v>
      </c>
      <c r="M12" s="35">
        <v>101</v>
      </c>
      <c r="N12" s="35">
        <v>26.63</v>
      </c>
      <c r="O12" s="35"/>
      <c r="P12" s="35"/>
      <c r="Q12" s="35"/>
      <c r="R12" s="35"/>
      <c r="S12" s="35"/>
      <c r="T12" s="35"/>
      <c r="U12" s="35"/>
      <c r="V12" s="35"/>
      <c r="W12" s="35">
        <v>11.64</v>
      </c>
      <c r="X12" s="35"/>
      <c r="Y12" s="35"/>
      <c r="Z12" s="35"/>
      <c r="AA12" s="35"/>
      <c r="AB12" s="35"/>
      <c r="AC12" s="35"/>
      <c r="AD12" s="35"/>
      <c r="AE12" s="35"/>
      <c r="AF12" s="35"/>
      <c r="AG12" s="35"/>
      <c r="AH12" s="35"/>
      <c r="AI12" s="35">
        <v>17.63</v>
      </c>
      <c r="AJ12" s="35"/>
      <c r="AK12" s="35"/>
      <c r="AL12" s="35"/>
      <c r="AM12" s="35"/>
      <c r="AN12" s="35"/>
      <c r="AO12" s="35"/>
      <c r="AP12" s="35"/>
      <c r="AQ12" s="35" t="s">
        <v>92</v>
      </c>
      <c r="AR12" s="34" t="s">
        <v>142</v>
      </c>
      <c r="AS12" s="34"/>
      <c r="AT12" s="34"/>
      <c r="AU12" s="34" t="s">
        <v>59</v>
      </c>
      <c r="AV12" s="34">
        <v>7.5</v>
      </c>
      <c r="AW12" s="34" t="s">
        <v>60</v>
      </c>
      <c r="AX12" s="35"/>
      <c r="AY12" s="34">
        <v>0</v>
      </c>
      <c r="AZ12" s="34">
        <v>0</v>
      </c>
      <c r="BA12" s="34">
        <v>0</v>
      </c>
      <c r="BB12" s="34">
        <v>0</v>
      </c>
      <c r="BC12" s="34">
        <v>0</v>
      </c>
      <c r="BD12" s="34">
        <v>0</v>
      </c>
      <c r="BE12" s="34">
        <v>0</v>
      </c>
      <c r="BF12" s="34">
        <v>0</v>
      </c>
      <c r="BG12" s="34">
        <v>0</v>
      </c>
      <c r="BH12" s="34">
        <v>0</v>
      </c>
      <c r="BI12" s="34">
        <v>0</v>
      </c>
      <c r="BJ12" s="34" t="s">
        <v>142</v>
      </c>
      <c r="BK12" s="34"/>
      <c r="BL12" s="34"/>
      <c r="BM12" s="34"/>
      <c r="BN12" s="35"/>
      <c r="BO12" s="38"/>
      <c r="BP12" s="34"/>
      <c r="BQ12" s="34"/>
      <c r="BR12" s="35"/>
    </row>
    <row r="13" spans="1:70" x14ac:dyDescent="0.15">
      <c r="A13" s="35">
        <v>4</v>
      </c>
      <c r="B13" s="36">
        <v>41012</v>
      </c>
      <c r="C13" s="37" t="s">
        <v>201</v>
      </c>
      <c r="D13" s="35" t="s">
        <v>143</v>
      </c>
      <c r="E13" s="35"/>
      <c r="F13" s="35" t="s">
        <v>91</v>
      </c>
      <c r="G13" s="33">
        <v>40724</v>
      </c>
      <c r="H13" s="34" t="s">
        <v>141</v>
      </c>
      <c r="I13" s="34" t="s">
        <v>142</v>
      </c>
      <c r="J13" s="34"/>
      <c r="K13" s="35" t="s">
        <v>143</v>
      </c>
      <c r="L13" s="35" t="s">
        <v>108</v>
      </c>
      <c r="M13" s="35">
        <v>101</v>
      </c>
      <c r="N13" s="35">
        <v>26.63</v>
      </c>
      <c r="O13" s="35"/>
      <c r="P13" s="35"/>
      <c r="Q13" s="35"/>
      <c r="R13" s="35"/>
      <c r="S13" s="35"/>
      <c r="T13" s="35"/>
      <c r="U13" s="35"/>
      <c r="V13" s="35"/>
      <c r="W13" s="35">
        <v>11.64</v>
      </c>
      <c r="X13" s="35"/>
      <c r="Y13" s="35"/>
      <c r="Z13" s="35"/>
      <c r="AA13" s="35"/>
      <c r="AB13" s="35"/>
      <c r="AC13" s="35"/>
      <c r="AD13" s="35"/>
      <c r="AE13" s="35"/>
      <c r="AF13" s="35"/>
      <c r="AG13" s="35"/>
      <c r="AH13" s="35"/>
      <c r="AI13" s="35">
        <v>17.63</v>
      </c>
      <c r="AJ13" s="35"/>
      <c r="AK13" s="35"/>
      <c r="AL13" s="35"/>
      <c r="AM13" s="35"/>
      <c r="AN13" s="35"/>
      <c r="AO13" s="35"/>
      <c r="AP13" s="35"/>
      <c r="AQ13" s="35" t="s">
        <v>92</v>
      </c>
      <c r="AR13" s="34" t="s">
        <v>142</v>
      </c>
      <c r="AS13" s="34"/>
      <c r="AT13" s="34"/>
      <c r="AU13" s="34" t="s">
        <v>59</v>
      </c>
      <c r="AV13" s="34">
        <v>7.5</v>
      </c>
      <c r="AW13" s="34" t="s">
        <v>60</v>
      </c>
      <c r="AX13" s="35"/>
      <c r="AY13" s="34">
        <v>0</v>
      </c>
      <c r="AZ13" s="34">
        <v>0</v>
      </c>
      <c r="BA13" s="34">
        <v>0</v>
      </c>
      <c r="BB13" s="34">
        <v>0</v>
      </c>
      <c r="BC13" s="34">
        <v>0</v>
      </c>
      <c r="BD13" s="34">
        <v>0</v>
      </c>
      <c r="BE13" s="34">
        <v>0</v>
      </c>
      <c r="BF13" s="34">
        <v>0</v>
      </c>
      <c r="BG13" s="34">
        <v>0</v>
      </c>
      <c r="BH13" s="34">
        <v>0</v>
      </c>
      <c r="BI13" s="34">
        <v>0</v>
      </c>
      <c r="BJ13" s="34" t="s">
        <v>142</v>
      </c>
      <c r="BK13" s="34"/>
      <c r="BL13" s="34" t="s">
        <v>141</v>
      </c>
      <c r="BM13" s="34"/>
      <c r="BN13" s="35" t="s">
        <v>61</v>
      </c>
      <c r="BO13" s="38" t="s">
        <v>62</v>
      </c>
      <c r="BP13" s="34">
        <v>20</v>
      </c>
      <c r="BQ13" s="34" t="s">
        <v>142</v>
      </c>
      <c r="BR13" s="35" t="s">
        <v>133</v>
      </c>
    </row>
    <row r="14" spans="1:70" x14ac:dyDescent="0.15">
      <c r="A14" s="35">
        <v>468</v>
      </c>
      <c r="B14" s="36">
        <v>41012</v>
      </c>
      <c r="C14" s="37" t="s">
        <v>201</v>
      </c>
      <c r="D14" s="35" t="s">
        <v>143</v>
      </c>
      <c r="E14" s="35"/>
      <c r="F14" s="35" t="s">
        <v>91</v>
      </c>
      <c r="G14" s="33">
        <v>40939</v>
      </c>
      <c r="H14" s="34" t="s">
        <v>141</v>
      </c>
      <c r="I14" s="34" t="s">
        <v>142</v>
      </c>
      <c r="J14" s="34"/>
      <c r="K14" s="35" t="s">
        <v>203</v>
      </c>
      <c r="L14" s="35" t="s">
        <v>204</v>
      </c>
      <c r="M14" s="35">
        <v>101.9</v>
      </c>
      <c r="N14" s="35">
        <v>32.700000000000003</v>
      </c>
      <c r="O14" s="35"/>
      <c r="P14" s="35"/>
      <c r="Q14" s="35"/>
      <c r="R14" s="35"/>
      <c r="S14" s="35"/>
      <c r="T14" s="35"/>
      <c r="U14" s="35"/>
      <c r="V14" s="35"/>
      <c r="W14" s="35">
        <v>21.5</v>
      </c>
      <c r="X14" s="35"/>
      <c r="Y14" s="35"/>
      <c r="Z14" s="35"/>
      <c r="AA14" s="35"/>
      <c r="AB14" s="35"/>
      <c r="AC14" s="35"/>
      <c r="AD14" s="35"/>
      <c r="AE14" s="35"/>
      <c r="AF14" s="35"/>
      <c r="AG14" s="35"/>
      <c r="AH14" s="35"/>
      <c r="AI14" s="35">
        <v>24.7</v>
      </c>
      <c r="AJ14" s="35"/>
      <c r="AK14" s="35"/>
      <c r="AL14" s="35"/>
      <c r="AM14" s="35"/>
      <c r="AN14" s="35"/>
      <c r="AO14" s="35"/>
      <c r="AP14" s="35"/>
      <c r="AQ14" s="35" t="s">
        <v>92</v>
      </c>
      <c r="AR14" s="34" t="s">
        <v>142</v>
      </c>
      <c r="AS14" s="34"/>
      <c r="AT14" s="34"/>
      <c r="AU14" s="34"/>
      <c r="AV14" s="34"/>
      <c r="AW14" s="34" t="s">
        <v>60</v>
      </c>
      <c r="AX14" s="35"/>
      <c r="AY14" s="34">
        <v>0</v>
      </c>
      <c r="AZ14" s="34">
        <v>15</v>
      </c>
      <c r="BA14" s="34">
        <v>0</v>
      </c>
      <c r="BB14" s="34">
        <v>0</v>
      </c>
      <c r="BC14" s="34">
        <v>0</v>
      </c>
      <c r="BD14" s="34">
        <v>0</v>
      </c>
      <c r="BE14" s="34">
        <v>0</v>
      </c>
      <c r="BF14" s="34">
        <v>0</v>
      </c>
      <c r="BG14" s="34">
        <v>0</v>
      </c>
      <c r="BH14" s="34">
        <v>0</v>
      </c>
      <c r="BI14" s="34">
        <v>24</v>
      </c>
      <c r="BJ14" s="34" t="s">
        <v>141</v>
      </c>
      <c r="BK14" s="34"/>
      <c r="BL14" s="34" t="s">
        <v>142</v>
      </c>
      <c r="BM14" s="34"/>
      <c r="BN14" s="35"/>
      <c r="BO14" s="35"/>
      <c r="BP14" s="34"/>
      <c r="BQ14" s="34" t="s">
        <v>142</v>
      </c>
      <c r="BR14" s="35"/>
    </row>
    <row r="15" spans="1:70" x14ac:dyDescent="0.15">
      <c r="A15" s="35">
        <v>653</v>
      </c>
      <c r="B15" s="36">
        <v>41012</v>
      </c>
      <c r="C15" s="37" t="s">
        <v>201</v>
      </c>
      <c r="D15" s="35" t="s">
        <v>143</v>
      </c>
      <c r="E15" s="35"/>
      <c r="F15" s="35" t="s">
        <v>91</v>
      </c>
      <c r="G15" s="33">
        <v>40999</v>
      </c>
      <c r="H15" s="34" t="s">
        <v>141</v>
      </c>
      <c r="I15" s="34" t="s">
        <v>142</v>
      </c>
      <c r="J15" s="34"/>
      <c r="K15" s="35" t="s">
        <v>205</v>
      </c>
      <c r="L15" s="35" t="s">
        <v>206</v>
      </c>
      <c r="M15" s="35">
        <v>139</v>
      </c>
      <c r="N15" s="35">
        <v>26.15</v>
      </c>
      <c r="O15" s="35"/>
      <c r="P15" s="35"/>
      <c r="Q15" s="35"/>
      <c r="R15" s="35"/>
      <c r="S15" s="35"/>
      <c r="T15" s="35"/>
      <c r="U15" s="35"/>
      <c r="V15" s="35"/>
      <c r="W15" s="35">
        <v>10.19</v>
      </c>
      <c r="X15" s="35"/>
      <c r="Y15" s="35"/>
      <c r="Z15" s="35"/>
      <c r="AA15" s="35"/>
      <c r="AB15" s="35"/>
      <c r="AC15" s="35"/>
      <c r="AD15" s="35"/>
      <c r="AE15" s="35"/>
      <c r="AF15" s="35"/>
      <c r="AG15" s="35"/>
      <c r="AH15" s="35"/>
      <c r="AI15" s="35">
        <v>17.77</v>
      </c>
      <c r="AJ15" s="35"/>
      <c r="AK15" s="35"/>
      <c r="AL15" s="35"/>
      <c r="AM15" s="35"/>
      <c r="AN15" s="35"/>
      <c r="AO15" s="35"/>
      <c r="AP15" s="35"/>
      <c r="AQ15" s="35" t="s">
        <v>92</v>
      </c>
      <c r="AR15" s="34" t="s">
        <v>142</v>
      </c>
      <c r="AS15" s="34"/>
      <c r="AT15" s="34"/>
      <c r="AU15" s="34"/>
      <c r="AV15" s="34"/>
      <c r="AW15" s="34" t="s">
        <v>142</v>
      </c>
      <c r="AX15" s="35"/>
      <c r="AY15" s="34">
        <v>0</v>
      </c>
      <c r="AZ15" s="34">
        <v>0</v>
      </c>
      <c r="BA15" s="34">
        <v>0</v>
      </c>
      <c r="BB15" s="34">
        <v>0</v>
      </c>
      <c r="BC15" s="34">
        <v>0</v>
      </c>
      <c r="BD15" s="34">
        <v>0</v>
      </c>
      <c r="BE15" s="34">
        <v>0</v>
      </c>
      <c r="BF15" s="34">
        <v>0</v>
      </c>
      <c r="BG15" s="34">
        <v>0</v>
      </c>
      <c r="BH15" s="34">
        <v>0</v>
      </c>
      <c r="BI15" s="34">
        <v>0</v>
      </c>
      <c r="BJ15" s="34" t="s">
        <v>142</v>
      </c>
      <c r="BK15" s="34"/>
      <c r="BL15" s="34" t="s">
        <v>142</v>
      </c>
      <c r="BM15" s="34"/>
      <c r="BN15" s="35"/>
      <c r="BO15" s="35"/>
      <c r="BP15" s="34"/>
      <c r="BQ15" s="34" t="s">
        <v>142</v>
      </c>
      <c r="BR15" s="35"/>
    </row>
    <row r="16" spans="1:70" x14ac:dyDescent="0.15">
      <c r="A16" s="35">
        <v>1090</v>
      </c>
      <c r="B16" s="36">
        <v>41013</v>
      </c>
      <c r="C16" s="37" t="s">
        <v>201</v>
      </c>
      <c r="D16" s="35" t="s">
        <v>143</v>
      </c>
      <c r="E16" s="35"/>
      <c r="F16" s="35" t="s">
        <v>91</v>
      </c>
      <c r="G16" s="33">
        <v>40999</v>
      </c>
      <c r="H16" s="34" t="s">
        <v>141</v>
      </c>
      <c r="I16" s="34" t="s">
        <v>142</v>
      </c>
      <c r="J16" s="34"/>
      <c r="K16" s="35" t="s">
        <v>173</v>
      </c>
      <c r="L16" s="35" t="s">
        <v>174</v>
      </c>
      <c r="M16" s="35">
        <v>101</v>
      </c>
      <c r="N16" s="35">
        <v>26.63</v>
      </c>
      <c r="O16" s="35"/>
      <c r="P16" s="35"/>
      <c r="Q16" s="35"/>
      <c r="R16" s="35"/>
      <c r="S16" s="35"/>
      <c r="T16" s="35"/>
      <c r="U16" s="35"/>
      <c r="V16" s="35"/>
      <c r="W16" s="35">
        <v>11.64</v>
      </c>
      <c r="X16" s="35"/>
      <c r="Y16" s="35"/>
      <c r="Z16" s="35"/>
      <c r="AA16" s="35"/>
      <c r="AB16" s="35"/>
      <c r="AC16" s="35"/>
      <c r="AD16" s="35"/>
      <c r="AE16" s="35"/>
      <c r="AF16" s="35"/>
      <c r="AG16" s="35"/>
      <c r="AH16" s="35"/>
      <c r="AI16" s="35">
        <v>17.63</v>
      </c>
      <c r="AJ16" s="35"/>
      <c r="AK16" s="35"/>
      <c r="AL16" s="35"/>
      <c r="AM16" s="35"/>
      <c r="AN16" s="35"/>
      <c r="AO16" s="35"/>
      <c r="AP16" s="35"/>
      <c r="AQ16" s="35" t="s">
        <v>92</v>
      </c>
      <c r="AR16" s="34" t="s">
        <v>142</v>
      </c>
      <c r="AS16" s="34"/>
      <c r="AT16" s="34"/>
      <c r="AU16" s="34" t="s">
        <v>59</v>
      </c>
      <c r="AV16" s="34">
        <v>6</v>
      </c>
      <c r="AW16" s="34" t="s">
        <v>60</v>
      </c>
      <c r="AX16" s="35"/>
      <c r="AY16" s="34">
        <v>0</v>
      </c>
      <c r="AZ16" s="34">
        <v>12</v>
      </c>
      <c r="BA16" s="34">
        <v>0</v>
      </c>
      <c r="BB16" s="34">
        <v>0</v>
      </c>
      <c r="BC16" s="34">
        <v>0</v>
      </c>
      <c r="BD16" s="34">
        <v>0</v>
      </c>
      <c r="BE16" s="34">
        <v>0</v>
      </c>
      <c r="BF16" s="34">
        <v>0</v>
      </c>
      <c r="BG16" s="34">
        <v>0</v>
      </c>
      <c r="BH16" s="34">
        <v>0</v>
      </c>
      <c r="BI16" s="34">
        <v>12</v>
      </c>
      <c r="BJ16" s="34" t="s">
        <v>141</v>
      </c>
      <c r="BK16" s="34"/>
      <c r="BL16" s="34" t="s">
        <v>142</v>
      </c>
      <c r="BM16" s="34"/>
      <c r="BN16" s="35"/>
      <c r="BO16" s="35"/>
      <c r="BP16" s="34"/>
      <c r="BQ16" s="34" t="s">
        <v>142</v>
      </c>
      <c r="BR16" s="38" t="s">
        <v>175</v>
      </c>
    </row>
  </sheetData>
  <sheetProtection algorithmName="SHA-512" hashValue="Z6aY/Acr1Ky7tw0EtzFIM0yzOiCky08HZGmUu5da4o53Zk+KsUoEZkZquThFSsngQBmLyXZdnnQeYORKAeIDWg==" saltValue="0sVW9rkbWhzzVzoZssM/yg==" spinCount="100000" sheet="1" objects="1" scenarios="1"/>
  <sortState xmlns:xlrd2="http://schemas.microsoft.com/office/spreadsheetml/2017/richdata2" ref="A1:XFD1048576">
    <sortCondition ref="F2:F1048576"/>
    <sortCondition ref="K2:K1048576"/>
  </sortState>
  <phoneticPr fontId="2"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0E5E7-CB14-4C4C-A5A1-B5C4C5A1F9E6}">
  <sheetPr codeName="Sheet25">
    <tabColor theme="7" tint="0.39997558519241921"/>
  </sheetPr>
  <dimension ref="A1:AJ71"/>
  <sheetViews>
    <sheetView zoomScaleNormal="100" workbookViewId="0">
      <selection activeCell="E27" sqref="E27"/>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2" width="12.1640625" customWidth="1"/>
    <col min="23" max="51" width="7.5" customWidth="1"/>
  </cols>
  <sheetData>
    <row r="1" spans="1:36" ht="14" x14ac:dyDescent="0.15">
      <c r="A1" s="300" t="s">
        <v>178</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row>
    <row r="2" spans="1:36" ht="14" x14ac:dyDescent="0.15">
      <c r="A2" s="302" t="s">
        <v>196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row>
    <row r="3" spans="1:36" ht="14" thickBot="1" x14ac:dyDescent="0.2">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row>
    <row r="4" spans="1:36" ht="14" x14ac:dyDescent="0.15">
      <c r="A4" s="74" t="s">
        <v>104</v>
      </c>
      <c r="B4" s="75"/>
      <c r="C4" s="75"/>
      <c r="D4" s="75"/>
      <c r="E4" s="75"/>
      <c r="F4" s="75"/>
      <c r="G4" s="75"/>
      <c r="H4" s="75"/>
      <c r="I4" s="75"/>
      <c r="J4" s="75"/>
      <c r="K4" s="75"/>
      <c r="L4" s="75"/>
      <c r="M4" s="75"/>
      <c r="N4" s="75"/>
      <c r="O4" s="75"/>
      <c r="P4" s="75"/>
      <c r="Q4" s="75"/>
      <c r="R4" s="75"/>
      <c r="S4" s="75"/>
      <c r="T4" s="75"/>
      <c r="U4" s="75"/>
      <c r="V4" s="76"/>
      <c r="W4" s="301"/>
      <c r="X4" s="301"/>
      <c r="Y4" s="301"/>
      <c r="Z4" s="301"/>
      <c r="AA4" s="301"/>
      <c r="AB4" s="301"/>
      <c r="AC4" s="301"/>
      <c r="AD4" s="301"/>
      <c r="AE4" s="301"/>
      <c r="AF4" s="301"/>
      <c r="AG4" s="301"/>
      <c r="AH4" s="301"/>
      <c r="AI4" s="301"/>
      <c r="AJ4" s="301"/>
    </row>
    <row r="5" spans="1:36" ht="14" x14ac:dyDescent="0.15">
      <c r="A5" s="77" t="s">
        <v>105</v>
      </c>
      <c r="B5" s="32"/>
      <c r="C5" s="86">
        <v>5000</v>
      </c>
      <c r="D5" s="32"/>
      <c r="E5" s="32"/>
      <c r="F5" s="32"/>
      <c r="G5" s="32"/>
      <c r="H5" s="32"/>
      <c r="I5" s="32"/>
      <c r="J5" s="32"/>
      <c r="K5" s="32"/>
      <c r="L5" s="32"/>
      <c r="M5" s="32"/>
      <c r="N5" s="32"/>
      <c r="O5" s="32"/>
      <c r="P5" s="32"/>
      <c r="Q5" s="32"/>
      <c r="R5" s="32"/>
      <c r="S5" s="32"/>
      <c r="T5" s="32"/>
      <c r="U5" s="32"/>
      <c r="V5" s="78"/>
      <c r="W5" s="301"/>
      <c r="X5" s="301"/>
      <c r="Y5" s="301"/>
      <c r="Z5" s="301"/>
      <c r="AA5" s="301"/>
      <c r="AB5" s="301"/>
      <c r="AC5" s="301"/>
      <c r="AD5" s="301"/>
      <c r="AE5" s="301"/>
      <c r="AF5" s="301"/>
      <c r="AG5" s="301"/>
      <c r="AH5" s="301"/>
      <c r="AI5" s="301"/>
      <c r="AJ5" s="301"/>
    </row>
    <row r="6" spans="1:36" ht="15" thickBot="1" x14ac:dyDescent="0.2">
      <c r="A6" s="174"/>
      <c r="B6" s="175"/>
      <c r="C6" s="175"/>
      <c r="D6" s="175"/>
      <c r="E6" s="175"/>
      <c r="F6" s="175"/>
      <c r="G6" s="175"/>
      <c r="H6" s="175"/>
      <c r="I6" s="175"/>
      <c r="J6" s="175"/>
      <c r="K6" s="175"/>
      <c r="L6" s="175"/>
      <c r="M6" s="175"/>
      <c r="N6" s="175"/>
      <c r="O6" s="175"/>
      <c r="P6" s="175"/>
      <c r="Q6" s="175"/>
      <c r="R6" s="175"/>
      <c r="S6" s="175"/>
      <c r="T6" s="175"/>
      <c r="U6" s="175"/>
      <c r="V6" s="176"/>
      <c r="W6" s="301"/>
      <c r="X6" s="301"/>
      <c r="Y6" s="301"/>
      <c r="Z6" s="301"/>
      <c r="AA6" s="301"/>
      <c r="AB6" s="301"/>
      <c r="AC6" s="301"/>
      <c r="AD6" s="301"/>
      <c r="AE6" s="301"/>
      <c r="AF6" s="301"/>
      <c r="AG6" s="301"/>
      <c r="AH6" s="301"/>
      <c r="AI6" s="301"/>
      <c r="AJ6" s="301"/>
    </row>
    <row r="7" spans="1:36"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305" t="s">
        <v>177</v>
      </c>
      <c r="W7" s="301"/>
      <c r="X7" s="301"/>
      <c r="Y7" s="301"/>
      <c r="Z7" s="301"/>
      <c r="AA7" s="301"/>
      <c r="AB7" s="301"/>
      <c r="AC7" s="301"/>
      <c r="AD7" s="301"/>
      <c r="AE7" s="301"/>
      <c r="AF7" s="301"/>
      <c r="AG7" s="301"/>
      <c r="AH7" s="301"/>
      <c r="AI7" s="301"/>
      <c r="AJ7" s="301"/>
    </row>
    <row r="8" spans="1:36" ht="14" x14ac:dyDescent="0.15">
      <c r="A8" s="110" t="str">
        <f>'ACT Apr 2023'!K2</f>
        <v>ActewAGL</v>
      </c>
      <c r="B8" s="111" t="str">
        <f>'ACT Apr 2023'!L2</f>
        <v>Business Rewards</v>
      </c>
      <c r="C8" s="112">
        <f>IF('ACT Apr 2023'!BP2=0,91*'ACT Apr 2023'!M2/100,(91*'ACT Apr 2023'!M2/100)+'ACT Apr 2023'!BP2/4)</f>
        <v>126.03499999999998</v>
      </c>
      <c r="D8" s="112">
        <f>IF('ACT Apr 2023'!O2="",$C$5*'ACT Apr 2023'!N2/100,IF($C$5&gt;='ACT Apr 2023'!P2,('ACT Apr 2023'!P2*'ACT Apr 2023'!N2/100),($C$5*'ACT Apr 2023'!N2/100)))</f>
        <v>1574.9999999999998</v>
      </c>
      <c r="E8" s="112">
        <f>IF(AND('ACT Apr 2023'!P2&gt;0,'ACT Apr 2023'!R2&gt;0),IF($C$5&lt;'ACT Apr 2023'!P2,0,IF($C$5&lt;=('ACT Apr 2023'!R2+'ACT Apr 2023'!P2),(($C$5-'ACT Apr 2023'!P2)*'ACT Apr 2023'!Q2/100),(('ACT Apr 2023'!R2)*'ACT Apr 2023'!Q2/100))),0)</f>
        <v>0</v>
      </c>
      <c r="F8" s="112">
        <f>IF(AND('ACT Apr 2023'!Q2&gt;0,'ACT Apr 2023'!S2&gt;0),IF($C$5&lt;('ACT Apr 2023'!R2+'ACT Apr 2023'!P2),0,IF($C$5&lt;=('ACT Apr 2023'!T2+'ACT Apr 2023'!R2+'ACT Apr 2023'!P2),(($C$5-('ACT Apr 2023'!R2+'ACT Apr 2023'!P2))*'ACT Apr 2023'!S2/100),('ACT Apr 2023'!T2*'ACT Apr 2023'!S2/100))),0)</f>
        <v>0</v>
      </c>
      <c r="G8" s="114">
        <v>0</v>
      </c>
      <c r="H8" s="112">
        <f>IF(AND('ACT Apr 2023'!R2&gt;0,'ACT Apr 2023'!T2&gt;0),IF(($C$5&lt;'ACT Apr 2023'!T2),(0),($C$5-'ACT Apr 2023'!T2)*'ACT Apr 2023'!U2/100),IF(AND('ACT Apr 2023'!R2&gt;0,'ACT Apr 2023'!T2=""),IF(($C$5&lt;'ACT Apr 2023'!R2+'ACT Apr 2023'!P2),(0),(($C$5-('ACT Apr 2023'!R2+'ACT Apr 2023'!P2))*'ACT Apr 2023'!S2/100)),IF(AND('ACT Apr 2023'!P2&gt;0,'ACT Apr 2023'!R2=""&gt;0),IF(($C$5&lt;'ACT Apr 2023'!P2),(0),($C$5-'ACT Apr 2023'!P2)*'ACT Apr 2023'!Q2/100),0)))</f>
        <v>0</v>
      </c>
      <c r="I8" s="115">
        <f>SUM(C8:H8)</f>
        <v>1701.0349999999999</v>
      </c>
      <c r="J8" s="115">
        <f>(I8-C8)*4</f>
        <v>6299.9999999999991</v>
      </c>
      <c r="K8" s="115">
        <f>I8*4</f>
        <v>6804.1399999999994</v>
      </c>
      <c r="L8" s="85">
        <f>K8*1.1</f>
        <v>7484.5540000000001</v>
      </c>
      <c r="M8" s="116">
        <f>'ACT Apr 2023'!BB2</f>
        <v>10</v>
      </c>
      <c r="N8" s="116">
        <f>'ACT Apr 2023'!BC2</f>
        <v>0</v>
      </c>
      <c r="O8" s="116">
        <f>'ACT Apr 2023'!BD2</f>
        <v>0</v>
      </c>
      <c r="P8" s="116">
        <f>'ACT Apr 2023'!BE2</f>
        <v>0</v>
      </c>
      <c r="Q8" s="116" t="str">
        <f t="shared" ref="Q8:Q15" si="0">IF(SUM(M8:P8)=0,"No discount",IF(M8&gt;0,"Guaranteed off bill",IF(N8&gt;0,"Guaranteed off usage",IF(O8&gt;0,"Pay-on-time off bill","Pay-on-time off usage"))))</f>
        <v>Guaranteed off bill</v>
      </c>
      <c r="R8" s="116" t="str">
        <f t="shared" ref="R8:R15"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6123.7259999999997</v>
      </c>
      <c r="T8" s="210">
        <f>IF(AND(Q8="Pay-on-time off bill",R8="Inclusive"),((S8*1.1)-((S8*1.1)*O8/100))/1.1,IF(AND(Q8="Pay-on-time off usage",R8="Inclusive"),((S8*1.1)-((J8*1.1)*P8/100))/1.1,IF(AND(Q8="Pay-on-time off bill",R8="Exclusive"),S8-(S8*O8/100),IF(AND(Q8="Pay-on-time off usage",R8="Exclusive"),S8-(J8*P8/100),IF(R8="Inclusive",((S8*1.1))/1.1,S8)))))</f>
        <v>6123.7259999999997</v>
      </c>
      <c r="U8" s="85">
        <f>S8*1.1</f>
        <v>6736.0986000000003</v>
      </c>
      <c r="V8" s="306">
        <f>T8*1.1</f>
        <v>6736.0986000000003</v>
      </c>
      <c r="W8" s="301"/>
      <c r="X8" s="301"/>
      <c r="Y8" s="301"/>
      <c r="Z8" s="301"/>
      <c r="AA8" s="301"/>
      <c r="AB8" s="301"/>
      <c r="AC8" s="301"/>
      <c r="AD8" s="301"/>
      <c r="AE8" s="301"/>
      <c r="AF8" s="301"/>
      <c r="AG8" s="301"/>
      <c r="AH8" s="301"/>
      <c r="AI8" s="301"/>
      <c r="AJ8" s="301"/>
    </row>
    <row r="9" spans="1:36" ht="14" x14ac:dyDescent="0.15">
      <c r="A9" s="110" t="str">
        <f>'ACT Apr 2023'!K3</f>
        <v>EnergyAustralia</v>
      </c>
      <c r="B9" s="111" t="str">
        <f>'ACT Apr 2023'!L3</f>
        <v>Balance Plan</v>
      </c>
      <c r="C9" s="112">
        <f>IF('ACT Apr 2023'!BP3=0,91*'ACT Apr 2023'!M3/100,(91*'ACT Apr 2023'!M3/100)+'ACT Apr 2023'!BP3/4)</f>
        <v>122.45290909090909</v>
      </c>
      <c r="D9" s="112">
        <f>IF('ACT Apr 2023'!O3="",$C$5*'ACT Apr 2023'!N3/100,IF($C$5&gt;='ACT Apr 2023'!P3,('ACT Apr 2023'!P3*'ACT Apr 2023'!N3/100),($C$5*'ACT Apr 2023'!N3/100)))</f>
        <v>1672.2727272727273</v>
      </c>
      <c r="E9" s="112">
        <f>IF(AND('ACT Apr 2023'!P3&gt;0,'ACT Apr 2023'!R3&gt;0),IF($C$5&lt;'ACT Apr 2023'!P3,0,IF($C$5&lt;=('ACT Apr 2023'!R3+'ACT Apr 2023'!P3),(($C$5-'ACT Apr 2023'!P3)*'ACT Apr 2023'!Q3/100),(('ACT Apr 2023'!R3)*'ACT Apr 2023'!Q3/100))),0)</f>
        <v>0</v>
      </c>
      <c r="F9" s="112">
        <f>IF(AND('ACT Apr 2023'!Q3&gt;0,'ACT Apr 2023'!S3&gt;0),IF($C$5&lt;('ACT Apr 2023'!R3+'ACT Apr 2023'!P3),0,IF($C$5&lt;=('ACT Apr 2023'!T3+'ACT Apr 2023'!R3+'ACT Apr 2023'!P3),(($C$5-('ACT Apr 2023'!R3+'ACT Apr 2023'!P3))*'ACT Apr 2023'!S3/100),('ACT Apr 2023'!T3*'ACT Apr 2023'!S3/100))),0)</f>
        <v>0</v>
      </c>
      <c r="G9" s="114">
        <v>0</v>
      </c>
      <c r="H9" s="112">
        <f>IF(AND('ACT Apr 2023'!R3&gt;0,'ACT Apr 2023'!T3&gt;0),IF(($C$5&lt;'ACT Apr 2023'!T3),(0),($C$5-'ACT Apr 2023'!T3)*'ACT Apr 2023'!U3/100),IF(AND('ACT Apr 2023'!R3&gt;0,'ACT Apr 2023'!T3=""),IF(($C$5&lt;'ACT Apr 2023'!R3+'ACT Apr 2023'!P3),(0),(($C$5-('ACT Apr 2023'!R3+'ACT Apr 2023'!P3))*'ACT Apr 2023'!S3/100)),IF(AND('ACT Apr 2023'!P3&gt;0,'ACT Apr 2023'!R3=""&gt;0),IF(($C$5&lt;'ACT Apr 2023'!P3),(0),($C$5-'ACT Apr 2023'!P3)*'ACT Apr 2023'!Q3/100),0)))</f>
        <v>0</v>
      </c>
      <c r="I9" s="115">
        <f t="shared" ref="I9:I10" si="2">SUM(C9:H9)</f>
        <v>1794.7256363636363</v>
      </c>
      <c r="J9" s="115">
        <f t="shared" ref="J9:J15" si="3">(I9-C9)*4</f>
        <v>6689.090909090909</v>
      </c>
      <c r="K9" s="115">
        <f t="shared" ref="K9:K15" si="4">I9*4</f>
        <v>7178.9025454545454</v>
      </c>
      <c r="L9" s="85">
        <f t="shared" ref="L9:L15" si="5">K9*1.1</f>
        <v>7896.7928000000002</v>
      </c>
      <c r="M9" s="116">
        <f>'ACT Apr 2023'!BB3</f>
        <v>5</v>
      </c>
      <c r="N9" s="116">
        <f>'ACT Apr 2023'!BC3</f>
        <v>0</v>
      </c>
      <c r="O9" s="116">
        <f>'ACT Apr 2023'!BD3</f>
        <v>0</v>
      </c>
      <c r="P9" s="116">
        <f>'ACT Apr 2023'!BE3</f>
        <v>0</v>
      </c>
      <c r="Q9" s="116" t="str">
        <f t="shared" si="0"/>
        <v>Guaranteed off bill</v>
      </c>
      <c r="R9" s="116" t="str">
        <f t="shared" si="1"/>
        <v>Exclusive</v>
      </c>
      <c r="S9" s="210">
        <f t="shared" ref="S9:S15" si="6">IF(AND(Q9="Guaranteed off bill",R9="Inclusive"),((K9*1.1)-((K9*1.1)*M9/100))/1.1,IF(AND(Q9="Guaranteed off usage",R9="Inclusive"),((K9*1.1)-((J9*1.1)*N9/100))/1.1,IF(AND(Q9="Guaranteed off bill",R9="Exclusive"),K9-(K9*M9/100),IF(AND(Q9="Guaranteed off usage",R9="Exclusive"),K9-(J9*N9/100),IF(R9="Inclusive",((K9*1.1))/1.1,K9)))))</f>
        <v>6819.957418181818</v>
      </c>
      <c r="T9" s="210">
        <f t="shared" ref="T9:T15" si="7">IF(AND(Q9="Pay-on-time off bill",R9="Inclusive"),((S9*1.1)-((S9*1.1)*O9/100))/1.1,IF(AND(Q9="Pay-on-time off usage",R9="Inclusive"),((S9*1.1)-((J9*1.1)*P9/100))/1.1,IF(AND(Q9="Pay-on-time off bill",R9="Exclusive"),S9-(S9*O9/100),IF(AND(Q9="Pay-on-time off usage",R9="Exclusive"),S9-(J9*P9/100),IF(R9="Inclusive",((S9*1.1))/1.1,S9)))))</f>
        <v>6819.957418181818</v>
      </c>
      <c r="U9" s="85">
        <f>S9*1.1</f>
        <v>7501.95316</v>
      </c>
      <c r="V9" s="306">
        <f>T9*1.1</f>
        <v>7501.95316</v>
      </c>
      <c r="W9" s="301"/>
      <c r="X9" s="301"/>
      <c r="Y9" s="301"/>
      <c r="Z9" s="301"/>
      <c r="AA9" s="301"/>
      <c r="AB9" s="301"/>
      <c r="AC9" s="301"/>
      <c r="AD9" s="301"/>
      <c r="AE9" s="301"/>
      <c r="AF9" s="301"/>
      <c r="AG9" s="301"/>
      <c r="AH9" s="301"/>
      <c r="AI9" s="301"/>
      <c r="AJ9" s="301"/>
    </row>
    <row r="10" spans="1:36" ht="14" x14ac:dyDescent="0.15">
      <c r="A10" s="110" t="str">
        <f>'ACT Apr 2023'!K4</f>
        <v>Origin Energy</v>
      </c>
      <c r="B10" s="111" t="str">
        <f>'ACT Apr 2023'!L4</f>
        <v>Go Variable</v>
      </c>
      <c r="C10" s="112">
        <f>IF('ACT Apr 2023'!BP4=0,91*'ACT Apr 2023'!M4/100,(91*'ACT Apr 2023'!M4/100)+'ACT Apr 2023'!BP4/4)</f>
        <v>122.89963636363635</v>
      </c>
      <c r="D10" s="112">
        <f>IF('ACT Apr 2023'!O4="",$C$5*'ACT Apr 2023'!N4/100,IF($C$5&gt;='ACT Apr 2023'!P4,('ACT Apr 2023'!P4*'ACT Apr 2023'!N4/100),($C$5*'ACT Apr 2023'!N4/100)))</f>
        <v>1616.3636363636365</v>
      </c>
      <c r="E10" s="112">
        <f>IF(AND('ACT Apr 2023'!P4&gt;0,'ACT Apr 2023'!R4&gt;0),IF($C$5&lt;'ACT Apr 2023'!P4,0,IF($C$5&lt;=('ACT Apr 2023'!R4+'ACT Apr 2023'!P4),(($C$5-'ACT Apr 2023'!P4)*'ACT Apr 2023'!Q4/100),(('ACT Apr 2023'!R4)*'ACT Apr 2023'!Q4/100))),0)</f>
        <v>0</v>
      </c>
      <c r="F10" s="112">
        <f>IF(AND('ACT Apr 2023'!Q4&gt;0,'ACT Apr 2023'!S4&gt;0),IF($C$5&lt;('ACT Apr 2023'!R4+'ACT Apr 2023'!P4),0,IF($C$5&lt;=('ACT Apr 2023'!T4+'ACT Apr 2023'!R4+'ACT Apr 2023'!P4),(($C$5-('ACT Apr 2023'!R4+'ACT Apr 2023'!P4))*'ACT Apr 2023'!S4/100),('ACT Apr 2023'!T4*'ACT Apr 2023'!S4/100))),0)</f>
        <v>0</v>
      </c>
      <c r="G10" s="114">
        <v>0</v>
      </c>
      <c r="H10" s="112">
        <f>IF(AND('ACT Apr 2023'!R4&gt;0,'ACT Apr 2023'!T4&gt;0),IF(($C$5&lt;'ACT Apr 2023'!T4),(0),($C$5-'ACT Apr 2023'!T4)*'ACT Apr 2023'!U4/100),IF(AND('ACT Apr 2023'!R4&gt;0,'ACT Apr 2023'!T4=""),IF(($C$5&lt;'ACT Apr 2023'!R4+'ACT Apr 2023'!P4),(0),(($C$5-('ACT Apr 2023'!R4+'ACT Apr 2023'!P4))*'ACT Apr 2023'!S4/100)),IF(AND('ACT Apr 2023'!P4&gt;0,'ACT Apr 2023'!R4=""&gt;0),IF(($C$5&lt;'ACT Apr 2023'!P4),(0),($C$5-'ACT Apr 2023'!P4)*'ACT Apr 2023'!Q4/100),0)))</f>
        <v>0</v>
      </c>
      <c r="I10" s="115">
        <f t="shared" si="2"/>
        <v>1739.2632727272728</v>
      </c>
      <c r="J10" s="115">
        <f t="shared" si="3"/>
        <v>6465.454545454546</v>
      </c>
      <c r="K10" s="115">
        <f t="shared" si="4"/>
        <v>6957.0530909090912</v>
      </c>
      <c r="L10" s="85">
        <f t="shared" si="5"/>
        <v>7652.7584000000006</v>
      </c>
      <c r="M10" s="116">
        <f>'ACT Apr 2023'!BB4</f>
        <v>0</v>
      </c>
      <c r="N10" s="116">
        <f>'ACT Apr 2023'!BC4</f>
        <v>0</v>
      </c>
      <c r="O10" s="116">
        <f>'ACT Apr 2023'!BD4</f>
        <v>0</v>
      </c>
      <c r="P10" s="116">
        <f>'ACT Apr 2023'!BE4</f>
        <v>0</v>
      </c>
      <c r="Q10" s="116" t="str">
        <f t="shared" si="0"/>
        <v>No discount</v>
      </c>
      <c r="R10" s="116" t="str">
        <f t="shared" si="1"/>
        <v>Inclusive</v>
      </c>
      <c r="S10" s="210">
        <f t="shared" si="6"/>
        <v>6957.0530909090912</v>
      </c>
      <c r="T10" s="210">
        <f t="shared" si="7"/>
        <v>6957.0530909090912</v>
      </c>
      <c r="U10" s="85">
        <f t="shared" ref="U10:V15" si="8">S10*1.1</f>
        <v>7652.7584000000006</v>
      </c>
      <c r="V10" s="306">
        <f t="shared" si="8"/>
        <v>7652.7584000000006</v>
      </c>
      <c r="W10" s="301"/>
      <c r="X10" s="301"/>
      <c r="Y10" s="301"/>
      <c r="Z10" s="301"/>
      <c r="AA10" s="301"/>
      <c r="AB10" s="301"/>
      <c r="AC10" s="301"/>
      <c r="AD10" s="301"/>
      <c r="AE10" s="301"/>
      <c r="AF10" s="301"/>
      <c r="AG10" s="301"/>
      <c r="AH10" s="301"/>
      <c r="AI10" s="301"/>
      <c r="AJ10" s="301"/>
    </row>
    <row r="11" spans="1:36" ht="14" x14ac:dyDescent="0.15">
      <c r="A11" s="110" t="str">
        <f>'ACT Apr 2023'!K5</f>
        <v>Red Energy</v>
      </c>
      <c r="B11" s="111" t="str">
        <f>'ACT Apr 2023'!L5</f>
        <v>Red Business Saver</v>
      </c>
      <c r="C11" s="112">
        <f>IF('ACT Apr 2023'!BP5=0,91*'ACT Apr 2023'!M5/100,(91*'ACT Apr 2023'!M5/100)+'ACT Apr 2023'!BP5/4)</f>
        <v>120.84800000000001</v>
      </c>
      <c r="D11" s="112">
        <f>IF('ACT Apr 2023'!O5="",$C$5*'ACT Apr 2023'!N5/100,IF($C$5&gt;='ACT Apr 2023'!P5,('ACT Apr 2023'!P5*'ACT Apr 2023'!N5/100),($C$5*'ACT Apr 2023'!N5/100)))</f>
        <v>1562.7272727272727</v>
      </c>
      <c r="E11" s="112">
        <f>IF(AND('ACT Apr 2023'!P5&gt;0,'ACT Apr 2023'!R5&gt;0),IF($C$5&lt;'ACT Apr 2023'!P5,0,IF($C$5&lt;=('ACT Apr 2023'!R5+'ACT Apr 2023'!P5),(($C$5-'ACT Apr 2023'!P5)*'ACT Apr 2023'!Q5/100),(('ACT Apr 2023'!R5)*'ACT Apr 2023'!Q5/100))),0)</f>
        <v>0</v>
      </c>
      <c r="F11" s="112">
        <f>IF(AND('ACT Apr 2023'!Q5&gt;0,'ACT Apr 2023'!S5&gt;0),IF($C$5&lt;('ACT Apr 2023'!R5+'ACT Apr 2023'!P5),0,IF($C$5&lt;=('ACT Apr 2023'!T5+'ACT Apr 2023'!R5+'ACT Apr 2023'!P5),(($C$5-('ACT Apr 2023'!R5+'ACT Apr 2023'!P5))*'ACT Apr 2023'!S5/100),('ACT Apr 2023'!T5*'ACT Apr 2023'!S5/100))),0)</f>
        <v>0</v>
      </c>
      <c r="G11" s="114">
        <v>0</v>
      </c>
      <c r="H11" s="112">
        <f>IF(AND('ACT Apr 2023'!R5&gt;0,'ACT Apr 2023'!T5&gt;0),IF(($C$5&lt;'ACT Apr 2023'!T5),(0),($C$5-'ACT Apr 2023'!T5)*'ACT Apr 2023'!U5/100),IF(AND('ACT Apr 2023'!R5&gt;0,'ACT Apr 2023'!T5=""),IF(($C$5&lt;'ACT Apr 2023'!R5+'ACT Apr 2023'!P5),(0),(($C$5-('ACT Apr 2023'!R5+'ACT Apr 2023'!P5))*'ACT Apr 2023'!S5/100)),IF(AND('ACT Apr 2023'!P5&gt;0,'ACT Apr 2023'!R5=""&gt;0),IF(($C$5&lt;'ACT Apr 2023'!P5),(0),($C$5-'ACT Apr 2023'!P5)*'ACT Apr 2023'!Q5/100),0)))</f>
        <v>0</v>
      </c>
      <c r="I11" s="115">
        <f>SUM(C11:H11)</f>
        <v>1683.5752727272727</v>
      </c>
      <c r="J11" s="115">
        <f t="shared" si="3"/>
        <v>6250.909090909091</v>
      </c>
      <c r="K11" s="115">
        <f t="shared" si="4"/>
        <v>6734.3010909090908</v>
      </c>
      <c r="L11" s="85">
        <f t="shared" si="5"/>
        <v>7407.7312000000002</v>
      </c>
      <c r="M11" s="116">
        <f>'ACT Apr 2023'!BB5</f>
        <v>0</v>
      </c>
      <c r="N11" s="116">
        <f>'ACT Apr 2023'!BC5</f>
        <v>0</v>
      </c>
      <c r="O11" s="116">
        <f>'ACT Apr 2023'!BD5</f>
        <v>0</v>
      </c>
      <c r="P11" s="116">
        <f>'ACT Apr 2023'!BE5</f>
        <v>0</v>
      </c>
      <c r="Q11" s="116" t="str">
        <f t="shared" si="0"/>
        <v>No discount</v>
      </c>
      <c r="R11" s="116" t="str">
        <f t="shared" si="1"/>
        <v>Inclusive</v>
      </c>
      <c r="S11" s="211">
        <f t="shared" si="6"/>
        <v>6734.3010909090908</v>
      </c>
      <c r="T11" s="212">
        <f t="shared" si="7"/>
        <v>6734.3010909090908</v>
      </c>
      <c r="U11" s="85">
        <f t="shared" si="8"/>
        <v>7407.7312000000002</v>
      </c>
      <c r="V11" s="306">
        <f t="shared" si="8"/>
        <v>7407.7312000000002</v>
      </c>
      <c r="W11" s="301"/>
      <c r="X11" s="301"/>
      <c r="Y11" s="301"/>
      <c r="Z11" s="301"/>
      <c r="AA11" s="301"/>
      <c r="AB11" s="301"/>
      <c r="AC11" s="301"/>
      <c r="AD11" s="301"/>
      <c r="AE11" s="301"/>
      <c r="AF11" s="301"/>
      <c r="AG11" s="301"/>
      <c r="AH11" s="301"/>
      <c r="AI11" s="301"/>
      <c r="AJ11" s="301"/>
    </row>
    <row r="12" spans="1:36" ht="14" x14ac:dyDescent="0.15">
      <c r="A12" s="110" t="str">
        <f>'ACT Apr 2023'!K6</f>
        <v>Energy Locals</v>
      </c>
      <c r="B12" s="111" t="str">
        <f>'ACT Apr 2023'!L6</f>
        <v>Business Member</v>
      </c>
      <c r="C12" s="112">
        <f>IF('ACT Apr 2023'!BP6=0,91*'ACT Apr 2023'!M6/100,(91*'ACT Apr 2023'!M6/100)+'ACT Apr 2023'!BP6/4)</f>
        <v>121.14090909090908</v>
      </c>
      <c r="D12" s="112">
        <f>IF('ACT Apr 2023'!O6="",$C$5*'ACT Apr 2023'!N6/100,IF($C$5&gt;='ACT Apr 2023'!P6,('ACT Apr 2023'!P6*'ACT Apr 2023'!N6/100),($C$5*'ACT Apr 2023'!N6/100)))</f>
        <v>1499.9999999999998</v>
      </c>
      <c r="E12" s="112">
        <f>IF(AND('ACT Apr 2023'!P6&gt;0,'ACT Apr 2023'!R6&gt;0),IF($C$5&lt;'ACT Apr 2023'!P6,0,IF($C$5&lt;=('ACT Apr 2023'!R6+'ACT Apr 2023'!P6),(($C$5-'ACT Apr 2023'!P6)*'ACT Apr 2023'!Q6/100),(('ACT Apr 2023'!R6)*'ACT Apr 2023'!Q6/100))),0)</f>
        <v>0</v>
      </c>
      <c r="F12" s="112">
        <f>IF(AND('ACT Apr 2023'!Q6&gt;0,'ACT Apr 2023'!S6&gt;0),IF($C$5&lt;('ACT Apr 2023'!R6+'ACT Apr 2023'!P6),0,IF($C$5&lt;=('ACT Apr 2023'!T6+'ACT Apr 2023'!R6+'ACT Apr 2023'!P6),(($C$5-('ACT Apr 2023'!R6+'ACT Apr 2023'!P6))*'ACT Apr 2023'!S6/100),('ACT Apr 2023'!T6*'ACT Apr 2023'!S6/100))),0)</f>
        <v>0</v>
      </c>
      <c r="G12" s="114">
        <v>0</v>
      </c>
      <c r="H12" s="112">
        <f>IF(AND('ACT Apr 2023'!R6&gt;0,'ACT Apr 2023'!T6&gt;0),IF(($C$5&lt;'ACT Apr 2023'!T6),(0),($C$5-'ACT Apr 2023'!T6)*'ACT Apr 2023'!U6/100),IF(AND('ACT Apr 2023'!R6&gt;0,'ACT Apr 2023'!T6=""),IF(($C$5&lt;'ACT Apr 2023'!R6+'ACT Apr 2023'!P6),(0),(($C$5-('ACT Apr 2023'!R6+'ACT Apr 2023'!P6))*'ACT Apr 2023'!S6/100)),IF(AND('ACT Apr 2023'!P6&gt;0,'ACT Apr 2023'!R6=""&gt;0),IF(($C$5&lt;'ACT Apr 2023'!P6),(0),($C$5-'ACT Apr 2023'!P6)*'ACT Apr 2023'!Q6/100),0)))</f>
        <v>0</v>
      </c>
      <c r="I12" s="115">
        <f>SUM(C12:H12)</f>
        <v>1621.1409090909087</v>
      </c>
      <c r="J12" s="115">
        <f t="shared" si="3"/>
        <v>5999.9999999999982</v>
      </c>
      <c r="K12" s="115">
        <f t="shared" si="4"/>
        <v>6484.5636363636349</v>
      </c>
      <c r="L12" s="85">
        <f t="shared" si="5"/>
        <v>7133.0199999999986</v>
      </c>
      <c r="M12" s="116">
        <f>'ACT Apr 2023'!BB6</f>
        <v>0</v>
      </c>
      <c r="N12" s="116">
        <f>'ACT Apr 2023'!BC6</f>
        <v>0</v>
      </c>
      <c r="O12" s="116">
        <f>'ACT Apr 2023'!BD6</f>
        <v>0</v>
      </c>
      <c r="P12" s="116">
        <f>'ACT Apr 2023'!BE6</f>
        <v>0</v>
      </c>
      <c r="Q12" s="116" t="str">
        <f t="shared" si="0"/>
        <v>No discount</v>
      </c>
      <c r="R12" s="116" t="str">
        <f t="shared" si="1"/>
        <v>Exclusive</v>
      </c>
      <c r="S12" s="211">
        <f t="shared" si="6"/>
        <v>6484.5636363636349</v>
      </c>
      <c r="T12" s="212">
        <f t="shared" si="7"/>
        <v>6484.5636363636349</v>
      </c>
      <c r="U12" s="85">
        <f t="shared" si="8"/>
        <v>7133.0199999999986</v>
      </c>
      <c r="V12" s="306">
        <f t="shared" si="8"/>
        <v>7133.0199999999986</v>
      </c>
      <c r="W12" s="301"/>
      <c r="X12" s="301"/>
      <c r="Y12" s="301"/>
      <c r="Z12" s="301"/>
      <c r="AA12" s="301"/>
      <c r="AB12" s="301"/>
      <c r="AC12" s="301"/>
      <c r="AD12" s="301"/>
      <c r="AE12" s="301"/>
      <c r="AF12" s="301"/>
      <c r="AG12" s="301"/>
      <c r="AH12" s="301"/>
      <c r="AI12" s="301"/>
      <c r="AJ12" s="301"/>
    </row>
    <row r="13" spans="1:36" ht="14" x14ac:dyDescent="0.15">
      <c r="A13" s="110" t="str">
        <f>'ACT Apr 2023'!K7</f>
        <v>ReAmped Energy</v>
      </c>
      <c r="B13" s="111" t="str">
        <f>'ACT Apr 2023'!L7</f>
        <v>Business</v>
      </c>
      <c r="C13" s="112">
        <f>IF('ACT Apr 2023'!BP7=0,91*'ACT Apr 2023'!M7/100,(91*'ACT Apr 2023'!M7/100)+'ACT Apr 2023'!BP7/4)</f>
        <v>112.45945454545453</v>
      </c>
      <c r="D13" s="112">
        <f>IF('ACT Apr 2023'!O7="",$C$5*'ACT Apr 2023'!N7/100,IF($C$5&gt;='ACT Apr 2023'!P7,('ACT Apr 2023'!P7*'ACT Apr 2023'!N7/100),($C$5*'ACT Apr 2023'!N7/100)))</f>
        <v>2978.1818181818176</v>
      </c>
      <c r="E13" s="112">
        <f>IF(AND('ACT Apr 2023'!P7&gt;0,'ACT Apr 2023'!R7&gt;0),IF($C$5&lt;'ACT Apr 2023'!P7,0,IF($C$5&lt;=('ACT Apr 2023'!R7+'ACT Apr 2023'!P7),(($C$5-'ACT Apr 2023'!P7)*'ACT Apr 2023'!Q7/100),(('ACT Apr 2023'!R7)*'ACT Apr 2023'!Q7/100))),0)</f>
        <v>0</v>
      </c>
      <c r="F13" s="112">
        <f>IF(AND('ACT Apr 2023'!Q7&gt;0,'ACT Apr 2023'!S7&gt;0),IF($C$5&lt;('ACT Apr 2023'!R7+'ACT Apr 2023'!P7),0,IF($C$5&lt;=('ACT Apr 2023'!T7+'ACT Apr 2023'!R7+'ACT Apr 2023'!P7),(($C$5-('ACT Apr 2023'!R7+'ACT Apr 2023'!P7))*'ACT Apr 2023'!S7/100),('ACT Apr 2023'!T7*'ACT Apr 2023'!S7/100))),0)</f>
        <v>0</v>
      </c>
      <c r="G13" s="114">
        <v>0</v>
      </c>
      <c r="H13" s="112">
        <f>IF(AND('ACT Apr 2023'!R7&gt;0,'ACT Apr 2023'!T7&gt;0),IF(($C$5&lt;'ACT Apr 2023'!T7),(0),($C$5-'ACT Apr 2023'!T7)*'ACT Apr 2023'!U7/100),IF(AND('ACT Apr 2023'!R7&gt;0,'ACT Apr 2023'!T7=""),IF(($C$5&lt;'ACT Apr 2023'!R7+'ACT Apr 2023'!P7),(0),(($C$5-('ACT Apr 2023'!R7+'ACT Apr 2023'!P7))*'ACT Apr 2023'!S7/100)),IF(AND('ACT Apr 2023'!P7&gt;0,'ACT Apr 2023'!R7=""&gt;0),IF(($C$5&lt;'ACT Apr 2023'!P7),(0),($C$5-'ACT Apr 2023'!P7)*'ACT Apr 2023'!Q7/100),0)))</f>
        <v>0</v>
      </c>
      <c r="I13" s="115">
        <f t="shared" ref="I13" si="9">SUM(C13:H13)</f>
        <v>3090.6412727272723</v>
      </c>
      <c r="J13" s="115">
        <f t="shared" si="3"/>
        <v>11912.72727272727</v>
      </c>
      <c r="K13" s="115">
        <f t="shared" si="4"/>
        <v>12362.565090909089</v>
      </c>
      <c r="L13" s="85">
        <f t="shared" si="5"/>
        <v>13598.821599999999</v>
      </c>
      <c r="M13" s="116">
        <f>'ACT Apr 2023'!BB7</f>
        <v>0</v>
      </c>
      <c r="N13" s="116">
        <f>'ACT Apr 2023'!BC7</f>
        <v>0</v>
      </c>
      <c r="O13" s="116">
        <f>'ACT Apr 2023'!BD7</f>
        <v>0</v>
      </c>
      <c r="P13" s="116">
        <f>'ACT Apr 2023'!BE7</f>
        <v>0</v>
      </c>
      <c r="Q13" s="116" t="str">
        <f t="shared" si="0"/>
        <v>No discount</v>
      </c>
      <c r="R13" s="116" t="str">
        <f t="shared" si="1"/>
        <v>Exclusive</v>
      </c>
      <c r="S13" s="211">
        <f t="shared" si="6"/>
        <v>12362.565090909089</v>
      </c>
      <c r="T13" s="212">
        <f t="shared" si="7"/>
        <v>12362.565090909089</v>
      </c>
      <c r="U13" s="85">
        <f t="shared" si="8"/>
        <v>13598.821599999999</v>
      </c>
      <c r="V13" s="306">
        <f t="shared" si="8"/>
        <v>13598.821599999999</v>
      </c>
      <c r="W13" s="301"/>
      <c r="X13" s="301"/>
      <c r="Y13" s="301"/>
      <c r="Z13" s="301"/>
      <c r="AA13" s="301"/>
      <c r="AB13" s="301"/>
      <c r="AC13" s="301"/>
      <c r="AD13" s="301"/>
      <c r="AE13" s="301"/>
      <c r="AF13" s="301"/>
      <c r="AG13" s="301"/>
      <c r="AH13" s="301"/>
      <c r="AI13" s="301"/>
      <c r="AJ13" s="301"/>
    </row>
    <row r="14" spans="1:36" ht="14" x14ac:dyDescent="0.15">
      <c r="A14" s="110" t="str">
        <f>'ACT Apr 2023'!K8</f>
        <v>CovaU</v>
      </c>
      <c r="B14" s="111" t="str">
        <f>'ACT Apr 2023'!L8</f>
        <v>Freedom</v>
      </c>
      <c r="C14" s="112">
        <f>IF('ACT Apr 2023'!BP8=0,91*'ACT Apr 2023'!M8/100,(91*'ACT Apr 2023'!M8/100)+'ACT Apr 2023'!BP8/4)</f>
        <v>126.03499999999998</v>
      </c>
      <c r="D14" s="112">
        <f>IF('ACT Apr 2023'!O8="",$C$5*'ACT Apr 2023'!N8/100,IF($C$5&gt;='ACT Apr 2023'!P8,('ACT Apr 2023'!P8*'ACT Apr 2023'!N8/100),($C$5*'ACT Apr 2023'!N8/100)))</f>
        <v>1679.5454545454547</v>
      </c>
      <c r="E14" s="112">
        <f>IF(AND('ACT Apr 2023'!P8&gt;0,'ACT Apr 2023'!R8&gt;0),IF($C$5&lt;'ACT Apr 2023'!P8,0,IF($C$5&lt;=('ACT Apr 2023'!R8+'ACT Apr 2023'!P8),(($C$5-'ACT Apr 2023'!P8)*'ACT Apr 2023'!Q8/100),(('ACT Apr 2023'!R8)*'ACT Apr 2023'!Q8/100))),0)</f>
        <v>0</v>
      </c>
      <c r="F14" s="112">
        <f>IF(AND('ACT Apr 2023'!Q8&gt;0,'ACT Apr 2023'!S8&gt;0),IF($C$5&lt;('ACT Apr 2023'!R8+'ACT Apr 2023'!P8),0,IF($C$5&lt;=('ACT Apr 2023'!T8+'ACT Apr 2023'!R8+'ACT Apr 2023'!P8),(($C$5-('ACT Apr 2023'!R8+'ACT Apr 2023'!P8))*'ACT Apr 2023'!S8/100),('ACT Apr 2023'!T8*'ACT Apr 2023'!S8/100))),0)</f>
        <v>0</v>
      </c>
      <c r="G14" s="114">
        <v>0</v>
      </c>
      <c r="H14" s="112">
        <f>IF(AND('ACT Apr 2023'!R8&gt;0,'ACT Apr 2023'!T8&gt;0),IF(($C$5&lt;'ACT Apr 2023'!T8),(0),($C$5-'ACT Apr 2023'!T8)*'ACT Apr 2023'!U8/100),IF(AND('ACT Apr 2023'!R8&gt;0,'ACT Apr 2023'!T8=""),IF(($C$5&lt;'ACT Apr 2023'!R8+'ACT Apr 2023'!P8),(0),(($C$5-('ACT Apr 2023'!R8+'ACT Apr 2023'!P8))*'ACT Apr 2023'!S8/100)),IF(AND('ACT Apr 2023'!P8&gt;0,'ACT Apr 2023'!R8=""&gt;0),IF(($C$5&lt;'ACT Apr 2023'!P8),(0),($C$5-'ACT Apr 2023'!P8)*'ACT Apr 2023'!Q8/100),0)))</f>
        <v>0</v>
      </c>
      <c r="I14" s="115">
        <f>SUM(C14:H14)</f>
        <v>1805.5804545454548</v>
      </c>
      <c r="J14" s="115">
        <f t="shared" si="3"/>
        <v>6718.1818181818189</v>
      </c>
      <c r="K14" s="115">
        <f t="shared" si="4"/>
        <v>7222.3218181818193</v>
      </c>
      <c r="L14" s="85">
        <f t="shared" si="5"/>
        <v>7944.5540000000019</v>
      </c>
      <c r="M14" s="116">
        <f>'ACT Apr 2023'!BB8</f>
        <v>0</v>
      </c>
      <c r="N14" s="116">
        <f>'ACT Apr 2023'!BC8</f>
        <v>10</v>
      </c>
      <c r="O14" s="116">
        <f>'ACT Apr 2023'!BD8</f>
        <v>0</v>
      </c>
      <c r="P14" s="116">
        <f>'ACT Apr 2023'!BE8</f>
        <v>0</v>
      </c>
      <c r="Q14" s="116" t="str">
        <f t="shared" si="0"/>
        <v>Guaranteed off usage</v>
      </c>
      <c r="R14" s="116" t="str">
        <f t="shared" si="1"/>
        <v>Exclusive</v>
      </c>
      <c r="S14" s="211">
        <f t="shared" si="6"/>
        <v>6550.5036363636373</v>
      </c>
      <c r="T14" s="212">
        <f t="shared" si="7"/>
        <v>6550.5036363636373</v>
      </c>
      <c r="U14" s="85">
        <f t="shared" si="8"/>
        <v>7205.5540000000019</v>
      </c>
      <c r="V14" s="306">
        <f t="shared" si="8"/>
        <v>7205.5540000000019</v>
      </c>
      <c r="W14" s="301"/>
      <c r="X14" s="301"/>
      <c r="Y14" s="301"/>
      <c r="Z14" s="301"/>
      <c r="AA14" s="301"/>
      <c r="AB14" s="301"/>
      <c r="AC14" s="301"/>
      <c r="AD14" s="301"/>
      <c r="AE14" s="301"/>
      <c r="AF14" s="301"/>
      <c r="AG14" s="301"/>
      <c r="AH14" s="301"/>
      <c r="AI14" s="301"/>
      <c r="AJ14" s="301"/>
    </row>
    <row r="15" spans="1:36" ht="15" thickBot="1" x14ac:dyDescent="0.2">
      <c r="A15" s="121" t="str">
        <f>'ACT Apr 2023'!K9</f>
        <v>Amber Electric</v>
      </c>
      <c r="B15" s="122" t="str">
        <f>'ACT Apr 2023'!L9</f>
        <v>Small Business</v>
      </c>
      <c r="C15" s="123">
        <f>IF('ACT Apr 2023'!BP9=0,91*'ACT Apr 2023'!M9/100,(91*'ACT Apr 2023'!M9/100)+'ACT Apr 2023'!BP9/4)</f>
        <v>142.97800000000001</v>
      </c>
      <c r="D15" s="123">
        <f>IF('ACT Apr 2023'!O9="",$C$5*'ACT Apr 2023'!N9/100,IF($C$5&gt;='ACT Apr 2023'!P9,('ACT Apr 2023'!P9*'ACT Apr 2023'!N9/100),($C$5*'ACT Apr 2023'!N9/100)))</f>
        <v>1009.0334545454544</v>
      </c>
      <c r="E15" s="123">
        <f>IF(AND('ACT Apr 2023'!P9&gt;0,'ACT Apr 2023'!R9&gt;0),IF($C$5&lt;'ACT Apr 2023'!P9,0,IF($C$5&lt;=('ACT Apr 2023'!R9+'ACT Apr 2023'!P9),(($C$5-'ACT Apr 2023'!P9)*'ACT Apr 2023'!Q9/100),(('ACT Apr 2023'!R9)*'ACT Apr 2023'!Q9/100))),0)</f>
        <v>1191.0719999999999</v>
      </c>
      <c r="F15" s="123">
        <f>IF(AND('ACT Apr 2023'!Q9&gt;0,'ACT Apr 2023'!S9&gt;0),IF($C$5&lt;('ACT Apr 2023'!R9+'ACT Apr 2023'!P9),0,IF($C$5&lt;=('ACT Apr 2023'!T9+'ACT Apr 2023'!R9+'ACT Apr 2023'!P9),(($C$5-('ACT Apr 2023'!R9+'ACT Apr 2023'!P9))*'ACT Apr 2023'!S9/100),('ACT Apr 2023'!T9*'ACT Apr 2023'!S9/100))),0)</f>
        <v>0</v>
      </c>
      <c r="G15" s="131">
        <v>0</v>
      </c>
      <c r="H15" s="123">
        <f>IF(AND('ACT Apr 2023'!R9&gt;0,'ACT Apr 2023'!T9&gt;0),IF(($C$5&lt;'ACT Apr 2023'!T9),(0),($C$5-'ACT Apr 2023'!T9)*'ACT Apr 2023'!U9/100),IF(AND('ACT Apr 2023'!R9&gt;0,'ACT Apr 2023'!T9=""),IF(($C$5&lt;'ACT Apr 2023'!R9+'ACT Apr 2023'!P9),(0),(($C$5-('ACT Apr 2023'!R9+'ACT Apr 2023'!P9))*'ACT Apr 2023'!S9/100)),IF(AND('ACT Apr 2023'!P9&gt;0,'ACT Apr 2023'!R9=""&gt;0),IF(($C$5&lt;'ACT Apr 2023'!P9),(0),($C$5-'ACT Apr 2023'!P9)*'ACT Apr 2023'!Q9/100),0)))</f>
        <v>0</v>
      </c>
      <c r="I15" s="125">
        <f t="shared" ref="I15" si="10">SUM(C15:H15)</f>
        <v>2343.0834545454545</v>
      </c>
      <c r="J15" s="125">
        <f t="shared" si="3"/>
        <v>8800.4218181818178</v>
      </c>
      <c r="K15" s="125">
        <f t="shared" si="4"/>
        <v>9372.3338181818181</v>
      </c>
      <c r="L15" s="119">
        <f t="shared" si="5"/>
        <v>10309.567200000001</v>
      </c>
      <c r="M15" s="126">
        <f>'ACT Apr 2023'!BB9</f>
        <v>0</v>
      </c>
      <c r="N15" s="126">
        <f>'ACT Apr 2023'!BC9</f>
        <v>0</v>
      </c>
      <c r="O15" s="126">
        <f>'ACT Apr 2023'!BD9</f>
        <v>0</v>
      </c>
      <c r="P15" s="126">
        <f>'ACT Apr 2023'!BE9</f>
        <v>0</v>
      </c>
      <c r="Q15" s="126" t="str">
        <f t="shared" si="0"/>
        <v>No discount</v>
      </c>
      <c r="R15" s="126" t="str">
        <f t="shared" si="1"/>
        <v>Exclusive</v>
      </c>
      <c r="S15" s="213">
        <f t="shared" si="6"/>
        <v>9372.3338181818181</v>
      </c>
      <c r="T15" s="214">
        <f t="shared" si="7"/>
        <v>9372.3338181818181</v>
      </c>
      <c r="U15" s="119">
        <f t="shared" si="8"/>
        <v>10309.567200000001</v>
      </c>
      <c r="V15" s="307">
        <f t="shared" si="8"/>
        <v>10309.567200000001</v>
      </c>
      <c r="W15" s="301"/>
      <c r="X15" s="301"/>
      <c r="Y15" s="301"/>
      <c r="Z15" s="301"/>
      <c r="AA15" s="301"/>
      <c r="AB15" s="301"/>
      <c r="AC15" s="301"/>
      <c r="AD15" s="301"/>
      <c r="AE15" s="301"/>
      <c r="AF15" s="301"/>
      <c r="AG15" s="301"/>
      <c r="AH15" s="301"/>
      <c r="AI15" s="301"/>
      <c r="AJ15" s="301"/>
    </row>
    <row r="16" spans="1:36" x14ac:dyDescent="0.15">
      <c r="A16" s="301"/>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row>
    <row r="17" spans="1:36" ht="14" thickBot="1" x14ac:dyDescent="0.2">
      <c r="A17" s="301"/>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row>
    <row r="18" spans="1:36" ht="14" x14ac:dyDescent="0.15">
      <c r="A18" s="74" t="s">
        <v>197</v>
      </c>
      <c r="B18" s="75"/>
      <c r="C18" s="75"/>
      <c r="D18" s="81"/>
      <c r="E18" s="81"/>
      <c r="F18" s="81"/>
      <c r="G18" s="81"/>
      <c r="H18" s="81"/>
      <c r="I18" s="82"/>
      <c r="J18" s="82"/>
      <c r="K18" s="75"/>
      <c r="L18" s="75"/>
      <c r="M18" s="75"/>
      <c r="N18" s="75"/>
      <c r="O18" s="75"/>
      <c r="P18" s="75"/>
      <c r="Q18" s="75"/>
      <c r="R18" s="75"/>
      <c r="S18" s="75"/>
      <c r="T18" s="75"/>
      <c r="U18" s="75"/>
      <c r="V18" s="76"/>
      <c r="W18" s="301"/>
      <c r="X18" s="301"/>
      <c r="Y18" s="301"/>
      <c r="Z18" s="301"/>
      <c r="AA18" s="301"/>
      <c r="AB18" s="301"/>
      <c r="AC18" s="301"/>
      <c r="AD18" s="301"/>
      <c r="AE18" s="301"/>
      <c r="AF18" s="301"/>
      <c r="AG18" s="301"/>
      <c r="AH18" s="301"/>
      <c r="AI18" s="301"/>
      <c r="AJ18" s="301"/>
    </row>
    <row r="19" spans="1:36" ht="14" x14ac:dyDescent="0.15">
      <c r="A19" s="77" t="s">
        <v>105</v>
      </c>
      <c r="B19" s="32"/>
      <c r="C19" s="86">
        <v>5000</v>
      </c>
      <c r="D19" s="83"/>
      <c r="E19" s="83"/>
      <c r="F19" s="83"/>
      <c r="G19" s="83"/>
      <c r="H19" s="83"/>
      <c r="I19" s="84"/>
      <c r="J19" s="84"/>
      <c r="K19" s="32"/>
      <c r="L19" s="32"/>
      <c r="M19" s="32"/>
      <c r="N19" s="32"/>
      <c r="O19" s="32"/>
      <c r="P19" s="32"/>
      <c r="Q19" s="32"/>
      <c r="R19" s="32"/>
      <c r="S19" s="32"/>
      <c r="T19" s="32"/>
      <c r="U19" s="32"/>
      <c r="V19" s="78"/>
      <c r="W19" s="301"/>
      <c r="X19" s="301"/>
      <c r="Y19" s="301"/>
      <c r="Z19" s="301"/>
      <c r="AA19" s="301"/>
      <c r="AB19" s="301"/>
      <c r="AC19" s="301"/>
      <c r="AD19" s="301"/>
      <c r="AE19" s="301"/>
      <c r="AF19" s="301"/>
      <c r="AG19" s="301"/>
      <c r="AH19" s="301"/>
      <c r="AI19" s="301"/>
      <c r="AJ19" s="301"/>
    </row>
    <row r="20" spans="1:36" ht="14" x14ac:dyDescent="0.15">
      <c r="A20" s="77" t="s">
        <v>198</v>
      </c>
      <c r="B20" s="32"/>
      <c r="C20" s="87">
        <v>0.7</v>
      </c>
      <c r="D20" s="83"/>
      <c r="E20" s="83"/>
      <c r="F20" s="83"/>
      <c r="G20" s="83"/>
      <c r="H20" s="83"/>
      <c r="I20" s="84"/>
      <c r="J20" s="84"/>
      <c r="K20" s="32"/>
      <c r="L20" s="32"/>
      <c r="M20" s="32"/>
      <c r="N20" s="32"/>
      <c r="O20" s="32"/>
      <c r="P20" s="32"/>
      <c r="Q20" s="32"/>
      <c r="R20" s="32"/>
      <c r="S20" s="32"/>
      <c r="T20" s="32"/>
      <c r="U20" s="32"/>
      <c r="V20" s="78"/>
      <c r="W20" s="301"/>
      <c r="X20" s="301"/>
      <c r="Y20" s="301"/>
      <c r="Z20" s="301"/>
      <c r="AA20" s="301"/>
      <c r="AB20" s="301"/>
      <c r="AC20" s="301"/>
      <c r="AD20" s="301"/>
      <c r="AE20" s="301"/>
      <c r="AF20" s="301"/>
      <c r="AG20" s="301"/>
      <c r="AH20" s="301"/>
      <c r="AI20" s="301"/>
      <c r="AJ20" s="301"/>
    </row>
    <row r="21" spans="1:36" ht="14" x14ac:dyDescent="0.15">
      <c r="A21" s="77" t="s">
        <v>199</v>
      </c>
      <c r="B21" s="32"/>
      <c r="C21" s="87">
        <v>0.3</v>
      </c>
      <c r="D21" s="83"/>
      <c r="E21" s="83"/>
      <c r="F21" s="83"/>
      <c r="G21" s="83"/>
      <c r="H21" s="83"/>
      <c r="I21" s="84"/>
      <c r="J21" s="84"/>
      <c r="K21" s="32"/>
      <c r="L21" s="32"/>
      <c r="M21" s="32"/>
      <c r="N21" s="32"/>
      <c r="O21" s="32"/>
      <c r="P21" s="32"/>
      <c r="Q21" s="32"/>
      <c r="R21" s="32"/>
      <c r="S21" s="32"/>
      <c r="T21" s="32"/>
      <c r="U21" s="32"/>
      <c r="V21" s="78"/>
      <c r="W21" s="301"/>
      <c r="X21" s="301"/>
      <c r="Y21" s="301"/>
      <c r="Z21" s="301"/>
      <c r="AA21" s="301"/>
      <c r="AB21" s="301"/>
      <c r="AC21" s="301"/>
      <c r="AD21" s="301"/>
      <c r="AE21" s="301"/>
      <c r="AF21" s="301"/>
      <c r="AG21" s="301"/>
      <c r="AH21" s="301"/>
      <c r="AI21" s="301"/>
      <c r="AJ21" s="301"/>
    </row>
    <row r="22" spans="1:36" ht="15" thickBot="1" x14ac:dyDescent="0.2">
      <c r="A22" s="174"/>
      <c r="B22" s="175"/>
      <c r="C22" s="184"/>
      <c r="D22" s="184"/>
      <c r="E22" s="184"/>
      <c r="F22" s="184"/>
      <c r="G22" s="184"/>
      <c r="H22" s="184"/>
      <c r="I22" s="185"/>
      <c r="J22" s="185"/>
      <c r="K22" s="175"/>
      <c r="L22" s="175"/>
      <c r="M22" s="175"/>
      <c r="N22" s="175"/>
      <c r="O22" s="175"/>
      <c r="P22" s="175"/>
      <c r="Q22" s="175"/>
      <c r="R22" s="175"/>
      <c r="S22" s="175"/>
      <c r="T22" s="175"/>
      <c r="U22" s="175"/>
      <c r="V22" s="176"/>
      <c r="W22" s="301"/>
      <c r="X22" s="301"/>
      <c r="Y22" s="301"/>
      <c r="Z22" s="301"/>
      <c r="AA22" s="301"/>
      <c r="AB22" s="301"/>
      <c r="AC22" s="301"/>
      <c r="AD22" s="301"/>
      <c r="AE22" s="301"/>
      <c r="AF22" s="301"/>
      <c r="AG22" s="301"/>
      <c r="AH22" s="301"/>
      <c r="AI22" s="301"/>
      <c r="AJ22" s="301"/>
    </row>
    <row r="23" spans="1:36" ht="75" x14ac:dyDescent="0.15">
      <c r="A23" s="177" t="s">
        <v>14</v>
      </c>
      <c r="B23" s="178" t="s">
        <v>188</v>
      </c>
      <c r="C23" s="179" t="s">
        <v>164</v>
      </c>
      <c r="D23" s="179" t="s">
        <v>5</v>
      </c>
      <c r="E23" s="179" t="s">
        <v>6</v>
      </c>
      <c r="F23" s="179" t="s">
        <v>7</v>
      </c>
      <c r="G23" s="179" t="s">
        <v>110</v>
      </c>
      <c r="H23" s="179" t="s">
        <v>197</v>
      </c>
      <c r="I23" s="186" t="s">
        <v>111</v>
      </c>
      <c r="J23" s="206" t="s">
        <v>335</v>
      </c>
      <c r="K23" s="207" t="s">
        <v>112</v>
      </c>
      <c r="L23" s="180" t="s">
        <v>339</v>
      </c>
      <c r="M23" s="181" t="s">
        <v>113</v>
      </c>
      <c r="N23" s="181" t="s">
        <v>167</v>
      </c>
      <c r="O23" s="181" t="s">
        <v>168</v>
      </c>
      <c r="P23" s="181" t="s">
        <v>169</v>
      </c>
      <c r="Q23" s="208" t="s">
        <v>336</v>
      </c>
      <c r="R23" s="208" t="s">
        <v>337</v>
      </c>
      <c r="S23" s="209" t="s">
        <v>129</v>
      </c>
      <c r="T23" s="209" t="s">
        <v>130</v>
      </c>
      <c r="U23" s="182" t="s">
        <v>176</v>
      </c>
      <c r="V23" s="305" t="s">
        <v>177</v>
      </c>
      <c r="W23" s="301"/>
      <c r="X23" s="301"/>
      <c r="Y23" s="301"/>
      <c r="Z23" s="301"/>
      <c r="AA23" s="301"/>
      <c r="AB23" s="301"/>
      <c r="AC23" s="301"/>
      <c r="AD23" s="301"/>
      <c r="AE23" s="301"/>
      <c r="AF23" s="301"/>
      <c r="AG23" s="301"/>
      <c r="AH23" s="301"/>
      <c r="AI23" s="301"/>
      <c r="AJ23" s="301"/>
    </row>
    <row r="24" spans="1:36" ht="14" x14ac:dyDescent="0.15">
      <c r="A24" s="110" t="str">
        <f>'ACT Apr 2023'!K10</f>
        <v>ActewAGL</v>
      </c>
      <c r="B24" s="111" t="str">
        <f>'ACT Apr 2023'!L10</f>
        <v>Business Rewards</v>
      </c>
      <c r="C24" s="112">
        <f>IF('ACT Apr 2023'!BP10=0,91*'ACT Apr 2023'!M10/100,(91*'ACT Apr 2023'!M10/100)+'ACT Apr 2023'!BP10/4)</f>
        <v>126.03499999999998</v>
      </c>
      <c r="D24" s="112">
        <f>IF('ACT Apr 2023'!O10="",$C$19*$C$20*'ACT Apr 2023'!N10/100,IF($C$19*$C$20&gt;='ACT Apr 2023'!P10,('ACT Apr 2023'!P10*'ACT Apr 2023'!N10/100),($C$19*$C$20*'ACT Apr 2023'!N10/100)))</f>
        <v>1102.4999999999998</v>
      </c>
      <c r="E24" s="112">
        <f>IF(AND('ACT Apr 2023'!P10&gt;0,'ACT Apr 2023'!R10&gt;0),IF($C$19*$C$20&lt;'ACT Apr 2023'!P10,0,IF($C$19*$C$20&lt;=('ACT Apr 2023'!R10+'ACT Apr 2023'!P10),(($C$19*$C$20-'ACT Apr 2023'!P10)*'ACT Apr 2023'!Q10/100),(('ACT Apr 2023'!R10)*'ACT Apr 2023'!Q10/100))),0)</f>
        <v>0</v>
      </c>
      <c r="F24" s="112">
        <f>IF(AND('ACT Apr 2023'!Q10&gt;0,'ACT Apr 2023'!S10&gt;0),IF($C$19*$C$20&lt;('ACT Apr 2023'!R10+'ACT Apr 2023'!P10),0,IF($C$19*$C$20&lt;=('ACT Apr 2023'!T10+'ACT Apr 2023'!R10+'ACT Apr 2023'!P10),(($C$19*$C$20-('ACT Apr 2023'!R10+'ACT Apr 2023'!P10))*'ACT Apr 2023'!S10/100),('ACT Apr 2023'!T10*'ACT Apr 2023'!S10/100))),0)</f>
        <v>0</v>
      </c>
      <c r="G24" s="112">
        <f>IF(AND('ACT Apr 2023'!R10&gt;0,'ACT Apr 2023'!T10&gt;0),IF(($C$19*$C$20&lt;'ACT Apr 2023'!T10),(0),($C$19*$C$20-'ACT Apr 2023'!T10)*'ACT Apr 2023'!U10/100),IF(AND('ACT Apr 2023'!R10&gt;0,'ACT Apr 2023'!T10=""),IF(($C$19*$C$20&lt;'ACT Apr 2023'!R10+'ACT Apr 2023'!P10),(0),(($C$19*$C$20-('ACT Apr 2023'!R10+'ACT Apr 2023'!P10))*'ACT Apr 2023'!S10/100)),IF(AND('ACT Apr 2023'!P10&gt;0,'ACT Apr 2023'!R10=""&gt;0),IF(($C$19*$C$20&lt;'ACT Apr 2023'!P10),(0),($C$19*$C$20-'ACT Apr 2023'!P10)*'ACT Apr 2023'!Q10/100),0)))</f>
        <v>0</v>
      </c>
      <c r="H24" s="112">
        <f>($C$19*$C$21)*'ACT Apr 2023'!AF10/100</f>
        <v>234.13636363636363</v>
      </c>
      <c r="I24" s="115">
        <f t="shared" ref="I24:I30" si="11">SUM(C24:H24)</f>
        <v>1462.6713636363634</v>
      </c>
      <c r="J24" s="115">
        <f>(I24-C24)*4</f>
        <v>5346.5454545454531</v>
      </c>
      <c r="K24" s="115">
        <f>I24*4</f>
        <v>5850.6854545454535</v>
      </c>
      <c r="L24" s="85">
        <f>K24*1.1</f>
        <v>6435.753999999999</v>
      </c>
      <c r="M24" s="116">
        <f>'ACT Apr 2023'!BB10</f>
        <v>10</v>
      </c>
      <c r="N24" s="116">
        <f>'ACT Apr 2023'!BC10</f>
        <v>0</v>
      </c>
      <c r="O24" s="116">
        <f>'ACT Apr 2023'!BD10</f>
        <v>0</v>
      </c>
      <c r="P24" s="116">
        <f>'ACT Apr 2023'!BE10</f>
        <v>0</v>
      </c>
      <c r="Q24" s="116" t="str">
        <f t="shared" ref="Q24:Q30" si="12">IF(SUM(M24:P24)=0,"No discount",IF(M24&gt;0,"Guaranteed off bill",IF(N24&gt;0,"Guaranteed off usage",IF(O24&gt;0,"Pay-on-time off bill","Pay-on-time off usage"))))</f>
        <v>Guaranteed off bill</v>
      </c>
      <c r="R24" s="116" t="str">
        <f t="shared" ref="R24:R30" si="13">IF(OR(A24="Origin Energy",A24="Red Energy",A24="Powershop"),"Inclusive","Exclusive")</f>
        <v>Exclusive</v>
      </c>
      <c r="S24" s="211">
        <f>IF(AND(Q24="Guaranteed off bill",R24="Inclusive"),((K24*1.1)-((K24*1.1)*M24/100))/1.1,IF(AND(Q24="Guaranteed off usage",R24="Inclusive"),((K24*1.1)-((J24*1.1)*N24/100))/1.1,IF(AND(Q24="Guaranteed off bill",R24="Exclusive"),K24-(K24*M24/100),IF(AND(Q24="Guaranteed off usage",R24="Exclusive"),K24-(J24*N24/100),IF(R24="Inclusive",((K24*1.1))/1.1,K24)))))</f>
        <v>5265.6169090909079</v>
      </c>
      <c r="T24" s="212">
        <f>IF(AND(Q24="Pay-on-time off bill",R24="Inclusive"),((S24*1.1)-((S24*1.1)*O24/100))/1.1,IF(AND(Q24="Pay-on-time off usage",R24="Inclusive"),((S24*1.1)-((J24*1.1)*P24/100))/1.1,IF(AND(Q24="Pay-on-time off bill",R24="Exclusive"),S24-(S24*O24/100),IF(AND(Q24="Pay-on-time off usage",R24="Exclusive"),S24-(J24*P24/100),IF(R24="Inclusive",((S24*1.1))/1.1,S24)))))</f>
        <v>5265.6169090909079</v>
      </c>
      <c r="U24" s="85">
        <f>S24*1.1</f>
        <v>5792.1785999999993</v>
      </c>
      <c r="V24" s="306">
        <f>T24*1.1</f>
        <v>5792.1785999999993</v>
      </c>
      <c r="W24" s="301"/>
      <c r="X24" s="301"/>
      <c r="Y24" s="301"/>
      <c r="Z24" s="301"/>
      <c r="AA24" s="301"/>
      <c r="AB24" s="301"/>
      <c r="AC24" s="301"/>
      <c r="AD24" s="301"/>
      <c r="AE24" s="301"/>
      <c r="AF24" s="301"/>
      <c r="AG24" s="301"/>
      <c r="AH24" s="301"/>
      <c r="AI24" s="301"/>
      <c r="AJ24" s="301"/>
    </row>
    <row r="25" spans="1:36" ht="14" x14ac:dyDescent="0.15">
      <c r="A25" s="110" t="str">
        <f>'ACT Apr 2023'!K11</f>
        <v>EnergyAustralia</v>
      </c>
      <c r="B25" s="111" t="str">
        <f>'ACT Apr 2023'!L11</f>
        <v>Balance Plan</v>
      </c>
      <c r="C25" s="112">
        <f>IF('ACT Apr 2023'!BP11=0,91*'ACT Apr 2023'!M11/100,(91*'ACT Apr 2023'!M11/100)+'ACT Apr 2023'!BP11/4)</f>
        <v>122.45290909090909</v>
      </c>
      <c r="D25" s="112">
        <f>IF('ACT Apr 2023'!O11="",$C$19*$C$20*'ACT Apr 2023'!N11/100,IF($C$19*$C$20&gt;='ACT Apr 2023'!P11,('ACT Apr 2023'!P11*'ACT Apr 2023'!N11/100),($C$19*$C$20*'ACT Apr 2023'!N11/100)))</f>
        <v>1170.590909090909</v>
      </c>
      <c r="E25" s="112">
        <f>IF(AND('ACT Apr 2023'!P11&gt;0,'ACT Apr 2023'!R11&gt;0),IF($C$19*$C$20&lt;'ACT Apr 2023'!P11,0,IF($C$19*$C$20&lt;=('ACT Apr 2023'!R11+'ACT Apr 2023'!P11),(($C$19*$C$20-'ACT Apr 2023'!P11)*'ACT Apr 2023'!Q11/100),(('ACT Apr 2023'!R11)*'ACT Apr 2023'!Q11/100))),0)</f>
        <v>0</v>
      </c>
      <c r="F25" s="112">
        <f>IF(AND('ACT Apr 2023'!Q11&gt;0,'ACT Apr 2023'!S11&gt;0),IF($C$19*$C$20&lt;('ACT Apr 2023'!R11+'ACT Apr 2023'!P11),0,IF($C$19*$C$20&lt;=('ACT Apr 2023'!T11+'ACT Apr 2023'!R11+'ACT Apr 2023'!P11),(($C$19*$C$20-('ACT Apr 2023'!R11+'ACT Apr 2023'!P11))*'ACT Apr 2023'!S11/100),('ACT Apr 2023'!T11*'ACT Apr 2023'!S11/100))),0)</f>
        <v>0</v>
      </c>
      <c r="G25" s="112">
        <f>IF(AND('ACT Apr 2023'!R11&gt;0,'ACT Apr 2023'!T11&gt;0),IF(($C$19*$C$20&lt;'ACT Apr 2023'!T11),(0),($C$19*$C$20-'ACT Apr 2023'!T11)*'ACT Apr 2023'!U11/100),IF(AND('ACT Apr 2023'!R11&gt;0,'ACT Apr 2023'!T11=""),IF(($C$19*$C$20&lt;'ACT Apr 2023'!R11+'ACT Apr 2023'!P11),(0),(($C$19*$C$20-('ACT Apr 2023'!R11+'ACT Apr 2023'!P11))*'ACT Apr 2023'!S11/100)),IF(AND('ACT Apr 2023'!P11&gt;0,'ACT Apr 2023'!R11=""&gt;0),IF(($C$19*$C$20&lt;'ACT Apr 2023'!P11),(0),($C$19*$C$20-'ACT Apr 2023'!P11)*'ACT Apr 2023'!Q11/100),0)))</f>
        <v>0</v>
      </c>
      <c r="H25" s="112">
        <f>($C$19*$C$21)*'ACT Apr 2023'!AF11/100</f>
        <v>242.86363636363632</v>
      </c>
      <c r="I25" s="115">
        <f t="shared" si="11"/>
        <v>1535.9074545454544</v>
      </c>
      <c r="J25" s="115">
        <f t="shared" ref="J25:J30" si="14">(I25-C25)*4</f>
        <v>5653.8181818181811</v>
      </c>
      <c r="K25" s="115">
        <f t="shared" ref="K25:K30" si="15">I25*4</f>
        <v>6143.6298181818174</v>
      </c>
      <c r="L25" s="85">
        <f t="shared" ref="L25:L30" si="16">K25*1.1</f>
        <v>6757.9928</v>
      </c>
      <c r="M25" s="116">
        <f>'ACT Apr 2023'!BB11</f>
        <v>5</v>
      </c>
      <c r="N25" s="116">
        <f>'ACT Apr 2023'!BC11</f>
        <v>0</v>
      </c>
      <c r="O25" s="116">
        <f>'ACT Apr 2023'!BD11</f>
        <v>0</v>
      </c>
      <c r="P25" s="116">
        <f>'ACT Apr 2023'!BE11</f>
        <v>0</v>
      </c>
      <c r="Q25" s="116" t="str">
        <f t="shared" si="12"/>
        <v>Guaranteed off bill</v>
      </c>
      <c r="R25" s="116" t="str">
        <f t="shared" si="13"/>
        <v>Exclusive</v>
      </c>
      <c r="S25" s="211">
        <f t="shared" ref="S25:S30" si="17">IF(AND(Q25="Guaranteed off bill",R25="Inclusive"),((K25*1.1)-((K25*1.1)*M25/100))/1.1,IF(AND(Q25="Guaranteed off usage",R25="Inclusive"),((K25*1.1)-((J25*1.1)*N25/100))/1.1,IF(AND(Q25="Guaranteed off bill",R25="Exclusive"),K25-(K25*M25/100),IF(AND(Q25="Guaranteed off usage",R25="Exclusive"),K25-(J25*N25/100),IF(R25="Inclusive",((K25*1.1))/1.1,K25)))))</f>
        <v>5836.4483272727266</v>
      </c>
      <c r="T25" s="212">
        <f t="shared" ref="T25:T30" si="18">IF(AND(Q25="Pay-on-time off bill",R25="Inclusive"),((S25*1.1)-((S25*1.1)*O25/100))/1.1,IF(AND(Q25="Pay-on-time off usage",R25="Inclusive"),((S25*1.1)-((J25*1.1)*P25/100))/1.1,IF(AND(Q25="Pay-on-time off bill",R25="Exclusive"),S25-(S25*O25/100),IF(AND(Q25="Pay-on-time off usage",R25="Exclusive"),S25-(J25*P25/100),IF(R25="Inclusive",((S25*1.1))/1.1,S25)))))</f>
        <v>5836.4483272727266</v>
      </c>
      <c r="U25" s="85">
        <f>S25*1.1</f>
        <v>6420.0931599999994</v>
      </c>
      <c r="V25" s="306">
        <f>T25*1.1</f>
        <v>6420.0931599999994</v>
      </c>
      <c r="W25" s="301"/>
      <c r="X25" s="301"/>
      <c r="Y25" s="301"/>
      <c r="Z25" s="301"/>
      <c r="AA25" s="301"/>
      <c r="AB25" s="301"/>
      <c r="AC25" s="301"/>
      <c r="AD25" s="301"/>
      <c r="AE25" s="301"/>
      <c r="AF25" s="301"/>
      <c r="AG25" s="301"/>
      <c r="AH25" s="301"/>
      <c r="AI25" s="301"/>
      <c r="AJ25" s="301"/>
    </row>
    <row r="26" spans="1:36" ht="14" x14ac:dyDescent="0.15">
      <c r="A26" s="110" t="str">
        <f>'ACT Apr 2023'!K12</f>
        <v>Origin Energy</v>
      </c>
      <c r="B26" s="111" t="str">
        <f>'ACT Apr 2023'!L12</f>
        <v>Go Variable</v>
      </c>
      <c r="C26" s="112">
        <f>IF('ACT Apr 2023'!BP12=0,91*'ACT Apr 2023'!M12/100,(91*'ACT Apr 2023'!M12/100)+'ACT Apr 2023'!BP12/4)</f>
        <v>122.89963636363635</v>
      </c>
      <c r="D26" s="112">
        <f>IF('ACT Apr 2023'!O12="",$C$19*$C$20*'ACT Apr 2023'!N12/100,IF($C$19*$C$20&gt;='ACT Apr 2023'!P12,('ACT Apr 2023'!P12*'ACT Apr 2023'!N12/100),($C$19*$C$20*'ACT Apr 2023'!N12/100)))</f>
        <v>1131.4545454545455</v>
      </c>
      <c r="E26" s="112">
        <f>IF(AND('ACT Apr 2023'!P12&gt;0,'ACT Apr 2023'!R12&gt;0),IF($C$19*$C$20&lt;'ACT Apr 2023'!P12,0,IF($C$19*$C$20&lt;=('ACT Apr 2023'!R12+'ACT Apr 2023'!P12),(($C$19*$C$20-'ACT Apr 2023'!P12)*'ACT Apr 2023'!Q12/100),(('ACT Apr 2023'!R12)*'ACT Apr 2023'!Q12/100))),0)</f>
        <v>0</v>
      </c>
      <c r="F26" s="112">
        <f>IF(AND('ACT Apr 2023'!Q12&gt;0,'ACT Apr 2023'!S12&gt;0),IF($C$19*$C$20&lt;('ACT Apr 2023'!R12+'ACT Apr 2023'!P12),0,IF($C$19*$C$20&lt;=('ACT Apr 2023'!T12+'ACT Apr 2023'!R12+'ACT Apr 2023'!P12),(($C$19*$C$20-('ACT Apr 2023'!R12+'ACT Apr 2023'!P12))*'ACT Apr 2023'!S12/100),('ACT Apr 2023'!T12*'ACT Apr 2023'!S12/100))),0)</f>
        <v>0</v>
      </c>
      <c r="G26" s="112">
        <f>IF(AND('ACT Apr 2023'!R12&gt;0,'ACT Apr 2023'!T12&gt;0),IF(($C$19*$C$20&lt;'ACT Apr 2023'!T12),(0),($C$19*$C$20-'ACT Apr 2023'!T12)*'ACT Apr 2023'!U12/100),IF(AND('ACT Apr 2023'!R12&gt;0,'ACT Apr 2023'!T12=""),IF(($C$19*$C$20&lt;'ACT Apr 2023'!R12+'ACT Apr 2023'!P12),(0),(($C$19*$C$20-('ACT Apr 2023'!R12+'ACT Apr 2023'!P12))*'ACT Apr 2023'!S12/100)),IF(AND('ACT Apr 2023'!P12&gt;0,'ACT Apr 2023'!R12=""&gt;0),IF(($C$19*$C$20&lt;'ACT Apr 2023'!P12),(0),($C$19*$C$20-'ACT Apr 2023'!P12)*'ACT Apr 2023'!Q12/100),0)))</f>
        <v>0</v>
      </c>
      <c r="H26" s="112">
        <f>($C$19*$C$21)*'ACT Apr 2023'!AF12/100</f>
        <v>204.54545454545453</v>
      </c>
      <c r="I26" s="115">
        <f t="shared" si="11"/>
        <v>1458.8996363636363</v>
      </c>
      <c r="J26" s="115">
        <f t="shared" si="14"/>
        <v>5344</v>
      </c>
      <c r="K26" s="115">
        <f t="shared" si="15"/>
        <v>5835.5985454545453</v>
      </c>
      <c r="L26" s="85">
        <f t="shared" si="16"/>
        <v>6419.1584000000003</v>
      </c>
      <c r="M26" s="116">
        <f>'ACT Apr 2023'!BB12</f>
        <v>0</v>
      </c>
      <c r="N26" s="116">
        <f>'ACT Apr 2023'!BC12</f>
        <v>0</v>
      </c>
      <c r="O26" s="116">
        <f>'ACT Apr 2023'!BD12</f>
        <v>0</v>
      </c>
      <c r="P26" s="116">
        <f>'ACT Apr 2023'!BE12</f>
        <v>0</v>
      </c>
      <c r="Q26" s="116" t="str">
        <f t="shared" si="12"/>
        <v>No discount</v>
      </c>
      <c r="R26" s="116" t="str">
        <f t="shared" si="13"/>
        <v>Inclusive</v>
      </c>
      <c r="S26" s="211">
        <f t="shared" si="17"/>
        <v>5835.5985454545453</v>
      </c>
      <c r="T26" s="212">
        <f t="shared" si="18"/>
        <v>5835.5985454545453</v>
      </c>
      <c r="U26" s="85">
        <f t="shared" ref="U26:V30" si="19">S26*1.1</f>
        <v>6419.1584000000003</v>
      </c>
      <c r="V26" s="306">
        <f t="shared" si="19"/>
        <v>6419.1584000000003</v>
      </c>
      <c r="W26" s="301"/>
      <c r="X26" s="301"/>
      <c r="Y26" s="301"/>
      <c r="Z26" s="301"/>
      <c r="AA26" s="301"/>
      <c r="AB26" s="301"/>
      <c r="AC26" s="301"/>
      <c r="AD26" s="301"/>
      <c r="AE26" s="301"/>
      <c r="AF26" s="301"/>
      <c r="AG26" s="301"/>
      <c r="AH26" s="301"/>
      <c r="AI26" s="301"/>
      <c r="AJ26" s="301"/>
    </row>
    <row r="27" spans="1:36" ht="14" x14ac:dyDescent="0.15">
      <c r="A27" s="110" t="str">
        <f>'ACT Apr 2023'!K13</f>
        <v>Red Energy</v>
      </c>
      <c r="B27" s="111" t="str">
        <f>'ACT Apr 2023'!L13</f>
        <v>Red Business Saver</v>
      </c>
      <c r="C27" s="112">
        <f>IF('ACT Apr 2023'!BP13=0,91*'ACT Apr 2023'!M13/100,(91*'ACT Apr 2023'!M13/100)+'ACT Apr 2023'!BP13/4)</f>
        <v>120.84800000000001</v>
      </c>
      <c r="D27" s="112">
        <f>IF('ACT Apr 2023'!O13="",$C$19*$C$20*'ACT Apr 2023'!N13/100,IF($C$19*$C$20&gt;='ACT Apr 2023'!P13,('ACT Apr 2023'!P13*'ACT Apr 2023'!N13/100),($C$19*$C$20*'ACT Apr 2023'!N13/100)))</f>
        <v>1093.909090909091</v>
      </c>
      <c r="E27" s="112">
        <f>IF(AND('ACT Apr 2023'!P13&gt;0,'ACT Apr 2023'!R13&gt;0),IF($C$19*$C$20&lt;'ACT Apr 2023'!P13,0,IF($C$19*$C$20&lt;=('ACT Apr 2023'!R13+'ACT Apr 2023'!P13),(($C$19*$C$20-'ACT Apr 2023'!P13)*'ACT Apr 2023'!Q13/100),(('ACT Apr 2023'!R13)*'ACT Apr 2023'!Q13/100))),0)</f>
        <v>0</v>
      </c>
      <c r="F27" s="112">
        <f>IF(AND('ACT Apr 2023'!Q13&gt;0,'ACT Apr 2023'!S13&gt;0),IF($C$19*$C$20&lt;('ACT Apr 2023'!R13+'ACT Apr 2023'!P13),0,IF($C$19*$C$20&lt;=('ACT Apr 2023'!T13+'ACT Apr 2023'!R13+'ACT Apr 2023'!P13),(($C$19*$C$20-('ACT Apr 2023'!R13+'ACT Apr 2023'!P13))*'ACT Apr 2023'!S13/100),('ACT Apr 2023'!T13*'ACT Apr 2023'!S13/100))),0)</f>
        <v>0</v>
      </c>
      <c r="G27" s="112">
        <f>IF(AND('ACT Apr 2023'!R13&gt;0,'ACT Apr 2023'!T13&gt;0),IF(($C$19*$C$20&lt;'ACT Apr 2023'!T13),(0),($C$19*$C$20-'ACT Apr 2023'!T13)*'ACT Apr 2023'!U13/100),IF(AND('ACT Apr 2023'!R13&gt;0,'ACT Apr 2023'!T13=""),IF(($C$19*$C$20&lt;'ACT Apr 2023'!R13+'ACT Apr 2023'!P13),(0),(($C$19*$C$20-('ACT Apr 2023'!R13+'ACT Apr 2023'!P13))*'ACT Apr 2023'!S13/100)),IF(AND('ACT Apr 2023'!P13&gt;0,'ACT Apr 2023'!R13=""&gt;0),IF(($C$19*$C$20&lt;'ACT Apr 2023'!P13),(0),($C$19*$C$20-'ACT Apr 2023'!P13)*'ACT Apr 2023'!Q13/100),0)))</f>
        <v>0</v>
      </c>
      <c r="H27" s="112">
        <f>($C$19*$C$21)*'ACT Apr 2023'!AF13/100</f>
        <v>216.13636363636363</v>
      </c>
      <c r="I27" s="115">
        <f t="shared" si="11"/>
        <v>1430.8934545454545</v>
      </c>
      <c r="J27" s="115">
        <f t="shared" si="14"/>
        <v>5240.181818181818</v>
      </c>
      <c r="K27" s="115">
        <f t="shared" si="15"/>
        <v>5723.5738181818178</v>
      </c>
      <c r="L27" s="85">
        <f t="shared" si="16"/>
        <v>6295.9312</v>
      </c>
      <c r="M27" s="116">
        <f>'ACT Apr 2023'!BB13</f>
        <v>0</v>
      </c>
      <c r="N27" s="116">
        <f>'ACT Apr 2023'!BC13</f>
        <v>0</v>
      </c>
      <c r="O27" s="116">
        <f>'ACT Apr 2023'!BD13</f>
        <v>0</v>
      </c>
      <c r="P27" s="116">
        <f>'ACT Apr 2023'!BE13</f>
        <v>0</v>
      </c>
      <c r="Q27" s="116" t="str">
        <f t="shared" si="12"/>
        <v>No discount</v>
      </c>
      <c r="R27" s="116" t="str">
        <f t="shared" si="13"/>
        <v>Inclusive</v>
      </c>
      <c r="S27" s="211">
        <f t="shared" si="17"/>
        <v>5723.5738181818178</v>
      </c>
      <c r="T27" s="212">
        <f t="shared" si="18"/>
        <v>5723.5738181818178</v>
      </c>
      <c r="U27" s="85">
        <f t="shared" si="19"/>
        <v>6295.9312</v>
      </c>
      <c r="V27" s="306">
        <f t="shared" si="19"/>
        <v>6295.9312</v>
      </c>
      <c r="W27" s="301"/>
      <c r="X27" s="301"/>
      <c r="Y27" s="301"/>
      <c r="Z27" s="301"/>
      <c r="AA27" s="301"/>
      <c r="AB27" s="301"/>
      <c r="AC27" s="301"/>
      <c r="AD27" s="301"/>
      <c r="AE27" s="301"/>
      <c r="AF27" s="301"/>
      <c r="AG27" s="301"/>
      <c r="AH27" s="301"/>
      <c r="AI27" s="301"/>
      <c r="AJ27" s="301"/>
    </row>
    <row r="28" spans="1:36" ht="14" x14ac:dyDescent="0.15">
      <c r="A28" s="110" t="str">
        <f>'ACT Apr 2023'!K14</f>
        <v>Energy Locals</v>
      </c>
      <c r="B28" s="111" t="str">
        <f>'ACT Apr 2023'!L14</f>
        <v>Business Member</v>
      </c>
      <c r="C28" s="112">
        <f>IF('ACT Apr 2023'!BP14=0,91*'ACT Apr 2023'!M14/100,(91*'ACT Apr 2023'!M14/100)+'ACT Apr 2023'!BP14/4)</f>
        <v>121.14090909090908</v>
      </c>
      <c r="D28" s="112">
        <f>IF('ACT Apr 2023'!O14="",$C$19*$C$20*'ACT Apr 2023'!N14/100,IF($C$19*$C$20&gt;='ACT Apr 2023'!P14,('ACT Apr 2023'!P14*'ACT Apr 2023'!N14/100),($C$19*$C$20*'ACT Apr 2023'!N14/100)))</f>
        <v>1049.9999999999998</v>
      </c>
      <c r="E28" s="112">
        <f>IF(AND('ACT Apr 2023'!P14&gt;0,'ACT Apr 2023'!R14&gt;0),IF($C$19*$C$20&lt;'ACT Apr 2023'!P14,0,IF($C$19*$C$20&lt;=('ACT Apr 2023'!R14+'ACT Apr 2023'!P14),(($C$19*$C$20-'ACT Apr 2023'!P14)*'ACT Apr 2023'!Q14/100),(('ACT Apr 2023'!R14)*'ACT Apr 2023'!Q14/100))),0)</f>
        <v>0</v>
      </c>
      <c r="F28" s="112">
        <f>IF(AND('ACT Apr 2023'!Q14&gt;0,'ACT Apr 2023'!S14&gt;0),IF($C$19*$C$20&lt;('ACT Apr 2023'!R14+'ACT Apr 2023'!P14),0,IF($C$19*$C$20&lt;=('ACT Apr 2023'!T14+'ACT Apr 2023'!R14+'ACT Apr 2023'!P14),(($C$19*$C$20-('ACT Apr 2023'!R14+'ACT Apr 2023'!P14))*'ACT Apr 2023'!S14/100),('ACT Apr 2023'!T14*'ACT Apr 2023'!S14/100))),0)</f>
        <v>0</v>
      </c>
      <c r="G28" s="112">
        <f>IF(AND('ACT Apr 2023'!R14&gt;0,'ACT Apr 2023'!T14&gt;0),IF(($C$19*$C$20&lt;'ACT Apr 2023'!T14),(0),($C$19*$C$20-'ACT Apr 2023'!T14)*'ACT Apr 2023'!U14/100),IF(AND('ACT Apr 2023'!R14&gt;0,'ACT Apr 2023'!T14=""),IF(($C$19*$C$20&lt;'ACT Apr 2023'!R14+'ACT Apr 2023'!P14),(0),(($C$19*$C$20-('ACT Apr 2023'!R14+'ACT Apr 2023'!P14))*'ACT Apr 2023'!S14/100)),IF(AND('ACT Apr 2023'!P14&gt;0,'ACT Apr 2023'!R14=""&gt;0),IF(($C$19*$C$20&lt;'ACT Apr 2023'!P14),(0),($C$19*$C$20-'ACT Apr 2023'!P14)*'ACT Apr 2023'!Q14/100),0)))</f>
        <v>0</v>
      </c>
      <c r="H28" s="112">
        <f>($C$19*$C$21)*'ACT Apr 2023'!AF14/100</f>
        <v>272.72727272727269</v>
      </c>
      <c r="I28" s="115">
        <f t="shared" si="11"/>
        <v>1443.8681818181815</v>
      </c>
      <c r="J28" s="115">
        <f t="shared" si="14"/>
        <v>5290.9090909090901</v>
      </c>
      <c r="K28" s="115">
        <f t="shared" si="15"/>
        <v>5775.4727272727259</v>
      </c>
      <c r="L28" s="85">
        <f t="shared" si="16"/>
        <v>6353.0199999999986</v>
      </c>
      <c r="M28" s="116">
        <f>'ACT Apr 2023'!BB14</f>
        <v>0</v>
      </c>
      <c r="N28" s="116">
        <f>'ACT Apr 2023'!BC14</f>
        <v>0</v>
      </c>
      <c r="O28" s="116">
        <f>'ACT Apr 2023'!BD14</f>
        <v>0</v>
      </c>
      <c r="P28" s="116">
        <f>'ACT Apr 2023'!BE14</f>
        <v>0</v>
      </c>
      <c r="Q28" s="116" t="str">
        <f t="shared" si="12"/>
        <v>No discount</v>
      </c>
      <c r="R28" s="116" t="str">
        <f t="shared" si="13"/>
        <v>Exclusive</v>
      </c>
      <c r="S28" s="211">
        <f t="shared" si="17"/>
        <v>5775.4727272727259</v>
      </c>
      <c r="T28" s="212">
        <f t="shared" si="18"/>
        <v>5775.4727272727259</v>
      </c>
      <c r="U28" s="85">
        <f t="shared" si="19"/>
        <v>6353.0199999999986</v>
      </c>
      <c r="V28" s="306">
        <f t="shared" si="19"/>
        <v>6353.0199999999986</v>
      </c>
      <c r="W28" s="301"/>
      <c r="X28" s="301"/>
      <c r="Y28" s="301"/>
      <c r="Z28" s="301"/>
      <c r="AA28" s="301"/>
      <c r="AB28" s="301"/>
      <c r="AC28" s="301"/>
      <c r="AD28" s="301"/>
      <c r="AE28" s="301"/>
      <c r="AF28" s="301"/>
      <c r="AG28" s="301"/>
      <c r="AH28" s="301"/>
      <c r="AI28" s="301"/>
      <c r="AJ28" s="301"/>
    </row>
    <row r="29" spans="1:36" ht="14" x14ac:dyDescent="0.15">
      <c r="A29" s="110" t="str">
        <f>'ACT Apr 2023'!K15</f>
        <v>ReAmped Energy</v>
      </c>
      <c r="B29" s="111" t="str">
        <f>'ACT Apr 2023'!L15</f>
        <v>Business</v>
      </c>
      <c r="C29" s="112">
        <f>IF('ACT Apr 2023'!BP15=0,91*'ACT Apr 2023'!M15/100,(91*'ACT Apr 2023'!M15/100)+'ACT Apr 2023'!BP15/4)</f>
        <v>112.45945454545453</v>
      </c>
      <c r="D29" s="112">
        <f>IF('ACT Apr 2023'!O15="",$C$19*$C$20*'ACT Apr 2023'!N15/100,IF($C$19*$C$20&gt;='ACT Apr 2023'!P15,('ACT Apr 2023'!P15*'ACT Apr 2023'!N15/100),($C$19*$C$20*'ACT Apr 2023'!N15/100)))</f>
        <v>2084.7272727272725</v>
      </c>
      <c r="E29" s="112">
        <f>IF(AND('ACT Apr 2023'!P15&gt;0,'ACT Apr 2023'!R15&gt;0),IF($C$19*$C$20&lt;'ACT Apr 2023'!P15,0,IF($C$19*$C$20&lt;=('ACT Apr 2023'!R15+'ACT Apr 2023'!P15),(($C$19*$C$20-'ACT Apr 2023'!P15)*'ACT Apr 2023'!Q15/100),(('ACT Apr 2023'!R15)*'ACT Apr 2023'!Q15/100))),0)</f>
        <v>0</v>
      </c>
      <c r="F29" s="112">
        <f>IF(AND('ACT Apr 2023'!Q15&gt;0,'ACT Apr 2023'!S15&gt;0),IF($C$19*$C$20&lt;('ACT Apr 2023'!R15+'ACT Apr 2023'!P15),0,IF($C$19*$C$20&lt;=('ACT Apr 2023'!T15+'ACT Apr 2023'!R15+'ACT Apr 2023'!P15),(($C$19*$C$20-('ACT Apr 2023'!R15+'ACT Apr 2023'!P15))*'ACT Apr 2023'!S15/100),('ACT Apr 2023'!T15*'ACT Apr 2023'!S15/100))),0)</f>
        <v>0</v>
      </c>
      <c r="G29" s="112">
        <f>IF(AND('ACT Apr 2023'!R15&gt;0,'ACT Apr 2023'!T15&gt;0),IF(($C$19*$C$20&lt;'ACT Apr 2023'!T15),(0),($C$19*$C$20-'ACT Apr 2023'!T15)*'ACT Apr 2023'!U15/100),IF(AND('ACT Apr 2023'!R15&gt;0,'ACT Apr 2023'!T15=""),IF(($C$19*$C$20&lt;'ACT Apr 2023'!R15+'ACT Apr 2023'!P15),(0),(($C$19*$C$20-('ACT Apr 2023'!R15+'ACT Apr 2023'!P15))*'ACT Apr 2023'!S15/100)),IF(AND('ACT Apr 2023'!P15&gt;0,'ACT Apr 2023'!R15=""&gt;0),IF(($C$19*$C$20&lt;'ACT Apr 2023'!P15),(0),($C$19*$C$20-'ACT Apr 2023'!P15)*'ACT Apr 2023'!Q15/100),0)))</f>
        <v>0</v>
      </c>
      <c r="H29" s="112">
        <f>($C$19*$C$21)*'ACT Apr 2023'!AF15/100</f>
        <v>512.0454545454545</v>
      </c>
      <c r="I29" s="115">
        <f t="shared" si="11"/>
        <v>2709.2321818181817</v>
      </c>
      <c r="J29" s="115">
        <f t="shared" si="14"/>
        <v>10387.090909090908</v>
      </c>
      <c r="K29" s="115">
        <f t="shared" si="15"/>
        <v>10836.928727272727</v>
      </c>
      <c r="L29" s="85">
        <f t="shared" si="16"/>
        <v>11920.6216</v>
      </c>
      <c r="M29" s="116">
        <f>'ACT Apr 2023'!BB15</f>
        <v>0</v>
      </c>
      <c r="N29" s="116">
        <f>'ACT Apr 2023'!BC15</f>
        <v>0</v>
      </c>
      <c r="O29" s="116">
        <f>'ACT Apr 2023'!BD15</f>
        <v>0</v>
      </c>
      <c r="P29" s="116">
        <f>'ACT Apr 2023'!BE15</f>
        <v>0</v>
      </c>
      <c r="Q29" s="116" t="str">
        <f t="shared" si="12"/>
        <v>No discount</v>
      </c>
      <c r="R29" s="116" t="str">
        <f t="shared" si="13"/>
        <v>Exclusive</v>
      </c>
      <c r="S29" s="211">
        <f t="shared" si="17"/>
        <v>10836.928727272727</v>
      </c>
      <c r="T29" s="212">
        <f t="shared" si="18"/>
        <v>10836.928727272727</v>
      </c>
      <c r="U29" s="85">
        <f t="shared" si="19"/>
        <v>11920.6216</v>
      </c>
      <c r="V29" s="306">
        <f t="shared" si="19"/>
        <v>11920.6216</v>
      </c>
      <c r="W29" s="301"/>
      <c r="X29" s="301"/>
      <c r="Y29" s="301"/>
      <c r="Z29" s="301"/>
      <c r="AA29" s="301"/>
      <c r="AB29" s="301"/>
      <c r="AC29" s="301"/>
      <c r="AD29" s="301"/>
      <c r="AE29" s="301"/>
      <c r="AF29" s="301"/>
      <c r="AG29" s="301"/>
      <c r="AH29" s="301"/>
      <c r="AI29" s="301"/>
      <c r="AJ29" s="301"/>
    </row>
    <row r="30" spans="1:36" ht="15" thickBot="1" x14ac:dyDescent="0.2">
      <c r="A30" s="121" t="str">
        <f>'ACT Apr 2023'!K16</f>
        <v>CovaU</v>
      </c>
      <c r="B30" s="122" t="str">
        <f>'ACT Apr 2023'!L16</f>
        <v>Freedom</v>
      </c>
      <c r="C30" s="123">
        <f>IF('ACT Apr 2023'!BP16=0,91*'ACT Apr 2023'!M16/100,(91*'ACT Apr 2023'!M16/100)+'ACT Apr 2023'!BP16/4)</f>
        <v>126.03499999999998</v>
      </c>
      <c r="D30" s="123">
        <f>IF('ACT Apr 2023'!O16="",$C$19*$C$20*'ACT Apr 2023'!N16/100,IF($C$19*$C$20&gt;='ACT Apr 2023'!P16,('ACT Apr 2023'!P16*'ACT Apr 2023'!N16/100),($C$19*$C$20*'ACT Apr 2023'!N16/100)))</f>
        <v>1175.6818181818182</v>
      </c>
      <c r="E30" s="123">
        <f>IF(AND('ACT Apr 2023'!P16&gt;0,'ACT Apr 2023'!R16&gt;0),IF($C$19*$C$20&lt;'ACT Apr 2023'!P16,0,IF($C$19*$C$20&lt;=('ACT Apr 2023'!R16+'ACT Apr 2023'!P16),(($C$19*$C$20-'ACT Apr 2023'!P16)*'ACT Apr 2023'!Q16/100),(('ACT Apr 2023'!R16)*'ACT Apr 2023'!Q16/100))),0)</f>
        <v>0</v>
      </c>
      <c r="F30" s="123">
        <f>IF(AND('ACT Apr 2023'!Q16&gt;0,'ACT Apr 2023'!S16&gt;0),IF($C$19*$C$20&lt;('ACT Apr 2023'!R16+'ACT Apr 2023'!P16),0,IF($C$19*$C$20&lt;=('ACT Apr 2023'!T16+'ACT Apr 2023'!R16+'ACT Apr 2023'!P16),(($C$19*$C$20-('ACT Apr 2023'!R16+'ACT Apr 2023'!P16))*'ACT Apr 2023'!S16/100),('ACT Apr 2023'!T16*'ACT Apr 2023'!S16/100))),0)</f>
        <v>0</v>
      </c>
      <c r="G30" s="123">
        <f>IF(AND('ACT Apr 2023'!R16&gt;0,'ACT Apr 2023'!T16&gt;0),IF(($C$19*$C$20&lt;'ACT Apr 2023'!T16),(0),($C$19*$C$20-'ACT Apr 2023'!T16)*'ACT Apr 2023'!U16/100),IF(AND('ACT Apr 2023'!R16&gt;0,'ACT Apr 2023'!T16=""),IF(($C$19*$C$20&lt;'ACT Apr 2023'!R16+'ACT Apr 2023'!P16),(0),(($C$19*$C$20-('ACT Apr 2023'!R16+'ACT Apr 2023'!P16))*'ACT Apr 2023'!S16/100)),IF(AND('ACT Apr 2023'!P16&gt;0,'ACT Apr 2023'!R16=""&gt;0),IF(($C$19*$C$20&lt;'ACT Apr 2023'!P16),(0),($C$19*$C$20-'ACT Apr 2023'!P16)*'ACT Apr 2023'!Q16/100),0)))</f>
        <v>0</v>
      </c>
      <c r="H30" s="123">
        <f>($C$19*$C$21)*'ACT Apr 2023'!AF16/100</f>
        <v>227.45454545454544</v>
      </c>
      <c r="I30" s="125">
        <f t="shared" si="11"/>
        <v>1529.1713636363638</v>
      </c>
      <c r="J30" s="125">
        <f t="shared" si="14"/>
        <v>5612.545454545455</v>
      </c>
      <c r="K30" s="125">
        <f t="shared" si="15"/>
        <v>6116.6854545454553</v>
      </c>
      <c r="L30" s="119">
        <f t="shared" si="16"/>
        <v>6728.3540000000012</v>
      </c>
      <c r="M30" s="126">
        <f>'ACT Apr 2023'!BB16</f>
        <v>0</v>
      </c>
      <c r="N30" s="126">
        <f>'ACT Apr 2023'!BC16</f>
        <v>10</v>
      </c>
      <c r="O30" s="126">
        <f>'ACT Apr 2023'!BD16</f>
        <v>0</v>
      </c>
      <c r="P30" s="126">
        <f>'ACT Apr 2023'!BE16</f>
        <v>0</v>
      </c>
      <c r="Q30" s="126" t="str">
        <f t="shared" si="12"/>
        <v>Guaranteed off usage</v>
      </c>
      <c r="R30" s="126" t="str">
        <f t="shared" si="13"/>
        <v>Exclusive</v>
      </c>
      <c r="S30" s="213">
        <f t="shared" si="17"/>
        <v>5555.4309090909101</v>
      </c>
      <c r="T30" s="214">
        <f t="shared" si="18"/>
        <v>5555.4309090909101</v>
      </c>
      <c r="U30" s="119">
        <f t="shared" si="19"/>
        <v>6110.974000000002</v>
      </c>
      <c r="V30" s="307">
        <f t="shared" si="19"/>
        <v>6110.974000000002</v>
      </c>
      <c r="W30" s="301"/>
      <c r="X30" s="301"/>
      <c r="Y30" s="301"/>
      <c r="Z30" s="301"/>
      <c r="AA30" s="301"/>
      <c r="AB30" s="301"/>
      <c r="AC30" s="301"/>
      <c r="AD30" s="301"/>
      <c r="AE30" s="301"/>
      <c r="AF30" s="301"/>
      <c r="AG30" s="301"/>
      <c r="AH30" s="301"/>
      <c r="AI30" s="301"/>
      <c r="AJ30" s="301"/>
    </row>
    <row r="31" spans="1:36" x14ac:dyDescent="0.15">
      <c r="A31" s="301"/>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row>
    <row r="32" spans="1:36" ht="14" thickBot="1" x14ac:dyDescent="0.2">
      <c r="A32" s="301"/>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row>
    <row r="33" spans="1:36" ht="14" x14ac:dyDescent="0.15">
      <c r="A33" s="74" t="s">
        <v>91</v>
      </c>
      <c r="B33" s="75"/>
      <c r="C33" s="75"/>
      <c r="D33" s="75"/>
      <c r="E33" s="75"/>
      <c r="F33" s="75"/>
      <c r="G33" s="75"/>
      <c r="H33" s="75"/>
      <c r="I33" s="75"/>
      <c r="J33" s="75"/>
      <c r="K33" s="75"/>
      <c r="L33" s="75"/>
      <c r="M33" s="75"/>
      <c r="N33" s="75"/>
      <c r="O33" s="75"/>
      <c r="P33" s="75"/>
      <c r="Q33" s="75"/>
      <c r="R33" s="75"/>
      <c r="S33" s="75"/>
      <c r="T33" s="75"/>
      <c r="U33" s="75"/>
      <c r="V33" s="76"/>
      <c r="W33" s="301"/>
      <c r="X33" s="301"/>
      <c r="Y33" s="301"/>
      <c r="Z33" s="301"/>
      <c r="AA33" s="301"/>
      <c r="AB33" s="301"/>
      <c r="AC33" s="301"/>
      <c r="AD33" s="301"/>
      <c r="AE33" s="301"/>
      <c r="AF33" s="301"/>
      <c r="AG33" s="301"/>
      <c r="AH33" s="301"/>
      <c r="AI33" s="301"/>
      <c r="AJ33" s="301"/>
    </row>
    <row r="34" spans="1:36" ht="14" x14ac:dyDescent="0.15">
      <c r="A34" s="77" t="s">
        <v>51</v>
      </c>
      <c r="B34" s="32"/>
      <c r="C34" s="86">
        <v>5000</v>
      </c>
      <c r="D34" s="32"/>
      <c r="E34" s="32"/>
      <c r="F34" s="32"/>
      <c r="G34" s="32"/>
      <c r="H34" s="32"/>
      <c r="I34" s="32"/>
      <c r="J34" s="32"/>
      <c r="K34" s="32"/>
      <c r="L34" s="32"/>
      <c r="M34" s="32"/>
      <c r="N34" s="32"/>
      <c r="O34" s="32"/>
      <c r="P34" s="32"/>
      <c r="Q34" s="32"/>
      <c r="R34" s="32"/>
      <c r="S34" s="32"/>
      <c r="T34" s="32"/>
      <c r="U34" s="32"/>
      <c r="V34" s="78"/>
      <c r="W34" s="301"/>
      <c r="X34" s="301"/>
      <c r="Y34" s="301"/>
      <c r="Z34" s="301"/>
      <c r="AA34" s="301"/>
      <c r="AB34" s="301"/>
      <c r="AC34" s="301"/>
      <c r="AD34" s="301"/>
      <c r="AE34" s="301"/>
      <c r="AF34" s="301"/>
      <c r="AG34" s="301"/>
      <c r="AH34" s="301"/>
      <c r="AI34" s="301"/>
      <c r="AJ34" s="301"/>
    </row>
    <row r="35" spans="1:36" ht="14" x14ac:dyDescent="0.15">
      <c r="A35" s="77" t="s">
        <v>52</v>
      </c>
      <c r="B35" s="32"/>
      <c r="C35" s="87">
        <v>0.3</v>
      </c>
      <c r="D35" s="32"/>
      <c r="E35" s="32"/>
      <c r="F35" s="32"/>
      <c r="G35" s="32"/>
      <c r="H35" s="32"/>
      <c r="I35" s="32"/>
      <c r="J35" s="32"/>
      <c r="K35" s="32"/>
      <c r="L35" s="32"/>
      <c r="M35" s="32"/>
      <c r="N35" s="32"/>
      <c r="O35" s="32"/>
      <c r="P35" s="32"/>
      <c r="Q35" s="32"/>
      <c r="R35" s="32"/>
      <c r="S35" s="32"/>
      <c r="T35" s="32"/>
      <c r="U35" s="32"/>
      <c r="V35" s="78"/>
      <c r="W35" s="301"/>
      <c r="X35" s="301"/>
      <c r="Y35" s="301"/>
      <c r="Z35" s="301"/>
      <c r="AA35" s="301"/>
      <c r="AB35" s="301"/>
      <c r="AC35" s="301"/>
      <c r="AD35" s="301"/>
      <c r="AE35" s="301"/>
      <c r="AF35" s="301"/>
      <c r="AG35" s="301"/>
      <c r="AH35" s="301"/>
      <c r="AI35" s="301"/>
      <c r="AJ35" s="301"/>
    </row>
    <row r="36" spans="1:36" ht="14" x14ac:dyDescent="0.15">
      <c r="A36" s="77" t="s">
        <v>53</v>
      </c>
      <c r="B36" s="32"/>
      <c r="C36" s="87">
        <v>0.4</v>
      </c>
      <c r="D36" s="32"/>
      <c r="E36" s="32"/>
      <c r="F36" s="32"/>
      <c r="G36" s="32"/>
      <c r="H36" s="32"/>
      <c r="I36" s="32"/>
      <c r="J36" s="32"/>
      <c r="K36" s="32"/>
      <c r="L36" s="32"/>
      <c r="M36" s="32"/>
      <c r="N36" s="32"/>
      <c r="O36" s="32"/>
      <c r="P36" s="32"/>
      <c r="Q36" s="32"/>
      <c r="R36" s="32"/>
      <c r="S36" s="32"/>
      <c r="T36" s="32"/>
      <c r="U36" s="32"/>
      <c r="V36" s="78"/>
      <c r="W36" s="301"/>
      <c r="X36" s="301"/>
      <c r="Y36" s="301"/>
      <c r="Z36" s="301"/>
      <c r="AA36" s="301"/>
      <c r="AB36" s="301"/>
      <c r="AC36" s="301"/>
      <c r="AD36" s="301"/>
      <c r="AE36" s="301"/>
      <c r="AF36" s="301"/>
      <c r="AG36" s="301"/>
      <c r="AH36" s="301"/>
      <c r="AI36" s="301"/>
      <c r="AJ36" s="301"/>
    </row>
    <row r="37" spans="1:36" ht="14" x14ac:dyDescent="0.15">
      <c r="A37" s="77" t="s">
        <v>54</v>
      </c>
      <c r="B37" s="32"/>
      <c r="C37" s="87">
        <v>0.3</v>
      </c>
      <c r="D37" s="32"/>
      <c r="E37" s="32"/>
      <c r="F37" s="32"/>
      <c r="G37" s="32"/>
      <c r="H37" s="32"/>
      <c r="I37" s="32"/>
      <c r="J37" s="32"/>
      <c r="K37" s="32"/>
      <c r="L37" s="32"/>
      <c r="M37" s="32"/>
      <c r="N37" s="32"/>
      <c r="O37" s="32"/>
      <c r="P37" s="32"/>
      <c r="Q37" s="32"/>
      <c r="R37" s="32"/>
      <c r="S37" s="32"/>
      <c r="T37" s="32"/>
      <c r="U37" s="32"/>
      <c r="V37" s="78"/>
      <c r="W37" s="301"/>
      <c r="X37" s="301"/>
      <c r="Y37" s="301"/>
      <c r="Z37" s="301"/>
      <c r="AA37" s="301"/>
      <c r="AB37" s="301"/>
      <c r="AC37" s="301"/>
      <c r="AD37" s="301"/>
      <c r="AE37" s="301"/>
      <c r="AF37" s="301"/>
      <c r="AG37" s="301"/>
      <c r="AH37" s="301"/>
      <c r="AI37" s="301"/>
      <c r="AJ37" s="301"/>
    </row>
    <row r="38" spans="1:36" ht="15" thickBot="1" x14ac:dyDescent="0.2">
      <c r="A38" s="174"/>
      <c r="B38" s="175"/>
      <c r="C38" s="175"/>
      <c r="D38" s="175"/>
      <c r="E38" s="175"/>
      <c r="F38" s="175"/>
      <c r="G38" s="175"/>
      <c r="H38" s="175"/>
      <c r="I38" s="175"/>
      <c r="J38" s="175"/>
      <c r="K38" s="175"/>
      <c r="L38" s="175"/>
      <c r="M38" s="175"/>
      <c r="N38" s="175"/>
      <c r="O38" s="175"/>
      <c r="P38" s="175"/>
      <c r="Q38" s="175"/>
      <c r="R38" s="175"/>
      <c r="S38" s="175"/>
      <c r="T38" s="175"/>
      <c r="U38" s="175"/>
      <c r="V38" s="176"/>
      <c r="W38" s="301"/>
      <c r="X38" s="301"/>
      <c r="Y38" s="301"/>
      <c r="Z38" s="301"/>
      <c r="AA38" s="301"/>
      <c r="AB38" s="301"/>
      <c r="AC38" s="301"/>
      <c r="AD38" s="301"/>
      <c r="AE38" s="301"/>
      <c r="AF38" s="301"/>
      <c r="AG38" s="301"/>
      <c r="AH38" s="301"/>
      <c r="AI38" s="301"/>
      <c r="AJ38" s="301"/>
    </row>
    <row r="39" spans="1:36" ht="75" x14ac:dyDescent="0.15">
      <c r="A39" s="177" t="s">
        <v>55</v>
      </c>
      <c r="B39" s="178" t="s">
        <v>56</v>
      </c>
      <c r="C39" s="179" t="s">
        <v>57</v>
      </c>
      <c r="D39" s="179" t="s">
        <v>58</v>
      </c>
      <c r="E39" s="179" t="s">
        <v>6</v>
      </c>
      <c r="F39" s="179" t="s">
        <v>170</v>
      </c>
      <c r="G39" s="179" t="s">
        <v>171</v>
      </c>
      <c r="H39" s="179" t="s">
        <v>172</v>
      </c>
      <c r="I39" s="179" t="s">
        <v>111</v>
      </c>
      <c r="J39" s="206" t="s">
        <v>335</v>
      </c>
      <c r="K39" s="207" t="s">
        <v>101</v>
      </c>
      <c r="L39" s="180" t="s">
        <v>339</v>
      </c>
      <c r="M39" s="181" t="s">
        <v>102</v>
      </c>
      <c r="N39" s="181" t="s">
        <v>183</v>
      </c>
      <c r="O39" s="181" t="s">
        <v>116</v>
      </c>
      <c r="P39" s="181" t="s">
        <v>84</v>
      </c>
      <c r="Q39" s="208" t="s">
        <v>336</v>
      </c>
      <c r="R39" s="208" t="s">
        <v>337</v>
      </c>
      <c r="S39" s="209" t="s">
        <v>85</v>
      </c>
      <c r="T39" s="209" t="s">
        <v>86</v>
      </c>
      <c r="U39" s="182" t="s">
        <v>176</v>
      </c>
      <c r="V39" s="305" t="s">
        <v>177</v>
      </c>
      <c r="W39" s="301"/>
      <c r="X39" s="301"/>
      <c r="Y39" s="301"/>
      <c r="Z39" s="301"/>
      <c r="AA39" s="301"/>
      <c r="AB39" s="301"/>
      <c r="AC39" s="301"/>
      <c r="AD39" s="301"/>
      <c r="AE39" s="301"/>
      <c r="AF39" s="301"/>
      <c r="AG39" s="301"/>
      <c r="AH39" s="301"/>
      <c r="AI39" s="301"/>
      <c r="AJ39" s="301"/>
    </row>
    <row r="40" spans="1:36" ht="14" x14ac:dyDescent="0.15">
      <c r="A40" s="110" t="str">
        <f>'ACT Apr 2023'!K17</f>
        <v>ActewAGL</v>
      </c>
      <c r="B40" s="111" t="str">
        <f>'ACT Apr 2023'!L17</f>
        <v>Business Rewards</v>
      </c>
      <c r="C40" s="112">
        <f>IF('ACT Apr 2023'!BP17=0,91*'ACT Apr 2023'!M17/100,(91*'ACT Apr 2023'!M17/100)+'ACT Apr 2023'!BP17/4)</f>
        <v>126.03499999999998</v>
      </c>
      <c r="D40" s="112">
        <f>IF('ACT Apr 2023'!O17="",$C$34*$C$35*'ACT Apr 2023'!N17/100,IF($C$34*$C$35&gt;='ACT Apr 2023'!P17,('ACT Apr 2023'!P17*'ACT Apr 2023'!N17/100),($C$34*$C$35*'ACT Apr 2023'!N17/100)))</f>
        <v>557.99999999999989</v>
      </c>
      <c r="E40" s="112">
        <f>IF(AND('ACT Apr 2023'!P17&gt;0,'ACT Apr 2023'!R17&gt;0),IF($C$34*$C$35&lt;'ACT Apr 2023'!P17,0,IF($C$34*$C$35&lt;=('ACT Apr 2023'!R17+'ACT Apr 2023'!P17),(($C$34*$C$35-'ACT Apr 2023'!P17)*'ACT Apr 2023'!Q17/100),(('ACT Apr 2023'!R17)*'ACT Apr 2023'!Q17/100))),0)</f>
        <v>0</v>
      </c>
      <c r="F40" s="112">
        <f>IF(AND('ACT Apr 2023'!R17&gt;0,'ACT Apr 2023'!T17&gt;0),IF(($C$34*$C$35&lt;'ACT Apr 2023'!T17),(0),($C$34*$C$35-'ACT Apr 2023'!T17)*'ACT Apr 2023'!U17/100),IF(AND('ACT Apr 2023'!R17&gt;0,'ACT Apr 2023'!T17=""),IF(($C$34*$C$35&lt;'ACT Apr 2023'!R17+'ACT Apr 2023'!P17),(0),(($C$34*$C$35-('ACT Apr 2023'!R17+'ACT Apr 2023'!P17))*'ACT Apr 2023'!S17/100)),IF(AND('ACT Apr 2023'!P17&gt;0,'ACT Apr 2023'!R17=""&gt;0),IF(($C$34*$C$35&lt;'ACT Apr 2023'!P17),(0),($C$34*$C$35-'ACT Apr 2023'!P17)*'ACT Apr 2023'!Q17/100),0)))</f>
        <v>0</v>
      </c>
      <c r="G40" s="112">
        <f>($C$34*$C$36)*'ACT Apr 2023'!AI17/100</f>
        <v>578</v>
      </c>
      <c r="H40" s="112">
        <f>($C$34*$C$37)*'ACT Apr 2023'!W17/100</f>
        <v>310.5</v>
      </c>
      <c r="I40" s="115">
        <f t="shared" ref="I40:I46" si="20">SUM(C40:H40)</f>
        <v>1572.5349999999999</v>
      </c>
      <c r="J40" s="115">
        <f>(I40-C40)*4</f>
        <v>5785.9999999999991</v>
      </c>
      <c r="K40" s="115">
        <f>I40*4</f>
        <v>6290.1399999999994</v>
      </c>
      <c r="L40" s="85">
        <f>K40*1.1</f>
        <v>6919.1539999999995</v>
      </c>
      <c r="M40" s="116">
        <f>'ACT Apr 2023'!BB17</f>
        <v>10</v>
      </c>
      <c r="N40" s="116">
        <f>'ACT Apr 2023'!BC17</f>
        <v>0</v>
      </c>
      <c r="O40" s="116">
        <f>'ACT Apr 2023'!BD17</f>
        <v>0</v>
      </c>
      <c r="P40" s="116">
        <f>'ACT Apr 2023'!BE17</f>
        <v>0</v>
      </c>
      <c r="Q40" s="116" t="str">
        <f t="shared" ref="Q40:Q46" si="21">IF(SUM(M40:P40)=0,"No discount",IF(M40&gt;0,"Guaranteed off bill",IF(N40&gt;0,"Guaranteed off usage",IF(O40&gt;0,"Pay-on-time off bill","Pay-on-time off usage"))))</f>
        <v>Guaranteed off bill</v>
      </c>
      <c r="R40" s="116" t="str">
        <f t="shared" ref="R40:R46" si="22">IF(OR(A40="Origin Energy",A40="Red Energy",A40="Powershop"),"Inclusive","Exclusive")</f>
        <v>Exclusive</v>
      </c>
      <c r="S40" s="211">
        <f>IF(AND(Q40="Guaranteed off bill",R40="Inclusive"),((K40*1.1)-((K40*1.1)*M40/100))/1.1,IF(AND(Q40="Guaranteed off usage",R40="Inclusive"),((K40*1.1)-((J40*1.1)*N40/100))/1.1,IF(AND(Q40="Guaranteed off bill",R40="Exclusive"),K40-(K40*M40/100),IF(AND(Q40="Guaranteed off usage",R40="Exclusive"),K40-(J40*N40/100),IF(R40="Inclusive",((K40*1.1))/1.1,K40)))))</f>
        <v>5661.1259999999993</v>
      </c>
      <c r="T40" s="212">
        <f>IF(AND(Q40="Pay-on-time off bill",R40="Inclusive"),((S40*1.1)-((S40*1.1)*O40/100))/1.1,IF(AND(Q40="Pay-on-time off usage",R40="Inclusive"),((S40*1.1)-((J40*1.1)*P40/100))/1.1,IF(AND(Q40="Pay-on-time off bill",R40="Exclusive"),S40-(S40*O40/100),IF(AND(Q40="Pay-on-time off usage",R40="Exclusive"),S40-(J40*P40/100),IF(R40="Inclusive",((S40*1.1))/1.1,S40)))))</f>
        <v>5661.1259999999993</v>
      </c>
      <c r="U40" s="85">
        <f t="shared" ref="U40:V46" si="23">S40*1.1</f>
        <v>6227.2385999999997</v>
      </c>
      <c r="V40" s="306">
        <f t="shared" si="23"/>
        <v>6227.2385999999997</v>
      </c>
      <c r="W40" s="301"/>
      <c r="X40" s="301"/>
      <c r="Y40" s="301"/>
      <c r="Z40" s="301"/>
      <c r="AA40" s="301"/>
      <c r="AB40" s="301"/>
      <c r="AC40" s="301"/>
      <c r="AD40" s="301"/>
      <c r="AE40" s="301"/>
      <c r="AF40" s="301"/>
      <c r="AG40" s="301"/>
      <c r="AH40" s="301"/>
      <c r="AI40" s="301"/>
      <c r="AJ40" s="301"/>
    </row>
    <row r="41" spans="1:36" ht="14" x14ac:dyDescent="0.15">
      <c r="A41" s="110" t="str">
        <f>'ACT Apr 2023'!K18</f>
        <v>EnergyAustralia</v>
      </c>
      <c r="B41" s="111" t="str">
        <f>'ACT Apr 2023'!L18</f>
        <v>Balance Plan</v>
      </c>
      <c r="C41" s="112">
        <f>IF('ACT Apr 2023'!BP18=0,91*'ACT Apr 2023'!M18/100,(91*'ACT Apr 2023'!M18/100)+'ACT Apr 2023'!BP18/4)</f>
        <v>121.20372727272725</v>
      </c>
      <c r="D41" s="112">
        <f>IF('ACT Apr 2023'!O18="",$C$34*$C$35*'ACT Apr 2023'!N18/100,IF($C$34*$C$35&gt;='ACT Apr 2023'!P18,('ACT Apr 2023'!P18*'ACT Apr 2023'!N18/100),($C$34*$C$35*'ACT Apr 2023'!N18/100)))</f>
        <v>691.63636363636351</v>
      </c>
      <c r="E41" s="112">
        <f>IF(AND('ACT Apr 2023'!P18&gt;0,'ACT Apr 2023'!R18&gt;0),IF($C$34*$C$35&lt;'ACT Apr 2023'!P18,0,IF($C$34*$C$35&lt;=('ACT Apr 2023'!R18+'ACT Apr 2023'!P18),(($C$34*$C$35-'ACT Apr 2023'!P18)*'ACT Apr 2023'!Q18/100),(('ACT Apr 2023'!R18)*'ACT Apr 2023'!Q18/100))),0)</f>
        <v>0</v>
      </c>
      <c r="F41" s="112">
        <f>IF(AND('ACT Apr 2023'!R18&gt;0,'ACT Apr 2023'!T18&gt;0),IF(($C$34*$C$35&lt;'ACT Apr 2023'!T18),(0),($C$34*$C$35-'ACT Apr 2023'!T18)*'ACT Apr 2023'!U18/100),IF(AND('ACT Apr 2023'!R18&gt;0,'ACT Apr 2023'!T18=""),IF(($C$34*$C$35&lt;'ACT Apr 2023'!R18+'ACT Apr 2023'!P18),(0),(($C$34*$C$35-('ACT Apr 2023'!R18+'ACT Apr 2023'!P18))*'ACT Apr 2023'!S18/100)),IF(AND('ACT Apr 2023'!P18&gt;0,'ACT Apr 2023'!R18=""&gt;0),IF(($C$34*$C$35&lt;'ACT Apr 2023'!P18),(0),($C$34*$C$35-'ACT Apr 2023'!P18)*'ACT Apr 2023'!Q18/100),0)))</f>
        <v>0</v>
      </c>
      <c r="G41" s="112">
        <f>($C$34*$C$36)*'ACT Apr 2023'!AI18/100</f>
        <v>673.09090909090912</v>
      </c>
      <c r="H41" s="112">
        <f>($C$34*$C$37)*'ACT Apr 2023'!W18/100</f>
        <v>419.72727272727275</v>
      </c>
      <c r="I41" s="115">
        <f t="shared" si="20"/>
        <v>1905.6582727272728</v>
      </c>
      <c r="J41" s="115">
        <f>(I41-C41)*4</f>
        <v>7137.818181818182</v>
      </c>
      <c r="K41" s="115">
        <f>I41*4</f>
        <v>7622.6330909090912</v>
      </c>
      <c r="L41" s="85">
        <f>K41*1.1</f>
        <v>8384.8964000000014</v>
      </c>
      <c r="M41" s="116">
        <f>'ACT Apr 2023'!BB18</f>
        <v>5</v>
      </c>
      <c r="N41" s="116">
        <f>'ACT Apr 2023'!BC18</f>
        <v>0</v>
      </c>
      <c r="O41" s="116">
        <f>'ACT Apr 2023'!BD18</f>
        <v>0</v>
      </c>
      <c r="P41" s="116">
        <f>'ACT Apr 2023'!BE18</f>
        <v>0</v>
      </c>
      <c r="Q41" s="116" t="str">
        <f t="shared" si="21"/>
        <v>Guaranteed off bill</v>
      </c>
      <c r="R41" s="116" t="str">
        <f t="shared" si="22"/>
        <v>Exclusive</v>
      </c>
      <c r="S41" s="211">
        <f>IF(AND(Q41="Guaranteed off bill",R41="Inclusive"),((K41*1.1)-((K41*1.1)*M41/100))/1.1,IF(AND(Q41="Guaranteed off usage",R41="Inclusive"),((K41*1.1)-((J41*1.1)*N41/100))/1.1,IF(AND(Q41="Guaranteed off bill",R41="Exclusive"),K41-(K41*M41/100),IF(AND(Q41="Guaranteed off usage",R41="Exclusive"),K41-(J41*N41/100),IF(R41="Inclusive",((K41*1.1))/1.1,K41)))))</f>
        <v>7241.5014363636365</v>
      </c>
      <c r="T41" s="212">
        <f>IF(AND(Q41="Pay-on-time off bill",R41="Inclusive"),((S41*1.1)-((S41*1.1)*O41/100))/1.1,IF(AND(Q41="Pay-on-time off usage",R41="Inclusive"),((S41*1.1)-((J41*1.1)*P41/100))/1.1,IF(AND(Q41="Pay-on-time off bill",R41="Exclusive"),S41-(S41*O41/100),IF(AND(Q41="Pay-on-time off usage",R41="Exclusive"),S41-(J41*P41/100),IF(R41="Inclusive",((S41*1.1))/1.1,S41)))))</f>
        <v>7241.5014363636365</v>
      </c>
      <c r="U41" s="85">
        <f t="shared" si="23"/>
        <v>7965.6515800000006</v>
      </c>
      <c r="V41" s="306">
        <f t="shared" si="23"/>
        <v>7965.6515800000006</v>
      </c>
      <c r="W41" s="301"/>
      <c r="X41" s="301"/>
      <c r="Y41" s="301"/>
      <c r="Z41" s="301"/>
      <c r="AA41" s="301"/>
      <c r="AB41" s="301"/>
      <c r="AC41" s="301"/>
      <c r="AD41" s="301"/>
      <c r="AE41" s="301"/>
      <c r="AF41" s="301"/>
      <c r="AG41" s="301"/>
      <c r="AH41" s="301"/>
      <c r="AI41" s="301"/>
      <c r="AJ41" s="301"/>
    </row>
    <row r="42" spans="1:36" ht="14" x14ac:dyDescent="0.15">
      <c r="A42" s="110" t="str">
        <f>'ACT Apr 2023'!K19</f>
        <v>Origin Energy</v>
      </c>
      <c r="B42" s="111" t="str">
        <f>'ACT Apr 2023'!L19</f>
        <v>Go Variable</v>
      </c>
      <c r="C42" s="112">
        <f>IF('ACT Apr 2023'!BP19=0,91*'ACT Apr 2023'!M19/100,(91*'ACT Apr 2023'!M19/100)+'ACT Apr 2023'!BP19/4)</f>
        <v>122.89963636363635</v>
      </c>
      <c r="D42" s="112">
        <f>IF('ACT Apr 2023'!O19="",$C$34*$C$35*'ACT Apr 2023'!N19/100,IF($C$34*$C$35&gt;='ACT Apr 2023'!P19,('ACT Apr 2023'!P19*'ACT Apr 2023'!N19/100),($C$34*$C$35*'ACT Apr 2023'!N19/100)))</f>
        <v>578.72727272727263</v>
      </c>
      <c r="E42" s="112">
        <f>IF(AND('ACT Apr 2023'!P19&gt;0,'ACT Apr 2023'!R19&gt;0),IF($C$34*$C$35&lt;'ACT Apr 2023'!P19,0,IF($C$34*$C$35&lt;=('ACT Apr 2023'!R19+'ACT Apr 2023'!P19),(($C$34*$C$35-'ACT Apr 2023'!P19)*'ACT Apr 2023'!Q19/100),(('ACT Apr 2023'!R19)*'ACT Apr 2023'!Q19/100))),0)</f>
        <v>0</v>
      </c>
      <c r="F42" s="112">
        <f>IF(AND('ACT Apr 2023'!R19&gt;0,'ACT Apr 2023'!T19&gt;0),IF(($C$34*$C$35&lt;'ACT Apr 2023'!T19),(0),($C$34*$C$35-'ACT Apr 2023'!T19)*'ACT Apr 2023'!U19/100),IF(AND('ACT Apr 2023'!R19&gt;0,'ACT Apr 2023'!T19=""),IF(($C$34*$C$35&lt;'ACT Apr 2023'!R19+'ACT Apr 2023'!P19),(0),(($C$34*$C$35-('ACT Apr 2023'!R19+'ACT Apr 2023'!P19))*'ACT Apr 2023'!S19/100)),IF(AND('ACT Apr 2023'!P19&gt;0,'ACT Apr 2023'!R19=""&gt;0),IF(($C$34*$C$35&lt;'ACT Apr 2023'!P19),(0),($C$34*$C$35-'ACT Apr 2023'!P19)*'ACT Apr 2023'!Q19/100),0)))</f>
        <v>0</v>
      </c>
      <c r="G42" s="112">
        <f>($C$34*$C$36)*'ACT Apr 2023'!AI19/100</f>
        <v>555.09090909090901</v>
      </c>
      <c r="H42" s="112">
        <f>($C$34*$C$37)*'ACT Apr 2023'!W19/100</f>
        <v>311.0454545454545</v>
      </c>
      <c r="I42" s="115">
        <f t="shared" si="20"/>
        <v>1567.7632727272726</v>
      </c>
      <c r="J42" s="115">
        <f t="shared" ref="J42:J46" si="24">(I42-C42)*4</f>
        <v>5779.454545454545</v>
      </c>
      <c r="K42" s="115">
        <f t="shared" ref="K42:K46" si="25">I42*4</f>
        <v>6271.0530909090903</v>
      </c>
      <c r="L42" s="85">
        <f t="shared" ref="L42:L46" si="26">K42*1.1</f>
        <v>6898.1584000000003</v>
      </c>
      <c r="M42" s="116">
        <f>'ACT Apr 2023'!BB19</f>
        <v>0</v>
      </c>
      <c r="N42" s="116">
        <f>'ACT Apr 2023'!BC19</f>
        <v>0</v>
      </c>
      <c r="O42" s="116">
        <f>'ACT Apr 2023'!BD19</f>
        <v>0</v>
      </c>
      <c r="P42" s="116">
        <f>'ACT Apr 2023'!BE19</f>
        <v>0</v>
      </c>
      <c r="Q42" s="116" t="str">
        <f t="shared" si="21"/>
        <v>No discount</v>
      </c>
      <c r="R42" s="116" t="str">
        <f t="shared" si="22"/>
        <v>Inclusive</v>
      </c>
      <c r="S42" s="211">
        <f t="shared" ref="S42:S46" si="27">IF(AND(Q42="Guaranteed off bill",R42="Inclusive"),((K42*1.1)-((K42*1.1)*M42/100))/1.1,IF(AND(Q42="Guaranteed off usage",R42="Inclusive"),((K42*1.1)-((J42*1.1)*N42/100))/1.1,IF(AND(Q42="Guaranteed off bill",R42="Exclusive"),K42-(K42*M42/100),IF(AND(Q42="Guaranteed off usage",R42="Exclusive"),K42-(J42*N42/100),IF(R42="Inclusive",((K42*1.1))/1.1,K42)))))</f>
        <v>6271.0530909090903</v>
      </c>
      <c r="T42" s="212">
        <f t="shared" ref="T42:T46" si="28">IF(AND(Q42="Pay-on-time off bill",R42="Inclusive"),((S42*1.1)-((S42*1.1)*O42/100))/1.1,IF(AND(Q42="Pay-on-time off usage",R42="Inclusive"),((S42*1.1)-((J42*1.1)*P42/100))/1.1,IF(AND(Q42="Pay-on-time off bill",R42="Exclusive"),S42-(S42*O42/100),IF(AND(Q42="Pay-on-time off usage",R42="Exclusive"),S42-(J42*P42/100),IF(R42="Inclusive",((S42*1.1))/1.1,S42)))))</f>
        <v>6271.0530909090903</v>
      </c>
      <c r="U42" s="85">
        <f t="shared" si="23"/>
        <v>6898.1584000000003</v>
      </c>
      <c r="V42" s="306">
        <f t="shared" si="23"/>
        <v>6898.1584000000003</v>
      </c>
      <c r="W42" s="301"/>
      <c r="X42" s="301"/>
      <c r="Y42" s="301"/>
      <c r="Z42" s="301"/>
      <c r="AA42" s="301"/>
      <c r="AB42" s="301"/>
      <c r="AC42" s="301"/>
      <c r="AD42" s="301"/>
      <c r="AE42" s="301"/>
      <c r="AF42" s="301"/>
      <c r="AG42" s="301"/>
      <c r="AH42" s="301"/>
      <c r="AI42" s="301"/>
      <c r="AJ42" s="301"/>
    </row>
    <row r="43" spans="1:36" ht="14" x14ac:dyDescent="0.15">
      <c r="A43" s="110" t="str">
        <f>'ACT Apr 2023'!K20</f>
        <v>Red Energy</v>
      </c>
      <c r="B43" s="111" t="str">
        <f>'ACT Apr 2023'!L20</f>
        <v>Red Business Saver</v>
      </c>
      <c r="C43" s="112">
        <f>IF('ACT Apr 2023'!BP20=0,91*'ACT Apr 2023'!M20/100,(91*'ACT Apr 2023'!M20/100)+'ACT Apr 2023'!BP20/4)</f>
        <v>120.84800000000001</v>
      </c>
      <c r="D43" s="112">
        <f>IF('ACT Apr 2023'!O20="",$C$34*$C$35*'ACT Apr 2023'!N20/100,IF($C$34*$C$35&gt;='ACT Apr 2023'!P20,('ACT Apr 2023'!P20*'ACT Apr 2023'!N20/100),($C$34*$C$35*'ACT Apr 2023'!N20/100)))</f>
        <v>557.99999999999989</v>
      </c>
      <c r="E43" s="112">
        <f>IF(AND('ACT Apr 2023'!P20&gt;0,'ACT Apr 2023'!R20&gt;0),IF($C$34*$C$35&lt;'ACT Apr 2023'!P20,0,IF($C$34*$C$35&lt;=('ACT Apr 2023'!R20+'ACT Apr 2023'!P20),(($C$34*$C$35-'ACT Apr 2023'!P20)*'ACT Apr 2023'!Q20/100),(('ACT Apr 2023'!R20)*'ACT Apr 2023'!Q20/100))),0)</f>
        <v>0</v>
      </c>
      <c r="F43" s="112">
        <f>IF(AND('ACT Apr 2023'!R20&gt;0,'ACT Apr 2023'!T20&gt;0),IF(($C$34*$C$35&lt;'ACT Apr 2023'!T20),(0),($C$34*$C$35-'ACT Apr 2023'!T20)*'ACT Apr 2023'!U20/100),IF(AND('ACT Apr 2023'!R20&gt;0,'ACT Apr 2023'!T20=""),IF(($C$34*$C$35&lt;'ACT Apr 2023'!R20+'ACT Apr 2023'!P20),(0),(($C$34*$C$35-('ACT Apr 2023'!R20+'ACT Apr 2023'!P20))*'ACT Apr 2023'!S20/100)),IF(AND('ACT Apr 2023'!P20&gt;0,'ACT Apr 2023'!R20=""&gt;0),IF(($C$34*$C$35&lt;'ACT Apr 2023'!P20),(0),($C$34*$C$35-'ACT Apr 2023'!P20)*'ACT Apr 2023'!Q20/100),0)))</f>
        <v>0</v>
      </c>
      <c r="G43" s="112">
        <f>($C$34*$C$36)*'ACT Apr 2023'!AI20/100</f>
        <v>561.99999999999989</v>
      </c>
      <c r="H43" s="112">
        <f>($C$34*$C$37)*'ACT Apr 2023'!W20/100</f>
        <v>284.72727272727275</v>
      </c>
      <c r="I43" s="115">
        <f t="shared" si="20"/>
        <v>1525.5752727272727</v>
      </c>
      <c r="J43" s="115">
        <f t="shared" si="24"/>
        <v>5618.909090909091</v>
      </c>
      <c r="K43" s="115">
        <f t="shared" si="25"/>
        <v>6102.3010909090908</v>
      </c>
      <c r="L43" s="85">
        <f t="shared" si="26"/>
        <v>6712.5312000000004</v>
      </c>
      <c r="M43" s="116">
        <f>'ACT Apr 2023'!BB20</f>
        <v>0</v>
      </c>
      <c r="N43" s="116">
        <f>'ACT Apr 2023'!BC20</f>
        <v>0</v>
      </c>
      <c r="O43" s="116">
        <f>'ACT Apr 2023'!BD20</f>
        <v>0</v>
      </c>
      <c r="P43" s="116">
        <f>'ACT Apr 2023'!BE20</f>
        <v>0</v>
      </c>
      <c r="Q43" s="116" t="str">
        <f t="shared" si="21"/>
        <v>No discount</v>
      </c>
      <c r="R43" s="116" t="str">
        <f t="shared" si="22"/>
        <v>Inclusive</v>
      </c>
      <c r="S43" s="211">
        <f t="shared" si="27"/>
        <v>6102.3010909090908</v>
      </c>
      <c r="T43" s="212">
        <f t="shared" si="28"/>
        <v>6102.3010909090908</v>
      </c>
      <c r="U43" s="85">
        <f t="shared" si="23"/>
        <v>6712.5312000000004</v>
      </c>
      <c r="V43" s="306">
        <f t="shared" si="23"/>
        <v>6712.5312000000004</v>
      </c>
      <c r="W43" s="301"/>
      <c r="X43" s="301"/>
      <c r="Y43" s="301"/>
      <c r="Z43" s="301"/>
      <c r="AA43" s="301"/>
      <c r="AB43" s="301"/>
      <c r="AC43" s="301"/>
      <c r="AD43" s="301"/>
      <c r="AE43" s="301"/>
      <c r="AF43" s="301"/>
      <c r="AG43" s="301"/>
      <c r="AH43" s="301"/>
      <c r="AI43" s="301"/>
      <c r="AJ43" s="301"/>
    </row>
    <row r="44" spans="1:36" ht="14" x14ac:dyDescent="0.15">
      <c r="A44" s="110" t="str">
        <f>'ACT Apr 2023'!K21</f>
        <v>Energy Locals</v>
      </c>
      <c r="B44" s="111" t="str">
        <f>'ACT Apr 2023'!L21</f>
        <v>Business Member</v>
      </c>
      <c r="C44" s="112">
        <f>IF('ACT Apr 2023'!BP21=0,91*'ACT Apr 2023'!M21/100,(91*'ACT Apr 2023'!M21/100)+'ACT Apr 2023'!BP21/4)</f>
        <v>124.44999999999999</v>
      </c>
      <c r="D44" s="112">
        <f>IF('ACT Apr 2023'!O21="",$C$34*$C$35*'ACT Apr 2023'!N21/100,IF($C$34*$C$35&gt;='ACT Apr 2023'!P21,('ACT Apr 2023'!P21*'ACT Apr 2023'!N21/100),($C$34*$C$35*'ACT Apr 2023'!N21/100)))</f>
        <v>586.36363636363637</v>
      </c>
      <c r="E44" s="112">
        <f>IF(AND('ACT Apr 2023'!P21&gt;0,'ACT Apr 2023'!R21&gt;0),IF($C$34*$C$35&lt;'ACT Apr 2023'!P21,0,IF($C$34*$C$35&lt;=('ACT Apr 2023'!R21+'ACT Apr 2023'!P21),(($C$34*$C$35-'ACT Apr 2023'!P21)*'ACT Apr 2023'!Q21/100),(('ACT Apr 2023'!R21)*'ACT Apr 2023'!Q21/100))),0)</f>
        <v>0</v>
      </c>
      <c r="F44" s="112">
        <f>IF(AND('ACT Apr 2023'!R21&gt;0,'ACT Apr 2023'!T21&gt;0),IF(($C$34*$C$35&lt;'ACT Apr 2023'!T21),(0),($C$34*$C$35-'ACT Apr 2023'!T21)*'ACT Apr 2023'!U21/100),IF(AND('ACT Apr 2023'!R21&gt;0,'ACT Apr 2023'!T21=""),IF(($C$34*$C$35&lt;'ACT Apr 2023'!R21+'ACT Apr 2023'!P21),(0),(($C$34*$C$35-('ACT Apr 2023'!R21+'ACT Apr 2023'!P21))*'ACT Apr 2023'!S21/100)),IF(AND('ACT Apr 2023'!P21&gt;0,'ACT Apr 2023'!R21=""&gt;0),IF(($C$34*$C$35&lt;'ACT Apr 2023'!P21),(0),($C$34*$C$35-'ACT Apr 2023'!P21)*'ACT Apr 2023'!Q21/100),0)))</f>
        <v>0</v>
      </c>
      <c r="G44" s="112">
        <f>($C$34*$C$36)*'ACT Apr 2023'!AI21/100</f>
        <v>563.63636363636363</v>
      </c>
      <c r="H44" s="112">
        <f>($C$34*$C$37)*'ACT Apr 2023'!W21/100</f>
        <v>286.36363636363637</v>
      </c>
      <c r="I44" s="115">
        <f t="shared" si="20"/>
        <v>1560.8136363636363</v>
      </c>
      <c r="J44" s="115">
        <f t="shared" si="24"/>
        <v>5745.454545454545</v>
      </c>
      <c r="K44" s="115">
        <f t="shared" si="25"/>
        <v>6243.2545454545452</v>
      </c>
      <c r="L44" s="85">
        <f t="shared" si="26"/>
        <v>6867.58</v>
      </c>
      <c r="M44" s="116">
        <f>'ACT Apr 2023'!BB21</f>
        <v>0</v>
      </c>
      <c r="N44" s="116">
        <f>'ACT Apr 2023'!BC21</f>
        <v>0</v>
      </c>
      <c r="O44" s="116">
        <f>'ACT Apr 2023'!BD21</f>
        <v>0</v>
      </c>
      <c r="P44" s="116">
        <f>'ACT Apr 2023'!BE21</f>
        <v>0</v>
      </c>
      <c r="Q44" s="116" t="str">
        <f t="shared" si="21"/>
        <v>No discount</v>
      </c>
      <c r="R44" s="116" t="str">
        <f t="shared" si="22"/>
        <v>Exclusive</v>
      </c>
      <c r="S44" s="211">
        <f t="shared" si="27"/>
        <v>6243.2545454545452</v>
      </c>
      <c r="T44" s="212">
        <f t="shared" si="28"/>
        <v>6243.2545454545452</v>
      </c>
      <c r="U44" s="85">
        <f t="shared" si="23"/>
        <v>6867.58</v>
      </c>
      <c r="V44" s="306">
        <f t="shared" si="23"/>
        <v>6867.58</v>
      </c>
      <c r="W44" s="301"/>
      <c r="X44" s="301"/>
      <c r="Y44" s="301"/>
      <c r="Z44" s="301"/>
      <c r="AA44" s="301"/>
      <c r="AB44" s="301"/>
      <c r="AC44" s="301"/>
      <c r="AD44" s="301"/>
      <c r="AE44" s="301"/>
      <c r="AF44" s="301"/>
      <c r="AG44" s="301"/>
      <c r="AH44" s="301"/>
      <c r="AI44" s="301"/>
      <c r="AJ44" s="301"/>
    </row>
    <row r="45" spans="1:36" ht="14" x14ac:dyDescent="0.15">
      <c r="A45" s="110" t="str">
        <f>'ACT Apr 2023'!K22</f>
        <v>ReAmped Energy</v>
      </c>
      <c r="B45" s="111" t="str">
        <f>'ACT Apr 2023'!L22</f>
        <v>Business</v>
      </c>
      <c r="C45" s="112">
        <f>IF('ACT Apr 2023'!BP22=0,91*'ACT Apr 2023'!M22/100,(91*'ACT Apr 2023'!M22/100)+'ACT Apr 2023'!BP22/4)</f>
        <v>112.45945454545453</v>
      </c>
      <c r="D45" s="112">
        <f>IF('ACT Apr 2023'!O22="",$C$34*$C$35*'ACT Apr 2023'!N22/100,IF($C$34*$C$35&gt;='ACT Apr 2023'!P22,('ACT Apr 2023'!P22*'ACT Apr 2023'!N22/100),($C$34*$C$35*'ACT Apr 2023'!N22/100)))</f>
        <v>822.54545454545439</v>
      </c>
      <c r="E45" s="112">
        <f>IF(AND('ACT Apr 2023'!P22&gt;0,'ACT Apr 2023'!R22&gt;0),IF($C$34*$C$35&lt;'ACT Apr 2023'!P22,0,IF($C$34*$C$35&lt;=('ACT Apr 2023'!R22+'ACT Apr 2023'!P22),(($C$34*$C$35-'ACT Apr 2023'!P22)*'ACT Apr 2023'!Q22/100),(('ACT Apr 2023'!R22)*'ACT Apr 2023'!Q22/100))),0)</f>
        <v>0</v>
      </c>
      <c r="F45" s="112">
        <f>IF(AND('ACT Apr 2023'!R22&gt;0,'ACT Apr 2023'!T22&gt;0),IF(($C$34*$C$35&lt;'ACT Apr 2023'!T22),(0),($C$34*$C$35-'ACT Apr 2023'!T22)*'ACT Apr 2023'!U22/100),IF(AND('ACT Apr 2023'!R22&gt;0,'ACT Apr 2023'!T22=""),IF(($C$34*$C$35&lt;'ACT Apr 2023'!R22+'ACT Apr 2023'!P22),(0),(($C$34*$C$35-('ACT Apr 2023'!R22+'ACT Apr 2023'!P22))*'ACT Apr 2023'!S22/100)),IF(AND('ACT Apr 2023'!P22&gt;0,'ACT Apr 2023'!R22=""&gt;0),IF(($C$34*$C$35&lt;'ACT Apr 2023'!P22),(0),($C$34*$C$35-'ACT Apr 2023'!P22)*'ACT Apr 2023'!Q22/100),0)))</f>
        <v>0</v>
      </c>
      <c r="G45" s="112">
        <f>($C$34*$C$36)*'ACT Apr 2023'!AI22/100</f>
        <v>875.45454545454527</v>
      </c>
      <c r="H45" s="112">
        <f>($C$34*$C$37)*'ACT Apr 2023'!W22/100</f>
        <v>548.86363636363637</v>
      </c>
      <c r="I45" s="115">
        <f t="shared" si="20"/>
        <v>2359.3230909090908</v>
      </c>
      <c r="J45" s="115">
        <f t="shared" si="24"/>
        <v>8987.4545454545441</v>
      </c>
      <c r="K45" s="115">
        <f t="shared" si="25"/>
        <v>9437.292363636363</v>
      </c>
      <c r="L45" s="85">
        <f t="shared" si="26"/>
        <v>10381.0216</v>
      </c>
      <c r="M45" s="116">
        <f>'ACT Apr 2023'!BB22</f>
        <v>0</v>
      </c>
      <c r="N45" s="116">
        <f>'ACT Apr 2023'!BC22</f>
        <v>0</v>
      </c>
      <c r="O45" s="116">
        <f>'ACT Apr 2023'!BD22</f>
        <v>0</v>
      </c>
      <c r="P45" s="116">
        <f>'ACT Apr 2023'!BE22</f>
        <v>0</v>
      </c>
      <c r="Q45" s="116" t="str">
        <f t="shared" si="21"/>
        <v>No discount</v>
      </c>
      <c r="R45" s="116" t="str">
        <f t="shared" si="22"/>
        <v>Exclusive</v>
      </c>
      <c r="S45" s="211">
        <f t="shared" si="27"/>
        <v>9437.292363636363</v>
      </c>
      <c r="T45" s="212">
        <f t="shared" si="28"/>
        <v>9437.292363636363</v>
      </c>
      <c r="U45" s="85">
        <f t="shared" si="23"/>
        <v>10381.0216</v>
      </c>
      <c r="V45" s="306">
        <f t="shared" si="23"/>
        <v>10381.0216</v>
      </c>
      <c r="W45" s="301"/>
      <c r="X45" s="301"/>
      <c r="Y45" s="301"/>
      <c r="Z45" s="301"/>
      <c r="AA45" s="301"/>
      <c r="AB45" s="301"/>
      <c r="AC45" s="301"/>
      <c r="AD45" s="301"/>
      <c r="AE45" s="301"/>
      <c r="AF45" s="301"/>
      <c r="AG45" s="301"/>
      <c r="AH45" s="301"/>
      <c r="AI45" s="301"/>
      <c r="AJ45" s="301"/>
    </row>
    <row r="46" spans="1:36" ht="15" thickBot="1" x14ac:dyDescent="0.2">
      <c r="A46" s="121" t="str">
        <f>'ACT Apr 2023'!K23</f>
        <v>CovaU</v>
      </c>
      <c r="B46" s="122" t="str">
        <f>'ACT Apr 2023'!L23</f>
        <v>Freedom</v>
      </c>
      <c r="C46" s="123">
        <f>IF('ACT Apr 2023'!BP23=0,91*'ACT Apr 2023'!M23/100,(91*'ACT Apr 2023'!M23/100)+'ACT Apr 2023'!BP23/4)</f>
        <v>117.84499999999998</v>
      </c>
      <c r="D46" s="123">
        <f>IF('ACT Apr 2023'!O23="",$C$34*$C$35*'ACT Apr 2023'!N23/100,IF($C$34*$C$35&gt;='ACT Apr 2023'!P23,('ACT Apr 2023'!P23*'ACT Apr 2023'!N23/100),($C$34*$C$35*'ACT Apr 2023'!N23/100)))</f>
        <v>615.40909090909088</v>
      </c>
      <c r="E46" s="123">
        <f>IF(AND('ACT Apr 2023'!P23&gt;0,'ACT Apr 2023'!R23&gt;0),IF($C$34*$C$35&lt;'ACT Apr 2023'!P23,0,IF($C$34*$C$35&lt;=('ACT Apr 2023'!R23+'ACT Apr 2023'!P23),(($C$34*$C$35-'ACT Apr 2023'!P23)*'ACT Apr 2023'!Q23/100),(('ACT Apr 2023'!R23)*'ACT Apr 2023'!Q23/100))),0)</f>
        <v>0</v>
      </c>
      <c r="F46" s="123">
        <f>IF(AND('ACT Apr 2023'!R23&gt;0,'ACT Apr 2023'!T23&gt;0),IF(($C$34*$C$35&lt;'ACT Apr 2023'!T23),(0),($C$34*$C$35-'ACT Apr 2023'!T23)*'ACT Apr 2023'!U23/100),IF(AND('ACT Apr 2023'!R23&gt;0,'ACT Apr 2023'!T23=""),IF(($C$34*$C$35&lt;'ACT Apr 2023'!R23+'ACT Apr 2023'!P23),(0),(($C$34*$C$35-('ACT Apr 2023'!R23+'ACT Apr 2023'!P23))*'ACT Apr 2023'!S23/100)),IF(AND('ACT Apr 2023'!P23&gt;0,'ACT Apr 2023'!R23=""&gt;0),IF(($C$34*$C$35&lt;'ACT Apr 2023'!P23),(0),($C$34*$C$35-'ACT Apr 2023'!P23)*'ACT Apr 2023'!Q23/100),0)))</f>
        <v>0</v>
      </c>
      <c r="G46" s="123">
        <f>($C$34*$C$36)*'ACT Apr 2023'!AI23/100</f>
        <v>590.18181818181813</v>
      </c>
      <c r="H46" s="123">
        <f>($C$34*$C$37)*'ACT Apr 2023'!W23/100</f>
        <v>330.81818181818181</v>
      </c>
      <c r="I46" s="125">
        <f t="shared" si="20"/>
        <v>1654.2540909090908</v>
      </c>
      <c r="J46" s="125">
        <f t="shared" si="24"/>
        <v>6145.6363636363631</v>
      </c>
      <c r="K46" s="125">
        <f t="shared" si="25"/>
        <v>6617.0163636363632</v>
      </c>
      <c r="L46" s="119">
        <f t="shared" si="26"/>
        <v>7278.7179999999998</v>
      </c>
      <c r="M46" s="126">
        <f>'ACT Apr 2023'!BB23</f>
        <v>0</v>
      </c>
      <c r="N46" s="126">
        <f>'ACT Apr 2023'!BC23</f>
        <v>10</v>
      </c>
      <c r="O46" s="126">
        <f>'ACT Apr 2023'!BD23</f>
        <v>0</v>
      </c>
      <c r="P46" s="126">
        <f>'ACT Apr 2023'!BE23</f>
        <v>0</v>
      </c>
      <c r="Q46" s="126" t="str">
        <f t="shared" si="21"/>
        <v>Guaranteed off usage</v>
      </c>
      <c r="R46" s="126" t="str">
        <f t="shared" si="22"/>
        <v>Exclusive</v>
      </c>
      <c r="S46" s="213">
        <f t="shared" si="27"/>
        <v>6002.4527272727264</v>
      </c>
      <c r="T46" s="214">
        <f t="shared" si="28"/>
        <v>6002.4527272727264</v>
      </c>
      <c r="U46" s="119">
        <f t="shared" si="23"/>
        <v>6602.6979999999994</v>
      </c>
      <c r="V46" s="307">
        <f t="shared" si="23"/>
        <v>6602.6979999999994</v>
      </c>
      <c r="W46" s="301"/>
      <c r="X46" s="301"/>
      <c r="Y46" s="301"/>
      <c r="Z46" s="301"/>
      <c r="AA46" s="301"/>
      <c r="AB46" s="301"/>
      <c r="AC46" s="301"/>
      <c r="AD46" s="301"/>
      <c r="AE46" s="301"/>
      <c r="AF46" s="301"/>
      <c r="AG46" s="301"/>
      <c r="AH46" s="301"/>
      <c r="AI46" s="301"/>
      <c r="AJ46" s="301"/>
    </row>
    <row r="47" spans="1:36" x14ac:dyDescent="0.15">
      <c r="A47" s="301"/>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row>
    <row r="48" spans="1:36" x14ac:dyDescent="0.15">
      <c r="A48" s="301"/>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row>
    <row r="49" spans="1:36" x14ac:dyDescent="0.1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row>
    <row r="50" spans="1:36" x14ac:dyDescent="0.15">
      <c r="A50" s="301"/>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row>
    <row r="51" spans="1:36" x14ac:dyDescent="0.15">
      <c r="A51" s="301"/>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row>
    <row r="52" spans="1:36" x14ac:dyDescent="0.15">
      <c r="A52" s="301"/>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row>
    <row r="53" spans="1:36" x14ac:dyDescent="0.15">
      <c r="A53" s="301"/>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row>
    <row r="54" spans="1:36" x14ac:dyDescent="0.15">
      <c r="A54" s="301"/>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c r="AJ54" s="301"/>
    </row>
    <row r="55" spans="1:36" x14ac:dyDescent="0.15">
      <c r="A55" s="301"/>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row>
    <row r="56" spans="1:36" x14ac:dyDescent="0.15">
      <c r="A56" s="301"/>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row>
    <row r="57" spans="1:36" x14ac:dyDescent="0.15">
      <c r="A57" s="301"/>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row>
    <row r="58" spans="1:36" x14ac:dyDescent="0.15">
      <c r="A58" s="301"/>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row>
    <row r="59" spans="1:36" x14ac:dyDescent="0.15">
      <c r="A59" s="301"/>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row>
    <row r="60" spans="1:36" x14ac:dyDescent="0.15">
      <c r="A60" s="301"/>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row>
    <row r="61" spans="1:36" x14ac:dyDescent="0.15">
      <c r="A61" s="301"/>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row>
    <row r="62" spans="1:36" x14ac:dyDescent="0.15">
      <c r="A62" s="301"/>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row>
    <row r="63" spans="1:36" x14ac:dyDescent="0.15">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row>
    <row r="64" spans="1:36" x14ac:dyDescent="0.15">
      <c r="A64" s="301"/>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row>
    <row r="65" spans="1:36" x14ac:dyDescent="0.15">
      <c r="A65" s="301"/>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row>
    <row r="66" spans="1:36" x14ac:dyDescent="0.15">
      <c r="A66" s="301"/>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row>
    <row r="67" spans="1:36" x14ac:dyDescent="0.15">
      <c r="A67" s="301"/>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row>
    <row r="68" spans="1:36" x14ac:dyDescent="0.15">
      <c r="A68" s="301"/>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row>
    <row r="69" spans="1:36" x14ac:dyDescent="0.15">
      <c r="A69" s="301"/>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row>
    <row r="70" spans="1:36" x14ac:dyDescent="0.1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row>
    <row r="71" spans="1:36" x14ac:dyDescent="0.15">
      <c r="A71" s="301"/>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row>
  </sheetData>
  <sheetProtection algorithmName="SHA-512" hashValue="u1J0XqTyc9nKNouNmmdgqW2IiGQXHwQUmsLmM+AkLepsJNcvuh/DA027lu7gKffc42V55nnIuQafNa4eZflQiA==" saltValue="UZmp90j66MKxIJDIAXO59A==" spinCount="100000" sheet="1" objects="1" scenarios="1"/>
  <pageMargins left="0.75" right="0.75" top="1" bottom="1" header="0.5" footer="0.5"/>
  <pageSetup paperSize="9" orientation="portrait" horizontalDpi="0" verticalDpi="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B2B97-6A3E-534A-BC5A-DB3CD338BE7E}">
  <sheetPr codeName="Sheet26">
    <tabColor theme="9" tint="0.39997558519241921"/>
  </sheetPr>
  <dimension ref="A1:AL71"/>
  <sheetViews>
    <sheetView zoomScale="90" zoomScaleNormal="90" workbookViewId="0">
      <selection activeCell="Q1" sqref="Q1:T1048576"/>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38" ht="14" x14ac:dyDescent="0.15">
      <c r="A1" s="92" t="s">
        <v>178</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row>
    <row r="2" spans="1:38" ht="14" x14ac:dyDescent="0.15">
      <c r="A2" s="94" t="s">
        <v>196</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row>
    <row r="3" spans="1:38" ht="14" thickBot="1" x14ac:dyDescent="0.2">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row>
    <row r="4" spans="1:38" ht="14" x14ac:dyDescent="0.15">
      <c r="A4" s="74" t="s">
        <v>104</v>
      </c>
      <c r="B4" s="75"/>
      <c r="C4" s="75"/>
      <c r="D4" s="75"/>
      <c r="E4" s="75"/>
      <c r="F4" s="75"/>
      <c r="G4" s="75"/>
      <c r="H4" s="75"/>
      <c r="I4" s="75"/>
      <c r="J4" s="75"/>
      <c r="K4" s="75"/>
      <c r="L4" s="75"/>
      <c r="M4" s="75"/>
      <c r="N4" s="75"/>
      <c r="O4" s="75"/>
      <c r="P4" s="75"/>
      <c r="Q4" s="75"/>
      <c r="R4" s="75"/>
      <c r="S4" s="75"/>
      <c r="T4" s="75"/>
      <c r="U4" s="75"/>
      <c r="V4" s="75"/>
      <c r="W4" s="75"/>
      <c r="X4" s="76"/>
      <c r="Y4" s="294"/>
      <c r="Z4" s="294"/>
      <c r="AA4" s="294"/>
      <c r="AB4" s="294"/>
      <c r="AC4" s="294"/>
      <c r="AD4" s="294"/>
      <c r="AE4" s="294"/>
      <c r="AF4" s="294"/>
      <c r="AG4" s="294"/>
      <c r="AH4" s="294"/>
      <c r="AI4" s="294"/>
      <c r="AJ4" s="294"/>
      <c r="AK4" s="294"/>
      <c r="AL4" s="294"/>
    </row>
    <row r="5" spans="1:38" ht="14" x14ac:dyDescent="0.15">
      <c r="A5" s="77" t="s">
        <v>105</v>
      </c>
      <c r="B5" s="32"/>
      <c r="C5" s="86">
        <v>5000</v>
      </c>
      <c r="D5" s="32"/>
      <c r="E5" s="32"/>
      <c r="F5" s="32"/>
      <c r="G5" s="32"/>
      <c r="H5" s="32"/>
      <c r="I5" s="32"/>
      <c r="J5" s="32"/>
      <c r="K5" s="32"/>
      <c r="L5" s="32"/>
      <c r="M5" s="32"/>
      <c r="N5" s="32"/>
      <c r="O5" s="32"/>
      <c r="P5" s="32"/>
      <c r="Q5" s="32"/>
      <c r="R5" s="32"/>
      <c r="S5" s="32"/>
      <c r="T5" s="32"/>
      <c r="U5" s="32"/>
      <c r="V5" s="32"/>
      <c r="W5" s="32"/>
      <c r="X5" s="78"/>
      <c r="Y5" s="294"/>
      <c r="Z5" s="294"/>
      <c r="AA5" s="294"/>
      <c r="AB5" s="294"/>
      <c r="AC5" s="294"/>
      <c r="AD5" s="294"/>
      <c r="AE5" s="294"/>
      <c r="AF5" s="294"/>
      <c r="AG5" s="294"/>
      <c r="AH5" s="294"/>
      <c r="AI5" s="294"/>
      <c r="AJ5" s="294"/>
      <c r="AK5" s="294"/>
      <c r="AL5" s="294"/>
    </row>
    <row r="6" spans="1:38"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94"/>
      <c r="Z6" s="294"/>
      <c r="AA6" s="294"/>
      <c r="AB6" s="294"/>
      <c r="AC6" s="294"/>
      <c r="AD6" s="294"/>
      <c r="AE6" s="294"/>
      <c r="AF6" s="294"/>
      <c r="AG6" s="294"/>
      <c r="AH6" s="294"/>
      <c r="AI6" s="294"/>
      <c r="AJ6" s="294"/>
      <c r="AK6" s="294"/>
      <c r="AL6" s="294"/>
    </row>
    <row r="7" spans="1:38"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94"/>
      <c r="Z7" s="294"/>
      <c r="AA7" s="294"/>
      <c r="AB7" s="294"/>
      <c r="AC7" s="294"/>
      <c r="AD7" s="294"/>
      <c r="AE7" s="294"/>
      <c r="AF7" s="294"/>
      <c r="AG7" s="294"/>
      <c r="AH7" s="294"/>
      <c r="AI7" s="294"/>
      <c r="AJ7" s="294"/>
      <c r="AK7" s="294"/>
      <c r="AL7" s="294"/>
    </row>
    <row r="8" spans="1:38" ht="14" x14ac:dyDescent="0.15">
      <c r="A8" s="110" t="str">
        <f>'ACT Oct 2022'!K2</f>
        <v>ActewAGL</v>
      </c>
      <c r="B8" s="111" t="str">
        <f>'ACT Oct 2022'!L2</f>
        <v>Business Rewards</v>
      </c>
      <c r="C8" s="112">
        <f>IF('ACT Oct 2022'!BP2=0,91*'ACT Oct 2022'!M2/100,(91*'ACT Oct 2022'!M2/100)+'ACT Oct 2022'!BP2/4)</f>
        <v>126.03499999999998</v>
      </c>
      <c r="D8" s="112">
        <f>IF('ACT Oct 2022'!O2="",$C$5*'ACT Oct 2022'!N2/100,IF($C$5&gt;='ACT Oct 2022'!P2,('ACT Oct 2022'!P2*'ACT Oct 2022'!N2/100),($C$5*'ACT Oct 2022'!N2/100)))</f>
        <v>1574.9999999999998</v>
      </c>
      <c r="E8" s="112">
        <f>IF(AND('ACT Oct 2022'!P2&gt;0,'ACT Oct 2022'!R2&gt;0),IF($C$5&lt;'ACT Oct 2022'!P2,0,IF($C$5&lt;=('ACT Oct 2022'!R2+'ACT Oct 2022'!P2),(($C$5-'ACT Oct 2022'!P2)*'ACT Oct 2022'!Q2/100),(('ACT Oct 2022'!R2)*'ACT Oct 2022'!Q2/100))),0)</f>
        <v>0</v>
      </c>
      <c r="F8" s="112">
        <f>IF(AND('ACT Oct 2022'!Q2&gt;0,'ACT Oct 2022'!S2&gt;0),IF($C$5&lt;('ACT Oct 2022'!R2+'ACT Oct 2022'!P2),0,IF($C$5&lt;=('ACT Oct 2022'!T2+'ACT Oct 2022'!R2+'ACT Oct 2022'!P2),(($C$5-('ACT Oct 2022'!R2+'ACT Oct 2022'!P2))*'ACT Oct 2022'!S2/100),('ACT Oct 2022'!T2*'ACT Oct 2022'!S2/100))),0)</f>
        <v>0</v>
      </c>
      <c r="G8" s="114">
        <v>0</v>
      </c>
      <c r="H8" s="112">
        <f>IF(AND('ACT Oct 2022'!R2&gt;0,'ACT Oct 2022'!T2&gt;0),IF(($C$5&lt;'ACT Oct 2022'!T2),(0),($C$5-'ACT Oct 2022'!T2)*'ACT Oct 2022'!U2/100),IF(AND('ACT Oct 2022'!R2&gt;0,'ACT Oct 2022'!T2=""),IF(($C$5&lt;'ACT Oct 2022'!R2+'ACT Oct 2022'!P2),(0),(($C$5-('ACT Oct 2022'!R2+'ACT Oct 2022'!P2))*'ACT Oct 2022'!S2/100)),IF(AND('ACT Oct 2022'!P2&gt;0,'ACT Oct 2022'!R2=""&gt;0),IF(($C$5&lt;'ACT Oct 2022'!P2),(0),($C$5-'ACT Oct 2022'!P2)*'ACT Oct 2022'!Q2/100),0)))</f>
        <v>0</v>
      </c>
      <c r="I8" s="115">
        <f>SUM(C8:H8)</f>
        <v>1701.0349999999999</v>
      </c>
      <c r="J8" s="115">
        <f>(I8-C8)*4</f>
        <v>6299.9999999999991</v>
      </c>
      <c r="K8" s="115">
        <f>I8*4</f>
        <v>6804.1399999999994</v>
      </c>
      <c r="L8" s="85">
        <f>K8*1.1</f>
        <v>7484.5540000000001</v>
      </c>
      <c r="M8" s="116">
        <f>'ACT Oct 2022'!BB2</f>
        <v>10</v>
      </c>
      <c r="N8" s="116">
        <f>'ACT Oct 2022'!BC2</f>
        <v>0</v>
      </c>
      <c r="O8" s="116">
        <f>'ACT Oct 2022'!BD2</f>
        <v>0</v>
      </c>
      <c r="P8" s="116">
        <f>'ACT Oct 2022'!BE2</f>
        <v>0</v>
      </c>
      <c r="Q8" s="116" t="str">
        <f t="shared" ref="Q8:Q15" si="0">IF(SUM(M8:P8)=0,"No discount",IF(M8&gt;0,"Guaranteed off bill",IF(N8&gt;0,"Guaranteed off usage",IF(O8&gt;0,"Pay-on-time off bill","Pay-on-time off usage"))))</f>
        <v>Guaranteed off bill</v>
      </c>
      <c r="R8" s="116" t="str">
        <f t="shared" ref="R8:R15"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6123.7259999999997</v>
      </c>
      <c r="T8" s="210">
        <f>IF(AND(Q8="Pay-on-time off bill",R8="Inclusive"),((S8*1.1)-((S8*1.1)*O8/100))/1.1,IF(AND(Q8="Pay-on-time off usage",R8="Inclusive"),((S8*1.1)-((J8*1.1)*P8/100))/1.1,IF(AND(Q8="Pay-on-time off bill",R8="Exclusive"),S8-(S8*O8/100),IF(AND(Q8="Pay-on-time off usage",R8="Exclusive"),S8-(J8*P8/100),IF(R8="Inclusive",((S8*1.1))/1.1,S8)))))</f>
        <v>6123.7259999999997</v>
      </c>
      <c r="U8" s="85">
        <f>S8*1.1</f>
        <v>6736.0986000000003</v>
      </c>
      <c r="V8" s="85">
        <f>T8*1.1</f>
        <v>6736.0986000000003</v>
      </c>
      <c r="W8" s="117">
        <f>'ACT Oct 2022'!BL2</f>
        <v>0</v>
      </c>
      <c r="X8" s="118">
        <f>'ACT Oct 2022'!BM2</f>
        <v>0</v>
      </c>
      <c r="Y8" s="294"/>
      <c r="Z8" s="294"/>
      <c r="AA8" s="294"/>
      <c r="AB8" s="294"/>
      <c r="AC8" s="294"/>
      <c r="AD8" s="294"/>
      <c r="AE8" s="294"/>
      <c r="AF8" s="294"/>
      <c r="AG8" s="294"/>
      <c r="AH8" s="294"/>
      <c r="AI8" s="294"/>
      <c r="AJ8" s="294"/>
      <c r="AK8" s="294"/>
      <c r="AL8" s="294"/>
    </row>
    <row r="9" spans="1:38" ht="14" x14ac:dyDescent="0.15">
      <c r="A9" s="110" t="str">
        <f>'ACT Oct 2022'!K3</f>
        <v>EnergyAustralia</v>
      </c>
      <c r="B9" s="111" t="str">
        <f>'ACT Oct 2022'!L3</f>
        <v>Balance Plan</v>
      </c>
      <c r="C9" s="112">
        <f>IF('ACT Oct 2022'!BP3=0,91*'ACT Oct 2022'!M3/100,(91*'ACT Oct 2022'!M3/100)+'ACT Oct 2022'!BP3/4)</f>
        <v>122.45290909090909</v>
      </c>
      <c r="D9" s="112">
        <f>IF('ACT Oct 2022'!O3="",$C$5*'ACT Oct 2022'!N3/100,IF($C$5&gt;='ACT Oct 2022'!P3,('ACT Oct 2022'!P3*'ACT Oct 2022'!N3/100),($C$5*'ACT Oct 2022'!N3/100)))</f>
        <v>1672.2727272727273</v>
      </c>
      <c r="E9" s="112">
        <f>IF(AND('ACT Oct 2022'!P3&gt;0,'ACT Oct 2022'!R3&gt;0),IF($C$5&lt;'ACT Oct 2022'!P3,0,IF($C$5&lt;=('ACT Oct 2022'!R3+'ACT Oct 2022'!P3),(($C$5-'ACT Oct 2022'!P3)*'ACT Oct 2022'!Q3/100),(('ACT Oct 2022'!R3)*'ACT Oct 2022'!Q3/100))),0)</f>
        <v>0</v>
      </c>
      <c r="F9" s="112">
        <f>IF(AND('ACT Oct 2022'!Q3&gt;0,'ACT Oct 2022'!S3&gt;0),IF($C$5&lt;('ACT Oct 2022'!R3+'ACT Oct 2022'!P3),0,IF($C$5&lt;=('ACT Oct 2022'!T3+'ACT Oct 2022'!R3+'ACT Oct 2022'!P3),(($C$5-('ACT Oct 2022'!R3+'ACT Oct 2022'!P3))*'ACT Oct 2022'!S3/100),('ACT Oct 2022'!T3*'ACT Oct 2022'!S3/100))),0)</f>
        <v>0</v>
      </c>
      <c r="G9" s="114">
        <v>0</v>
      </c>
      <c r="H9" s="112">
        <f>IF(AND('ACT Oct 2022'!R3&gt;0,'ACT Oct 2022'!T3&gt;0),IF(($C$5&lt;'ACT Oct 2022'!T3),(0),($C$5-'ACT Oct 2022'!T3)*'ACT Oct 2022'!U3/100),IF(AND('ACT Oct 2022'!R3&gt;0,'ACT Oct 2022'!T3=""),IF(($C$5&lt;'ACT Oct 2022'!R3+'ACT Oct 2022'!P3),(0),(($C$5-('ACT Oct 2022'!R3+'ACT Oct 2022'!P3))*'ACT Oct 2022'!S3/100)),IF(AND('ACT Oct 2022'!P3&gt;0,'ACT Oct 2022'!R3=""&gt;0),IF(($C$5&lt;'ACT Oct 2022'!P3),(0),($C$5-'ACT Oct 2022'!P3)*'ACT Oct 2022'!Q3/100),0)))</f>
        <v>0</v>
      </c>
      <c r="I9" s="115">
        <f t="shared" ref="I9:I10" si="2">SUM(C9:H9)</f>
        <v>1794.7256363636363</v>
      </c>
      <c r="J9" s="115">
        <f t="shared" ref="J9:J15" si="3">(I9-C9)*4</f>
        <v>6689.090909090909</v>
      </c>
      <c r="K9" s="115">
        <f t="shared" ref="K9:K15" si="4">I9*4</f>
        <v>7178.9025454545454</v>
      </c>
      <c r="L9" s="85">
        <f t="shared" ref="L9:L15" si="5">K9*1.1</f>
        <v>7896.7928000000002</v>
      </c>
      <c r="M9" s="116">
        <f>'ACT Oct 2022'!BB3</f>
        <v>5</v>
      </c>
      <c r="N9" s="116">
        <f>'ACT Oct 2022'!BC3</f>
        <v>0</v>
      </c>
      <c r="O9" s="116">
        <f>'ACT Oct 2022'!BD3</f>
        <v>0</v>
      </c>
      <c r="P9" s="116">
        <f>'ACT Oct 2022'!BE3</f>
        <v>0</v>
      </c>
      <c r="Q9" s="116" t="str">
        <f t="shared" si="0"/>
        <v>Guaranteed off bill</v>
      </c>
      <c r="R9" s="116" t="str">
        <f t="shared" si="1"/>
        <v>Exclusive</v>
      </c>
      <c r="S9" s="210">
        <f t="shared" ref="S9:S15" si="6">IF(AND(Q9="Guaranteed off bill",R9="Inclusive"),((K9*1.1)-((K9*1.1)*M9/100))/1.1,IF(AND(Q9="Guaranteed off usage",R9="Inclusive"),((K9*1.1)-((J9*1.1)*N9/100))/1.1,IF(AND(Q9="Guaranteed off bill",R9="Exclusive"),K9-(K9*M9/100),IF(AND(Q9="Guaranteed off usage",R9="Exclusive"),K9-(J9*N9/100),IF(R9="Inclusive",((K9*1.1))/1.1,K9)))))</f>
        <v>6819.957418181818</v>
      </c>
      <c r="T9" s="210">
        <f t="shared" ref="T9:T15" si="7">IF(AND(Q9="Pay-on-time off bill",R9="Inclusive"),((S9*1.1)-((S9*1.1)*O9/100))/1.1,IF(AND(Q9="Pay-on-time off usage",R9="Inclusive"),((S9*1.1)-((J9*1.1)*P9/100))/1.1,IF(AND(Q9="Pay-on-time off bill",R9="Exclusive"),S9-(S9*O9/100),IF(AND(Q9="Pay-on-time off usage",R9="Exclusive"),S9-(J9*P9/100),IF(R9="Inclusive",((S9*1.1))/1.1,S9)))))</f>
        <v>6819.957418181818</v>
      </c>
      <c r="U9" s="85">
        <f>S9*1.1</f>
        <v>7501.95316</v>
      </c>
      <c r="V9" s="85">
        <f>T9*1.1</f>
        <v>7501.95316</v>
      </c>
      <c r="W9" s="117">
        <f>'ACT Oct 2022'!BL3</f>
        <v>0</v>
      </c>
      <c r="X9" s="118">
        <f>'ACT Oct 2022'!BM3</f>
        <v>0</v>
      </c>
      <c r="Y9" s="294"/>
      <c r="Z9" s="294"/>
      <c r="AA9" s="294"/>
      <c r="AB9" s="294"/>
      <c r="AC9" s="294"/>
      <c r="AD9" s="294"/>
      <c r="AE9" s="294"/>
      <c r="AF9" s="294"/>
      <c r="AG9" s="294"/>
      <c r="AH9" s="294"/>
      <c r="AI9" s="294"/>
      <c r="AJ9" s="294"/>
      <c r="AK9" s="294"/>
      <c r="AL9" s="294"/>
    </row>
    <row r="10" spans="1:38" ht="14" x14ac:dyDescent="0.15">
      <c r="A10" s="110" t="str">
        <f>'ACT Oct 2022'!K4</f>
        <v>Origin Energy</v>
      </c>
      <c r="B10" s="111" t="str">
        <f>'ACT Oct 2022'!L4</f>
        <v>Go Variable</v>
      </c>
      <c r="C10" s="112">
        <f>IF('ACT Oct 2022'!BP4=0,91*'ACT Oct 2022'!M4/100,(91*'ACT Oct 2022'!M4/100)+'ACT Oct 2022'!BP4/4)</f>
        <v>122.89963636363635</v>
      </c>
      <c r="D10" s="112">
        <f>IF('ACT Oct 2022'!O4="",$C$5*'ACT Oct 2022'!N4/100,IF($C$5&gt;='ACT Oct 2022'!P4,('ACT Oct 2022'!P4*'ACT Oct 2022'!N4/100),($C$5*'ACT Oct 2022'!N4/100)))</f>
        <v>1616.3636363636365</v>
      </c>
      <c r="E10" s="112">
        <f>IF(AND('ACT Oct 2022'!P4&gt;0,'ACT Oct 2022'!R4&gt;0),IF($C$5&lt;'ACT Oct 2022'!P4,0,IF($C$5&lt;=('ACT Oct 2022'!R4+'ACT Oct 2022'!P4),(($C$5-'ACT Oct 2022'!P4)*'ACT Oct 2022'!Q4/100),(('ACT Oct 2022'!R4)*'ACT Oct 2022'!Q4/100))),0)</f>
        <v>0</v>
      </c>
      <c r="F10" s="112">
        <f>IF(AND('ACT Oct 2022'!Q4&gt;0,'ACT Oct 2022'!S4&gt;0),IF($C$5&lt;('ACT Oct 2022'!R4+'ACT Oct 2022'!P4),0,IF($C$5&lt;=('ACT Oct 2022'!T4+'ACT Oct 2022'!R4+'ACT Oct 2022'!P4),(($C$5-('ACT Oct 2022'!R4+'ACT Oct 2022'!P4))*'ACT Oct 2022'!S4/100),('ACT Oct 2022'!T4*'ACT Oct 2022'!S4/100))),0)</f>
        <v>0</v>
      </c>
      <c r="G10" s="114">
        <v>0</v>
      </c>
      <c r="H10" s="112">
        <f>IF(AND('ACT Oct 2022'!R4&gt;0,'ACT Oct 2022'!T4&gt;0),IF(($C$5&lt;'ACT Oct 2022'!T4),(0),($C$5-'ACT Oct 2022'!T4)*'ACT Oct 2022'!U4/100),IF(AND('ACT Oct 2022'!R4&gt;0,'ACT Oct 2022'!T4=""),IF(($C$5&lt;'ACT Oct 2022'!R4+'ACT Oct 2022'!P4),(0),(($C$5-('ACT Oct 2022'!R4+'ACT Oct 2022'!P4))*'ACT Oct 2022'!S4/100)),IF(AND('ACT Oct 2022'!P4&gt;0,'ACT Oct 2022'!R4=""&gt;0),IF(($C$5&lt;'ACT Oct 2022'!P4),(0),($C$5-'ACT Oct 2022'!P4)*'ACT Oct 2022'!Q4/100),0)))</f>
        <v>0</v>
      </c>
      <c r="I10" s="115">
        <f t="shared" si="2"/>
        <v>1739.2632727272728</v>
      </c>
      <c r="J10" s="115">
        <f t="shared" si="3"/>
        <v>6465.454545454546</v>
      </c>
      <c r="K10" s="115">
        <f t="shared" si="4"/>
        <v>6957.0530909090912</v>
      </c>
      <c r="L10" s="85">
        <f t="shared" si="5"/>
        <v>7652.7584000000006</v>
      </c>
      <c r="M10" s="116">
        <f>'ACT Oct 2022'!BB4</f>
        <v>0</v>
      </c>
      <c r="N10" s="116">
        <f>'ACT Oct 2022'!BC4</f>
        <v>0</v>
      </c>
      <c r="O10" s="116">
        <f>'ACT Oct 2022'!BD4</f>
        <v>0</v>
      </c>
      <c r="P10" s="116">
        <f>'ACT Oct 2022'!BE4</f>
        <v>0</v>
      </c>
      <c r="Q10" s="116" t="str">
        <f t="shared" si="0"/>
        <v>No discount</v>
      </c>
      <c r="R10" s="116" t="str">
        <f t="shared" si="1"/>
        <v>Inclusive</v>
      </c>
      <c r="S10" s="210">
        <f t="shared" si="6"/>
        <v>6957.0530909090912</v>
      </c>
      <c r="T10" s="210">
        <f t="shared" si="7"/>
        <v>6957.0530909090912</v>
      </c>
      <c r="U10" s="85">
        <f t="shared" ref="U10:V15" si="8">S10*1.1</f>
        <v>7652.7584000000006</v>
      </c>
      <c r="V10" s="85">
        <f t="shared" si="8"/>
        <v>7652.7584000000006</v>
      </c>
      <c r="W10" s="117">
        <f>'ACT Oct 2022'!BL4</f>
        <v>12</v>
      </c>
      <c r="X10" s="118">
        <f>'ACT Oct 2022'!BM4</f>
        <v>0</v>
      </c>
      <c r="Y10" s="294"/>
      <c r="Z10" s="294"/>
      <c r="AA10" s="294"/>
      <c r="AB10" s="294"/>
      <c r="AC10" s="294"/>
      <c r="AD10" s="294"/>
      <c r="AE10" s="294"/>
      <c r="AF10" s="294"/>
      <c r="AG10" s="294"/>
      <c r="AH10" s="294"/>
      <c r="AI10" s="294"/>
      <c r="AJ10" s="294"/>
      <c r="AK10" s="294"/>
      <c r="AL10" s="294"/>
    </row>
    <row r="11" spans="1:38" ht="14" x14ac:dyDescent="0.15">
      <c r="A11" s="110" t="str">
        <f>'ACT Oct 2022'!K5</f>
        <v>Red Energy</v>
      </c>
      <c r="B11" s="111" t="str">
        <f>'ACT Oct 2022'!L5</f>
        <v>Red Business Saver</v>
      </c>
      <c r="C11" s="112">
        <f>IF('ACT Oct 2022'!BP5=0,91*'ACT Oct 2022'!M5/100,(91*'ACT Oct 2022'!M5/100)+'ACT Oct 2022'!BP5/4)</f>
        <v>104.63345454545453</v>
      </c>
      <c r="D11" s="112">
        <f>IF('ACT Oct 2022'!O5="",$C$5*'ACT Oct 2022'!N5/100,IF($C$5&gt;='ACT Oct 2022'!P5,('ACT Oct 2022'!P5*'ACT Oct 2022'!N5/100),($C$5*'ACT Oct 2022'!N5/100)))</f>
        <v>1425</v>
      </c>
      <c r="E11" s="112">
        <f>IF(AND('ACT Oct 2022'!P5&gt;0,'ACT Oct 2022'!R5&gt;0),IF($C$5&lt;'ACT Oct 2022'!P5,0,IF($C$5&lt;=('ACT Oct 2022'!R5+'ACT Oct 2022'!P5),(($C$5-'ACT Oct 2022'!P5)*'ACT Oct 2022'!Q5/100),(('ACT Oct 2022'!R5)*'ACT Oct 2022'!Q5/100))),0)</f>
        <v>0</v>
      </c>
      <c r="F11" s="112">
        <f>IF(AND('ACT Oct 2022'!Q5&gt;0,'ACT Oct 2022'!S5&gt;0),IF($C$5&lt;('ACT Oct 2022'!R5+'ACT Oct 2022'!P5),0,IF($C$5&lt;=('ACT Oct 2022'!T5+'ACT Oct 2022'!R5+'ACT Oct 2022'!P5),(($C$5-('ACT Oct 2022'!R5+'ACT Oct 2022'!P5))*'ACT Oct 2022'!S5/100),('ACT Oct 2022'!T5*'ACT Oct 2022'!S5/100))),0)</f>
        <v>0</v>
      </c>
      <c r="G11" s="114">
        <v>0</v>
      </c>
      <c r="H11" s="112">
        <f>IF(AND('ACT Oct 2022'!R5&gt;0,'ACT Oct 2022'!T5&gt;0),IF(($C$5&lt;'ACT Oct 2022'!T5),(0),($C$5-'ACT Oct 2022'!T5)*'ACT Oct 2022'!U5/100),IF(AND('ACT Oct 2022'!R5&gt;0,'ACT Oct 2022'!T5=""),IF(($C$5&lt;'ACT Oct 2022'!R5+'ACT Oct 2022'!P5),(0),(($C$5-('ACT Oct 2022'!R5+'ACT Oct 2022'!P5))*'ACT Oct 2022'!S5/100)),IF(AND('ACT Oct 2022'!P5&gt;0,'ACT Oct 2022'!R5=""&gt;0),IF(($C$5&lt;'ACT Oct 2022'!P5),(0),($C$5-'ACT Oct 2022'!P5)*'ACT Oct 2022'!Q5/100),0)))</f>
        <v>0</v>
      </c>
      <c r="I11" s="115">
        <f>SUM(C11:H11)</f>
        <v>1529.6334545454545</v>
      </c>
      <c r="J11" s="115">
        <f t="shared" si="3"/>
        <v>5700</v>
      </c>
      <c r="K11" s="115">
        <f t="shared" si="4"/>
        <v>6118.5338181818179</v>
      </c>
      <c r="L11" s="85">
        <f t="shared" si="5"/>
        <v>6730.3872000000001</v>
      </c>
      <c r="M11" s="116">
        <f>'ACT Oct 2022'!BB5</f>
        <v>0</v>
      </c>
      <c r="N11" s="116">
        <f>'ACT Oct 2022'!BC5</f>
        <v>0</v>
      </c>
      <c r="O11" s="116">
        <f>'ACT Oct 2022'!BD5</f>
        <v>0</v>
      </c>
      <c r="P11" s="116">
        <f>'ACT Oct 2022'!BE5</f>
        <v>0</v>
      </c>
      <c r="Q11" s="116" t="str">
        <f t="shared" si="0"/>
        <v>No discount</v>
      </c>
      <c r="R11" s="116" t="str">
        <f t="shared" si="1"/>
        <v>Inclusive</v>
      </c>
      <c r="S11" s="211">
        <f t="shared" si="6"/>
        <v>6118.5338181818179</v>
      </c>
      <c r="T11" s="212">
        <f t="shared" si="7"/>
        <v>6118.5338181818179</v>
      </c>
      <c r="U11" s="85">
        <f t="shared" si="8"/>
        <v>6730.3872000000001</v>
      </c>
      <c r="V11" s="85">
        <f t="shared" si="8"/>
        <v>6730.3872000000001</v>
      </c>
      <c r="W11" s="117">
        <f>'ACT Oct 2022'!BL5</f>
        <v>0</v>
      </c>
      <c r="X11" s="118">
        <f>'ACT Oct 2022'!BM5</f>
        <v>0</v>
      </c>
      <c r="Y11" s="294"/>
      <c r="Z11" s="294"/>
      <c r="AA11" s="294"/>
      <c r="AB11" s="294"/>
      <c r="AC11" s="294"/>
      <c r="AD11" s="294"/>
      <c r="AE11" s="294"/>
      <c r="AF11" s="294"/>
      <c r="AG11" s="294"/>
      <c r="AH11" s="294"/>
      <c r="AI11" s="294"/>
      <c r="AJ11" s="294"/>
      <c r="AK11" s="294"/>
      <c r="AL11" s="294"/>
    </row>
    <row r="12" spans="1:38" ht="14" x14ac:dyDescent="0.15">
      <c r="A12" s="110" t="str">
        <f>'ACT Oct 2022'!K6</f>
        <v>Energy Locals</v>
      </c>
      <c r="B12" s="111" t="str">
        <f>'ACT Oct 2022'!L6</f>
        <v>Business Member</v>
      </c>
      <c r="C12" s="112">
        <f>IF('ACT Oct 2022'!BP6=0,91*'ACT Oct 2022'!M6/100,(91*'ACT Oct 2022'!M6/100)+'ACT Oct 2022'!BP6/4)</f>
        <v>121.14090909090908</v>
      </c>
      <c r="D12" s="112">
        <f>IF('ACT Oct 2022'!O6="",$C$5*'ACT Oct 2022'!N6/100,IF($C$5&gt;='ACT Oct 2022'!P6,('ACT Oct 2022'!P6*'ACT Oct 2022'!N6/100),($C$5*'ACT Oct 2022'!N6/100)))</f>
        <v>1499.9999999999998</v>
      </c>
      <c r="E12" s="112">
        <f>IF(AND('ACT Oct 2022'!P6&gt;0,'ACT Oct 2022'!R6&gt;0),IF($C$5&lt;'ACT Oct 2022'!P6,0,IF($C$5&lt;=('ACT Oct 2022'!R6+'ACT Oct 2022'!P6),(($C$5-'ACT Oct 2022'!P6)*'ACT Oct 2022'!Q6/100),(('ACT Oct 2022'!R6)*'ACT Oct 2022'!Q6/100))),0)</f>
        <v>0</v>
      </c>
      <c r="F12" s="112">
        <f>IF(AND('ACT Oct 2022'!Q6&gt;0,'ACT Oct 2022'!S6&gt;0),IF($C$5&lt;('ACT Oct 2022'!R6+'ACT Oct 2022'!P6),0,IF($C$5&lt;=('ACT Oct 2022'!T6+'ACT Oct 2022'!R6+'ACT Oct 2022'!P6),(($C$5-('ACT Oct 2022'!R6+'ACT Oct 2022'!P6))*'ACT Oct 2022'!S6/100),('ACT Oct 2022'!T6*'ACT Oct 2022'!S6/100))),0)</f>
        <v>0</v>
      </c>
      <c r="G12" s="114">
        <v>0</v>
      </c>
      <c r="H12" s="112">
        <f>IF(AND('ACT Oct 2022'!R6&gt;0,'ACT Oct 2022'!T6&gt;0),IF(($C$5&lt;'ACT Oct 2022'!T6),(0),($C$5-'ACT Oct 2022'!T6)*'ACT Oct 2022'!U6/100),IF(AND('ACT Oct 2022'!R6&gt;0,'ACT Oct 2022'!T6=""),IF(($C$5&lt;'ACT Oct 2022'!R6+'ACT Oct 2022'!P6),(0),(($C$5-('ACT Oct 2022'!R6+'ACT Oct 2022'!P6))*'ACT Oct 2022'!S6/100)),IF(AND('ACT Oct 2022'!P6&gt;0,'ACT Oct 2022'!R6=""&gt;0),IF(($C$5&lt;'ACT Oct 2022'!P6),(0),($C$5-'ACT Oct 2022'!P6)*'ACT Oct 2022'!Q6/100),0)))</f>
        <v>0</v>
      </c>
      <c r="I12" s="115">
        <f>SUM(C12:H12)</f>
        <v>1621.1409090909087</v>
      </c>
      <c r="J12" s="115">
        <f t="shared" si="3"/>
        <v>5999.9999999999982</v>
      </c>
      <c r="K12" s="115">
        <f t="shared" si="4"/>
        <v>6484.5636363636349</v>
      </c>
      <c r="L12" s="85">
        <f t="shared" si="5"/>
        <v>7133.0199999999986</v>
      </c>
      <c r="M12" s="116">
        <f>'ACT Oct 2022'!BB6</f>
        <v>0</v>
      </c>
      <c r="N12" s="116">
        <f>'ACT Oct 2022'!BC6</f>
        <v>0</v>
      </c>
      <c r="O12" s="116">
        <f>'ACT Oct 2022'!BD6</f>
        <v>0</v>
      </c>
      <c r="P12" s="116">
        <f>'ACT Oct 2022'!BE6</f>
        <v>0</v>
      </c>
      <c r="Q12" s="116" t="str">
        <f t="shared" si="0"/>
        <v>No discount</v>
      </c>
      <c r="R12" s="116" t="str">
        <f t="shared" si="1"/>
        <v>Exclusive</v>
      </c>
      <c r="S12" s="211">
        <f t="shared" si="6"/>
        <v>6484.5636363636349</v>
      </c>
      <c r="T12" s="212">
        <f t="shared" si="7"/>
        <v>6484.5636363636349</v>
      </c>
      <c r="U12" s="85">
        <f t="shared" si="8"/>
        <v>7133.0199999999986</v>
      </c>
      <c r="V12" s="85">
        <f t="shared" si="8"/>
        <v>7133.0199999999986</v>
      </c>
      <c r="W12" s="117">
        <f>'ACT Oct 2022'!BL6</f>
        <v>0</v>
      </c>
      <c r="X12" s="118">
        <f>'ACT Oct 2022'!BM6</f>
        <v>0</v>
      </c>
      <c r="Y12" s="294"/>
      <c r="Z12" s="294"/>
      <c r="AA12" s="294"/>
      <c r="AB12" s="294"/>
      <c r="AC12" s="294"/>
      <c r="AD12" s="294"/>
      <c r="AE12" s="294"/>
      <c r="AF12" s="294"/>
      <c r="AG12" s="294"/>
      <c r="AH12" s="294"/>
      <c r="AI12" s="294"/>
      <c r="AJ12" s="294"/>
      <c r="AK12" s="294"/>
      <c r="AL12" s="294"/>
    </row>
    <row r="13" spans="1:38" ht="14" x14ac:dyDescent="0.15">
      <c r="A13" s="110" t="str">
        <f>'ACT Oct 2022'!K7</f>
        <v>ReAmped Energy</v>
      </c>
      <c r="B13" s="111" t="str">
        <f>'ACT Oct 2022'!L7</f>
        <v>Business</v>
      </c>
      <c r="C13" s="112">
        <f>IF('ACT Oct 2022'!BP7=0,91*'ACT Oct 2022'!M7/100,(91*'ACT Oct 2022'!M7/100)+'ACT Oct 2022'!BP7/4)</f>
        <v>112.45945454545453</v>
      </c>
      <c r="D13" s="112">
        <f>IF('ACT Oct 2022'!O7="",$C$5*'ACT Oct 2022'!N7/100,IF($C$5&gt;='ACT Oct 2022'!P7,('ACT Oct 2022'!P7*'ACT Oct 2022'!N7/100),($C$5*'ACT Oct 2022'!N7/100)))</f>
        <v>2978.1818181818176</v>
      </c>
      <c r="E13" s="112">
        <f>IF(AND('ACT Oct 2022'!P7&gt;0,'ACT Oct 2022'!R7&gt;0),IF($C$5&lt;'ACT Oct 2022'!P7,0,IF($C$5&lt;=('ACT Oct 2022'!R7+'ACT Oct 2022'!P7),(($C$5-'ACT Oct 2022'!P7)*'ACT Oct 2022'!Q7/100),(('ACT Oct 2022'!R7)*'ACT Oct 2022'!Q7/100))),0)</f>
        <v>0</v>
      </c>
      <c r="F13" s="112">
        <f>IF(AND('ACT Oct 2022'!Q7&gt;0,'ACT Oct 2022'!S7&gt;0),IF($C$5&lt;('ACT Oct 2022'!R7+'ACT Oct 2022'!P7),0,IF($C$5&lt;=('ACT Oct 2022'!T7+'ACT Oct 2022'!R7+'ACT Oct 2022'!P7),(($C$5-('ACT Oct 2022'!R7+'ACT Oct 2022'!P7))*'ACT Oct 2022'!S7/100),('ACT Oct 2022'!T7*'ACT Oct 2022'!S7/100))),0)</f>
        <v>0</v>
      </c>
      <c r="G13" s="114">
        <v>0</v>
      </c>
      <c r="H13" s="112">
        <f>IF(AND('ACT Oct 2022'!R7&gt;0,'ACT Oct 2022'!T7&gt;0),IF(($C$5&lt;'ACT Oct 2022'!T7),(0),($C$5-'ACT Oct 2022'!T7)*'ACT Oct 2022'!U7/100),IF(AND('ACT Oct 2022'!R7&gt;0,'ACT Oct 2022'!T7=""),IF(($C$5&lt;'ACT Oct 2022'!R7+'ACT Oct 2022'!P7),(0),(($C$5-('ACT Oct 2022'!R7+'ACT Oct 2022'!P7))*'ACT Oct 2022'!S7/100)),IF(AND('ACT Oct 2022'!P7&gt;0,'ACT Oct 2022'!R7=""&gt;0),IF(($C$5&lt;'ACT Oct 2022'!P7),(0),($C$5-'ACT Oct 2022'!P7)*'ACT Oct 2022'!Q7/100),0)))</f>
        <v>0</v>
      </c>
      <c r="I13" s="115">
        <f t="shared" ref="I13" si="9">SUM(C13:H13)</f>
        <v>3090.6412727272723</v>
      </c>
      <c r="J13" s="115">
        <f t="shared" si="3"/>
        <v>11912.72727272727</v>
      </c>
      <c r="K13" s="115">
        <f t="shared" si="4"/>
        <v>12362.565090909089</v>
      </c>
      <c r="L13" s="85">
        <f t="shared" si="5"/>
        <v>13598.821599999999</v>
      </c>
      <c r="M13" s="116">
        <f>'ACT Oct 2022'!BB7</f>
        <v>0</v>
      </c>
      <c r="N13" s="116">
        <f>'ACT Oct 2022'!BC7</f>
        <v>0</v>
      </c>
      <c r="O13" s="116">
        <f>'ACT Oct 2022'!BD7</f>
        <v>0</v>
      </c>
      <c r="P13" s="116">
        <f>'ACT Oct 2022'!BE7</f>
        <v>0</v>
      </c>
      <c r="Q13" s="116" t="str">
        <f t="shared" si="0"/>
        <v>No discount</v>
      </c>
      <c r="R13" s="116" t="str">
        <f t="shared" si="1"/>
        <v>Exclusive</v>
      </c>
      <c r="S13" s="211">
        <f t="shared" si="6"/>
        <v>12362.565090909089</v>
      </c>
      <c r="T13" s="212">
        <f t="shared" si="7"/>
        <v>12362.565090909089</v>
      </c>
      <c r="U13" s="85">
        <f t="shared" si="8"/>
        <v>13598.821599999999</v>
      </c>
      <c r="V13" s="85">
        <f t="shared" si="8"/>
        <v>13598.821599999999</v>
      </c>
      <c r="W13" s="117">
        <f>'ACT Oct 2022'!BL7</f>
        <v>0</v>
      </c>
      <c r="X13" s="118">
        <f>'ACT Oct 2022'!BM7</f>
        <v>0</v>
      </c>
      <c r="Y13" s="294"/>
      <c r="Z13" s="294"/>
      <c r="AA13" s="294"/>
      <c r="AB13" s="294"/>
      <c r="AC13" s="294"/>
      <c r="AD13" s="294"/>
      <c r="AE13" s="294"/>
      <c r="AF13" s="294"/>
      <c r="AG13" s="294"/>
      <c r="AH13" s="294"/>
      <c r="AI13" s="294"/>
      <c r="AJ13" s="294"/>
      <c r="AK13" s="294"/>
      <c r="AL13" s="294"/>
    </row>
    <row r="14" spans="1:38" ht="14" x14ac:dyDescent="0.15">
      <c r="A14" s="110" t="str">
        <f>'ACT Oct 2022'!K8</f>
        <v>CovaU</v>
      </c>
      <c r="B14" s="111" t="str">
        <f>'ACT Oct 2022'!L8</f>
        <v>Freedom</v>
      </c>
      <c r="C14" s="112">
        <f>IF('ACT Oct 2022'!BP8=0,91*'ACT Oct 2022'!M8/100,(91*'ACT Oct 2022'!M8/100)+'ACT Oct 2022'!BP8/4)</f>
        <v>126.03499999999998</v>
      </c>
      <c r="D14" s="112">
        <f>IF('ACT Oct 2022'!O8="",$C$5*'ACT Oct 2022'!N8/100,IF($C$5&gt;='ACT Oct 2022'!P8,('ACT Oct 2022'!P8*'ACT Oct 2022'!N8/100),($C$5*'ACT Oct 2022'!N8/100)))</f>
        <v>1679.5454545454547</v>
      </c>
      <c r="E14" s="112">
        <f>IF(AND('ACT Oct 2022'!P8&gt;0,'ACT Oct 2022'!R8&gt;0),IF($C$5&lt;'ACT Oct 2022'!P8,0,IF($C$5&lt;=('ACT Oct 2022'!R8+'ACT Oct 2022'!P8),(($C$5-'ACT Oct 2022'!P8)*'ACT Oct 2022'!Q8/100),(('ACT Oct 2022'!R8)*'ACT Oct 2022'!Q8/100))),0)</f>
        <v>0</v>
      </c>
      <c r="F14" s="112">
        <f>IF(AND('ACT Oct 2022'!Q8&gt;0,'ACT Oct 2022'!S8&gt;0),IF($C$5&lt;('ACT Oct 2022'!R8+'ACT Oct 2022'!P8),0,IF($C$5&lt;=('ACT Oct 2022'!T8+'ACT Oct 2022'!R8+'ACT Oct 2022'!P8),(($C$5-('ACT Oct 2022'!R8+'ACT Oct 2022'!P8))*'ACT Oct 2022'!S8/100),('ACT Oct 2022'!T8*'ACT Oct 2022'!S8/100))),0)</f>
        <v>0</v>
      </c>
      <c r="G14" s="114">
        <v>0</v>
      </c>
      <c r="H14" s="112">
        <f>IF(AND('ACT Oct 2022'!R8&gt;0,'ACT Oct 2022'!T8&gt;0),IF(($C$5&lt;'ACT Oct 2022'!T8),(0),($C$5-'ACT Oct 2022'!T8)*'ACT Oct 2022'!U8/100),IF(AND('ACT Oct 2022'!R8&gt;0,'ACT Oct 2022'!T8=""),IF(($C$5&lt;'ACT Oct 2022'!R8+'ACT Oct 2022'!P8),(0),(($C$5-('ACT Oct 2022'!R8+'ACT Oct 2022'!P8))*'ACT Oct 2022'!S8/100)),IF(AND('ACT Oct 2022'!P8&gt;0,'ACT Oct 2022'!R8=""&gt;0),IF(($C$5&lt;'ACT Oct 2022'!P8),(0),($C$5-'ACT Oct 2022'!P8)*'ACT Oct 2022'!Q8/100),0)))</f>
        <v>0</v>
      </c>
      <c r="I14" s="115">
        <f>SUM(C14:H14)</f>
        <v>1805.5804545454548</v>
      </c>
      <c r="J14" s="115">
        <f t="shared" si="3"/>
        <v>6718.1818181818189</v>
      </c>
      <c r="K14" s="115">
        <f t="shared" si="4"/>
        <v>7222.3218181818193</v>
      </c>
      <c r="L14" s="85">
        <f t="shared" si="5"/>
        <v>7944.5540000000019</v>
      </c>
      <c r="M14" s="116">
        <f>'ACT Oct 2022'!BB8</f>
        <v>0</v>
      </c>
      <c r="N14" s="116">
        <f>'ACT Oct 2022'!BC8</f>
        <v>10</v>
      </c>
      <c r="O14" s="116">
        <f>'ACT Oct 2022'!BD8</f>
        <v>0</v>
      </c>
      <c r="P14" s="116">
        <f>'ACT Oct 2022'!BE8</f>
        <v>0</v>
      </c>
      <c r="Q14" s="116" t="str">
        <f t="shared" si="0"/>
        <v>Guaranteed off usage</v>
      </c>
      <c r="R14" s="116" t="str">
        <f t="shared" si="1"/>
        <v>Exclusive</v>
      </c>
      <c r="S14" s="211">
        <f t="shared" si="6"/>
        <v>6550.5036363636373</v>
      </c>
      <c r="T14" s="212">
        <f t="shared" si="7"/>
        <v>6550.5036363636373</v>
      </c>
      <c r="U14" s="85">
        <f t="shared" si="8"/>
        <v>7205.5540000000019</v>
      </c>
      <c r="V14" s="85">
        <f t="shared" si="8"/>
        <v>7205.5540000000019</v>
      </c>
      <c r="W14" s="117">
        <f>'ACT Oct 2022'!BL8</f>
        <v>0</v>
      </c>
      <c r="X14" s="118">
        <f>'ACT Oct 2022'!BM8</f>
        <v>0</v>
      </c>
      <c r="Y14" s="294"/>
      <c r="Z14" s="294"/>
      <c r="AA14" s="294"/>
      <c r="AB14" s="294"/>
      <c r="AC14" s="294"/>
      <c r="AD14" s="294"/>
      <c r="AE14" s="294"/>
      <c r="AF14" s="294"/>
      <c r="AG14" s="294"/>
      <c r="AH14" s="294"/>
      <c r="AI14" s="294"/>
      <c r="AJ14" s="294"/>
      <c r="AK14" s="294"/>
      <c r="AL14" s="294"/>
    </row>
    <row r="15" spans="1:38" ht="15" thickBot="1" x14ac:dyDescent="0.2">
      <c r="A15" s="121" t="str">
        <f>'ACT Oct 2022'!K9</f>
        <v>Amber Electric</v>
      </c>
      <c r="B15" s="122" t="str">
        <f>'ACT Oct 2022'!L9</f>
        <v>Small Business</v>
      </c>
      <c r="C15" s="123">
        <f>IF('ACT Oct 2022'!BP9=0,91*'ACT Oct 2022'!M9/100,(91*'ACT Oct 2022'!M9/100)+'ACT Oct 2022'!BP9/4)</f>
        <v>142.97800000000001</v>
      </c>
      <c r="D15" s="123">
        <f>IF('ACT Oct 2022'!O9="",$C$5*'ACT Oct 2022'!N9/100,IF($C$5&gt;='ACT Oct 2022'!P9,('ACT Oct 2022'!P9*'ACT Oct 2022'!N9/100),($C$5*'ACT Oct 2022'!N9/100)))</f>
        <v>1009.23186</v>
      </c>
      <c r="E15" s="123">
        <f>IF(AND('ACT Oct 2022'!P9&gt;0,'ACT Oct 2022'!R9&gt;0),IF($C$5&lt;'ACT Oct 2022'!P9,0,IF($C$5&lt;=('ACT Oct 2022'!R9+'ACT Oct 2022'!P9),(($C$5-'ACT Oct 2022'!P9)*'ACT Oct 2022'!Q9/100),(('ACT Oct 2022'!R9)*'ACT Oct 2022'!Q9/100))),0)</f>
        <v>1190.8392945454545</v>
      </c>
      <c r="F15" s="123">
        <f>IF(AND('ACT Oct 2022'!Q9&gt;0,'ACT Oct 2022'!S9&gt;0),IF($C$5&lt;('ACT Oct 2022'!R9+'ACT Oct 2022'!P9),0,IF($C$5&lt;=('ACT Oct 2022'!T9+'ACT Oct 2022'!R9+'ACT Oct 2022'!P9),(($C$5-('ACT Oct 2022'!R9+'ACT Oct 2022'!P9))*'ACT Oct 2022'!S9/100),('ACT Oct 2022'!T9*'ACT Oct 2022'!S9/100))),0)</f>
        <v>0</v>
      </c>
      <c r="G15" s="131">
        <v>0</v>
      </c>
      <c r="H15" s="123">
        <f>IF(AND('ACT Oct 2022'!R9&gt;0,'ACT Oct 2022'!T9&gt;0),IF(($C$5&lt;'ACT Oct 2022'!T9),(0),($C$5-'ACT Oct 2022'!T9)*'ACT Oct 2022'!U9/100),IF(AND('ACT Oct 2022'!R9&gt;0,'ACT Oct 2022'!T9=""),IF(($C$5&lt;'ACT Oct 2022'!R9+'ACT Oct 2022'!P9),(0),(($C$5-('ACT Oct 2022'!R9+'ACT Oct 2022'!P9))*'ACT Oct 2022'!S9/100)),IF(AND('ACT Oct 2022'!P9&gt;0,'ACT Oct 2022'!R9=""&gt;0),IF(($C$5&lt;'ACT Oct 2022'!P9),(0),($C$5-'ACT Oct 2022'!P9)*'ACT Oct 2022'!Q9/100),0)))</f>
        <v>0</v>
      </c>
      <c r="I15" s="125">
        <f t="shared" ref="I15" si="10">SUM(C15:H15)</f>
        <v>2343.0491545454543</v>
      </c>
      <c r="J15" s="125">
        <f t="shared" si="3"/>
        <v>8800.2846181818168</v>
      </c>
      <c r="K15" s="125">
        <f t="shared" si="4"/>
        <v>9372.196618181817</v>
      </c>
      <c r="L15" s="119">
        <f t="shared" si="5"/>
        <v>10309.416279999999</v>
      </c>
      <c r="M15" s="126">
        <f>'ACT Oct 2022'!BB9</f>
        <v>0</v>
      </c>
      <c r="N15" s="126">
        <f>'ACT Oct 2022'!BC9</f>
        <v>0</v>
      </c>
      <c r="O15" s="126">
        <f>'ACT Oct 2022'!BD9</f>
        <v>0</v>
      </c>
      <c r="P15" s="126">
        <f>'ACT Oct 2022'!BE9</f>
        <v>0</v>
      </c>
      <c r="Q15" s="126" t="str">
        <f t="shared" si="0"/>
        <v>No discount</v>
      </c>
      <c r="R15" s="126" t="str">
        <f t="shared" si="1"/>
        <v>Exclusive</v>
      </c>
      <c r="S15" s="213">
        <f t="shared" si="6"/>
        <v>9372.196618181817</v>
      </c>
      <c r="T15" s="214">
        <f t="shared" si="7"/>
        <v>9372.196618181817</v>
      </c>
      <c r="U15" s="119">
        <f t="shared" si="8"/>
        <v>10309.416279999999</v>
      </c>
      <c r="V15" s="119">
        <f t="shared" si="8"/>
        <v>10309.416279999999</v>
      </c>
      <c r="W15" s="127">
        <f>'ACT Oct 2022'!BL9</f>
        <v>0</v>
      </c>
      <c r="X15" s="128">
        <f>'ACT Oct 2022'!BM9</f>
        <v>0</v>
      </c>
      <c r="Y15" s="294"/>
      <c r="Z15" s="294"/>
      <c r="AA15" s="294"/>
      <c r="AB15" s="294"/>
      <c r="AC15" s="294"/>
      <c r="AD15" s="294"/>
      <c r="AE15" s="294"/>
      <c r="AF15" s="294"/>
      <c r="AG15" s="294"/>
      <c r="AH15" s="294"/>
      <c r="AI15" s="294"/>
      <c r="AJ15" s="294"/>
      <c r="AK15" s="294"/>
      <c r="AL15" s="294"/>
    </row>
    <row r="16" spans="1:38" x14ac:dyDescent="0.15">
      <c r="A16" s="294"/>
      <c r="B16" s="294"/>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row>
    <row r="17" spans="1:38" ht="14" thickBot="1" x14ac:dyDescent="0.2">
      <c r="A17" s="294"/>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row>
    <row r="18" spans="1:38" ht="14" x14ac:dyDescent="0.15">
      <c r="A18" s="74" t="s">
        <v>197</v>
      </c>
      <c r="B18" s="75"/>
      <c r="C18" s="75"/>
      <c r="D18" s="81"/>
      <c r="E18" s="81"/>
      <c r="F18" s="81"/>
      <c r="G18" s="81"/>
      <c r="H18" s="81"/>
      <c r="I18" s="82"/>
      <c r="J18" s="82"/>
      <c r="K18" s="75"/>
      <c r="L18" s="75"/>
      <c r="M18" s="75"/>
      <c r="N18" s="75"/>
      <c r="O18" s="75"/>
      <c r="P18" s="75"/>
      <c r="Q18" s="75"/>
      <c r="R18" s="75"/>
      <c r="S18" s="75"/>
      <c r="T18" s="75"/>
      <c r="U18" s="75"/>
      <c r="V18" s="75"/>
      <c r="W18" s="75"/>
      <c r="X18" s="76"/>
      <c r="Y18" s="294"/>
      <c r="Z18" s="294"/>
      <c r="AA18" s="294"/>
      <c r="AB18" s="294"/>
      <c r="AC18" s="294"/>
      <c r="AD18" s="294"/>
      <c r="AE18" s="294"/>
      <c r="AF18" s="294"/>
      <c r="AG18" s="294"/>
      <c r="AH18" s="294"/>
      <c r="AI18" s="294"/>
      <c r="AJ18" s="294"/>
      <c r="AK18" s="294"/>
      <c r="AL18" s="294"/>
    </row>
    <row r="19" spans="1:38" ht="14" x14ac:dyDescent="0.15">
      <c r="A19" s="77" t="s">
        <v>105</v>
      </c>
      <c r="B19" s="32"/>
      <c r="C19" s="86">
        <v>5000</v>
      </c>
      <c r="D19" s="83"/>
      <c r="E19" s="83"/>
      <c r="F19" s="83"/>
      <c r="G19" s="83"/>
      <c r="H19" s="83"/>
      <c r="I19" s="84"/>
      <c r="J19" s="84"/>
      <c r="K19" s="32"/>
      <c r="L19" s="32"/>
      <c r="M19" s="32"/>
      <c r="N19" s="32"/>
      <c r="O19" s="32"/>
      <c r="P19" s="32"/>
      <c r="Q19" s="32"/>
      <c r="R19" s="32"/>
      <c r="S19" s="32"/>
      <c r="T19" s="32"/>
      <c r="U19" s="32"/>
      <c r="V19" s="32"/>
      <c r="W19" s="32"/>
      <c r="X19" s="78"/>
      <c r="Y19" s="294"/>
      <c r="Z19" s="294"/>
      <c r="AA19" s="294"/>
      <c r="AB19" s="294"/>
      <c r="AC19" s="294"/>
      <c r="AD19" s="294"/>
      <c r="AE19" s="294"/>
      <c r="AF19" s="294"/>
      <c r="AG19" s="294"/>
      <c r="AH19" s="294"/>
      <c r="AI19" s="294"/>
      <c r="AJ19" s="294"/>
      <c r="AK19" s="294"/>
      <c r="AL19" s="294"/>
    </row>
    <row r="20" spans="1:38" ht="14" x14ac:dyDescent="0.15">
      <c r="A20" s="77" t="s">
        <v>198</v>
      </c>
      <c r="B20" s="32"/>
      <c r="C20" s="87">
        <v>0.7</v>
      </c>
      <c r="D20" s="83"/>
      <c r="E20" s="83"/>
      <c r="F20" s="83"/>
      <c r="G20" s="83"/>
      <c r="H20" s="83"/>
      <c r="I20" s="84"/>
      <c r="J20" s="84"/>
      <c r="K20" s="32"/>
      <c r="L20" s="32"/>
      <c r="M20" s="32"/>
      <c r="N20" s="32"/>
      <c r="O20" s="32"/>
      <c r="P20" s="32"/>
      <c r="Q20" s="32"/>
      <c r="R20" s="32"/>
      <c r="S20" s="32"/>
      <c r="T20" s="32"/>
      <c r="U20" s="32"/>
      <c r="V20" s="32"/>
      <c r="W20" s="32"/>
      <c r="X20" s="78"/>
      <c r="Y20" s="294"/>
      <c r="Z20" s="294"/>
      <c r="AA20" s="294"/>
      <c r="AB20" s="294"/>
      <c r="AC20" s="294"/>
      <c r="AD20" s="294"/>
      <c r="AE20" s="294"/>
      <c r="AF20" s="294"/>
      <c r="AG20" s="294"/>
      <c r="AH20" s="294"/>
      <c r="AI20" s="294"/>
      <c r="AJ20" s="294"/>
      <c r="AK20" s="294"/>
      <c r="AL20" s="294"/>
    </row>
    <row r="21" spans="1:38" ht="14" x14ac:dyDescent="0.15">
      <c r="A21" s="77" t="s">
        <v>199</v>
      </c>
      <c r="B21" s="32"/>
      <c r="C21" s="87">
        <v>0.3</v>
      </c>
      <c r="D21" s="83"/>
      <c r="E21" s="83"/>
      <c r="F21" s="83"/>
      <c r="G21" s="83"/>
      <c r="H21" s="83"/>
      <c r="I21" s="84"/>
      <c r="J21" s="84"/>
      <c r="K21" s="32"/>
      <c r="L21" s="32"/>
      <c r="M21" s="32"/>
      <c r="N21" s="32"/>
      <c r="O21" s="32"/>
      <c r="P21" s="32"/>
      <c r="Q21" s="32"/>
      <c r="R21" s="32"/>
      <c r="S21" s="32"/>
      <c r="T21" s="32"/>
      <c r="U21" s="32"/>
      <c r="V21" s="32"/>
      <c r="W21" s="32"/>
      <c r="X21" s="78"/>
      <c r="Y21" s="294"/>
      <c r="Z21" s="294"/>
      <c r="AA21" s="294"/>
      <c r="AB21" s="294"/>
      <c r="AC21" s="294"/>
      <c r="AD21" s="294"/>
      <c r="AE21" s="294"/>
      <c r="AF21" s="294"/>
      <c r="AG21" s="294"/>
      <c r="AH21" s="294"/>
      <c r="AI21" s="294"/>
      <c r="AJ21" s="294"/>
      <c r="AK21" s="294"/>
      <c r="AL21" s="294"/>
    </row>
    <row r="22" spans="1:38" ht="15" thickBot="1" x14ac:dyDescent="0.2">
      <c r="A22" s="174"/>
      <c r="B22" s="175"/>
      <c r="C22" s="184"/>
      <c r="D22" s="184"/>
      <c r="E22" s="184"/>
      <c r="F22" s="184"/>
      <c r="G22" s="184"/>
      <c r="H22" s="184"/>
      <c r="I22" s="185"/>
      <c r="J22" s="185"/>
      <c r="K22" s="175"/>
      <c r="L22" s="175"/>
      <c r="M22" s="175"/>
      <c r="N22" s="175"/>
      <c r="O22" s="175"/>
      <c r="P22" s="175"/>
      <c r="Q22" s="175"/>
      <c r="R22" s="175"/>
      <c r="S22" s="175"/>
      <c r="T22" s="175"/>
      <c r="U22" s="175"/>
      <c r="V22" s="175"/>
      <c r="W22" s="175"/>
      <c r="X22" s="176"/>
      <c r="Y22" s="294"/>
      <c r="Z22" s="294"/>
      <c r="AA22" s="294"/>
      <c r="AB22" s="294"/>
      <c r="AC22" s="294"/>
      <c r="AD22" s="294"/>
      <c r="AE22" s="294"/>
      <c r="AF22" s="294"/>
      <c r="AG22" s="294"/>
      <c r="AH22" s="294"/>
      <c r="AI22" s="294"/>
      <c r="AJ22" s="294"/>
      <c r="AK22" s="294"/>
      <c r="AL22" s="294"/>
    </row>
    <row r="23" spans="1:38" ht="75" x14ac:dyDescent="0.15">
      <c r="A23" s="177" t="s">
        <v>14</v>
      </c>
      <c r="B23" s="178" t="s">
        <v>188</v>
      </c>
      <c r="C23" s="179" t="s">
        <v>164</v>
      </c>
      <c r="D23" s="179" t="s">
        <v>5</v>
      </c>
      <c r="E23" s="179" t="s">
        <v>6</v>
      </c>
      <c r="F23" s="179" t="s">
        <v>7</v>
      </c>
      <c r="G23" s="179" t="s">
        <v>110</v>
      </c>
      <c r="H23" s="179" t="s">
        <v>197</v>
      </c>
      <c r="I23" s="186" t="s">
        <v>111</v>
      </c>
      <c r="J23" s="206" t="s">
        <v>335</v>
      </c>
      <c r="K23" s="207" t="s">
        <v>112</v>
      </c>
      <c r="L23" s="180" t="s">
        <v>339</v>
      </c>
      <c r="M23" s="181" t="s">
        <v>113</v>
      </c>
      <c r="N23" s="181" t="s">
        <v>167</v>
      </c>
      <c r="O23" s="181" t="s">
        <v>168</v>
      </c>
      <c r="P23" s="181" t="s">
        <v>169</v>
      </c>
      <c r="Q23" s="208" t="s">
        <v>336</v>
      </c>
      <c r="R23" s="208" t="s">
        <v>337</v>
      </c>
      <c r="S23" s="209" t="s">
        <v>129</v>
      </c>
      <c r="T23" s="209" t="s">
        <v>130</v>
      </c>
      <c r="U23" s="182" t="s">
        <v>176</v>
      </c>
      <c r="V23" s="182" t="s">
        <v>177</v>
      </c>
      <c r="W23" s="187" t="s">
        <v>131</v>
      </c>
      <c r="X23" s="183" t="s">
        <v>132</v>
      </c>
      <c r="Y23" s="294"/>
      <c r="Z23" s="294"/>
      <c r="AA23" s="294"/>
      <c r="AB23" s="294"/>
      <c r="AC23" s="294"/>
      <c r="AD23" s="294"/>
      <c r="AE23" s="294"/>
      <c r="AF23" s="294"/>
      <c r="AG23" s="294"/>
      <c r="AH23" s="294"/>
      <c r="AI23" s="294"/>
      <c r="AJ23" s="294"/>
      <c r="AK23" s="294"/>
      <c r="AL23" s="294"/>
    </row>
    <row r="24" spans="1:38" ht="14" x14ac:dyDescent="0.15">
      <c r="A24" s="110" t="str">
        <f>'ACT Oct 2022'!K10</f>
        <v>ActewAGL</v>
      </c>
      <c r="B24" s="111" t="str">
        <f>'ACT Oct 2022'!L10</f>
        <v>Business Rewards</v>
      </c>
      <c r="C24" s="112">
        <f>IF('ACT Oct 2022'!BP10=0,91*'ACT Oct 2022'!M10/100,(91*'ACT Oct 2022'!M10/100)+'ACT Oct 2022'!BP10/4)</f>
        <v>126.03499999999998</v>
      </c>
      <c r="D24" s="112">
        <f>IF('ACT Oct 2022'!O10="",$C$19*$C$20*'ACT Oct 2022'!N10/100,IF($C$19*$C$20&gt;='ACT Oct 2022'!P10,('ACT Oct 2022'!P10*'ACT Oct 2022'!N10/100),($C$19*$C$20*'ACT Oct 2022'!N10/100)))</f>
        <v>1102.4999999999998</v>
      </c>
      <c r="E24" s="112">
        <f>IF(AND('ACT Oct 2022'!P10&gt;0,'ACT Oct 2022'!R10&gt;0),IF($C$19*$C$20&lt;'ACT Oct 2022'!P10,0,IF($C$19*$C$20&lt;=('ACT Oct 2022'!R10+'ACT Oct 2022'!P10),(($C$19*$C$20-'ACT Oct 2022'!P10)*'ACT Oct 2022'!Q10/100),(('ACT Oct 2022'!R10)*'ACT Oct 2022'!Q10/100))),0)</f>
        <v>0</v>
      </c>
      <c r="F24" s="112">
        <f>IF(AND('ACT Oct 2022'!Q10&gt;0,'ACT Oct 2022'!S10&gt;0),IF($C$19*$C$20&lt;('ACT Oct 2022'!R10+'ACT Oct 2022'!P10),0,IF($C$19*$C$20&lt;=('ACT Oct 2022'!T10+'ACT Oct 2022'!R10+'ACT Oct 2022'!P10),(($C$19*$C$20-('ACT Oct 2022'!R10+'ACT Oct 2022'!P10))*'ACT Oct 2022'!S10/100),('ACT Oct 2022'!T10*'ACT Oct 2022'!S10/100))),0)</f>
        <v>0</v>
      </c>
      <c r="G24" s="112">
        <f>IF(AND('ACT Oct 2022'!R10&gt;0,'ACT Oct 2022'!T10&gt;0),IF(($C$19*$C$20&lt;'ACT Oct 2022'!T10),(0),($C$19*$C$20-'ACT Oct 2022'!T10)*'ACT Oct 2022'!U10/100),IF(AND('ACT Oct 2022'!R10&gt;0,'ACT Oct 2022'!T10=""),IF(($C$19*$C$20&lt;'ACT Oct 2022'!R10+'ACT Oct 2022'!P10),(0),(($C$19*$C$20-('ACT Oct 2022'!R10+'ACT Oct 2022'!P10))*'ACT Oct 2022'!S10/100)),IF(AND('ACT Oct 2022'!P10&gt;0,'ACT Oct 2022'!R10=""&gt;0),IF(($C$19*$C$20&lt;'ACT Oct 2022'!P10),(0),($C$19*$C$20-'ACT Oct 2022'!P10)*'ACT Oct 2022'!Q10/100),0)))</f>
        <v>0</v>
      </c>
      <c r="H24" s="112">
        <f>($C$19*$C$21)*'ACT Oct 2022'!AF10/100</f>
        <v>234.13636363636363</v>
      </c>
      <c r="I24" s="115">
        <f t="shared" ref="I24:I30" si="11">SUM(C24:H24)</f>
        <v>1462.6713636363634</v>
      </c>
      <c r="J24" s="115">
        <f>(I24-C24)*4</f>
        <v>5346.5454545454531</v>
      </c>
      <c r="K24" s="115">
        <f>I24*4</f>
        <v>5850.6854545454535</v>
      </c>
      <c r="L24" s="85">
        <f>K24*1.1</f>
        <v>6435.753999999999</v>
      </c>
      <c r="M24" s="116">
        <f>'ACT Oct 2022'!BB10</f>
        <v>10</v>
      </c>
      <c r="N24" s="116">
        <f>'ACT Oct 2022'!BC10</f>
        <v>0</v>
      </c>
      <c r="O24" s="116">
        <f>'ACT Oct 2022'!BD10</f>
        <v>0</v>
      </c>
      <c r="P24" s="116">
        <f>'ACT Oct 2022'!BE10</f>
        <v>0</v>
      </c>
      <c r="Q24" s="116" t="str">
        <f t="shared" ref="Q24:Q30" si="12">IF(SUM(M24:P24)=0,"No discount",IF(M24&gt;0,"Guaranteed off bill",IF(N24&gt;0,"Guaranteed off usage",IF(O24&gt;0,"Pay-on-time off bill","Pay-on-time off usage"))))</f>
        <v>Guaranteed off bill</v>
      </c>
      <c r="R24" s="116" t="str">
        <f t="shared" ref="R24:R30" si="13">IF(OR(A24="Origin Energy",A24="Red Energy",A24="Powershop"),"Inclusive","Exclusive")</f>
        <v>Exclusive</v>
      </c>
      <c r="S24" s="211">
        <f>IF(AND(Q24="Guaranteed off bill",R24="Inclusive"),((K24*1.1)-((K24*1.1)*M24/100))/1.1,IF(AND(Q24="Guaranteed off usage",R24="Inclusive"),((K24*1.1)-((J24*1.1)*N24/100))/1.1,IF(AND(Q24="Guaranteed off bill",R24="Exclusive"),K24-(K24*M24/100),IF(AND(Q24="Guaranteed off usage",R24="Exclusive"),K24-(J24*N24/100),IF(R24="Inclusive",((K24*1.1))/1.1,K24)))))</f>
        <v>5265.6169090909079</v>
      </c>
      <c r="T24" s="212">
        <f>IF(AND(Q24="Pay-on-time off bill",R24="Inclusive"),((S24*1.1)-((S24*1.1)*O24/100))/1.1,IF(AND(Q24="Pay-on-time off usage",R24="Inclusive"),((S24*1.1)-((J24*1.1)*P24/100))/1.1,IF(AND(Q24="Pay-on-time off bill",R24="Exclusive"),S24-(S24*O24/100),IF(AND(Q24="Pay-on-time off usage",R24="Exclusive"),S24-(J24*P24/100),IF(R24="Inclusive",((S24*1.1))/1.1,S24)))))</f>
        <v>5265.6169090909079</v>
      </c>
      <c r="U24" s="85">
        <f>S24*1.1</f>
        <v>5792.1785999999993</v>
      </c>
      <c r="V24" s="85">
        <f>T24*1.1</f>
        <v>5792.1785999999993</v>
      </c>
      <c r="W24" s="117">
        <f>'ACT Oct 2022'!BL10</f>
        <v>0</v>
      </c>
      <c r="X24" s="118">
        <f>'ACT Oct 2022'!BM10</f>
        <v>0</v>
      </c>
      <c r="Y24" s="294"/>
      <c r="Z24" s="294"/>
      <c r="AA24" s="294"/>
      <c r="AB24" s="294"/>
      <c r="AC24" s="294"/>
      <c r="AD24" s="294"/>
      <c r="AE24" s="294"/>
      <c r="AF24" s="294"/>
      <c r="AG24" s="294"/>
      <c r="AH24" s="294"/>
      <c r="AI24" s="294"/>
      <c r="AJ24" s="294"/>
      <c r="AK24" s="294"/>
      <c r="AL24" s="294"/>
    </row>
    <row r="25" spans="1:38" ht="14" x14ac:dyDescent="0.15">
      <c r="A25" s="110" t="str">
        <f>'ACT Oct 2022'!K11</f>
        <v>EnergyAustralia</v>
      </c>
      <c r="B25" s="111" t="str">
        <f>'ACT Oct 2022'!L11</f>
        <v>Balance Plan</v>
      </c>
      <c r="C25" s="112">
        <f>IF('ACT Oct 2022'!BP11=0,91*'ACT Oct 2022'!M11/100,(91*'ACT Oct 2022'!M11/100)+'ACT Oct 2022'!BP11/4)</f>
        <v>122.45290909090909</v>
      </c>
      <c r="D25" s="112">
        <f>IF('ACT Oct 2022'!O11="",$C$19*$C$20*'ACT Oct 2022'!N11/100,IF($C$19*$C$20&gt;='ACT Oct 2022'!P11,('ACT Oct 2022'!P11*'ACT Oct 2022'!N11/100),($C$19*$C$20*'ACT Oct 2022'!N11/100)))</f>
        <v>1170.590909090909</v>
      </c>
      <c r="E25" s="112">
        <f>IF(AND('ACT Oct 2022'!P11&gt;0,'ACT Oct 2022'!R11&gt;0),IF($C$19*$C$20&lt;'ACT Oct 2022'!P11,0,IF($C$19*$C$20&lt;=('ACT Oct 2022'!R11+'ACT Oct 2022'!P11),(($C$19*$C$20-'ACT Oct 2022'!P11)*'ACT Oct 2022'!Q11/100),(('ACT Oct 2022'!R11)*'ACT Oct 2022'!Q11/100))),0)</f>
        <v>0</v>
      </c>
      <c r="F25" s="112">
        <f>IF(AND('ACT Oct 2022'!Q11&gt;0,'ACT Oct 2022'!S11&gt;0),IF($C$19*$C$20&lt;('ACT Oct 2022'!R11+'ACT Oct 2022'!P11),0,IF($C$19*$C$20&lt;=('ACT Oct 2022'!T11+'ACT Oct 2022'!R11+'ACT Oct 2022'!P11),(($C$19*$C$20-('ACT Oct 2022'!R11+'ACT Oct 2022'!P11))*'ACT Oct 2022'!S11/100),('ACT Oct 2022'!T11*'ACT Oct 2022'!S11/100))),0)</f>
        <v>0</v>
      </c>
      <c r="G25" s="112">
        <f>IF(AND('ACT Oct 2022'!R11&gt;0,'ACT Oct 2022'!T11&gt;0),IF(($C$19*$C$20&lt;'ACT Oct 2022'!T11),(0),($C$19*$C$20-'ACT Oct 2022'!T11)*'ACT Oct 2022'!U11/100),IF(AND('ACT Oct 2022'!R11&gt;0,'ACT Oct 2022'!T11=""),IF(($C$19*$C$20&lt;'ACT Oct 2022'!R11+'ACT Oct 2022'!P11),(0),(($C$19*$C$20-('ACT Oct 2022'!R11+'ACT Oct 2022'!P11))*'ACT Oct 2022'!S11/100)),IF(AND('ACT Oct 2022'!P11&gt;0,'ACT Oct 2022'!R11=""&gt;0),IF(($C$19*$C$20&lt;'ACT Oct 2022'!P11),(0),($C$19*$C$20-'ACT Oct 2022'!P11)*'ACT Oct 2022'!Q11/100),0)))</f>
        <v>0</v>
      </c>
      <c r="H25" s="112">
        <f>($C$19*$C$21)*'ACT Oct 2022'!AF11/100</f>
        <v>242.86363636363632</v>
      </c>
      <c r="I25" s="115">
        <f t="shared" si="11"/>
        <v>1535.9074545454544</v>
      </c>
      <c r="J25" s="115">
        <f t="shared" ref="J25:J30" si="14">(I25-C25)*4</f>
        <v>5653.8181818181811</v>
      </c>
      <c r="K25" s="115">
        <f t="shared" ref="K25:K30" si="15">I25*4</f>
        <v>6143.6298181818174</v>
      </c>
      <c r="L25" s="85">
        <f t="shared" ref="L25:L30" si="16">K25*1.1</f>
        <v>6757.9928</v>
      </c>
      <c r="M25" s="116">
        <f>'ACT Oct 2022'!BB11</f>
        <v>5</v>
      </c>
      <c r="N25" s="116">
        <f>'ACT Oct 2022'!BC11</f>
        <v>0</v>
      </c>
      <c r="O25" s="116">
        <f>'ACT Oct 2022'!BD11</f>
        <v>0</v>
      </c>
      <c r="P25" s="116">
        <f>'ACT Oct 2022'!BE11</f>
        <v>0</v>
      </c>
      <c r="Q25" s="116" t="str">
        <f t="shared" si="12"/>
        <v>Guaranteed off bill</v>
      </c>
      <c r="R25" s="116" t="str">
        <f t="shared" si="13"/>
        <v>Exclusive</v>
      </c>
      <c r="S25" s="211">
        <f t="shared" ref="S25:S30" si="17">IF(AND(Q25="Guaranteed off bill",R25="Inclusive"),((K25*1.1)-((K25*1.1)*M25/100))/1.1,IF(AND(Q25="Guaranteed off usage",R25="Inclusive"),((K25*1.1)-((J25*1.1)*N25/100))/1.1,IF(AND(Q25="Guaranteed off bill",R25="Exclusive"),K25-(K25*M25/100),IF(AND(Q25="Guaranteed off usage",R25="Exclusive"),K25-(J25*N25/100),IF(R25="Inclusive",((K25*1.1))/1.1,K25)))))</f>
        <v>5836.4483272727266</v>
      </c>
      <c r="T25" s="212">
        <f t="shared" ref="T25:T30" si="18">IF(AND(Q25="Pay-on-time off bill",R25="Inclusive"),((S25*1.1)-((S25*1.1)*O25/100))/1.1,IF(AND(Q25="Pay-on-time off usage",R25="Inclusive"),((S25*1.1)-((J25*1.1)*P25/100))/1.1,IF(AND(Q25="Pay-on-time off bill",R25="Exclusive"),S25-(S25*O25/100),IF(AND(Q25="Pay-on-time off usage",R25="Exclusive"),S25-(J25*P25/100),IF(R25="Inclusive",((S25*1.1))/1.1,S25)))))</f>
        <v>5836.4483272727266</v>
      </c>
      <c r="U25" s="85">
        <f>S25*1.1</f>
        <v>6420.0931599999994</v>
      </c>
      <c r="V25" s="85">
        <f>T25*1.1</f>
        <v>6420.0931599999994</v>
      </c>
      <c r="W25" s="117">
        <f>'ACT Oct 2022'!BL11</f>
        <v>0</v>
      </c>
      <c r="X25" s="118">
        <f>'ACT Oct 2022'!BM11</f>
        <v>0</v>
      </c>
      <c r="Y25" s="294"/>
      <c r="Z25" s="294"/>
      <c r="AA25" s="294"/>
      <c r="AB25" s="294"/>
      <c r="AC25" s="294"/>
      <c r="AD25" s="294"/>
      <c r="AE25" s="294"/>
      <c r="AF25" s="294"/>
      <c r="AG25" s="294"/>
      <c r="AH25" s="294"/>
      <c r="AI25" s="294"/>
      <c r="AJ25" s="294"/>
      <c r="AK25" s="294"/>
      <c r="AL25" s="294"/>
    </row>
    <row r="26" spans="1:38" ht="14" x14ac:dyDescent="0.15">
      <c r="A26" s="110" t="str">
        <f>'ACT Oct 2022'!K12</f>
        <v>Origin Energy</v>
      </c>
      <c r="B26" s="111" t="str">
        <f>'ACT Oct 2022'!L12</f>
        <v>Go Variable</v>
      </c>
      <c r="C26" s="112">
        <f>IF('ACT Oct 2022'!BP12=0,91*'ACT Oct 2022'!M12/100,(91*'ACT Oct 2022'!M12/100)+'ACT Oct 2022'!BP12/4)</f>
        <v>122.89963636363635</v>
      </c>
      <c r="D26" s="112">
        <f>IF('ACT Oct 2022'!O12="",$C$19*$C$20*'ACT Oct 2022'!N12/100,IF($C$19*$C$20&gt;='ACT Oct 2022'!P12,('ACT Oct 2022'!P12*'ACT Oct 2022'!N12/100),($C$19*$C$20*'ACT Oct 2022'!N12/100)))</f>
        <v>1131.4545454545455</v>
      </c>
      <c r="E26" s="112">
        <f>IF(AND('ACT Oct 2022'!P12&gt;0,'ACT Oct 2022'!R12&gt;0),IF($C$19*$C$20&lt;'ACT Oct 2022'!P12,0,IF($C$19*$C$20&lt;=('ACT Oct 2022'!R12+'ACT Oct 2022'!P12),(($C$19*$C$20-'ACT Oct 2022'!P12)*'ACT Oct 2022'!Q12/100),(('ACT Oct 2022'!R12)*'ACT Oct 2022'!Q12/100))),0)</f>
        <v>0</v>
      </c>
      <c r="F26" s="112">
        <f>IF(AND('ACT Oct 2022'!Q12&gt;0,'ACT Oct 2022'!S12&gt;0),IF($C$19*$C$20&lt;('ACT Oct 2022'!R12+'ACT Oct 2022'!P12),0,IF($C$19*$C$20&lt;=('ACT Oct 2022'!T12+'ACT Oct 2022'!R12+'ACT Oct 2022'!P12),(($C$19*$C$20-('ACT Oct 2022'!R12+'ACT Oct 2022'!P12))*'ACT Oct 2022'!S12/100),('ACT Oct 2022'!T12*'ACT Oct 2022'!S12/100))),0)</f>
        <v>0</v>
      </c>
      <c r="G26" s="112">
        <f>IF(AND('ACT Oct 2022'!R12&gt;0,'ACT Oct 2022'!T12&gt;0),IF(($C$19*$C$20&lt;'ACT Oct 2022'!T12),(0),($C$19*$C$20-'ACT Oct 2022'!T12)*'ACT Oct 2022'!U12/100),IF(AND('ACT Oct 2022'!R12&gt;0,'ACT Oct 2022'!T12=""),IF(($C$19*$C$20&lt;'ACT Oct 2022'!R12+'ACT Oct 2022'!P12),(0),(($C$19*$C$20-('ACT Oct 2022'!R12+'ACT Oct 2022'!P12))*'ACT Oct 2022'!S12/100)),IF(AND('ACT Oct 2022'!P12&gt;0,'ACT Oct 2022'!R12=""&gt;0),IF(($C$19*$C$20&lt;'ACT Oct 2022'!P12),(0),($C$19*$C$20-'ACT Oct 2022'!P12)*'ACT Oct 2022'!Q12/100),0)))</f>
        <v>0</v>
      </c>
      <c r="H26" s="112">
        <f>($C$19*$C$21)*'ACT Oct 2022'!AF12/100</f>
        <v>204.54545454545453</v>
      </c>
      <c r="I26" s="115">
        <f t="shared" si="11"/>
        <v>1458.8996363636363</v>
      </c>
      <c r="J26" s="115">
        <f t="shared" si="14"/>
        <v>5344</v>
      </c>
      <c r="K26" s="115">
        <f t="shared" si="15"/>
        <v>5835.5985454545453</v>
      </c>
      <c r="L26" s="85">
        <f t="shared" si="16"/>
        <v>6419.1584000000003</v>
      </c>
      <c r="M26" s="116">
        <f>'ACT Oct 2022'!BB12</f>
        <v>0</v>
      </c>
      <c r="N26" s="116">
        <f>'ACT Oct 2022'!BC12</f>
        <v>0</v>
      </c>
      <c r="O26" s="116">
        <f>'ACT Oct 2022'!BD12</f>
        <v>0</v>
      </c>
      <c r="P26" s="116">
        <f>'ACT Oct 2022'!BE12</f>
        <v>0</v>
      </c>
      <c r="Q26" s="116" t="str">
        <f t="shared" si="12"/>
        <v>No discount</v>
      </c>
      <c r="R26" s="116" t="str">
        <f t="shared" si="13"/>
        <v>Inclusive</v>
      </c>
      <c r="S26" s="211">
        <f t="shared" si="17"/>
        <v>5835.5985454545453</v>
      </c>
      <c r="T26" s="212">
        <f t="shared" si="18"/>
        <v>5835.5985454545453</v>
      </c>
      <c r="U26" s="85">
        <f t="shared" ref="U26:V30" si="19">S26*1.1</f>
        <v>6419.1584000000003</v>
      </c>
      <c r="V26" s="85">
        <f t="shared" si="19"/>
        <v>6419.1584000000003</v>
      </c>
      <c r="W26" s="117">
        <f>'ACT Oct 2022'!BL12</f>
        <v>12</v>
      </c>
      <c r="X26" s="118">
        <f>'ACT Oct 2022'!BM12</f>
        <v>0</v>
      </c>
      <c r="Y26" s="294"/>
      <c r="Z26" s="294"/>
      <c r="AA26" s="294"/>
      <c r="AB26" s="294"/>
      <c r="AC26" s="294"/>
      <c r="AD26" s="294"/>
      <c r="AE26" s="294"/>
      <c r="AF26" s="294"/>
      <c r="AG26" s="294"/>
      <c r="AH26" s="294"/>
      <c r="AI26" s="294"/>
      <c r="AJ26" s="294"/>
      <c r="AK26" s="294"/>
      <c r="AL26" s="294"/>
    </row>
    <row r="27" spans="1:38" ht="14" x14ac:dyDescent="0.15">
      <c r="A27" s="110" t="str">
        <f>'ACT Oct 2022'!K13</f>
        <v>Red Energy</v>
      </c>
      <c r="B27" s="111" t="str">
        <f>'ACT Oct 2022'!L13</f>
        <v>Red Business Saver</v>
      </c>
      <c r="C27" s="112">
        <f>IF('ACT Oct 2022'!BP13=0,91*'ACT Oct 2022'!M13/100,(91*'ACT Oct 2022'!M13/100)+'ACT Oct 2022'!BP13/4)</f>
        <v>104.63345454545453</v>
      </c>
      <c r="D27" s="112">
        <f>IF('ACT Oct 2022'!O13="",$C$19*$C$20*'ACT Oct 2022'!N13/100,IF($C$19*$C$20&gt;='ACT Oct 2022'!P13,('ACT Oct 2022'!P13*'ACT Oct 2022'!N13/100),($C$19*$C$20*'ACT Oct 2022'!N13/100)))</f>
        <v>997.5</v>
      </c>
      <c r="E27" s="112">
        <f>IF(AND('ACT Oct 2022'!P13&gt;0,'ACT Oct 2022'!R13&gt;0),IF($C$19*$C$20&lt;'ACT Oct 2022'!P13,0,IF($C$19*$C$20&lt;=('ACT Oct 2022'!R13+'ACT Oct 2022'!P13),(($C$19*$C$20-'ACT Oct 2022'!P13)*'ACT Oct 2022'!Q13/100),(('ACT Oct 2022'!R13)*'ACT Oct 2022'!Q13/100))),0)</f>
        <v>0</v>
      </c>
      <c r="F27" s="112">
        <f>IF(AND('ACT Oct 2022'!Q13&gt;0,'ACT Oct 2022'!S13&gt;0),IF($C$19*$C$20&lt;('ACT Oct 2022'!R13+'ACT Oct 2022'!P13),0,IF($C$19*$C$20&lt;=('ACT Oct 2022'!T13+'ACT Oct 2022'!R13+'ACT Oct 2022'!P13),(($C$19*$C$20-('ACT Oct 2022'!R13+'ACT Oct 2022'!P13))*'ACT Oct 2022'!S13/100),('ACT Oct 2022'!T13*'ACT Oct 2022'!S13/100))),0)</f>
        <v>0</v>
      </c>
      <c r="G27" s="112">
        <f>IF(AND('ACT Oct 2022'!R13&gt;0,'ACT Oct 2022'!T13&gt;0),IF(($C$19*$C$20&lt;'ACT Oct 2022'!T13),(0),($C$19*$C$20-'ACT Oct 2022'!T13)*'ACT Oct 2022'!U13/100),IF(AND('ACT Oct 2022'!R13&gt;0,'ACT Oct 2022'!T13=""),IF(($C$19*$C$20&lt;'ACT Oct 2022'!R13+'ACT Oct 2022'!P13),(0),(($C$19*$C$20-('ACT Oct 2022'!R13+'ACT Oct 2022'!P13))*'ACT Oct 2022'!S13/100)),IF(AND('ACT Oct 2022'!P13&gt;0,'ACT Oct 2022'!R13=""&gt;0),IF(($C$19*$C$20&lt;'ACT Oct 2022'!P13),(0),($C$19*$C$20-'ACT Oct 2022'!P13)*'ACT Oct 2022'!Q13/100),0)))</f>
        <v>0</v>
      </c>
      <c r="H27" s="112">
        <f>($C$19*$C$21)*'ACT Oct 2022'!AF13/100</f>
        <v>179.99999999999997</v>
      </c>
      <c r="I27" s="115">
        <f t="shared" si="11"/>
        <v>1282.1334545454545</v>
      </c>
      <c r="J27" s="115">
        <f t="shared" si="14"/>
        <v>4710</v>
      </c>
      <c r="K27" s="115">
        <f t="shared" si="15"/>
        <v>5128.5338181818179</v>
      </c>
      <c r="L27" s="85">
        <f t="shared" si="16"/>
        <v>5641.3872000000001</v>
      </c>
      <c r="M27" s="116">
        <f>'ACT Oct 2022'!BB13</f>
        <v>0</v>
      </c>
      <c r="N27" s="116">
        <f>'ACT Oct 2022'!BC13</f>
        <v>0</v>
      </c>
      <c r="O27" s="116">
        <f>'ACT Oct 2022'!BD13</f>
        <v>0</v>
      </c>
      <c r="P27" s="116">
        <f>'ACT Oct 2022'!BE13</f>
        <v>0</v>
      </c>
      <c r="Q27" s="116" t="str">
        <f t="shared" si="12"/>
        <v>No discount</v>
      </c>
      <c r="R27" s="116" t="str">
        <f t="shared" si="13"/>
        <v>Inclusive</v>
      </c>
      <c r="S27" s="211">
        <f t="shared" si="17"/>
        <v>5128.5338181818179</v>
      </c>
      <c r="T27" s="212">
        <f t="shared" si="18"/>
        <v>5128.5338181818179</v>
      </c>
      <c r="U27" s="85">
        <f t="shared" si="19"/>
        <v>5641.3872000000001</v>
      </c>
      <c r="V27" s="85">
        <f t="shared" si="19"/>
        <v>5641.3872000000001</v>
      </c>
      <c r="W27" s="117">
        <f>'ACT Oct 2022'!BL13</f>
        <v>0</v>
      </c>
      <c r="X27" s="118">
        <f>'ACT Oct 2022'!BM13</f>
        <v>0</v>
      </c>
      <c r="Y27" s="294"/>
      <c r="Z27" s="294"/>
      <c r="AA27" s="294"/>
      <c r="AB27" s="294"/>
      <c r="AC27" s="294"/>
      <c r="AD27" s="294"/>
      <c r="AE27" s="294"/>
      <c r="AF27" s="294"/>
      <c r="AG27" s="294"/>
      <c r="AH27" s="294"/>
      <c r="AI27" s="294"/>
      <c r="AJ27" s="294"/>
      <c r="AK27" s="294"/>
      <c r="AL27" s="294"/>
    </row>
    <row r="28" spans="1:38" ht="14" x14ac:dyDescent="0.15">
      <c r="A28" s="110" t="str">
        <f>'ACT Oct 2022'!K14</f>
        <v>Energy Locals</v>
      </c>
      <c r="B28" s="111" t="str">
        <f>'ACT Oct 2022'!L14</f>
        <v>Business Member</v>
      </c>
      <c r="C28" s="112">
        <f>IF('ACT Oct 2022'!BP14=0,91*'ACT Oct 2022'!M14/100,(91*'ACT Oct 2022'!M14/100)+'ACT Oct 2022'!BP14/4)</f>
        <v>121.14090909090908</v>
      </c>
      <c r="D28" s="112">
        <f>IF('ACT Oct 2022'!O14="",$C$19*$C$20*'ACT Oct 2022'!N14/100,IF($C$19*$C$20&gt;='ACT Oct 2022'!P14,('ACT Oct 2022'!P14*'ACT Oct 2022'!N14/100),($C$19*$C$20*'ACT Oct 2022'!N14/100)))</f>
        <v>1049.9999999999998</v>
      </c>
      <c r="E28" s="112">
        <f>IF(AND('ACT Oct 2022'!P14&gt;0,'ACT Oct 2022'!R14&gt;0),IF($C$19*$C$20&lt;'ACT Oct 2022'!P14,0,IF($C$19*$C$20&lt;=('ACT Oct 2022'!R14+'ACT Oct 2022'!P14),(($C$19*$C$20-'ACT Oct 2022'!P14)*'ACT Oct 2022'!Q14/100),(('ACT Oct 2022'!R14)*'ACT Oct 2022'!Q14/100))),0)</f>
        <v>0</v>
      </c>
      <c r="F28" s="112">
        <f>IF(AND('ACT Oct 2022'!Q14&gt;0,'ACT Oct 2022'!S14&gt;0),IF($C$19*$C$20&lt;('ACT Oct 2022'!R14+'ACT Oct 2022'!P14),0,IF($C$19*$C$20&lt;=('ACT Oct 2022'!T14+'ACT Oct 2022'!R14+'ACT Oct 2022'!P14),(($C$19*$C$20-('ACT Oct 2022'!R14+'ACT Oct 2022'!P14))*'ACT Oct 2022'!S14/100),('ACT Oct 2022'!T14*'ACT Oct 2022'!S14/100))),0)</f>
        <v>0</v>
      </c>
      <c r="G28" s="112">
        <f>IF(AND('ACT Oct 2022'!R14&gt;0,'ACT Oct 2022'!T14&gt;0),IF(($C$19*$C$20&lt;'ACT Oct 2022'!T14),(0),($C$19*$C$20-'ACT Oct 2022'!T14)*'ACT Oct 2022'!U14/100),IF(AND('ACT Oct 2022'!R14&gt;0,'ACT Oct 2022'!T14=""),IF(($C$19*$C$20&lt;'ACT Oct 2022'!R14+'ACT Oct 2022'!P14),(0),(($C$19*$C$20-('ACT Oct 2022'!R14+'ACT Oct 2022'!P14))*'ACT Oct 2022'!S14/100)),IF(AND('ACT Oct 2022'!P14&gt;0,'ACT Oct 2022'!R14=""&gt;0),IF(($C$19*$C$20&lt;'ACT Oct 2022'!P14),(0),($C$19*$C$20-'ACT Oct 2022'!P14)*'ACT Oct 2022'!Q14/100),0)))</f>
        <v>0</v>
      </c>
      <c r="H28" s="112">
        <f>($C$19*$C$21)*'ACT Oct 2022'!AF14/100</f>
        <v>272.72727272727269</v>
      </c>
      <c r="I28" s="115">
        <f t="shared" si="11"/>
        <v>1443.8681818181815</v>
      </c>
      <c r="J28" s="115">
        <f t="shared" si="14"/>
        <v>5290.9090909090901</v>
      </c>
      <c r="K28" s="115">
        <f t="shared" si="15"/>
        <v>5775.4727272727259</v>
      </c>
      <c r="L28" s="85">
        <f t="shared" si="16"/>
        <v>6353.0199999999986</v>
      </c>
      <c r="M28" s="116">
        <f>'ACT Oct 2022'!BB14</f>
        <v>0</v>
      </c>
      <c r="N28" s="116">
        <f>'ACT Oct 2022'!BC14</f>
        <v>0</v>
      </c>
      <c r="O28" s="116">
        <f>'ACT Oct 2022'!BD14</f>
        <v>0</v>
      </c>
      <c r="P28" s="116">
        <f>'ACT Oct 2022'!BE14</f>
        <v>0</v>
      </c>
      <c r="Q28" s="116" t="str">
        <f t="shared" si="12"/>
        <v>No discount</v>
      </c>
      <c r="R28" s="116" t="str">
        <f t="shared" si="13"/>
        <v>Exclusive</v>
      </c>
      <c r="S28" s="211">
        <f t="shared" si="17"/>
        <v>5775.4727272727259</v>
      </c>
      <c r="T28" s="212">
        <f t="shared" si="18"/>
        <v>5775.4727272727259</v>
      </c>
      <c r="U28" s="85">
        <f t="shared" si="19"/>
        <v>6353.0199999999986</v>
      </c>
      <c r="V28" s="85">
        <f t="shared" si="19"/>
        <v>6353.0199999999986</v>
      </c>
      <c r="W28" s="117">
        <f>'ACT Oct 2022'!BL14</f>
        <v>0</v>
      </c>
      <c r="X28" s="118">
        <f>'ACT Oct 2022'!BM14</f>
        <v>0</v>
      </c>
      <c r="Y28" s="294"/>
      <c r="Z28" s="294"/>
      <c r="AA28" s="294"/>
      <c r="AB28" s="294"/>
      <c r="AC28" s="294"/>
      <c r="AD28" s="294"/>
      <c r="AE28" s="294"/>
      <c r="AF28" s="294"/>
      <c r="AG28" s="294"/>
      <c r="AH28" s="294"/>
      <c r="AI28" s="294"/>
      <c r="AJ28" s="294"/>
      <c r="AK28" s="294"/>
      <c r="AL28" s="294"/>
    </row>
    <row r="29" spans="1:38" ht="14" x14ac:dyDescent="0.15">
      <c r="A29" s="110" t="str">
        <f>'ACT Oct 2022'!K15</f>
        <v>ReAmped Energy</v>
      </c>
      <c r="B29" s="111" t="str">
        <f>'ACT Oct 2022'!L15</f>
        <v>Business</v>
      </c>
      <c r="C29" s="112">
        <f>IF('ACT Oct 2022'!BP15=0,91*'ACT Oct 2022'!M15/100,(91*'ACT Oct 2022'!M15/100)+'ACT Oct 2022'!BP15/4)</f>
        <v>112.45945454545453</v>
      </c>
      <c r="D29" s="112">
        <f>IF('ACT Oct 2022'!O15="",$C$19*$C$20*'ACT Oct 2022'!N15/100,IF($C$19*$C$20&gt;='ACT Oct 2022'!P15,('ACT Oct 2022'!P15*'ACT Oct 2022'!N15/100),($C$19*$C$20*'ACT Oct 2022'!N15/100)))</f>
        <v>2084.7272727272725</v>
      </c>
      <c r="E29" s="112">
        <f>IF(AND('ACT Oct 2022'!P15&gt;0,'ACT Oct 2022'!R15&gt;0),IF($C$19*$C$20&lt;'ACT Oct 2022'!P15,0,IF($C$19*$C$20&lt;=('ACT Oct 2022'!R15+'ACT Oct 2022'!P15),(($C$19*$C$20-'ACT Oct 2022'!P15)*'ACT Oct 2022'!Q15/100),(('ACT Oct 2022'!R15)*'ACT Oct 2022'!Q15/100))),0)</f>
        <v>0</v>
      </c>
      <c r="F29" s="112">
        <f>IF(AND('ACT Oct 2022'!Q15&gt;0,'ACT Oct 2022'!S15&gt;0),IF($C$19*$C$20&lt;('ACT Oct 2022'!R15+'ACT Oct 2022'!P15),0,IF($C$19*$C$20&lt;=('ACT Oct 2022'!T15+'ACT Oct 2022'!R15+'ACT Oct 2022'!P15),(($C$19*$C$20-('ACT Oct 2022'!R15+'ACT Oct 2022'!P15))*'ACT Oct 2022'!S15/100),('ACT Oct 2022'!T15*'ACT Oct 2022'!S15/100))),0)</f>
        <v>0</v>
      </c>
      <c r="G29" s="112">
        <f>IF(AND('ACT Oct 2022'!R15&gt;0,'ACT Oct 2022'!T15&gt;0),IF(($C$19*$C$20&lt;'ACT Oct 2022'!T15),(0),($C$19*$C$20-'ACT Oct 2022'!T15)*'ACT Oct 2022'!U15/100),IF(AND('ACT Oct 2022'!R15&gt;0,'ACT Oct 2022'!T15=""),IF(($C$19*$C$20&lt;'ACT Oct 2022'!R15+'ACT Oct 2022'!P15),(0),(($C$19*$C$20-('ACT Oct 2022'!R15+'ACT Oct 2022'!P15))*'ACT Oct 2022'!S15/100)),IF(AND('ACT Oct 2022'!P15&gt;0,'ACT Oct 2022'!R15=""&gt;0),IF(($C$19*$C$20&lt;'ACT Oct 2022'!P15),(0),($C$19*$C$20-'ACT Oct 2022'!P15)*'ACT Oct 2022'!Q15/100),0)))</f>
        <v>0</v>
      </c>
      <c r="H29" s="112">
        <f>($C$19*$C$21)*'ACT Oct 2022'!AF15/100</f>
        <v>512.0454545454545</v>
      </c>
      <c r="I29" s="115">
        <f t="shared" si="11"/>
        <v>2709.2321818181817</v>
      </c>
      <c r="J29" s="115">
        <f t="shared" si="14"/>
        <v>10387.090909090908</v>
      </c>
      <c r="K29" s="115">
        <f t="shared" si="15"/>
        <v>10836.928727272727</v>
      </c>
      <c r="L29" s="85">
        <f t="shared" si="16"/>
        <v>11920.6216</v>
      </c>
      <c r="M29" s="116">
        <f>'ACT Oct 2022'!BB15</f>
        <v>0</v>
      </c>
      <c r="N29" s="116">
        <f>'ACT Oct 2022'!BC15</f>
        <v>0</v>
      </c>
      <c r="O29" s="116">
        <f>'ACT Oct 2022'!BD15</f>
        <v>0</v>
      </c>
      <c r="P29" s="116">
        <f>'ACT Oct 2022'!BE15</f>
        <v>0</v>
      </c>
      <c r="Q29" s="116" t="str">
        <f t="shared" si="12"/>
        <v>No discount</v>
      </c>
      <c r="R29" s="116" t="str">
        <f t="shared" si="13"/>
        <v>Exclusive</v>
      </c>
      <c r="S29" s="211">
        <f t="shared" si="17"/>
        <v>10836.928727272727</v>
      </c>
      <c r="T29" s="212">
        <f t="shared" si="18"/>
        <v>10836.928727272727</v>
      </c>
      <c r="U29" s="85">
        <f t="shared" si="19"/>
        <v>11920.6216</v>
      </c>
      <c r="V29" s="85">
        <f t="shared" si="19"/>
        <v>11920.6216</v>
      </c>
      <c r="W29" s="117">
        <f>'ACT Oct 2022'!BL15</f>
        <v>0</v>
      </c>
      <c r="X29" s="118">
        <f>'ACT Oct 2022'!BM15</f>
        <v>0</v>
      </c>
      <c r="Y29" s="294"/>
      <c r="Z29" s="294"/>
      <c r="AA29" s="294"/>
      <c r="AB29" s="294"/>
      <c r="AC29" s="294"/>
      <c r="AD29" s="294"/>
      <c r="AE29" s="294"/>
      <c r="AF29" s="294"/>
      <c r="AG29" s="294"/>
      <c r="AH29" s="294"/>
      <c r="AI29" s="294"/>
      <c r="AJ29" s="294"/>
      <c r="AK29" s="294"/>
      <c r="AL29" s="294"/>
    </row>
    <row r="30" spans="1:38" ht="15" thickBot="1" x14ac:dyDescent="0.2">
      <c r="A30" s="121" t="str">
        <f>'ACT Oct 2022'!K16</f>
        <v>CovaU</v>
      </c>
      <c r="B30" s="122" t="str">
        <f>'ACT Oct 2022'!L16</f>
        <v>Freedom</v>
      </c>
      <c r="C30" s="123">
        <f>IF('ACT Oct 2022'!BP16=0,91*'ACT Oct 2022'!M16/100,(91*'ACT Oct 2022'!M16/100)+'ACT Oct 2022'!BP16/4)</f>
        <v>126.03499999999998</v>
      </c>
      <c r="D30" s="123">
        <f>IF('ACT Oct 2022'!O16="",$C$19*$C$20*'ACT Oct 2022'!N16/100,IF($C$19*$C$20&gt;='ACT Oct 2022'!P16,('ACT Oct 2022'!P16*'ACT Oct 2022'!N16/100),($C$19*$C$20*'ACT Oct 2022'!N16/100)))</f>
        <v>1175.6818181818182</v>
      </c>
      <c r="E30" s="123">
        <f>IF(AND('ACT Oct 2022'!P16&gt;0,'ACT Oct 2022'!R16&gt;0),IF($C$19*$C$20&lt;'ACT Oct 2022'!P16,0,IF($C$19*$C$20&lt;=('ACT Oct 2022'!R16+'ACT Oct 2022'!P16),(($C$19*$C$20-'ACT Oct 2022'!P16)*'ACT Oct 2022'!Q16/100),(('ACT Oct 2022'!R16)*'ACT Oct 2022'!Q16/100))),0)</f>
        <v>0</v>
      </c>
      <c r="F30" s="123">
        <f>IF(AND('ACT Oct 2022'!Q16&gt;0,'ACT Oct 2022'!S16&gt;0),IF($C$19*$C$20&lt;('ACT Oct 2022'!R16+'ACT Oct 2022'!P16),0,IF($C$19*$C$20&lt;=('ACT Oct 2022'!T16+'ACT Oct 2022'!R16+'ACT Oct 2022'!P16),(($C$19*$C$20-('ACT Oct 2022'!R16+'ACT Oct 2022'!P16))*'ACT Oct 2022'!S16/100),('ACT Oct 2022'!T16*'ACT Oct 2022'!S16/100))),0)</f>
        <v>0</v>
      </c>
      <c r="G30" s="123">
        <f>IF(AND('ACT Oct 2022'!R16&gt;0,'ACT Oct 2022'!T16&gt;0),IF(($C$19*$C$20&lt;'ACT Oct 2022'!T16),(0),($C$19*$C$20-'ACT Oct 2022'!T16)*'ACT Oct 2022'!U16/100),IF(AND('ACT Oct 2022'!R16&gt;0,'ACT Oct 2022'!T16=""),IF(($C$19*$C$20&lt;'ACT Oct 2022'!R16+'ACT Oct 2022'!P16),(0),(($C$19*$C$20-('ACT Oct 2022'!R16+'ACT Oct 2022'!P16))*'ACT Oct 2022'!S16/100)),IF(AND('ACT Oct 2022'!P16&gt;0,'ACT Oct 2022'!R16=""&gt;0),IF(($C$19*$C$20&lt;'ACT Oct 2022'!P16),(0),($C$19*$C$20-'ACT Oct 2022'!P16)*'ACT Oct 2022'!Q16/100),0)))</f>
        <v>0</v>
      </c>
      <c r="H30" s="123">
        <f>($C$19*$C$21)*'ACT Oct 2022'!AF16/100</f>
        <v>227.45454545454544</v>
      </c>
      <c r="I30" s="125">
        <f t="shared" si="11"/>
        <v>1529.1713636363638</v>
      </c>
      <c r="J30" s="125">
        <f t="shared" si="14"/>
        <v>5612.545454545455</v>
      </c>
      <c r="K30" s="125">
        <f t="shared" si="15"/>
        <v>6116.6854545454553</v>
      </c>
      <c r="L30" s="119">
        <f t="shared" si="16"/>
        <v>6728.3540000000012</v>
      </c>
      <c r="M30" s="126">
        <f>'ACT Oct 2022'!BB16</f>
        <v>0</v>
      </c>
      <c r="N30" s="126">
        <f>'ACT Oct 2022'!BC16</f>
        <v>10</v>
      </c>
      <c r="O30" s="126">
        <f>'ACT Oct 2022'!BD16</f>
        <v>0</v>
      </c>
      <c r="P30" s="126">
        <f>'ACT Oct 2022'!BE16</f>
        <v>0</v>
      </c>
      <c r="Q30" s="126" t="str">
        <f t="shared" si="12"/>
        <v>Guaranteed off usage</v>
      </c>
      <c r="R30" s="126" t="str">
        <f t="shared" si="13"/>
        <v>Exclusive</v>
      </c>
      <c r="S30" s="213">
        <f t="shared" si="17"/>
        <v>5555.4309090909101</v>
      </c>
      <c r="T30" s="214">
        <f t="shared" si="18"/>
        <v>5555.4309090909101</v>
      </c>
      <c r="U30" s="119">
        <f t="shared" si="19"/>
        <v>6110.974000000002</v>
      </c>
      <c r="V30" s="119">
        <f t="shared" si="19"/>
        <v>6110.974000000002</v>
      </c>
      <c r="W30" s="127">
        <f>'ACT Oct 2022'!BL16</f>
        <v>0</v>
      </c>
      <c r="X30" s="128">
        <f>'ACT Oct 2022'!BM16</f>
        <v>0</v>
      </c>
      <c r="Y30" s="294"/>
      <c r="Z30" s="294"/>
      <c r="AA30" s="294"/>
      <c r="AB30" s="294"/>
      <c r="AC30" s="294"/>
      <c r="AD30" s="294"/>
      <c r="AE30" s="294"/>
      <c r="AF30" s="294"/>
      <c r="AG30" s="294"/>
      <c r="AH30" s="294"/>
      <c r="AI30" s="294"/>
      <c r="AJ30" s="294"/>
      <c r="AK30" s="294"/>
      <c r="AL30" s="294"/>
    </row>
    <row r="31" spans="1:38" x14ac:dyDescent="0.15">
      <c r="A31" s="294"/>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row>
    <row r="32" spans="1:38" ht="14" thickBot="1" x14ac:dyDescent="0.2">
      <c r="A32" s="294"/>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row>
    <row r="33" spans="1:38" ht="14" x14ac:dyDescent="0.15">
      <c r="A33" s="74" t="s">
        <v>91</v>
      </c>
      <c r="B33" s="75"/>
      <c r="C33" s="75"/>
      <c r="D33" s="75"/>
      <c r="E33" s="75"/>
      <c r="F33" s="75"/>
      <c r="G33" s="75"/>
      <c r="H33" s="75"/>
      <c r="I33" s="75"/>
      <c r="J33" s="75"/>
      <c r="K33" s="75"/>
      <c r="L33" s="75"/>
      <c r="M33" s="75"/>
      <c r="N33" s="75"/>
      <c r="O33" s="75"/>
      <c r="P33" s="75"/>
      <c r="Q33" s="75"/>
      <c r="R33" s="75"/>
      <c r="S33" s="75"/>
      <c r="T33" s="75"/>
      <c r="U33" s="75"/>
      <c r="V33" s="75"/>
      <c r="W33" s="75"/>
      <c r="X33" s="76"/>
      <c r="Y33" s="294"/>
      <c r="Z33" s="294"/>
      <c r="AA33" s="294"/>
      <c r="AB33" s="294"/>
      <c r="AC33" s="294"/>
      <c r="AD33" s="294"/>
      <c r="AE33" s="294"/>
      <c r="AF33" s="294"/>
      <c r="AG33" s="294"/>
      <c r="AH33" s="294"/>
      <c r="AI33" s="294"/>
      <c r="AJ33" s="294"/>
      <c r="AK33" s="294"/>
      <c r="AL33" s="294"/>
    </row>
    <row r="34" spans="1:38" ht="14" x14ac:dyDescent="0.15">
      <c r="A34" s="77" t="s">
        <v>51</v>
      </c>
      <c r="B34" s="32"/>
      <c r="C34" s="86">
        <v>5000</v>
      </c>
      <c r="D34" s="32"/>
      <c r="E34" s="32"/>
      <c r="F34" s="32"/>
      <c r="G34" s="32"/>
      <c r="H34" s="32"/>
      <c r="I34" s="32"/>
      <c r="J34" s="32"/>
      <c r="K34" s="32"/>
      <c r="L34" s="32"/>
      <c r="M34" s="32"/>
      <c r="N34" s="32"/>
      <c r="O34" s="32"/>
      <c r="P34" s="32"/>
      <c r="Q34" s="32"/>
      <c r="R34" s="32"/>
      <c r="S34" s="32"/>
      <c r="T34" s="32"/>
      <c r="U34" s="32"/>
      <c r="V34" s="32"/>
      <c r="W34" s="32"/>
      <c r="X34" s="78"/>
      <c r="Y34" s="294"/>
      <c r="Z34" s="294"/>
      <c r="AA34" s="294"/>
      <c r="AB34" s="294"/>
      <c r="AC34" s="294"/>
      <c r="AD34" s="294"/>
      <c r="AE34" s="294"/>
      <c r="AF34" s="294"/>
      <c r="AG34" s="294"/>
      <c r="AH34" s="294"/>
      <c r="AI34" s="294"/>
      <c r="AJ34" s="294"/>
      <c r="AK34" s="294"/>
      <c r="AL34" s="294"/>
    </row>
    <row r="35" spans="1:38" ht="14" x14ac:dyDescent="0.15">
      <c r="A35" s="77" t="s">
        <v>52</v>
      </c>
      <c r="B35" s="32"/>
      <c r="C35" s="87">
        <v>0.3</v>
      </c>
      <c r="D35" s="32"/>
      <c r="E35" s="32"/>
      <c r="F35" s="32"/>
      <c r="G35" s="32"/>
      <c r="H35" s="32"/>
      <c r="I35" s="32"/>
      <c r="J35" s="32"/>
      <c r="K35" s="32"/>
      <c r="L35" s="32"/>
      <c r="M35" s="32"/>
      <c r="N35" s="32"/>
      <c r="O35" s="32"/>
      <c r="P35" s="32"/>
      <c r="Q35" s="32"/>
      <c r="R35" s="32"/>
      <c r="S35" s="32"/>
      <c r="T35" s="32"/>
      <c r="U35" s="32"/>
      <c r="V35" s="32"/>
      <c r="W35" s="32"/>
      <c r="X35" s="78"/>
      <c r="Y35" s="294"/>
      <c r="Z35" s="294"/>
      <c r="AA35" s="294"/>
      <c r="AB35" s="294"/>
      <c r="AC35" s="294"/>
      <c r="AD35" s="294"/>
      <c r="AE35" s="294"/>
      <c r="AF35" s="294"/>
      <c r="AG35" s="294"/>
      <c r="AH35" s="294"/>
      <c r="AI35" s="294"/>
      <c r="AJ35" s="294"/>
      <c r="AK35" s="294"/>
      <c r="AL35" s="294"/>
    </row>
    <row r="36" spans="1:38" ht="14" x14ac:dyDescent="0.15">
      <c r="A36" s="77" t="s">
        <v>53</v>
      </c>
      <c r="B36" s="32"/>
      <c r="C36" s="87">
        <v>0.4</v>
      </c>
      <c r="D36" s="32"/>
      <c r="E36" s="32"/>
      <c r="F36" s="32"/>
      <c r="G36" s="32"/>
      <c r="H36" s="32"/>
      <c r="I36" s="32"/>
      <c r="J36" s="32"/>
      <c r="K36" s="32"/>
      <c r="L36" s="32"/>
      <c r="M36" s="32"/>
      <c r="N36" s="32"/>
      <c r="O36" s="32"/>
      <c r="P36" s="32"/>
      <c r="Q36" s="32"/>
      <c r="R36" s="32"/>
      <c r="S36" s="32"/>
      <c r="T36" s="32"/>
      <c r="U36" s="32"/>
      <c r="V36" s="32"/>
      <c r="W36" s="32"/>
      <c r="X36" s="78"/>
      <c r="Y36" s="294"/>
      <c r="Z36" s="294"/>
      <c r="AA36" s="294"/>
      <c r="AB36" s="294"/>
      <c r="AC36" s="294"/>
      <c r="AD36" s="294"/>
      <c r="AE36" s="294"/>
      <c r="AF36" s="294"/>
      <c r="AG36" s="294"/>
      <c r="AH36" s="294"/>
      <c r="AI36" s="294"/>
      <c r="AJ36" s="294"/>
      <c r="AK36" s="294"/>
      <c r="AL36" s="294"/>
    </row>
    <row r="37" spans="1:38" ht="14" x14ac:dyDescent="0.15">
      <c r="A37" s="77" t="s">
        <v>54</v>
      </c>
      <c r="B37" s="32"/>
      <c r="C37" s="87">
        <v>0.3</v>
      </c>
      <c r="D37" s="32"/>
      <c r="E37" s="32"/>
      <c r="F37" s="32"/>
      <c r="G37" s="32"/>
      <c r="H37" s="32"/>
      <c r="I37" s="32"/>
      <c r="J37" s="32"/>
      <c r="K37" s="32"/>
      <c r="L37" s="32"/>
      <c r="M37" s="32"/>
      <c r="N37" s="32"/>
      <c r="O37" s="32"/>
      <c r="P37" s="32"/>
      <c r="Q37" s="32"/>
      <c r="R37" s="32"/>
      <c r="S37" s="32"/>
      <c r="T37" s="32"/>
      <c r="U37" s="32"/>
      <c r="V37" s="32"/>
      <c r="W37" s="32"/>
      <c r="X37" s="78"/>
      <c r="Y37" s="294"/>
      <c r="Z37" s="294"/>
      <c r="AA37" s="294"/>
      <c r="AB37" s="294"/>
      <c r="AC37" s="294"/>
      <c r="AD37" s="294"/>
      <c r="AE37" s="294"/>
      <c r="AF37" s="294"/>
      <c r="AG37" s="294"/>
      <c r="AH37" s="294"/>
      <c r="AI37" s="294"/>
      <c r="AJ37" s="294"/>
      <c r="AK37" s="294"/>
      <c r="AL37" s="294"/>
    </row>
    <row r="38" spans="1:38" ht="15" thickBot="1" x14ac:dyDescent="0.2">
      <c r="A38" s="174"/>
      <c r="B38" s="175"/>
      <c r="C38" s="175"/>
      <c r="D38" s="175"/>
      <c r="E38" s="175"/>
      <c r="F38" s="175"/>
      <c r="G38" s="175"/>
      <c r="H38" s="175"/>
      <c r="I38" s="175"/>
      <c r="J38" s="175"/>
      <c r="K38" s="175"/>
      <c r="L38" s="175"/>
      <c r="M38" s="175"/>
      <c r="N38" s="175"/>
      <c r="O38" s="175"/>
      <c r="P38" s="175"/>
      <c r="Q38" s="175"/>
      <c r="R38" s="175"/>
      <c r="S38" s="175"/>
      <c r="T38" s="175"/>
      <c r="U38" s="175"/>
      <c r="V38" s="175"/>
      <c r="W38" s="175"/>
      <c r="X38" s="176"/>
      <c r="Y38" s="294"/>
      <c r="Z38" s="294"/>
      <c r="AA38" s="294"/>
      <c r="AB38" s="294"/>
      <c r="AC38" s="294"/>
      <c r="AD38" s="294"/>
      <c r="AE38" s="294"/>
      <c r="AF38" s="294"/>
      <c r="AG38" s="294"/>
      <c r="AH38" s="294"/>
      <c r="AI38" s="294"/>
      <c r="AJ38" s="294"/>
      <c r="AK38" s="294"/>
      <c r="AL38" s="294"/>
    </row>
    <row r="39" spans="1:38" ht="75" x14ac:dyDescent="0.15">
      <c r="A39" s="177" t="s">
        <v>55</v>
      </c>
      <c r="B39" s="178" t="s">
        <v>56</v>
      </c>
      <c r="C39" s="179" t="s">
        <v>57</v>
      </c>
      <c r="D39" s="179" t="s">
        <v>58</v>
      </c>
      <c r="E39" s="179" t="s">
        <v>6</v>
      </c>
      <c r="F39" s="179" t="s">
        <v>170</v>
      </c>
      <c r="G39" s="179" t="s">
        <v>171</v>
      </c>
      <c r="H39" s="179" t="s">
        <v>172</v>
      </c>
      <c r="I39" s="179" t="s">
        <v>111</v>
      </c>
      <c r="J39" s="206" t="s">
        <v>335</v>
      </c>
      <c r="K39" s="207" t="s">
        <v>101</v>
      </c>
      <c r="L39" s="180" t="s">
        <v>339</v>
      </c>
      <c r="M39" s="181" t="s">
        <v>102</v>
      </c>
      <c r="N39" s="181" t="s">
        <v>183</v>
      </c>
      <c r="O39" s="181" t="s">
        <v>116</v>
      </c>
      <c r="P39" s="181" t="s">
        <v>84</v>
      </c>
      <c r="Q39" s="208" t="s">
        <v>336</v>
      </c>
      <c r="R39" s="208" t="s">
        <v>337</v>
      </c>
      <c r="S39" s="209" t="s">
        <v>85</v>
      </c>
      <c r="T39" s="209" t="s">
        <v>86</v>
      </c>
      <c r="U39" s="182" t="s">
        <v>176</v>
      </c>
      <c r="V39" s="182" t="s">
        <v>177</v>
      </c>
      <c r="W39" s="181" t="s">
        <v>87</v>
      </c>
      <c r="X39" s="183" t="s">
        <v>88</v>
      </c>
      <c r="Y39" s="294"/>
      <c r="Z39" s="294"/>
      <c r="AA39" s="294"/>
      <c r="AB39" s="294"/>
      <c r="AC39" s="294"/>
      <c r="AD39" s="294"/>
      <c r="AE39" s="294"/>
      <c r="AF39" s="294"/>
      <c r="AG39" s="294"/>
      <c r="AH39" s="294"/>
      <c r="AI39" s="294"/>
      <c r="AJ39" s="294"/>
      <c r="AK39" s="294"/>
      <c r="AL39" s="294"/>
    </row>
    <row r="40" spans="1:38" ht="14" x14ac:dyDescent="0.15">
      <c r="A40" s="110" t="str">
        <f>'ACT Oct 2022'!K17</f>
        <v>ActewAGL</v>
      </c>
      <c r="B40" s="111" t="str">
        <f>'ACT Oct 2022'!L17</f>
        <v>Business Rewards</v>
      </c>
      <c r="C40" s="112">
        <f>IF('ACT Oct 2022'!BP17=0,91*'ACT Oct 2022'!M17/100,(91*'ACT Oct 2022'!M17/100)+'ACT Oct 2022'!BP17/4)</f>
        <v>126.03499999999998</v>
      </c>
      <c r="D40" s="112">
        <f>IF('ACT Oct 2022'!O17="",$C$34*$C$35*'ACT Oct 2022'!N17/100,IF($C$34*$C$35&gt;='ACT Oct 2022'!P17,('ACT Oct 2022'!P17*'ACT Oct 2022'!N17/100),($C$34*$C$35*'ACT Oct 2022'!N17/100)))</f>
        <v>557.99999999999989</v>
      </c>
      <c r="E40" s="112">
        <f>IF(AND('ACT Oct 2022'!P17&gt;0,'ACT Oct 2022'!R17&gt;0),IF($C$34*$C$35&lt;'ACT Oct 2022'!P17,0,IF($C$34*$C$35&lt;=('ACT Oct 2022'!R17+'ACT Oct 2022'!P17),(($C$34*$C$35-'ACT Oct 2022'!P17)*'ACT Oct 2022'!Q17/100),(('ACT Oct 2022'!R17)*'ACT Oct 2022'!Q17/100))),0)</f>
        <v>0</v>
      </c>
      <c r="F40" s="112">
        <f>IF(AND('ACT Oct 2022'!R17&gt;0,'ACT Oct 2022'!T17&gt;0),IF(($C$34*$C$35&lt;'ACT Oct 2022'!T17),(0),($C$34*$C$35-'ACT Oct 2022'!T17)*'ACT Oct 2022'!U17/100),IF(AND('ACT Oct 2022'!R17&gt;0,'ACT Oct 2022'!T17=""),IF(($C$34*$C$35&lt;'ACT Oct 2022'!R17+'ACT Oct 2022'!P17),(0),(($C$34*$C$35-('ACT Oct 2022'!R17+'ACT Oct 2022'!P17))*'ACT Oct 2022'!S17/100)),IF(AND('ACT Oct 2022'!P17&gt;0,'ACT Oct 2022'!R17=""&gt;0),IF(($C$34*$C$35&lt;'ACT Oct 2022'!P17),(0),($C$34*$C$35-'ACT Oct 2022'!P17)*'ACT Oct 2022'!Q17/100),0)))</f>
        <v>0</v>
      </c>
      <c r="G40" s="112">
        <f>($C$34*$C$36)*'ACT Oct 2022'!AI17/100</f>
        <v>578</v>
      </c>
      <c r="H40" s="112">
        <f>($C$34*$C$37)*'ACT Oct 2022'!W17/100</f>
        <v>310.5</v>
      </c>
      <c r="I40" s="115">
        <f t="shared" ref="I40:I46" si="20">SUM(C40:H40)</f>
        <v>1572.5349999999999</v>
      </c>
      <c r="J40" s="115">
        <f>(I40-C40)*4</f>
        <v>5785.9999999999991</v>
      </c>
      <c r="K40" s="115">
        <f>I40*4</f>
        <v>6290.1399999999994</v>
      </c>
      <c r="L40" s="85">
        <f>K40*1.1</f>
        <v>6919.1539999999995</v>
      </c>
      <c r="M40" s="116">
        <f>'ACT Oct 2022'!BB17</f>
        <v>10</v>
      </c>
      <c r="N40" s="116">
        <f>'ACT Oct 2022'!BC17</f>
        <v>0</v>
      </c>
      <c r="O40" s="116">
        <f>'ACT Oct 2022'!BD17</f>
        <v>0</v>
      </c>
      <c r="P40" s="116">
        <f>'ACT Oct 2022'!BE17</f>
        <v>0</v>
      </c>
      <c r="Q40" s="116" t="str">
        <f t="shared" ref="Q40:Q46" si="21">IF(SUM(M40:P40)=0,"No discount",IF(M40&gt;0,"Guaranteed off bill",IF(N40&gt;0,"Guaranteed off usage",IF(O40&gt;0,"Pay-on-time off bill","Pay-on-time off usage"))))</f>
        <v>Guaranteed off bill</v>
      </c>
      <c r="R40" s="116" t="str">
        <f t="shared" ref="R40:R46" si="22">IF(OR(A40="Origin Energy",A40="Red Energy",A40="Powershop"),"Inclusive","Exclusive")</f>
        <v>Exclusive</v>
      </c>
      <c r="S40" s="211">
        <f>IF(AND(Q40="Guaranteed off bill",R40="Inclusive"),((K40*1.1)-((K40*1.1)*M40/100))/1.1,IF(AND(Q40="Guaranteed off usage",R40="Inclusive"),((K40*1.1)-((J40*1.1)*N40/100))/1.1,IF(AND(Q40="Guaranteed off bill",R40="Exclusive"),K40-(K40*M40/100),IF(AND(Q40="Guaranteed off usage",R40="Exclusive"),K40-(J40*N40/100),IF(R40="Inclusive",((K40*1.1))/1.1,K40)))))</f>
        <v>5661.1259999999993</v>
      </c>
      <c r="T40" s="212">
        <f>IF(AND(Q40="Pay-on-time off bill",R40="Inclusive"),((S40*1.1)-((S40*1.1)*O40/100))/1.1,IF(AND(Q40="Pay-on-time off usage",R40="Inclusive"),((S40*1.1)-((J40*1.1)*P40/100))/1.1,IF(AND(Q40="Pay-on-time off bill",R40="Exclusive"),S40-(S40*O40/100),IF(AND(Q40="Pay-on-time off usage",R40="Exclusive"),S40-(J40*P40/100),IF(R40="Inclusive",((S40*1.1))/1.1,S40)))))</f>
        <v>5661.1259999999993</v>
      </c>
      <c r="U40" s="85">
        <f t="shared" ref="U40:V46" si="23">S40*1.1</f>
        <v>6227.2385999999997</v>
      </c>
      <c r="V40" s="85">
        <f t="shared" si="23"/>
        <v>6227.2385999999997</v>
      </c>
      <c r="W40" s="117">
        <f>'ACT Oct 2022'!BL17</f>
        <v>0</v>
      </c>
      <c r="X40" s="118">
        <f>'ACT Oct 2022'!BM17</f>
        <v>0</v>
      </c>
      <c r="Y40" s="294"/>
      <c r="Z40" s="294"/>
      <c r="AA40" s="294"/>
      <c r="AB40" s="294"/>
      <c r="AC40" s="294"/>
      <c r="AD40" s="294"/>
      <c r="AE40" s="294"/>
      <c r="AF40" s="294"/>
      <c r="AG40" s="294"/>
      <c r="AH40" s="294"/>
      <c r="AI40" s="294"/>
      <c r="AJ40" s="294"/>
      <c r="AK40" s="294"/>
      <c r="AL40" s="294"/>
    </row>
    <row r="41" spans="1:38" ht="14" x14ac:dyDescent="0.15">
      <c r="A41" s="110" t="str">
        <f>'ACT Oct 2022'!K18</f>
        <v>EnergyAustralia</v>
      </c>
      <c r="B41" s="111" t="str">
        <f>'ACT Oct 2022'!L18</f>
        <v>Balance Plan</v>
      </c>
      <c r="C41" s="112">
        <f>IF('ACT Oct 2022'!BP18=0,91*'ACT Oct 2022'!M18/100,(91*'ACT Oct 2022'!M18/100)+'ACT Oct 2022'!BP18/4)</f>
        <v>121.20372727272725</v>
      </c>
      <c r="D41" s="112">
        <f>IF('ACT Oct 2022'!O18="",$C$34*$C$35*'ACT Oct 2022'!N18/100,IF($C$34*$C$35&gt;='ACT Oct 2022'!P18,('ACT Oct 2022'!P18*'ACT Oct 2022'!N18/100),($C$34*$C$35*'ACT Oct 2022'!N18/100)))</f>
        <v>691.63636363636351</v>
      </c>
      <c r="E41" s="112">
        <f>IF(AND('ACT Oct 2022'!P18&gt;0,'ACT Oct 2022'!R18&gt;0),IF($C$34*$C$35&lt;'ACT Oct 2022'!P18,0,IF($C$34*$C$35&lt;=('ACT Oct 2022'!R18+'ACT Oct 2022'!P18),(($C$34*$C$35-'ACT Oct 2022'!P18)*'ACT Oct 2022'!Q18/100),(('ACT Oct 2022'!R18)*'ACT Oct 2022'!Q18/100))),0)</f>
        <v>0</v>
      </c>
      <c r="F41" s="112">
        <f>IF(AND('ACT Oct 2022'!R18&gt;0,'ACT Oct 2022'!T18&gt;0),IF(($C$34*$C$35&lt;'ACT Oct 2022'!T18),(0),($C$34*$C$35-'ACT Oct 2022'!T18)*'ACT Oct 2022'!U18/100),IF(AND('ACT Oct 2022'!R18&gt;0,'ACT Oct 2022'!T18=""),IF(($C$34*$C$35&lt;'ACT Oct 2022'!R18+'ACT Oct 2022'!P18),(0),(($C$34*$C$35-('ACT Oct 2022'!R18+'ACT Oct 2022'!P18))*'ACT Oct 2022'!S18/100)),IF(AND('ACT Oct 2022'!P18&gt;0,'ACT Oct 2022'!R18=""&gt;0),IF(($C$34*$C$35&lt;'ACT Oct 2022'!P18),(0),($C$34*$C$35-'ACT Oct 2022'!P18)*'ACT Oct 2022'!Q18/100),0)))</f>
        <v>0</v>
      </c>
      <c r="G41" s="112">
        <f>($C$34*$C$36)*'ACT Oct 2022'!AI18/100</f>
        <v>673.09090909090912</v>
      </c>
      <c r="H41" s="112">
        <f>($C$34*$C$37)*'ACT Oct 2022'!W18/100</f>
        <v>419.72727272727275</v>
      </c>
      <c r="I41" s="115">
        <f t="shared" si="20"/>
        <v>1905.6582727272728</v>
      </c>
      <c r="J41" s="115">
        <f>(I41-C41)*4</f>
        <v>7137.818181818182</v>
      </c>
      <c r="K41" s="115">
        <f>I41*4</f>
        <v>7622.6330909090912</v>
      </c>
      <c r="L41" s="85">
        <f>K41*1.1</f>
        <v>8384.8964000000014</v>
      </c>
      <c r="M41" s="116">
        <f>'ACT Oct 2022'!BB18</f>
        <v>5</v>
      </c>
      <c r="N41" s="116">
        <f>'ACT Oct 2022'!BC18</f>
        <v>0</v>
      </c>
      <c r="O41" s="116">
        <f>'ACT Oct 2022'!BD18</f>
        <v>0</v>
      </c>
      <c r="P41" s="116">
        <f>'ACT Oct 2022'!BE18</f>
        <v>0</v>
      </c>
      <c r="Q41" s="116" t="str">
        <f t="shared" si="21"/>
        <v>Guaranteed off bill</v>
      </c>
      <c r="R41" s="116" t="str">
        <f t="shared" si="22"/>
        <v>Exclusive</v>
      </c>
      <c r="S41" s="211">
        <f>IF(AND(Q41="Guaranteed off bill",R41="Inclusive"),((K41*1.1)-((K41*1.1)*M41/100))/1.1,IF(AND(Q41="Guaranteed off usage",R41="Inclusive"),((K41*1.1)-((J41*1.1)*N41/100))/1.1,IF(AND(Q41="Guaranteed off bill",R41="Exclusive"),K41-(K41*M41/100),IF(AND(Q41="Guaranteed off usage",R41="Exclusive"),K41-(J41*N41/100),IF(R41="Inclusive",((K41*1.1))/1.1,K41)))))</f>
        <v>7241.5014363636365</v>
      </c>
      <c r="T41" s="212">
        <f>IF(AND(Q41="Pay-on-time off bill",R41="Inclusive"),((S41*1.1)-((S41*1.1)*O41/100))/1.1,IF(AND(Q41="Pay-on-time off usage",R41="Inclusive"),((S41*1.1)-((J41*1.1)*P41/100))/1.1,IF(AND(Q41="Pay-on-time off bill",R41="Exclusive"),S41-(S41*O41/100),IF(AND(Q41="Pay-on-time off usage",R41="Exclusive"),S41-(J41*P41/100),IF(R41="Inclusive",((S41*1.1))/1.1,S41)))))</f>
        <v>7241.5014363636365</v>
      </c>
      <c r="U41" s="85">
        <f t="shared" si="23"/>
        <v>7965.6515800000006</v>
      </c>
      <c r="V41" s="85">
        <f t="shared" si="23"/>
        <v>7965.6515800000006</v>
      </c>
      <c r="W41" s="117">
        <f>'ACT Oct 2022'!BL18</f>
        <v>0</v>
      </c>
      <c r="X41" s="118">
        <f>'ACT Oct 2022'!BM18</f>
        <v>0</v>
      </c>
      <c r="Y41" s="294"/>
      <c r="Z41" s="294"/>
      <c r="AA41" s="294"/>
      <c r="AB41" s="294"/>
      <c r="AC41" s="294"/>
      <c r="AD41" s="294"/>
      <c r="AE41" s="294"/>
      <c r="AF41" s="294"/>
      <c r="AG41" s="294"/>
      <c r="AH41" s="294"/>
      <c r="AI41" s="294"/>
      <c r="AJ41" s="294"/>
      <c r="AK41" s="294"/>
      <c r="AL41" s="294"/>
    </row>
    <row r="42" spans="1:38" ht="14" x14ac:dyDescent="0.15">
      <c r="A42" s="110" t="str">
        <f>'ACT Oct 2022'!K19</f>
        <v>Origin Energy</v>
      </c>
      <c r="B42" s="111" t="str">
        <f>'ACT Oct 2022'!L19</f>
        <v>Go Variable</v>
      </c>
      <c r="C42" s="112">
        <f>IF('ACT Oct 2022'!BP19=0,91*'ACT Oct 2022'!M19/100,(91*'ACT Oct 2022'!M19/100)+'ACT Oct 2022'!BP19/4)</f>
        <v>122.89963636363635</v>
      </c>
      <c r="D42" s="112">
        <f>IF('ACT Oct 2022'!O19="",$C$34*$C$35*'ACT Oct 2022'!N19/100,IF($C$34*$C$35&gt;='ACT Oct 2022'!P19,('ACT Oct 2022'!P19*'ACT Oct 2022'!N19/100),($C$34*$C$35*'ACT Oct 2022'!N19/100)))</f>
        <v>578.72727272727263</v>
      </c>
      <c r="E42" s="112">
        <f>IF(AND('ACT Oct 2022'!P19&gt;0,'ACT Oct 2022'!R19&gt;0),IF($C$34*$C$35&lt;'ACT Oct 2022'!P19,0,IF($C$34*$C$35&lt;=('ACT Oct 2022'!R19+'ACT Oct 2022'!P19),(($C$34*$C$35-'ACT Oct 2022'!P19)*'ACT Oct 2022'!Q19/100),(('ACT Oct 2022'!R19)*'ACT Oct 2022'!Q19/100))),0)</f>
        <v>0</v>
      </c>
      <c r="F42" s="112">
        <f>IF(AND('ACT Oct 2022'!R19&gt;0,'ACT Oct 2022'!T19&gt;0),IF(($C$34*$C$35&lt;'ACT Oct 2022'!T19),(0),($C$34*$C$35-'ACT Oct 2022'!T19)*'ACT Oct 2022'!U19/100),IF(AND('ACT Oct 2022'!R19&gt;0,'ACT Oct 2022'!T19=""),IF(($C$34*$C$35&lt;'ACT Oct 2022'!R19+'ACT Oct 2022'!P19),(0),(($C$34*$C$35-('ACT Oct 2022'!R19+'ACT Oct 2022'!P19))*'ACT Oct 2022'!S19/100)),IF(AND('ACT Oct 2022'!P19&gt;0,'ACT Oct 2022'!R19=""&gt;0),IF(($C$34*$C$35&lt;'ACT Oct 2022'!P19),(0),($C$34*$C$35-'ACT Oct 2022'!P19)*'ACT Oct 2022'!Q19/100),0)))</f>
        <v>0</v>
      </c>
      <c r="G42" s="112">
        <f>($C$34*$C$36)*'ACT Oct 2022'!AI19/100</f>
        <v>555.09090909090901</v>
      </c>
      <c r="H42" s="112">
        <f>($C$34*$C$37)*'ACT Oct 2022'!W19/100</f>
        <v>311.0454545454545</v>
      </c>
      <c r="I42" s="115">
        <f t="shared" si="20"/>
        <v>1567.7632727272726</v>
      </c>
      <c r="J42" s="115">
        <f t="shared" ref="J42:J46" si="24">(I42-C42)*4</f>
        <v>5779.454545454545</v>
      </c>
      <c r="K42" s="115">
        <f t="shared" ref="K42:K46" si="25">I42*4</f>
        <v>6271.0530909090903</v>
      </c>
      <c r="L42" s="85">
        <f t="shared" ref="L42:L46" si="26">K42*1.1</f>
        <v>6898.1584000000003</v>
      </c>
      <c r="M42" s="116">
        <f>'ACT Oct 2022'!BB19</f>
        <v>0</v>
      </c>
      <c r="N42" s="116">
        <f>'ACT Oct 2022'!BC19</f>
        <v>0</v>
      </c>
      <c r="O42" s="116">
        <f>'ACT Oct 2022'!BD19</f>
        <v>0</v>
      </c>
      <c r="P42" s="116">
        <f>'ACT Oct 2022'!BE19</f>
        <v>0</v>
      </c>
      <c r="Q42" s="116" t="str">
        <f t="shared" si="21"/>
        <v>No discount</v>
      </c>
      <c r="R42" s="116" t="str">
        <f t="shared" si="22"/>
        <v>Inclusive</v>
      </c>
      <c r="S42" s="211">
        <f t="shared" ref="S42:S46" si="27">IF(AND(Q42="Guaranteed off bill",R42="Inclusive"),((K42*1.1)-((K42*1.1)*M42/100))/1.1,IF(AND(Q42="Guaranteed off usage",R42="Inclusive"),((K42*1.1)-((J42*1.1)*N42/100))/1.1,IF(AND(Q42="Guaranteed off bill",R42="Exclusive"),K42-(K42*M42/100),IF(AND(Q42="Guaranteed off usage",R42="Exclusive"),K42-(J42*N42/100),IF(R42="Inclusive",((K42*1.1))/1.1,K42)))))</f>
        <v>6271.0530909090903</v>
      </c>
      <c r="T42" s="212">
        <f t="shared" ref="T42:T46" si="28">IF(AND(Q42="Pay-on-time off bill",R42="Inclusive"),((S42*1.1)-((S42*1.1)*O42/100))/1.1,IF(AND(Q42="Pay-on-time off usage",R42="Inclusive"),((S42*1.1)-((J42*1.1)*P42/100))/1.1,IF(AND(Q42="Pay-on-time off bill",R42="Exclusive"),S42-(S42*O42/100),IF(AND(Q42="Pay-on-time off usage",R42="Exclusive"),S42-(J42*P42/100),IF(R42="Inclusive",((S42*1.1))/1.1,S42)))))</f>
        <v>6271.0530909090903</v>
      </c>
      <c r="U42" s="85">
        <f t="shared" si="23"/>
        <v>6898.1584000000003</v>
      </c>
      <c r="V42" s="85">
        <f t="shared" si="23"/>
        <v>6898.1584000000003</v>
      </c>
      <c r="W42" s="117">
        <f>'ACT Oct 2022'!BL19</f>
        <v>12</v>
      </c>
      <c r="X42" s="118">
        <f>'ACT Oct 2022'!BM19</f>
        <v>0</v>
      </c>
      <c r="Y42" s="294"/>
      <c r="Z42" s="294"/>
      <c r="AA42" s="294"/>
      <c r="AB42" s="294"/>
      <c r="AC42" s="294"/>
      <c r="AD42" s="294"/>
      <c r="AE42" s="294"/>
      <c r="AF42" s="294"/>
      <c r="AG42" s="294"/>
      <c r="AH42" s="294"/>
      <c r="AI42" s="294"/>
      <c r="AJ42" s="294"/>
      <c r="AK42" s="294"/>
      <c r="AL42" s="294"/>
    </row>
    <row r="43" spans="1:38" ht="14" x14ac:dyDescent="0.15">
      <c r="A43" s="110" t="str">
        <f>'ACT Oct 2022'!K20</f>
        <v>Red Energy</v>
      </c>
      <c r="B43" s="111" t="str">
        <f>'ACT Oct 2022'!L20</f>
        <v>Red Business Saver</v>
      </c>
      <c r="C43" s="112">
        <f>IF('ACT Oct 2022'!BP20=0,91*'ACT Oct 2022'!M20/100,(91*'ACT Oct 2022'!M20/100)+'ACT Oct 2022'!BP20/4)</f>
        <v>104.63345454545453</v>
      </c>
      <c r="D43" s="112">
        <f>IF('ACT Oct 2022'!O20="",$C$34*$C$35*'ACT Oct 2022'!N20/100,IF($C$34*$C$35&gt;='ACT Oct 2022'!P20,('ACT Oct 2022'!P20*'ACT Oct 2022'!N20/100),($C$34*$C$35*'ACT Oct 2022'!N20/100)))</f>
        <v>509.7272727272728</v>
      </c>
      <c r="E43" s="112">
        <f>IF(AND('ACT Oct 2022'!P20&gt;0,'ACT Oct 2022'!R20&gt;0),IF($C$34*$C$35&lt;'ACT Oct 2022'!P20,0,IF($C$34*$C$35&lt;=('ACT Oct 2022'!R20+'ACT Oct 2022'!P20),(($C$34*$C$35-'ACT Oct 2022'!P20)*'ACT Oct 2022'!Q20/100),(('ACT Oct 2022'!R20)*'ACT Oct 2022'!Q20/100))),0)</f>
        <v>0</v>
      </c>
      <c r="F43" s="112">
        <f>IF(AND('ACT Oct 2022'!R20&gt;0,'ACT Oct 2022'!T20&gt;0),IF(($C$34*$C$35&lt;'ACT Oct 2022'!T20),(0),($C$34*$C$35-'ACT Oct 2022'!T20)*'ACT Oct 2022'!U20/100),IF(AND('ACT Oct 2022'!R20&gt;0,'ACT Oct 2022'!T20=""),IF(($C$34*$C$35&lt;'ACT Oct 2022'!R20+'ACT Oct 2022'!P20),(0),(($C$34*$C$35-('ACT Oct 2022'!R20+'ACT Oct 2022'!P20))*'ACT Oct 2022'!S20/100)),IF(AND('ACT Oct 2022'!P20&gt;0,'ACT Oct 2022'!R20=""&gt;0),IF(($C$34*$C$35&lt;'ACT Oct 2022'!P20),(0),($C$34*$C$35-'ACT Oct 2022'!P20)*'ACT Oct 2022'!Q20/100),0)))</f>
        <v>0</v>
      </c>
      <c r="G43" s="112">
        <f>($C$34*$C$36)*'ACT Oct 2022'!AI20/100</f>
        <v>488.5454545454545</v>
      </c>
      <c r="H43" s="112">
        <f>($C$34*$C$37)*'ACT Oct 2022'!W20/100</f>
        <v>271.49999999999994</v>
      </c>
      <c r="I43" s="115">
        <f t="shared" si="20"/>
        <v>1374.4061818181817</v>
      </c>
      <c r="J43" s="115">
        <f t="shared" si="24"/>
        <v>5079.090909090909</v>
      </c>
      <c r="K43" s="115">
        <f t="shared" si="25"/>
        <v>5497.6247272727269</v>
      </c>
      <c r="L43" s="85">
        <f t="shared" si="26"/>
        <v>6047.3872000000001</v>
      </c>
      <c r="M43" s="116">
        <f>'ACT Oct 2022'!BB20</f>
        <v>0</v>
      </c>
      <c r="N43" s="116">
        <f>'ACT Oct 2022'!BC20</f>
        <v>0</v>
      </c>
      <c r="O43" s="116">
        <f>'ACT Oct 2022'!BD20</f>
        <v>0</v>
      </c>
      <c r="P43" s="116">
        <f>'ACT Oct 2022'!BE20</f>
        <v>0</v>
      </c>
      <c r="Q43" s="116" t="str">
        <f t="shared" si="21"/>
        <v>No discount</v>
      </c>
      <c r="R43" s="116" t="str">
        <f t="shared" si="22"/>
        <v>Inclusive</v>
      </c>
      <c r="S43" s="211">
        <f t="shared" si="27"/>
        <v>5497.6247272727269</v>
      </c>
      <c r="T43" s="212">
        <f t="shared" si="28"/>
        <v>5497.6247272727269</v>
      </c>
      <c r="U43" s="85">
        <f t="shared" si="23"/>
        <v>6047.3872000000001</v>
      </c>
      <c r="V43" s="85">
        <f t="shared" si="23"/>
        <v>6047.3872000000001</v>
      </c>
      <c r="W43" s="117">
        <f>'ACT Oct 2022'!BL20</f>
        <v>0</v>
      </c>
      <c r="X43" s="118">
        <f>'ACT Oct 2022'!BM20</f>
        <v>0</v>
      </c>
      <c r="Y43" s="294"/>
      <c r="Z43" s="294"/>
      <c r="AA43" s="294"/>
      <c r="AB43" s="294"/>
      <c r="AC43" s="294"/>
      <c r="AD43" s="294"/>
      <c r="AE43" s="294"/>
      <c r="AF43" s="294"/>
      <c r="AG43" s="294"/>
      <c r="AH43" s="294"/>
      <c r="AI43" s="294"/>
      <c r="AJ43" s="294"/>
      <c r="AK43" s="294"/>
      <c r="AL43" s="294"/>
    </row>
    <row r="44" spans="1:38" ht="14" x14ac:dyDescent="0.15">
      <c r="A44" s="110" t="str">
        <f>'ACT Oct 2022'!K21</f>
        <v>Energy Locals</v>
      </c>
      <c r="B44" s="111" t="str">
        <f>'ACT Oct 2022'!L21</f>
        <v>Business Member</v>
      </c>
      <c r="C44" s="112">
        <f>IF('ACT Oct 2022'!BP21=0,91*'ACT Oct 2022'!M21/100,(91*'ACT Oct 2022'!M21/100)+'ACT Oct 2022'!BP21/4)</f>
        <v>124.44999999999999</v>
      </c>
      <c r="D44" s="112">
        <f>IF('ACT Oct 2022'!O21="",$C$34*$C$35*'ACT Oct 2022'!N21/100,IF($C$34*$C$35&gt;='ACT Oct 2022'!P21,('ACT Oct 2022'!P21*'ACT Oct 2022'!N21/100),($C$34*$C$35*'ACT Oct 2022'!N21/100)))</f>
        <v>586.36363636363637</v>
      </c>
      <c r="E44" s="112">
        <f>IF(AND('ACT Oct 2022'!P21&gt;0,'ACT Oct 2022'!R21&gt;0),IF($C$34*$C$35&lt;'ACT Oct 2022'!P21,0,IF($C$34*$C$35&lt;=('ACT Oct 2022'!R21+'ACT Oct 2022'!P21),(($C$34*$C$35-'ACT Oct 2022'!P21)*'ACT Oct 2022'!Q21/100),(('ACT Oct 2022'!R21)*'ACT Oct 2022'!Q21/100))),0)</f>
        <v>0</v>
      </c>
      <c r="F44" s="112">
        <f>IF(AND('ACT Oct 2022'!R21&gt;0,'ACT Oct 2022'!T21&gt;0),IF(($C$34*$C$35&lt;'ACT Oct 2022'!T21),(0),($C$34*$C$35-'ACT Oct 2022'!T21)*'ACT Oct 2022'!U21/100),IF(AND('ACT Oct 2022'!R21&gt;0,'ACT Oct 2022'!T21=""),IF(($C$34*$C$35&lt;'ACT Oct 2022'!R21+'ACT Oct 2022'!P21),(0),(($C$34*$C$35-('ACT Oct 2022'!R21+'ACT Oct 2022'!P21))*'ACT Oct 2022'!S21/100)),IF(AND('ACT Oct 2022'!P21&gt;0,'ACT Oct 2022'!R21=""&gt;0),IF(($C$34*$C$35&lt;'ACT Oct 2022'!P21),(0),($C$34*$C$35-'ACT Oct 2022'!P21)*'ACT Oct 2022'!Q21/100),0)))</f>
        <v>0</v>
      </c>
      <c r="G44" s="112">
        <f>($C$34*$C$36)*'ACT Oct 2022'!AI21/100</f>
        <v>563.63636363636363</v>
      </c>
      <c r="H44" s="112">
        <f>($C$34*$C$37)*'ACT Oct 2022'!W21/100</f>
        <v>286.36363636363637</v>
      </c>
      <c r="I44" s="115">
        <f t="shared" si="20"/>
        <v>1560.8136363636363</v>
      </c>
      <c r="J44" s="115">
        <f t="shared" si="24"/>
        <v>5745.454545454545</v>
      </c>
      <c r="K44" s="115">
        <f t="shared" si="25"/>
        <v>6243.2545454545452</v>
      </c>
      <c r="L44" s="85">
        <f t="shared" si="26"/>
        <v>6867.58</v>
      </c>
      <c r="M44" s="116">
        <f>'ACT Oct 2022'!BB21</f>
        <v>0</v>
      </c>
      <c r="N44" s="116">
        <f>'ACT Oct 2022'!BC21</f>
        <v>0</v>
      </c>
      <c r="O44" s="116">
        <f>'ACT Oct 2022'!BD21</f>
        <v>0</v>
      </c>
      <c r="P44" s="116">
        <f>'ACT Oct 2022'!BE21</f>
        <v>0</v>
      </c>
      <c r="Q44" s="116" t="str">
        <f t="shared" si="21"/>
        <v>No discount</v>
      </c>
      <c r="R44" s="116" t="str">
        <f t="shared" si="22"/>
        <v>Exclusive</v>
      </c>
      <c r="S44" s="211">
        <f t="shared" si="27"/>
        <v>6243.2545454545452</v>
      </c>
      <c r="T44" s="212">
        <f t="shared" si="28"/>
        <v>6243.2545454545452</v>
      </c>
      <c r="U44" s="85">
        <f t="shared" si="23"/>
        <v>6867.58</v>
      </c>
      <c r="V44" s="85">
        <f t="shared" si="23"/>
        <v>6867.58</v>
      </c>
      <c r="W44" s="117">
        <f>'ACT Oct 2022'!BL21</f>
        <v>0</v>
      </c>
      <c r="X44" s="118">
        <f>'ACT Oct 2022'!BM21</f>
        <v>0</v>
      </c>
      <c r="Y44" s="294"/>
      <c r="Z44" s="294"/>
      <c r="AA44" s="294"/>
      <c r="AB44" s="294"/>
      <c r="AC44" s="294"/>
      <c r="AD44" s="294"/>
      <c r="AE44" s="294"/>
      <c r="AF44" s="294"/>
      <c r="AG44" s="294"/>
      <c r="AH44" s="294"/>
      <c r="AI44" s="294"/>
      <c r="AJ44" s="294"/>
      <c r="AK44" s="294"/>
      <c r="AL44" s="294"/>
    </row>
    <row r="45" spans="1:38" ht="14" x14ac:dyDescent="0.15">
      <c r="A45" s="110" t="str">
        <f>'ACT Oct 2022'!K22</f>
        <v>ReAmped Energy</v>
      </c>
      <c r="B45" s="111" t="str">
        <f>'ACT Oct 2022'!L22</f>
        <v>Business</v>
      </c>
      <c r="C45" s="112">
        <f>IF('ACT Oct 2022'!BP22=0,91*'ACT Oct 2022'!M22/100,(91*'ACT Oct 2022'!M22/100)+'ACT Oct 2022'!BP22/4)</f>
        <v>112.45945454545453</v>
      </c>
      <c r="D45" s="112">
        <f>IF('ACT Oct 2022'!O22="",$C$34*$C$35*'ACT Oct 2022'!N22/100,IF($C$34*$C$35&gt;='ACT Oct 2022'!P22,('ACT Oct 2022'!P22*'ACT Oct 2022'!N22/100),($C$34*$C$35*'ACT Oct 2022'!N22/100)))</f>
        <v>822.54545454545439</v>
      </c>
      <c r="E45" s="112">
        <f>IF(AND('ACT Oct 2022'!P22&gt;0,'ACT Oct 2022'!R22&gt;0),IF($C$34*$C$35&lt;'ACT Oct 2022'!P22,0,IF($C$34*$C$35&lt;=('ACT Oct 2022'!R22+'ACT Oct 2022'!P22),(($C$34*$C$35-'ACT Oct 2022'!P22)*'ACT Oct 2022'!Q22/100),(('ACT Oct 2022'!R22)*'ACT Oct 2022'!Q22/100))),0)</f>
        <v>0</v>
      </c>
      <c r="F45" s="112">
        <f>IF(AND('ACT Oct 2022'!R22&gt;0,'ACT Oct 2022'!T22&gt;0),IF(($C$34*$C$35&lt;'ACT Oct 2022'!T22),(0),($C$34*$C$35-'ACT Oct 2022'!T22)*'ACT Oct 2022'!U22/100),IF(AND('ACT Oct 2022'!R22&gt;0,'ACT Oct 2022'!T22=""),IF(($C$34*$C$35&lt;'ACT Oct 2022'!R22+'ACT Oct 2022'!P22),(0),(($C$34*$C$35-('ACT Oct 2022'!R22+'ACT Oct 2022'!P22))*'ACT Oct 2022'!S22/100)),IF(AND('ACT Oct 2022'!P22&gt;0,'ACT Oct 2022'!R22=""&gt;0),IF(($C$34*$C$35&lt;'ACT Oct 2022'!P22),(0),($C$34*$C$35-'ACT Oct 2022'!P22)*'ACT Oct 2022'!Q22/100),0)))</f>
        <v>0</v>
      </c>
      <c r="G45" s="112">
        <f>($C$34*$C$36)*'ACT Oct 2022'!AI22/100</f>
        <v>875.45454545454527</v>
      </c>
      <c r="H45" s="112">
        <f>($C$34*$C$37)*'ACT Oct 2022'!W22/100</f>
        <v>548.86363636363637</v>
      </c>
      <c r="I45" s="115">
        <f t="shared" si="20"/>
        <v>2359.3230909090908</v>
      </c>
      <c r="J45" s="115">
        <f t="shared" si="24"/>
        <v>8987.4545454545441</v>
      </c>
      <c r="K45" s="115">
        <f t="shared" si="25"/>
        <v>9437.292363636363</v>
      </c>
      <c r="L45" s="85">
        <f t="shared" si="26"/>
        <v>10381.0216</v>
      </c>
      <c r="M45" s="116">
        <f>'ACT Oct 2022'!BB22</f>
        <v>0</v>
      </c>
      <c r="N45" s="116">
        <f>'ACT Oct 2022'!BC22</f>
        <v>0</v>
      </c>
      <c r="O45" s="116">
        <f>'ACT Oct 2022'!BD22</f>
        <v>0</v>
      </c>
      <c r="P45" s="116">
        <f>'ACT Oct 2022'!BE22</f>
        <v>0</v>
      </c>
      <c r="Q45" s="116" t="str">
        <f t="shared" si="21"/>
        <v>No discount</v>
      </c>
      <c r="R45" s="116" t="str">
        <f t="shared" si="22"/>
        <v>Exclusive</v>
      </c>
      <c r="S45" s="211">
        <f t="shared" si="27"/>
        <v>9437.292363636363</v>
      </c>
      <c r="T45" s="212">
        <f t="shared" si="28"/>
        <v>9437.292363636363</v>
      </c>
      <c r="U45" s="85">
        <f t="shared" si="23"/>
        <v>10381.0216</v>
      </c>
      <c r="V45" s="85">
        <f t="shared" si="23"/>
        <v>10381.0216</v>
      </c>
      <c r="W45" s="117">
        <f>'ACT Oct 2022'!BL22</f>
        <v>0</v>
      </c>
      <c r="X45" s="118">
        <f>'ACT Oct 2022'!BM22</f>
        <v>0</v>
      </c>
      <c r="Y45" s="294"/>
      <c r="Z45" s="294"/>
      <c r="AA45" s="294"/>
      <c r="AB45" s="294"/>
      <c r="AC45" s="294"/>
      <c r="AD45" s="294"/>
      <c r="AE45" s="294"/>
      <c r="AF45" s="294"/>
      <c r="AG45" s="294"/>
      <c r="AH45" s="294"/>
      <c r="AI45" s="294"/>
      <c r="AJ45" s="294"/>
      <c r="AK45" s="294"/>
      <c r="AL45" s="294"/>
    </row>
    <row r="46" spans="1:38" ht="14" x14ac:dyDescent="0.15">
      <c r="A46" s="110" t="str">
        <f>'ACT Oct 2022'!K23</f>
        <v>CovaU</v>
      </c>
      <c r="B46" s="111" t="str">
        <f>'ACT Oct 2022'!L23</f>
        <v>Freedom</v>
      </c>
      <c r="C46" s="112">
        <f>IF('ACT Oct 2022'!BP23=0,91*'ACT Oct 2022'!M23/100,(91*'ACT Oct 2022'!M23/100)+'ACT Oct 2022'!BP23/4)</f>
        <v>117.84499999999998</v>
      </c>
      <c r="D46" s="112">
        <f>IF('ACT Oct 2022'!O23="",$C$34*$C$35*'ACT Oct 2022'!N23/100,IF($C$34*$C$35&gt;='ACT Oct 2022'!P23,('ACT Oct 2022'!P23*'ACT Oct 2022'!N23/100),($C$34*$C$35*'ACT Oct 2022'!N23/100)))</f>
        <v>615.40909090909088</v>
      </c>
      <c r="E46" s="112">
        <f>IF(AND('ACT Oct 2022'!P23&gt;0,'ACT Oct 2022'!R23&gt;0),IF($C$34*$C$35&lt;'ACT Oct 2022'!P23,0,IF($C$34*$C$35&lt;=('ACT Oct 2022'!R23+'ACT Oct 2022'!P23),(($C$34*$C$35-'ACT Oct 2022'!P23)*'ACT Oct 2022'!Q23/100),(('ACT Oct 2022'!R23)*'ACT Oct 2022'!Q23/100))),0)</f>
        <v>0</v>
      </c>
      <c r="F46" s="112">
        <f>IF(AND('ACT Oct 2022'!R23&gt;0,'ACT Oct 2022'!T23&gt;0),IF(($C$34*$C$35&lt;'ACT Oct 2022'!T23),(0),($C$34*$C$35-'ACT Oct 2022'!T23)*'ACT Oct 2022'!U23/100),IF(AND('ACT Oct 2022'!R23&gt;0,'ACT Oct 2022'!T23=""),IF(($C$34*$C$35&lt;'ACT Oct 2022'!R23+'ACT Oct 2022'!P23),(0),(($C$34*$C$35-('ACT Oct 2022'!R23+'ACT Oct 2022'!P23))*'ACT Oct 2022'!S23/100)),IF(AND('ACT Oct 2022'!P23&gt;0,'ACT Oct 2022'!R23=""&gt;0),IF(($C$34*$C$35&lt;'ACT Oct 2022'!P23),(0),($C$34*$C$35-'ACT Oct 2022'!P23)*'ACT Oct 2022'!Q23/100),0)))</f>
        <v>0</v>
      </c>
      <c r="G46" s="112">
        <f>($C$34*$C$36)*'ACT Oct 2022'!AI23/100</f>
        <v>590.18181818181813</v>
      </c>
      <c r="H46" s="112">
        <f>($C$34*$C$37)*'ACT Oct 2022'!W23/100</f>
        <v>330.81818181818181</v>
      </c>
      <c r="I46" s="115">
        <f t="shared" si="20"/>
        <v>1654.2540909090908</v>
      </c>
      <c r="J46" s="115">
        <f t="shared" si="24"/>
        <v>6145.6363636363631</v>
      </c>
      <c r="K46" s="115">
        <f t="shared" si="25"/>
        <v>6617.0163636363632</v>
      </c>
      <c r="L46" s="85">
        <f t="shared" si="26"/>
        <v>7278.7179999999998</v>
      </c>
      <c r="M46" s="116">
        <f>'ACT Oct 2022'!BB23</f>
        <v>0</v>
      </c>
      <c r="N46" s="116">
        <f>'ACT Oct 2022'!BC23</f>
        <v>10</v>
      </c>
      <c r="O46" s="116">
        <f>'ACT Oct 2022'!BD23</f>
        <v>0</v>
      </c>
      <c r="P46" s="116">
        <f>'ACT Oct 2022'!BE23</f>
        <v>0</v>
      </c>
      <c r="Q46" s="116" t="str">
        <f t="shared" si="21"/>
        <v>Guaranteed off usage</v>
      </c>
      <c r="R46" s="116" t="str">
        <f t="shared" si="22"/>
        <v>Exclusive</v>
      </c>
      <c r="S46" s="211">
        <f t="shared" si="27"/>
        <v>6002.4527272727264</v>
      </c>
      <c r="T46" s="212">
        <f t="shared" si="28"/>
        <v>6002.4527272727264</v>
      </c>
      <c r="U46" s="85">
        <f t="shared" si="23"/>
        <v>6602.6979999999994</v>
      </c>
      <c r="V46" s="85">
        <f t="shared" si="23"/>
        <v>6602.6979999999994</v>
      </c>
      <c r="W46" s="117">
        <f>'ACT Oct 2022'!BL23</f>
        <v>0</v>
      </c>
      <c r="X46" s="118">
        <f>'ACT Oct 2022'!BM23</f>
        <v>0</v>
      </c>
      <c r="Y46" s="294"/>
      <c r="Z46" s="294"/>
      <c r="AA46" s="294"/>
      <c r="AB46" s="294"/>
      <c r="AC46" s="294"/>
      <c r="AD46" s="294"/>
      <c r="AE46" s="294"/>
      <c r="AF46" s="294"/>
      <c r="AG46" s="294"/>
      <c r="AH46" s="294"/>
      <c r="AI46" s="294"/>
      <c r="AJ46" s="294"/>
      <c r="AK46" s="294"/>
      <c r="AL46" s="294"/>
    </row>
    <row r="47" spans="1:38" x14ac:dyDescent="0.15">
      <c r="A47" s="294"/>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row>
    <row r="48" spans="1:38" x14ac:dyDescent="0.15">
      <c r="A48" s="294"/>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row>
    <row r="49" spans="1:38" x14ac:dyDescent="0.15">
      <c r="A49" s="294"/>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row>
    <row r="50" spans="1:38" x14ac:dyDescent="0.15">
      <c r="A50" s="294"/>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row>
    <row r="51" spans="1:38" x14ac:dyDescent="0.1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row>
    <row r="52" spans="1:38" x14ac:dyDescent="0.1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row>
    <row r="53" spans="1:38" x14ac:dyDescent="0.1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row>
    <row r="54" spans="1:38" x14ac:dyDescent="0.15">
      <c r="A54" s="294"/>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row>
    <row r="55" spans="1:38" x14ac:dyDescent="0.15">
      <c r="A55" s="294"/>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row>
    <row r="56" spans="1:38" x14ac:dyDescent="0.15">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row>
    <row r="57" spans="1:38" x14ac:dyDescent="0.15">
      <c r="A57" s="294"/>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row>
    <row r="58" spans="1:38" x14ac:dyDescent="0.15">
      <c r="A58" s="294"/>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row>
    <row r="59" spans="1:38" x14ac:dyDescent="0.15">
      <c r="A59" s="294"/>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row>
    <row r="60" spans="1:38" x14ac:dyDescent="0.15">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row>
    <row r="61" spans="1:38" x14ac:dyDescent="0.15">
      <c r="A61" s="294"/>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row>
    <row r="62" spans="1:38" x14ac:dyDescent="0.15">
      <c r="A62" s="294"/>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row>
    <row r="63" spans="1:38" x14ac:dyDescent="0.15">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row>
    <row r="64" spans="1:38" x14ac:dyDescent="0.15">
      <c r="A64" s="294"/>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row>
    <row r="65" spans="1:38" x14ac:dyDescent="0.15">
      <c r="A65" s="294"/>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row>
    <row r="66" spans="1:38" x14ac:dyDescent="0.15">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row>
    <row r="67" spans="1:38" x14ac:dyDescent="0.15">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row>
    <row r="68" spans="1:38" x14ac:dyDescent="0.15">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row>
    <row r="69" spans="1:38" x14ac:dyDescent="0.15">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row>
    <row r="70" spans="1:38" x14ac:dyDescent="0.15">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row>
    <row r="71" spans="1:38" x14ac:dyDescent="0.15">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row>
  </sheetData>
  <sheetProtection algorithmName="SHA-512" hashValue="k+fA3ZSHCfA/e/3b8CBiV6Tk9I6XXb/edSMd6Aeh0wdEbwVoSYYSJnsVegRhRq8+VFelntAYx/PZGvSmzJBNpA==" saltValue="u0KKyAIeBWp3XdyXh9pT6A==" spinCount="100000" sheet="1" objects="1" scenarios="1"/>
  <pageMargins left="0.75" right="0.75" top="1" bottom="1" header="0.5" footer="0.5"/>
  <pageSetup paperSize="9" orientation="portrait" horizontalDpi="0" verticalDpi="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A768D-DF81-634D-9BB7-B219AA801E81}">
  <sheetPr codeName="Sheet27">
    <tabColor theme="4" tint="0.79998168889431442"/>
  </sheetPr>
  <dimension ref="A1:AL74"/>
  <sheetViews>
    <sheetView zoomScale="90" zoomScaleNormal="90" workbookViewId="0">
      <selection activeCell="Q1" sqref="Q1:T1048576"/>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38" ht="14" x14ac:dyDescent="0.15">
      <c r="A1" s="278" t="s">
        <v>178</v>
      </c>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row>
    <row r="2" spans="1:38" ht="14" x14ac:dyDescent="0.15">
      <c r="A2" s="279" t="s">
        <v>196</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row>
    <row r="3" spans="1:38" ht="14" thickBot="1" x14ac:dyDescent="0.2">
      <c r="A3" s="277"/>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row>
    <row r="4" spans="1:38" ht="14" x14ac:dyDescent="0.15">
      <c r="A4" s="74" t="s">
        <v>104</v>
      </c>
      <c r="B4" s="75"/>
      <c r="C4" s="75"/>
      <c r="D4" s="75"/>
      <c r="E4" s="75"/>
      <c r="F4" s="75"/>
      <c r="G4" s="75"/>
      <c r="H4" s="75"/>
      <c r="I4" s="75"/>
      <c r="J4" s="75"/>
      <c r="K4" s="75"/>
      <c r="L4" s="75"/>
      <c r="M4" s="75"/>
      <c r="N4" s="75"/>
      <c r="O4" s="75"/>
      <c r="P4" s="75"/>
      <c r="Q4" s="75"/>
      <c r="R4" s="75"/>
      <c r="S4" s="75"/>
      <c r="T4" s="75"/>
      <c r="U4" s="75"/>
      <c r="V4" s="75"/>
      <c r="W4" s="75"/>
      <c r="X4" s="76"/>
      <c r="Y4" s="277"/>
      <c r="Z4" s="277"/>
      <c r="AA4" s="277"/>
      <c r="AB4" s="277"/>
      <c r="AC4" s="277"/>
      <c r="AD4" s="277"/>
      <c r="AE4" s="277"/>
      <c r="AF4" s="277"/>
      <c r="AG4" s="277"/>
      <c r="AH4" s="277"/>
      <c r="AI4" s="277"/>
      <c r="AJ4" s="277"/>
      <c r="AK4" s="277"/>
      <c r="AL4" s="277"/>
    </row>
    <row r="5" spans="1:38" ht="14" x14ac:dyDescent="0.15">
      <c r="A5" s="77" t="s">
        <v>105</v>
      </c>
      <c r="B5" s="32"/>
      <c r="C5" s="86">
        <v>5000</v>
      </c>
      <c r="D5" s="32"/>
      <c r="E5" s="32"/>
      <c r="F5" s="32"/>
      <c r="G5" s="32"/>
      <c r="H5" s="32"/>
      <c r="I5" s="32"/>
      <c r="J5" s="32"/>
      <c r="K5" s="32"/>
      <c r="L5" s="32"/>
      <c r="M5" s="32"/>
      <c r="N5" s="32"/>
      <c r="O5" s="32"/>
      <c r="P5" s="32"/>
      <c r="Q5" s="32"/>
      <c r="R5" s="32"/>
      <c r="S5" s="32"/>
      <c r="T5" s="32"/>
      <c r="U5" s="32"/>
      <c r="V5" s="32"/>
      <c r="W5" s="32"/>
      <c r="X5" s="78"/>
      <c r="Y5" s="277"/>
      <c r="Z5" s="277"/>
      <c r="AA5" s="277"/>
      <c r="AB5" s="277"/>
      <c r="AC5" s="277"/>
      <c r="AD5" s="277"/>
      <c r="AE5" s="277"/>
      <c r="AF5" s="277"/>
      <c r="AG5" s="277"/>
      <c r="AH5" s="277"/>
      <c r="AI5" s="277"/>
      <c r="AJ5" s="277"/>
      <c r="AK5" s="277"/>
      <c r="AL5" s="277"/>
    </row>
    <row r="6" spans="1:38"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77"/>
      <c r="Z6" s="277"/>
      <c r="AA6" s="277"/>
      <c r="AB6" s="277"/>
      <c r="AC6" s="277"/>
      <c r="AD6" s="277"/>
      <c r="AE6" s="277"/>
      <c r="AF6" s="277"/>
      <c r="AG6" s="277"/>
      <c r="AH6" s="277"/>
      <c r="AI6" s="277"/>
      <c r="AJ6" s="277"/>
      <c r="AK6" s="277"/>
      <c r="AL6" s="277"/>
    </row>
    <row r="7" spans="1:38"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77"/>
      <c r="Z7" s="277"/>
      <c r="AA7" s="277"/>
      <c r="AB7" s="277"/>
      <c r="AC7" s="277"/>
      <c r="AD7" s="277"/>
      <c r="AE7" s="277"/>
      <c r="AF7" s="277"/>
      <c r="AG7" s="277"/>
      <c r="AH7" s="277"/>
      <c r="AI7" s="277"/>
      <c r="AJ7" s="277"/>
      <c r="AK7" s="277"/>
      <c r="AL7" s="277"/>
    </row>
    <row r="8" spans="1:38" ht="14" x14ac:dyDescent="0.15">
      <c r="A8" s="110" t="str">
        <f>'ACT Apr 2022'!K2</f>
        <v>ActewAGL</v>
      </c>
      <c r="B8" s="111" t="str">
        <f>'ACT Apr 2022'!L2</f>
        <v>Business - 10% off supply &amp; usage</v>
      </c>
      <c r="C8" s="112">
        <f>IF('ACT Apr 2022'!BP2=0,91*'ACT Apr 2022'!M2/100,(91*'ACT Apr 2022'!M2/100)+'ACT Apr 2022'!BP2/4)</f>
        <v>126.03499999999998</v>
      </c>
      <c r="D8" s="112">
        <f>IF('ACT Apr 2022'!O2="",$C$5*'ACT Apr 2022'!N2/100,IF($C$5&gt;='ACT Apr 2022'!P2,('ACT Apr 2022'!P2*'ACT Apr 2022'!N2/100),($C$5*'ACT Apr 2022'!N2/100)))</f>
        <v>1582.7272727272727</v>
      </c>
      <c r="E8" s="112">
        <f>IF(AND('ACT Apr 2022'!P2&gt;0,'ACT Apr 2022'!R2&gt;0),IF($C$5&lt;'ACT Apr 2022'!P2,0,IF($C$5&lt;=('ACT Apr 2022'!R2+'ACT Apr 2022'!P2),(($C$5-'ACT Apr 2022'!P2)*'ACT Apr 2022'!Q2/100),(('ACT Apr 2022'!R2)*'ACT Apr 2022'!Q2/100))),0)</f>
        <v>0</v>
      </c>
      <c r="F8" s="112">
        <f>IF(AND('ACT Apr 2022'!Q2&gt;0,'ACT Apr 2022'!S2&gt;0),IF($C$5&lt;('ACT Apr 2022'!R2+'ACT Apr 2022'!P2),0,IF($C$5&lt;=('ACT Apr 2022'!T2+'ACT Apr 2022'!R2+'ACT Apr 2022'!P2),(($C$5-('ACT Apr 2022'!R2+'ACT Apr 2022'!P2))*'ACT Apr 2022'!S2/100),('ACT Apr 2022'!T2*'ACT Apr 2022'!S2/100))),0)</f>
        <v>0</v>
      </c>
      <c r="G8" s="114">
        <v>0</v>
      </c>
      <c r="H8" s="112">
        <f>IF(AND('ACT Apr 2022'!R2&gt;0,'ACT Apr 2022'!T2&gt;0),IF(($C$5&lt;'ACT Apr 2022'!T2),(0),($C$5-'ACT Apr 2022'!T2)*'ACT Apr 2022'!U2/100),IF(AND('ACT Apr 2022'!R2&gt;0,'ACT Apr 2022'!T2=""),IF(($C$5&lt;'ACT Apr 2022'!R2+'ACT Apr 2022'!P2),(0),(($C$5-('ACT Apr 2022'!R2+'ACT Apr 2022'!P2))*'ACT Apr 2022'!S2/100)),IF(AND('ACT Apr 2022'!P2&gt;0,'ACT Apr 2022'!R2=""&gt;0),IF(($C$5&lt;'ACT Apr 2022'!P2),(0),($C$5-'ACT Apr 2022'!P2)*'ACT Apr 2022'!Q2/100),0)))</f>
        <v>0</v>
      </c>
      <c r="I8" s="115">
        <f>SUM(C8:H8)</f>
        <v>1708.7622727272728</v>
      </c>
      <c r="J8" s="115">
        <f>(I8-C8)*4</f>
        <v>6330.909090909091</v>
      </c>
      <c r="K8" s="115">
        <f>I8*4</f>
        <v>6835.0490909090913</v>
      </c>
      <c r="L8" s="85">
        <f>K8*1.1</f>
        <v>7518.554000000001</v>
      </c>
      <c r="M8" s="116">
        <f>'ACT Apr 2022'!BB2</f>
        <v>10</v>
      </c>
      <c r="N8" s="116">
        <f>'ACT Apr 2022'!BC2</f>
        <v>0</v>
      </c>
      <c r="O8" s="116">
        <f>'ACT Apr 2022'!BD2</f>
        <v>0</v>
      </c>
      <c r="P8" s="116">
        <f>'ACT Apr 2022'!BE2</f>
        <v>0</v>
      </c>
      <c r="Q8" s="116" t="str">
        <f t="shared" ref="Q8:Q17" si="0">IF(SUM(M8:P8)=0,"No discount",IF(M8&gt;0,"Guaranteed off bill",IF(N8&gt;0,"Guaranteed off usage",IF(O8&gt;0,"Pay-on-time off bill","Pay-on-time off usage"))))</f>
        <v>Guaranteed off bill</v>
      </c>
      <c r="R8" s="116" t="str">
        <f t="shared" ref="R8:R17"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6151.5441818181826</v>
      </c>
      <c r="T8" s="210">
        <f>IF(AND(Q8="Pay-on-time off bill",R8="Inclusive"),((S8*1.1)-((S8*1.1)*O8/100))/1.1,IF(AND(Q8="Pay-on-time off usage",R8="Inclusive"),((S8*1.1)-((J8*1.1)*P8/100))/1.1,IF(AND(Q8="Pay-on-time off bill",R8="Exclusive"),S8-(S8*O8/100),IF(AND(Q8="Pay-on-time off usage",R8="Exclusive"),S8-(J8*P8/100),IF(R8="Inclusive",((S8*1.1))/1.1,S8)))))</f>
        <v>6151.5441818181826</v>
      </c>
      <c r="U8" s="85">
        <f>S8*1.1</f>
        <v>6766.6986000000015</v>
      </c>
      <c r="V8" s="85">
        <f>T8*1.1</f>
        <v>6766.6986000000015</v>
      </c>
      <c r="W8" s="117">
        <f>'ACT Apr 2022'!BL2</f>
        <v>0</v>
      </c>
      <c r="X8" s="118">
        <f>'ACT Apr 2022'!BM2</f>
        <v>0</v>
      </c>
      <c r="Y8" s="277"/>
      <c r="Z8" s="277"/>
      <c r="AA8" s="277"/>
      <c r="AB8" s="277"/>
      <c r="AC8" s="277"/>
      <c r="AD8" s="277"/>
      <c r="AE8" s="277"/>
      <c r="AF8" s="277"/>
      <c r="AG8" s="277"/>
      <c r="AH8" s="277"/>
      <c r="AI8" s="277"/>
      <c r="AJ8" s="277"/>
      <c r="AK8" s="277"/>
      <c r="AL8" s="277"/>
    </row>
    <row r="9" spans="1:38" ht="14" x14ac:dyDescent="0.15">
      <c r="A9" s="110" t="str">
        <f>'ACT Apr 2022'!K3</f>
        <v>EnergyAustralia</v>
      </c>
      <c r="B9" s="111" t="str">
        <f>'ACT Apr 2022'!L3</f>
        <v>Total Plan</v>
      </c>
      <c r="C9" s="112">
        <f>IF('ACT Apr 2022'!BP3=0,91*'ACT Apr 2022'!M3/100,(91*'ACT Apr 2022'!M3/100)+'ACT Apr 2022'!BP3/4)</f>
        <v>113.568</v>
      </c>
      <c r="D9" s="112">
        <f>IF('ACT Apr 2022'!O3="",$C$5*'ACT Apr 2022'!N3/100,IF($C$5&gt;='ACT Apr 2022'!P3,('ACT Apr 2022'!P3*'ACT Apr 2022'!N3/100),($C$5*'ACT Apr 2022'!N3/100)))</f>
        <v>1604.5454545454545</v>
      </c>
      <c r="E9" s="112">
        <f>IF(AND('ACT Apr 2022'!P3&gt;0,'ACT Apr 2022'!R3&gt;0),IF($C$5&lt;'ACT Apr 2022'!P3,0,IF($C$5&lt;=('ACT Apr 2022'!R3+'ACT Apr 2022'!P3),(($C$5-'ACT Apr 2022'!P3)*'ACT Apr 2022'!Q3/100),(('ACT Apr 2022'!R3)*'ACT Apr 2022'!Q3/100))),0)</f>
        <v>0</v>
      </c>
      <c r="F9" s="112">
        <f>IF(AND('ACT Apr 2022'!Q3&gt;0,'ACT Apr 2022'!S3&gt;0),IF($C$5&lt;('ACT Apr 2022'!R3+'ACT Apr 2022'!P3),0,IF($C$5&lt;=('ACT Apr 2022'!T3+'ACT Apr 2022'!R3+'ACT Apr 2022'!P3),(($C$5-('ACT Apr 2022'!R3+'ACT Apr 2022'!P3))*'ACT Apr 2022'!S3/100),('ACT Apr 2022'!T3*'ACT Apr 2022'!S3/100))),0)</f>
        <v>0</v>
      </c>
      <c r="G9" s="114">
        <v>0</v>
      </c>
      <c r="H9" s="112">
        <f>IF(AND('ACT Apr 2022'!R3&gt;0,'ACT Apr 2022'!T3&gt;0),IF(($C$5&lt;'ACT Apr 2022'!T3),(0),($C$5-'ACT Apr 2022'!T3)*'ACT Apr 2022'!U3/100),IF(AND('ACT Apr 2022'!R3&gt;0,'ACT Apr 2022'!T3=""),IF(($C$5&lt;'ACT Apr 2022'!R3+'ACT Apr 2022'!P3),(0),(($C$5-('ACT Apr 2022'!R3+'ACT Apr 2022'!P3))*'ACT Apr 2022'!S3/100)),IF(AND('ACT Apr 2022'!P3&gt;0,'ACT Apr 2022'!R3=""&gt;0),IF(($C$5&lt;'ACT Apr 2022'!P3),(0),($C$5-'ACT Apr 2022'!P3)*'ACT Apr 2022'!Q3/100),0)))</f>
        <v>0</v>
      </c>
      <c r="I9" s="115">
        <f t="shared" ref="I9:I11" si="2">SUM(C9:H9)</f>
        <v>1718.1134545454545</v>
      </c>
      <c r="J9" s="115">
        <f t="shared" ref="J9:J17" si="3">(I9-C9)*4</f>
        <v>6418.181818181818</v>
      </c>
      <c r="K9" s="115">
        <f t="shared" ref="K9:K17" si="4">I9*4</f>
        <v>6872.453818181818</v>
      </c>
      <c r="L9" s="85">
        <f t="shared" ref="L9:L17" si="5">K9*1.1</f>
        <v>7559.6992</v>
      </c>
      <c r="M9" s="116">
        <f>'ACT Apr 2022'!BB3</f>
        <v>10</v>
      </c>
      <c r="N9" s="116">
        <f>'ACT Apr 2022'!BC3</f>
        <v>0</v>
      </c>
      <c r="O9" s="116">
        <f>'ACT Apr 2022'!BD3</f>
        <v>0</v>
      </c>
      <c r="P9" s="116">
        <f>'ACT Apr 2022'!BE3</f>
        <v>0</v>
      </c>
      <c r="Q9" s="116" t="str">
        <f t="shared" si="0"/>
        <v>Guaranteed off bill</v>
      </c>
      <c r="R9" s="116" t="str">
        <f t="shared" si="1"/>
        <v>Exclusive</v>
      </c>
      <c r="S9" s="210">
        <f t="shared" ref="S9:S17" si="6">IF(AND(Q9="Guaranteed off bill",R9="Inclusive"),((K9*1.1)-((K9*1.1)*M9/100))/1.1,IF(AND(Q9="Guaranteed off usage",R9="Inclusive"),((K9*1.1)-((J9*1.1)*N9/100))/1.1,IF(AND(Q9="Guaranteed off bill",R9="Exclusive"),K9-(K9*M9/100),IF(AND(Q9="Guaranteed off usage",R9="Exclusive"),K9-(J9*N9/100),IF(R9="Inclusive",((K9*1.1))/1.1,K9)))))</f>
        <v>6185.2084363636359</v>
      </c>
      <c r="T9" s="210">
        <f t="shared" ref="T9:T17" si="7">IF(AND(Q9="Pay-on-time off bill",R9="Inclusive"),((S9*1.1)-((S9*1.1)*O9/100))/1.1,IF(AND(Q9="Pay-on-time off usage",R9="Inclusive"),((S9*1.1)-((J9*1.1)*P9/100))/1.1,IF(AND(Q9="Pay-on-time off bill",R9="Exclusive"),S9-(S9*O9/100),IF(AND(Q9="Pay-on-time off usage",R9="Exclusive"),S9-(J9*P9/100),IF(R9="Inclusive",((S9*1.1))/1.1,S9)))))</f>
        <v>6185.2084363636359</v>
      </c>
      <c r="U9" s="85">
        <f>S9*1.1</f>
        <v>6803.7292800000005</v>
      </c>
      <c r="V9" s="85">
        <f>T9*1.1</f>
        <v>6803.7292800000005</v>
      </c>
      <c r="W9" s="117">
        <f>'ACT Apr 2022'!BL3</f>
        <v>0</v>
      </c>
      <c r="X9" s="118">
        <f>'ACT Apr 2022'!BM3</f>
        <v>0</v>
      </c>
      <c r="Y9" s="277"/>
      <c r="Z9" s="277"/>
      <c r="AA9" s="277"/>
      <c r="AB9" s="277"/>
      <c r="AC9" s="277"/>
      <c r="AD9" s="277"/>
      <c r="AE9" s="277"/>
      <c r="AF9" s="277"/>
      <c r="AG9" s="277"/>
      <c r="AH9" s="277"/>
      <c r="AI9" s="277"/>
      <c r="AJ9" s="277"/>
      <c r="AK9" s="277"/>
      <c r="AL9" s="277"/>
    </row>
    <row r="10" spans="1:38" ht="14" x14ac:dyDescent="0.15">
      <c r="A10" s="110" t="str">
        <f>'ACT Apr 2022'!K4</f>
        <v>Origin Energy</v>
      </c>
      <c r="B10" s="111" t="str">
        <f>'ACT Apr 2022'!L4</f>
        <v>Go Variable</v>
      </c>
      <c r="C10" s="112">
        <f>IF('ACT Apr 2022'!BP4=0,91*'ACT Apr 2022'!M4/100,(91*'ACT Apr 2022'!M4/100)+'ACT Apr 2022'!BP4/4)</f>
        <v>108.20727272727272</v>
      </c>
      <c r="D10" s="112">
        <f>IF('ACT Apr 2022'!O4="",$C$5*'ACT Apr 2022'!N4/100,IF($C$5&gt;='ACT Apr 2022'!P4,('ACT Apr 2022'!P4*'ACT Apr 2022'!N4/100),($C$5*'ACT Apr 2022'!N4/100)))</f>
        <v>1423.181818181818</v>
      </c>
      <c r="E10" s="112">
        <f>IF(AND('ACT Apr 2022'!P4&gt;0,'ACT Apr 2022'!R4&gt;0),IF($C$5&lt;'ACT Apr 2022'!P4,0,IF($C$5&lt;=('ACT Apr 2022'!R4+'ACT Apr 2022'!P4),(($C$5-'ACT Apr 2022'!P4)*'ACT Apr 2022'!Q4/100),(('ACT Apr 2022'!R4)*'ACT Apr 2022'!Q4/100))),0)</f>
        <v>0</v>
      </c>
      <c r="F10" s="112">
        <f>IF(AND('ACT Apr 2022'!Q4&gt;0,'ACT Apr 2022'!S4&gt;0),IF($C$5&lt;('ACT Apr 2022'!R4+'ACT Apr 2022'!P4),0,IF($C$5&lt;=('ACT Apr 2022'!T4+'ACT Apr 2022'!R4+'ACT Apr 2022'!P4),(($C$5-('ACT Apr 2022'!R4+'ACT Apr 2022'!P4))*'ACT Apr 2022'!S4/100),('ACT Apr 2022'!T4*'ACT Apr 2022'!S4/100))),0)</f>
        <v>0</v>
      </c>
      <c r="G10" s="114">
        <v>0</v>
      </c>
      <c r="H10" s="112">
        <f>IF(AND('ACT Apr 2022'!R4&gt;0,'ACT Apr 2022'!T4&gt;0),IF(($C$5&lt;'ACT Apr 2022'!T4),(0),($C$5-'ACT Apr 2022'!T4)*'ACT Apr 2022'!U4/100),IF(AND('ACT Apr 2022'!R4&gt;0,'ACT Apr 2022'!T4=""),IF(($C$5&lt;'ACT Apr 2022'!R4+'ACT Apr 2022'!P4),(0),(($C$5-('ACT Apr 2022'!R4+'ACT Apr 2022'!P4))*'ACT Apr 2022'!S4/100)),IF(AND('ACT Apr 2022'!P4&gt;0,'ACT Apr 2022'!R4=""&gt;0),IF(($C$5&lt;'ACT Apr 2022'!P4),(0),($C$5-'ACT Apr 2022'!P4)*'ACT Apr 2022'!Q4/100),0)))</f>
        <v>0</v>
      </c>
      <c r="I10" s="115">
        <f t="shared" si="2"/>
        <v>1531.3890909090908</v>
      </c>
      <c r="J10" s="115">
        <f t="shared" si="3"/>
        <v>5692.7272727272721</v>
      </c>
      <c r="K10" s="115">
        <f t="shared" si="4"/>
        <v>6125.5563636363631</v>
      </c>
      <c r="L10" s="85">
        <f t="shared" si="5"/>
        <v>6738.1120000000001</v>
      </c>
      <c r="M10" s="116">
        <f>'ACT Apr 2022'!BB4</f>
        <v>0</v>
      </c>
      <c r="N10" s="116">
        <f>'ACT Apr 2022'!BC4</f>
        <v>0</v>
      </c>
      <c r="O10" s="116">
        <f>'ACT Apr 2022'!BD4</f>
        <v>0</v>
      </c>
      <c r="P10" s="116">
        <f>'ACT Apr 2022'!BE4</f>
        <v>0</v>
      </c>
      <c r="Q10" s="116" t="str">
        <f t="shared" si="0"/>
        <v>No discount</v>
      </c>
      <c r="R10" s="116" t="str">
        <f t="shared" si="1"/>
        <v>Inclusive</v>
      </c>
      <c r="S10" s="210">
        <f t="shared" si="6"/>
        <v>6125.5563636363631</v>
      </c>
      <c r="T10" s="210">
        <f t="shared" si="7"/>
        <v>6125.5563636363631</v>
      </c>
      <c r="U10" s="85">
        <f t="shared" ref="U10:V17" si="8">S10*1.1</f>
        <v>6738.1120000000001</v>
      </c>
      <c r="V10" s="85">
        <f t="shared" si="8"/>
        <v>6738.1120000000001</v>
      </c>
      <c r="W10" s="117">
        <f>'ACT Apr 2022'!BL4</f>
        <v>12</v>
      </c>
      <c r="X10" s="118">
        <f>'ACT Apr 2022'!BM4</f>
        <v>0</v>
      </c>
      <c r="Y10" s="277"/>
      <c r="Z10" s="277"/>
      <c r="AA10" s="277"/>
      <c r="AB10" s="277"/>
      <c r="AC10" s="277"/>
      <c r="AD10" s="277"/>
      <c r="AE10" s="277"/>
      <c r="AF10" s="277"/>
      <c r="AG10" s="277"/>
      <c r="AH10" s="277"/>
      <c r="AI10" s="277"/>
      <c r="AJ10" s="277"/>
      <c r="AK10" s="277"/>
      <c r="AL10" s="277"/>
    </row>
    <row r="11" spans="1:38" ht="14" x14ac:dyDescent="0.15">
      <c r="A11" s="110" t="str">
        <f>'ACT Apr 2022'!K5</f>
        <v>Next Business Energy</v>
      </c>
      <c r="B11" s="111" t="str">
        <f>'ACT Apr 2022'!L5</f>
        <v xml:space="preserve">Assured </v>
      </c>
      <c r="C11" s="112">
        <f>IF('ACT Apr 2022'!BP5=0,91*'ACT Apr 2022'!M5/100,(91*'ACT Apr 2022'!M5/100)+'ACT Apr 2022'!BP5/4)</f>
        <v>73.345999999999989</v>
      </c>
      <c r="D11" s="112">
        <f>IF('ACT Apr 2022'!O5="",$C$5*'ACT Apr 2022'!N5/100,IF($C$5&gt;='ACT Apr 2022'!P5,('ACT Apr 2022'!P5*'ACT Apr 2022'!N5/100),($C$5*'ACT Apr 2022'!N5/100)))</f>
        <v>1475</v>
      </c>
      <c r="E11" s="112">
        <f>IF(AND('ACT Apr 2022'!P5&gt;0,'ACT Apr 2022'!R5&gt;0),IF($C$5&lt;'ACT Apr 2022'!P5,0,IF($C$5&lt;=('ACT Apr 2022'!R5+'ACT Apr 2022'!P5),(($C$5-'ACT Apr 2022'!P5)*'ACT Apr 2022'!Q5/100),(('ACT Apr 2022'!R5)*'ACT Apr 2022'!Q5/100))),0)</f>
        <v>0</v>
      </c>
      <c r="F11" s="112">
        <f>IF(AND('ACT Apr 2022'!Q5&gt;0,'ACT Apr 2022'!S5&gt;0),IF($C$5&lt;('ACT Apr 2022'!R5+'ACT Apr 2022'!P5),0,IF($C$5&lt;=('ACT Apr 2022'!T5+'ACT Apr 2022'!R5+'ACT Apr 2022'!P5),(($C$5-('ACT Apr 2022'!R5+'ACT Apr 2022'!P5))*'ACT Apr 2022'!S5/100),('ACT Apr 2022'!T5*'ACT Apr 2022'!S5/100))),0)</f>
        <v>0</v>
      </c>
      <c r="G11" s="114">
        <v>0</v>
      </c>
      <c r="H11" s="112">
        <f>IF(AND('ACT Apr 2022'!R5&gt;0,'ACT Apr 2022'!T5&gt;0),IF(($C$5&lt;'ACT Apr 2022'!T5),(0),($C$5-'ACT Apr 2022'!T5)*'ACT Apr 2022'!U5/100),IF(AND('ACT Apr 2022'!R5&gt;0,'ACT Apr 2022'!T5=""),IF(($C$5&lt;'ACT Apr 2022'!R5+'ACT Apr 2022'!P5),(0),(($C$5-('ACT Apr 2022'!R5+'ACT Apr 2022'!P5))*'ACT Apr 2022'!S5/100)),IF(AND('ACT Apr 2022'!P5&gt;0,'ACT Apr 2022'!R5=""&gt;0),IF(($C$5&lt;'ACT Apr 2022'!P5),(0),($C$5-'ACT Apr 2022'!P5)*'ACT Apr 2022'!Q5/100),0)))</f>
        <v>0</v>
      </c>
      <c r="I11" s="115">
        <f t="shared" si="2"/>
        <v>1548.346</v>
      </c>
      <c r="J11" s="115">
        <f t="shared" si="3"/>
        <v>5900</v>
      </c>
      <c r="K11" s="115">
        <f t="shared" si="4"/>
        <v>6193.384</v>
      </c>
      <c r="L11" s="85">
        <f t="shared" si="5"/>
        <v>6812.7224000000006</v>
      </c>
      <c r="M11" s="116">
        <f>'ACT Apr 2022'!BB5</f>
        <v>0</v>
      </c>
      <c r="N11" s="116">
        <f>'ACT Apr 2022'!BC5</f>
        <v>0</v>
      </c>
      <c r="O11" s="116">
        <f>'ACT Apr 2022'!BD5</f>
        <v>0</v>
      </c>
      <c r="P11" s="116">
        <f>'ACT Apr 2022'!BE5</f>
        <v>0</v>
      </c>
      <c r="Q11" s="116" t="str">
        <f t="shared" si="0"/>
        <v>No discount</v>
      </c>
      <c r="R11" s="116" t="str">
        <f t="shared" si="1"/>
        <v>Exclusive</v>
      </c>
      <c r="S11" s="210">
        <f t="shared" si="6"/>
        <v>6193.384</v>
      </c>
      <c r="T11" s="210">
        <f t="shared" si="7"/>
        <v>6193.384</v>
      </c>
      <c r="U11" s="85">
        <f t="shared" si="8"/>
        <v>6812.7224000000006</v>
      </c>
      <c r="V11" s="85">
        <f t="shared" si="8"/>
        <v>6812.7224000000006</v>
      </c>
      <c r="W11" s="117">
        <f>'ACT Apr 2022'!BL5</f>
        <v>0</v>
      </c>
      <c r="X11" s="118">
        <f>'ACT Apr 2022'!BM5</f>
        <v>0</v>
      </c>
      <c r="Y11" s="277"/>
      <c r="Z11" s="277"/>
      <c r="AA11" s="277"/>
      <c r="AB11" s="277"/>
      <c r="AC11" s="277"/>
      <c r="AD11" s="277"/>
      <c r="AE11" s="277"/>
      <c r="AF11" s="277"/>
      <c r="AG11" s="277"/>
      <c r="AH11" s="277"/>
      <c r="AI11" s="277"/>
      <c r="AJ11" s="277"/>
      <c r="AK11" s="277"/>
      <c r="AL11" s="277"/>
    </row>
    <row r="12" spans="1:38" ht="14" x14ac:dyDescent="0.15">
      <c r="A12" s="110" t="str">
        <f>'ACT Apr 2022'!K6</f>
        <v>Powerclub</v>
      </c>
      <c r="B12" s="111" t="str">
        <f>'ACT Apr 2022'!L6</f>
        <v>Bis</v>
      </c>
      <c r="C12" s="112">
        <f>IF('ACT Apr 2022'!BP6=0,91*'ACT Apr 2022'!M6/100,(91*'ACT Apr 2022'!M6/100)+'ACT Apr 2022'!BP6/4)</f>
        <v>105.64709090909091</v>
      </c>
      <c r="D12" s="112">
        <f>IF('ACT Apr 2022'!O6="",$C$5*'ACT Apr 2022'!N6/100,IF($C$5&gt;='ACT Apr 2022'!P6,('ACT Apr 2022'!P6*'ACT Apr 2022'!N6/100),($C$5*'ACT Apr 2022'!N6/100)))</f>
        <v>1388.1818181818182</v>
      </c>
      <c r="E12" s="112">
        <f>IF(AND('ACT Apr 2022'!P6&gt;0,'ACT Apr 2022'!R6&gt;0),IF($C$5&lt;'ACT Apr 2022'!P6,0,IF($C$5&lt;=('ACT Apr 2022'!R6+'ACT Apr 2022'!P6),(($C$5-'ACT Apr 2022'!P6)*'ACT Apr 2022'!Q6/100),(('ACT Apr 2022'!R6)*'ACT Apr 2022'!Q6/100))),0)</f>
        <v>0</v>
      </c>
      <c r="F12" s="112">
        <f>IF(AND('ACT Apr 2022'!Q6&gt;0,'ACT Apr 2022'!S6&gt;0),IF($C$5&lt;('ACT Apr 2022'!R6+'ACT Apr 2022'!P6),0,IF($C$5&lt;=('ACT Apr 2022'!T6+'ACT Apr 2022'!R6+'ACT Apr 2022'!P6),(($C$5-('ACT Apr 2022'!R6+'ACT Apr 2022'!P6))*'ACT Apr 2022'!S6/100),('ACT Apr 2022'!T6*'ACT Apr 2022'!S6/100))),0)</f>
        <v>0</v>
      </c>
      <c r="G12" s="114">
        <v>0</v>
      </c>
      <c r="H12" s="112">
        <f>IF(AND('ACT Apr 2022'!R6&gt;0,'ACT Apr 2022'!T6&gt;0),IF(($C$5&lt;'ACT Apr 2022'!T6),(0),($C$5-'ACT Apr 2022'!T6)*'ACT Apr 2022'!U6/100),IF(AND('ACT Apr 2022'!R6&gt;0,'ACT Apr 2022'!T6=""),IF(($C$5&lt;'ACT Apr 2022'!R6+'ACT Apr 2022'!P6),(0),(($C$5-('ACT Apr 2022'!R6+'ACT Apr 2022'!P6))*'ACT Apr 2022'!S6/100)),IF(AND('ACT Apr 2022'!P6&gt;0,'ACT Apr 2022'!R6=""&gt;0),IF(($C$5&lt;'ACT Apr 2022'!P6),(0),($C$5-'ACT Apr 2022'!P6)*'ACT Apr 2022'!Q6/100),0)))</f>
        <v>0</v>
      </c>
      <c r="I12" s="115">
        <f t="shared" ref="I12:I13" si="9">SUM(C12:H12)</f>
        <v>1493.8289090909091</v>
      </c>
      <c r="J12" s="115">
        <f t="shared" si="3"/>
        <v>5552.727272727273</v>
      </c>
      <c r="K12" s="115">
        <f t="shared" si="4"/>
        <v>5975.3156363636363</v>
      </c>
      <c r="L12" s="85">
        <f t="shared" si="5"/>
        <v>6572.8472000000002</v>
      </c>
      <c r="M12" s="116">
        <f>'ACT Apr 2022'!BB6</f>
        <v>0</v>
      </c>
      <c r="N12" s="116">
        <f>'ACT Apr 2022'!BC6</f>
        <v>0</v>
      </c>
      <c r="O12" s="116">
        <f>'ACT Apr 2022'!BD6</f>
        <v>0</v>
      </c>
      <c r="P12" s="116">
        <f>'ACT Apr 2022'!BE6</f>
        <v>0</v>
      </c>
      <c r="Q12" s="116" t="str">
        <f t="shared" si="0"/>
        <v>No discount</v>
      </c>
      <c r="R12" s="116" t="str">
        <f t="shared" si="1"/>
        <v>Exclusive</v>
      </c>
      <c r="S12" s="211">
        <f t="shared" si="6"/>
        <v>5975.3156363636363</v>
      </c>
      <c r="T12" s="212">
        <f t="shared" si="7"/>
        <v>5975.3156363636363</v>
      </c>
      <c r="U12" s="85">
        <f t="shared" si="8"/>
        <v>6572.8472000000002</v>
      </c>
      <c r="V12" s="85">
        <f t="shared" si="8"/>
        <v>6572.8472000000002</v>
      </c>
      <c r="W12" s="117">
        <f>'ACT Apr 2022'!BL6</f>
        <v>0</v>
      </c>
      <c r="X12" s="118">
        <f>'ACT Apr 2022'!BM6</f>
        <v>0</v>
      </c>
      <c r="Y12" s="277"/>
      <c r="Z12" s="277"/>
      <c r="AA12" s="277"/>
      <c r="AB12" s="277"/>
      <c r="AC12" s="277"/>
      <c r="AD12" s="277"/>
      <c r="AE12" s="277"/>
      <c r="AF12" s="277"/>
      <c r="AG12" s="277"/>
      <c r="AH12" s="277"/>
      <c r="AI12" s="277"/>
      <c r="AJ12" s="277"/>
      <c r="AK12" s="277"/>
      <c r="AL12" s="277"/>
    </row>
    <row r="13" spans="1:38" ht="14" x14ac:dyDescent="0.15">
      <c r="A13" s="110" t="str">
        <f>'ACT Apr 2022'!K7</f>
        <v>Red Energy</v>
      </c>
      <c r="B13" s="111" t="str">
        <f>'ACT Apr 2022'!L7</f>
        <v>Red Business Saver</v>
      </c>
      <c r="C13" s="112">
        <f>IF('ACT Apr 2022'!BP7=0,91*'ACT Apr 2022'!M7/100,(91*'ACT Apr 2022'!M7/100)+'ACT Apr 2022'!BP7/4)</f>
        <v>104.63345454545453</v>
      </c>
      <c r="D13" s="112">
        <f>IF('ACT Apr 2022'!O7="",$C$5*'ACT Apr 2022'!N7/100,IF($C$5&gt;='ACT Apr 2022'!P7,('ACT Apr 2022'!P7*'ACT Apr 2022'!N7/100),($C$5*'ACT Apr 2022'!N7/100)))</f>
        <v>1399.090909090909</v>
      </c>
      <c r="E13" s="112">
        <f>IF(AND('ACT Apr 2022'!P7&gt;0,'ACT Apr 2022'!R7&gt;0),IF($C$5&lt;'ACT Apr 2022'!P7,0,IF($C$5&lt;=('ACT Apr 2022'!R7+'ACT Apr 2022'!P7),(($C$5-'ACT Apr 2022'!P7)*'ACT Apr 2022'!Q7/100),(('ACT Apr 2022'!R7)*'ACT Apr 2022'!Q7/100))),0)</f>
        <v>0</v>
      </c>
      <c r="F13" s="112">
        <f>IF(AND('ACT Apr 2022'!Q7&gt;0,'ACT Apr 2022'!S7&gt;0),IF($C$5&lt;('ACT Apr 2022'!R7+'ACT Apr 2022'!P7),0,IF($C$5&lt;=('ACT Apr 2022'!T7+'ACT Apr 2022'!R7+'ACT Apr 2022'!P7),(($C$5-('ACT Apr 2022'!R7+'ACT Apr 2022'!P7))*'ACT Apr 2022'!S7/100),('ACT Apr 2022'!T7*'ACT Apr 2022'!S7/100))),0)</f>
        <v>0</v>
      </c>
      <c r="G13" s="114">
        <v>0</v>
      </c>
      <c r="H13" s="112">
        <f>IF(AND('ACT Apr 2022'!R7&gt;0,'ACT Apr 2022'!T7&gt;0),IF(($C$5&lt;'ACT Apr 2022'!T7),(0),($C$5-'ACT Apr 2022'!T7)*'ACT Apr 2022'!U7/100),IF(AND('ACT Apr 2022'!R7&gt;0,'ACT Apr 2022'!T7=""),IF(($C$5&lt;'ACT Apr 2022'!R7+'ACT Apr 2022'!P7),(0),(($C$5-('ACT Apr 2022'!R7+'ACT Apr 2022'!P7))*'ACT Apr 2022'!S7/100)),IF(AND('ACT Apr 2022'!P7&gt;0,'ACT Apr 2022'!R7=""&gt;0),IF(($C$5&lt;'ACT Apr 2022'!P7),(0),($C$5-'ACT Apr 2022'!P7)*'ACT Apr 2022'!Q7/100),0)))</f>
        <v>0</v>
      </c>
      <c r="I13" s="115">
        <f t="shared" si="9"/>
        <v>1503.7243636363635</v>
      </c>
      <c r="J13" s="115">
        <f t="shared" si="3"/>
        <v>5596.363636363636</v>
      </c>
      <c r="K13" s="115">
        <f t="shared" si="4"/>
        <v>6014.8974545454539</v>
      </c>
      <c r="L13" s="85">
        <f t="shared" si="5"/>
        <v>6616.3872000000001</v>
      </c>
      <c r="M13" s="116">
        <f>'ACT Apr 2022'!BB7</f>
        <v>0</v>
      </c>
      <c r="N13" s="116">
        <f>'ACT Apr 2022'!BC7</f>
        <v>0</v>
      </c>
      <c r="O13" s="116">
        <f>'ACT Apr 2022'!BD7</f>
        <v>0</v>
      </c>
      <c r="P13" s="116">
        <f>'ACT Apr 2022'!BE7</f>
        <v>0</v>
      </c>
      <c r="Q13" s="116" t="str">
        <f t="shared" si="0"/>
        <v>No discount</v>
      </c>
      <c r="R13" s="116" t="str">
        <f t="shared" si="1"/>
        <v>Inclusive</v>
      </c>
      <c r="S13" s="211">
        <f t="shared" si="6"/>
        <v>6014.8974545454539</v>
      </c>
      <c r="T13" s="212">
        <f t="shared" si="7"/>
        <v>6014.8974545454539</v>
      </c>
      <c r="U13" s="85">
        <f t="shared" si="8"/>
        <v>6616.3872000000001</v>
      </c>
      <c r="V13" s="85">
        <f t="shared" si="8"/>
        <v>6616.3872000000001</v>
      </c>
      <c r="W13" s="117">
        <f>'ACT Apr 2022'!BL7</f>
        <v>0</v>
      </c>
      <c r="X13" s="118">
        <f>'ACT Apr 2022'!BM7</f>
        <v>0</v>
      </c>
      <c r="Y13" s="277"/>
      <c r="Z13" s="277"/>
      <c r="AA13" s="277"/>
      <c r="AB13" s="277"/>
      <c r="AC13" s="277"/>
      <c r="AD13" s="277"/>
      <c r="AE13" s="277"/>
      <c r="AF13" s="277"/>
      <c r="AG13" s="277"/>
      <c r="AH13" s="277"/>
      <c r="AI13" s="277"/>
      <c r="AJ13" s="277"/>
      <c r="AK13" s="277"/>
      <c r="AL13" s="277"/>
    </row>
    <row r="14" spans="1:38" ht="14" x14ac:dyDescent="0.15">
      <c r="A14" s="110" t="str">
        <f>'ACT Apr 2022'!K8</f>
        <v>Energy Locals</v>
      </c>
      <c r="B14" s="111" t="str">
        <f>'ACT Apr 2022'!L8</f>
        <v>Business Member</v>
      </c>
      <c r="C14" s="112">
        <f>IF('ACT Apr 2022'!BP8=0,91*'ACT Apr 2022'!M8/100,(91*'ACT Apr 2022'!M8/100)+'ACT Apr 2022'!BP8/4)</f>
        <v>116.17727272727271</v>
      </c>
      <c r="D14" s="112">
        <f>IF('ACT Apr 2022'!O8="",$C$5*'ACT Apr 2022'!N8/100,IF($C$5&gt;='ACT Apr 2022'!P8,('ACT Apr 2022'!P8*'ACT Apr 2022'!N8/100),($C$5*'ACT Apr 2022'!N8/100)))</f>
        <v>1386.3636363636365</v>
      </c>
      <c r="E14" s="112">
        <f>IF(AND('ACT Apr 2022'!P8&gt;0,'ACT Apr 2022'!R8&gt;0),IF($C$5&lt;'ACT Apr 2022'!P8,0,IF($C$5&lt;=('ACT Apr 2022'!R8+'ACT Apr 2022'!P8),(($C$5-'ACT Apr 2022'!P8)*'ACT Apr 2022'!Q8/100),(('ACT Apr 2022'!R8)*'ACT Apr 2022'!Q8/100))),0)</f>
        <v>0</v>
      </c>
      <c r="F14" s="112">
        <f>IF(AND('ACT Apr 2022'!Q8&gt;0,'ACT Apr 2022'!S8&gt;0),IF($C$5&lt;('ACT Apr 2022'!R8+'ACT Apr 2022'!P8),0,IF($C$5&lt;=('ACT Apr 2022'!T8+'ACT Apr 2022'!R8+'ACT Apr 2022'!P8),(($C$5-('ACT Apr 2022'!R8+'ACT Apr 2022'!P8))*'ACT Apr 2022'!S8/100),('ACT Apr 2022'!T8*'ACT Apr 2022'!S8/100))),0)</f>
        <v>0</v>
      </c>
      <c r="G14" s="114">
        <v>0</v>
      </c>
      <c r="H14" s="112">
        <f>IF(AND('ACT Apr 2022'!R8&gt;0,'ACT Apr 2022'!T8&gt;0),IF(($C$5&lt;'ACT Apr 2022'!T8),(0),($C$5-'ACT Apr 2022'!T8)*'ACT Apr 2022'!U8/100),IF(AND('ACT Apr 2022'!R8&gt;0,'ACT Apr 2022'!T8=""),IF(($C$5&lt;'ACT Apr 2022'!R8+'ACT Apr 2022'!P8),(0),(($C$5-('ACT Apr 2022'!R8+'ACT Apr 2022'!P8))*'ACT Apr 2022'!S8/100)),IF(AND('ACT Apr 2022'!P8&gt;0,'ACT Apr 2022'!R8=""&gt;0),IF(($C$5&lt;'ACT Apr 2022'!P8),(0),($C$5-'ACT Apr 2022'!P8)*'ACT Apr 2022'!Q8/100),0)))</f>
        <v>0</v>
      </c>
      <c r="I14" s="115">
        <f>SUM(C14:H14)</f>
        <v>1502.5409090909093</v>
      </c>
      <c r="J14" s="115">
        <f t="shared" si="3"/>
        <v>5545.454545454546</v>
      </c>
      <c r="K14" s="115">
        <f t="shared" si="4"/>
        <v>6010.1636363636371</v>
      </c>
      <c r="L14" s="85">
        <f t="shared" si="5"/>
        <v>6611.1800000000012</v>
      </c>
      <c r="M14" s="116">
        <f>'ACT Apr 2022'!BB8</f>
        <v>0</v>
      </c>
      <c r="N14" s="116">
        <f>'ACT Apr 2022'!BC8</f>
        <v>0</v>
      </c>
      <c r="O14" s="116">
        <f>'ACT Apr 2022'!BD8</f>
        <v>0</v>
      </c>
      <c r="P14" s="116">
        <f>'ACT Apr 2022'!BE8</f>
        <v>0</v>
      </c>
      <c r="Q14" s="116" t="str">
        <f t="shared" si="0"/>
        <v>No discount</v>
      </c>
      <c r="R14" s="116" t="str">
        <f t="shared" si="1"/>
        <v>Exclusive</v>
      </c>
      <c r="S14" s="211">
        <f t="shared" si="6"/>
        <v>6010.1636363636371</v>
      </c>
      <c r="T14" s="212">
        <f t="shared" si="7"/>
        <v>6010.1636363636371</v>
      </c>
      <c r="U14" s="85">
        <f t="shared" si="8"/>
        <v>6611.1800000000012</v>
      </c>
      <c r="V14" s="85">
        <f t="shared" si="8"/>
        <v>6611.1800000000012</v>
      </c>
      <c r="W14" s="117">
        <f>'ACT Apr 2022'!BL8</f>
        <v>0</v>
      </c>
      <c r="X14" s="118">
        <f>'ACT Apr 2022'!BM8</f>
        <v>0</v>
      </c>
      <c r="Y14" s="277"/>
      <c r="Z14" s="277"/>
      <c r="AA14" s="277"/>
      <c r="AB14" s="277"/>
      <c r="AC14" s="277"/>
      <c r="AD14" s="277"/>
      <c r="AE14" s="277"/>
      <c r="AF14" s="277"/>
      <c r="AG14" s="277"/>
      <c r="AH14" s="277"/>
      <c r="AI14" s="277"/>
      <c r="AJ14" s="277"/>
      <c r="AK14" s="277"/>
      <c r="AL14" s="277"/>
    </row>
    <row r="15" spans="1:38" ht="14" x14ac:dyDescent="0.15">
      <c r="A15" s="110" t="str">
        <f>'ACT Apr 2022'!K9</f>
        <v>ReAmped Energy</v>
      </c>
      <c r="B15" s="111" t="str">
        <f>'ACT Apr 2022'!L9</f>
        <v>Business</v>
      </c>
      <c r="C15" s="112">
        <f>IF('ACT Apr 2022'!BP9=0,91*'ACT Apr 2022'!M9/100,(91*'ACT Apr 2022'!M9/100)+'ACT Apr 2022'!BP9/4)</f>
        <v>76.431727272727272</v>
      </c>
      <c r="D15" s="112">
        <f>IF('ACT Apr 2022'!O9="",$C$5*'ACT Apr 2022'!N9/100,IF($C$5&gt;='ACT Apr 2022'!P9,('ACT Apr 2022'!P9*'ACT Apr 2022'!N9/100),($C$5*'ACT Apr 2022'!N9/100)))</f>
        <v>1394.090909090909</v>
      </c>
      <c r="E15" s="112">
        <f>IF(AND('ACT Apr 2022'!P9&gt;0,'ACT Apr 2022'!R9&gt;0),IF($C$5&lt;'ACT Apr 2022'!P9,0,IF($C$5&lt;=('ACT Apr 2022'!R9+'ACT Apr 2022'!P9),(($C$5-'ACT Apr 2022'!P9)*'ACT Apr 2022'!Q9/100),(('ACT Apr 2022'!R9)*'ACT Apr 2022'!Q9/100))),0)</f>
        <v>0</v>
      </c>
      <c r="F15" s="112">
        <f>IF(AND('ACT Apr 2022'!Q9&gt;0,'ACT Apr 2022'!S9&gt;0),IF($C$5&lt;('ACT Apr 2022'!R9+'ACT Apr 2022'!P9),0,IF($C$5&lt;=('ACT Apr 2022'!T9+'ACT Apr 2022'!R9+'ACT Apr 2022'!P9),(($C$5-('ACT Apr 2022'!R9+'ACT Apr 2022'!P9))*'ACT Apr 2022'!S9/100),('ACT Apr 2022'!T9*'ACT Apr 2022'!S9/100))),0)</f>
        <v>0</v>
      </c>
      <c r="G15" s="114">
        <v>0</v>
      </c>
      <c r="H15" s="112">
        <f>IF(AND('ACT Apr 2022'!R9&gt;0,'ACT Apr 2022'!T9&gt;0),IF(($C$5&lt;'ACT Apr 2022'!T9),(0),($C$5-'ACT Apr 2022'!T9)*'ACT Apr 2022'!U9/100),IF(AND('ACT Apr 2022'!R9&gt;0,'ACT Apr 2022'!T9=""),IF(($C$5&lt;'ACT Apr 2022'!R9+'ACT Apr 2022'!P9),(0),(($C$5-('ACT Apr 2022'!R9+'ACT Apr 2022'!P9))*'ACT Apr 2022'!S9/100)),IF(AND('ACT Apr 2022'!P9&gt;0,'ACT Apr 2022'!R9=""&gt;0),IF(($C$5&lt;'ACT Apr 2022'!P9),(0),($C$5-'ACT Apr 2022'!P9)*'ACT Apr 2022'!Q9/100),0)))</f>
        <v>0</v>
      </c>
      <c r="I15" s="115">
        <f t="shared" ref="I15" si="10">SUM(C15:H15)</f>
        <v>1470.5226363636364</v>
      </c>
      <c r="J15" s="115">
        <f t="shared" si="3"/>
        <v>5576.363636363636</v>
      </c>
      <c r="K15" s="115">
        <f t="shared" si="4"/>
        <v>5882.0905454545455</v>
      </c>
      <c r="L15" s="85">
        <f t="shared" si="5"/>
        <v>6470.2996000000003</v>
      </c>
      <c r="M15" s="116">
        <f>'ACT Apr 2022'!BB9</f>
        <v>0</v>
      </c>
      <c r="N15" s="116">
        <f>'ACT Apr 2022'!BC9</f>
        <v>0</v>
      </c>
      <c r="O15" s="116">
        <f>'ACT Apr 2022'!BD9</f>
        <v>0</v>
      </c>
      <c r="P15" s="116">
        <f>'ACT Apr 2022'!BE9</f>
        <v>0</v>
      </c>
      <c r="Q15" s="116" t="str">
        <f t="shared" si="0"/>
        <v>No discount</v>
      </c>
      <c r="R15" s="116" t="str">
        <f t="shared" si="1"/>
        <v>Exclusive</v>
      </c>
      <c r="S15" s="211">
        <f t="shared" si="6"/>
        <v>5882.0905454545455</v>
      </c>
      <c r="T15" s="212">
        <f t="shared" si="7"/>
        <v>5882.0905454545455</v>
      </c>
      <c r="U15" s="85">
        <f t="shared" si="8"/>
        <v>6470.2996000000003</v>
      </c>
      <c r="V15" s="85">
        <f t="shared" si="8"/>
        <v>6470.2996000000003</v>
      </c>
      <c r="W15" s="117">
        <f>'ACT Apr 2022'!BL9</f>
        <v>0</v>
      </c>
      <c r="X15" s="118">
        <f>'ACT Apr 2022'!BM9</f>
        <v>0</v>
      </c>
      <c r="Y15" s="277"/>
      <c r="Z15" s="277"/>
      <c r="AA15" s="277"/>
      <c r="AB15" s="277"/>
      <c r="AC15" s="277"/>
      <c r="AD15" s="277"/>
      <c r="AE15" s="277"/>
      <c r="AF15" s="277"/>
      <c r="AG15" s="277"/>
      <c r="AH15" s="277"/>
      <c r="AI15" s="277"/>
      <c r="AJ15" s="277"/>
      <c r="AK15" s="277"/>
      <c r="AL15" s="277"/>
    </row>
    <row r="16" spans="1:38" ht="14" x14ac:dyDescent="0.15">
      <c r="A16" s="110" t="str">
        <f>'ACT Apr 2022'!K10</f>
        <v>CovaU</v>
      </c>
      <c r="B16" s="111" t="str">
        <f>'ACT Apr 2022'!L10</f>
        <v>Freedom</v>
      </c>
      <c r="C16" s="112">
        <f>IF('ACT Apr 2022'!BP10=0,91*'ACT Apr 2022'!M10/100,(91*'ACT Apr 2022'!M10/100)+'ACT Apr 2022'!BP10/4)</f>
        <v>126.03499999999998</v>
      </c>
      <c r="D16" s="112">
        <f>IF('ACT Apr 2022'!O10="",$C$5*'ACT Apr 2022'!N10/100,IF($C$5&gt;='ACT Apr 2022'!P10,('ACT Apr 2022'!P10*'ACT Apr 2022'!N10/100),($C$5*'ACT Apr 2022'!N10/100)))</f>
        <v>1679.5454545454547</v>
      </c>
      <c r="E16" s="112">
        <f>IF(AND('ACT Apr 2022'!P10&gt;0,'ACT Apr 2022'!R10&gt;0),IF($C$5&lt;'ACT Apr 2022'!P10,0,IF($C$5&lt;=('ACT Apr 2022'!R10+'ACT Apr 2022'!P10),(($C$5-'ACT Apr 2022'!P10)*'ACT Apr 2022'!Q10/100),(('ACT Apr 2022'!R10)*'ACT Apr 2022'!Q10/100))),0)</f>
        <v>0</v>
      </c>
      <c r="F16" s="112">
        <f>IF(AND('ACT Apr 2022'!Q10&gt;0,'ACT Apr 2022'!S10&gt;0),IF($C$5&lt;('ACT Apr 2022'!R10+'ACT Apr 2022'!P10),0,IF($C$5&lt;=('ACT Apr 2022'!T10+'ACT Apr 2022'!R10+'ACT Apr 2022'!P10),(($C$5-('ACT Apr 2022'!R10+'ACT Apr 2022'!P10))*'ACT Apr 2022'!S10/100),('ACT Apr 2022'!T10*'ACT Apr 2022'!S10/100))),0)</f>
        <v>0</v>
      </c>
      <c r="G16" s="114">
        <v>0</v>
      </c>
      <c r="H16" s="112">
        <f>IF(AND('ACT Apr 2022'!R10&gt;0,'ACT Apr 2022'!T10&gt;0),IF(($C$5&lt;'ACT Apr 2022'!T10),(0),($C$5-'ACT Apr 2022'!T10)*'ACT Apr 2022'!U10/100),IF(AND('ACT Apr 2022'!R10&gt;0,'ACT Apr 2022'!T10=""),IF(($C$5&lt;'ACT Apr 2022'!R10+'ACT Apr 2022'!P10),(0),(($C$5-('ACT Apr 2022'!R10+'ACT Apr 2022'!P10))*'ACT Apr 2022'!S10/100)),IF(AND('ACT Apr 2022'!P10&gt;0,'ACT Apr 2022'!R10=""&gt;0),IF(($C$5&lt;'ACT Apr 2022'!P10),(0),($C$5-'ACT Apr 2022'!P10)*'ACT Apr 2022'!Q10/100),0)))</f>
        <v>0</v>
      </c>
      <c r="I16" s="115">
        <f>SUM(C16:H16)</f>
        <v>1805.5804545454548</v>
      </c>
      <c r="J16" s="115">
        <f t="shared" si="3"/>
        <v>6718.1818181818189</v>
      </c>
      <c r="K16" s="115">
        <f t="shared" si="4"/>
        <v>7222.3218181818193</v>
      </c>
      <c r="L16" s="85">
        <f t="shared" si="5"/>
        <v>7944.5540000000019</v>
      </c>
      <c r="M16" s="116">
        <f>'ACT Apr 2022'!BB10</f>
        <v>0</v>
      </c>
      <c r="N16" s="116">
        <f>'ACT Apr 2022'!BC10</f>
        <v>10</v>
      </c>
      <c r="O16" s="116">
        <f>'ACT Apr 2022'!BD10</f>
        <v>0</v>
      </c>
      <c r="P16" s="116">
        <f>'ACT Apr 2022'!BE10</f>
        <v>0</v>
      </c>
      <c r="Q16" s="116" t="str">
        <f t="shared" si="0"/>
        <v>Guaranteed off usage</v>
      </c>
      <c r="R16" s="116" t="str">
        <f t="shared" si="1"/>
        <v>Exclusive</v>
      </c>
      <c r="S16" s="211">
        <f t="shared" si="6"/>
        <v>6550.5036363636373</v>
      </c>
      <c r="T16" s="212">
        <f t="shared" si="7"/>
        <v>6550.5036363636373</v>
      </c>
      <c r="U16" s="85">
        <f t="shared" si="8"/>
        <v>7205.5540000000019</v>
      </c>
      <c r="V16" s="85">
        <f t="shared" si="8"/>
        <v>7205.5540000000019</v>
      </c>
      <c r="W16" s="117">
        <f>'ACT Apr 2022'!BL10</f>
        <v>0</v>
      </c>
      <c r="X16" s="118">
        <f>'ACT Apr 2022'!BM10</f>
        <v>0</v>
      </c>
      <c r="Y16" s="277"/>
      <c r="Z16" s="277"/>
      <c r="AA16" s="277"/>
      <c r="AB16" s="277"/>
      <c r="AC16" s="277"/>
      <c r="AD16" s="277"/>
      <c r="AE16" s="277"/>
      <c r="AF16" s="277"/>
      <c r="AG16" s="277"/>
      <c r="AH16" s="277"/>
      <c r="AI16" s="277"/>
      <c r="AJ16" s="277"/>
      <c r="AK16" s="277"/>
      <c r="AL16" s="277"/>
    </row>
    <row r="17" spans="1:38" ht="14" x14ac:dyDescent="0.15">
      <c r="A17" s="110" t="str">
        <f>'ACT Apr 2022'!K11</f>
        <v>Radian Energy</v>
      </c>
      <c r="B17" s="111" t="str">
        <f>'ACT Apr 2022'!L11</f>
        <v>The Simple Switch</v>
      </c>
      <c r="C17" s="112">
        <f>IF('ACT Apr 2022'!BP11=0,91*'ACT Apr 2022'!M11/100,(91*'ACT Apr 2022'!M11/100)+'ACT Apr 2022'!BP11/4)</f>
        <v>91.785909090909087</v>
      </c>
      <c r="D17" s="112">
        <f>IF('ACT Apr 2022'!O11="",$C$5*'ACT Apr 2022'!N11/100,IF($C$5&gt;='ACT Apr 2022'!P11,('ACT Apr 2022'!P11*'ACT Apr 2022'!N11/100),($C$5*'ACT Apr 2022'!N11/100)))</f>
        <v>1453.181818181818</v>
      </c>
      <c r="E17" s="112">
        <f>IF(AND('ACT Apr 2022'!P11&gt;0,'ACT Apr 2022'!R11&gt;0),IF($C$5&lt;'ACT Apr 2022'!P11,0,IF($C$5&lt;=('ACT Apr 2022'!R11+'ACT Apr 2022'!P11),(($C$5-'ACT Apr 2022'!P11)*'ACT Apr 2022'!Q11/100),(('ACT Apr 2022'!R11)*'ACT Apr 2022'!Q11/100))),0)</f>
        <v>0</v>
      </c>
      <c r="F17" s="112">
        <f>IF(AND('ACT Apr 2022'!Q11&gt;0,'ACT Apr 2022'!S11&gt;0),IF($C$5&lt;('ACT Apr 2022'!R11+'ACT Apr 2022'!P11),0,IF($C$5&lt;=('ACT Apr 2022'!T11+'ACT Apr 2022'!R11+'ACT Apr 2022'!P11),(($C$5-('ACT Apr 2022'!R11+'ACT Apr 2022'!P11))*'ACT Apr 2022'!S11/100),('ACT Apr 2022'!T11*'ACT Apr 2022'!S11/100))),0)</f>
        <v>0</v>
      </c>
      <c r="G17" s="114">
        <v>0</v>
      </c>
      <c r="H17" s="112">
        <f>IF(AND('ACT Apr 2022'!R11&gt;0,'ACT Apr 2022'!T11&gt;0),IF(($C$5&lt;'ACT Apr 2022'!T11),(0),($C$5-'ACT Apr 2022'!T11)*'ACT Apr 2022'!U11/100),IF(AND('ACT Apr 2022'!R11&gt;0,'ACT Apr 2022'!T11=""),IF(($C$5&lt;'ACT Apr 2022'!R11+'ACT Apr 2022'!P11),(0),(($C$5-('ACT Apr 2022'!R11+'ACT Apr 2022'!P11))*'ACT Apr 2022'!S11/100)),IF(AND('ACT Apr 2022'!P11&gt;0,'ACT Apr 2022'!R11=""&gt;0),IF(($C$5&lt;'ACT Apr 2022'!P11),(0),($C$5-'ACT Apr 2022'!P11)*'ACT Apr 2022'!Q11/100),0)))</f>
        <v>0</v>
      </c>
      <c r="I17" s="115">
        <f t="shared" ref="I17" si="11">SUM(C17:H17)</f>
        <v>1544.9677272727272</v>
      </c>
      <c r="J17" s="115">
        <f t="shared" si="3"/>
        <v>5812.7272727272721</v>
      </c>
      <c r="K17" s="115">
        <f t="shared" si="4"/>
        <v>6179.8709090909088</v>
      </c>
      <c r="L17" s="85">
        <f t="shared" si="5"/>
        <v>6797.8580000000002</v>
      </c>
      <c r="M17" s="116">
        <f>'ACT Apr 2022'!BB11</f>
        <v>0</v>
      </c>
      <c r="N17" s="116">
        <f>'ACT Apr 2022'!BC11</f>
        <v>0</v>
      </c>
      <c r="O17" s="116">
        <f>'ACT Apr 2022'!BD11</f>
        <v>0</v>
      </c>
      <c r="P17" s="116">
        <f>'ACT Apr 2022'!BE11</f>
        <v>0</v>
      </c>
      <c r="Q17" s="116" t="str">
        <f t="shared" si="0"/>
        <v>No discount</v>
      </c>
      <c r="R17" s="116" t="str">
        <f t="shared" si="1"/>
        <v>Exclusive</v>
      </c>
      <c r="S17" s="211">
        <f t="shared" si="6"/>
        <v>6179.8709090909088</v>
      </c>
      <c r="T17" s="212">
        <f t="shared" si="7"/>
        <v>6179.8709090909088</v>
      </c>
      <c r="U17" s="85">
        <f t="shared" si="8"/>
        <v>6797.8580000000002</v>
      </c>
      <c r="V17" s="85">
        <f t="shared" si="8"/>
        <v>6797.8580000000002</v>
      </c>
      <c r="W17" s="117">
        <f>'ACT Apr 2022'!BL11</f>
        <v>0</v>
      </c>
      <c r="X17" s="118">
        <f>'ACT Apr 2022'!BM11</f>
        <v>0</v>
      </c>
      <c r="Y17" s="277"/>
      <c r="Z17" s="277"/>
      <c r="AA17" s="277"/>
      <c r="AB17" s="277"/>
      <c r="AC17" s="277"/>
      <c r="AD17" s="277"/>
      <c r="AE17" s="277"/>
      <c r="AF17" s="277"/>
      <c r="AG17" s="277"/>
      <c r="AH17" s="277"/>
      <c r="AI17" s="277"/>
      <c r="AJ17" s="277"/>
      <c r="AK17" s="277"/>
      <c r="AL17" s="277"/>
    </row>
    <row r="18" spans="1:38" ht="14" x14ac:dyDescent="0.15">
      <c r="A18" s="110" t="str">
        <f>'ACT Apr 2022'!K12</f>
        <v>Discover Energy</v>
      </c>
      <c r="B18" s="111" t="str">
        <f>'ACT Apr 2022'!L12</f>
        <v>Smart Saver</v>
      </c>
      <c r="C18" s="112">
        <f>IF('ACT Apr 2022'!BP12=0,91*'ACT Apr 2022'!M12/100,(91*'ACT Apr 2022'!M12/100)+'ACT Apr 2022'!BP12/4)</f>
        <v>117.46445454545456</v>
      </c>
      <c r="D18" s="112">
        <f>IF('ACT Apr 2022'!O12="",$C$5*'ACT Apr 2022'!N12/100,IF($C$5&gt;='ACT Apr 2022'!P12,('ACT Apr 2022'!P12*'ACT Apr 2022'!N12/100),($C$5*'ACT Apr 2022'!N12/100)))</f>
        <v>1545.4545454545453</v>
      </c>
      <c r="E18" s="112">
        <f>IF(AND('ACT Apr 2022'!P12&gt;0,'ACT Apr 2022'!R12&gt;0),IF($C$5&lt;'ACT Apr 2022'!P12,0,IF($C$5&lt;=('ACT Apr 2022'!R12+'ACT Apr 2022'!P12),(($C$5-'ACT Apr 2022'!P12)*'ACT Apr 2022'!Q12/100),(('ACT Apr 2022'!R12)*'ACT Apr 2022'!Q12/100))),0)</f>
        <v>0</v>
      </c>
      <c r="F18" s="112">
        <f>IF(AND('ACT Apr 2022'!Q12&gt;0,'ACT Apr 2022'!S12&gt;0),IF($C$5&lt;('ACT Apr 2022'!R12+'ACT Apr 2022'!P12),0,IF($C$5&lt;=('ACT Apr 2022'!T12+'ACT Apr 2022'!R12+'ACT Apr 2022'!P12),(($C$5-('ACT Apr 2022'!R12+'ACT Apr 2022'!P12))*'ACT Apr 2022'!S12/100),('ACT Apr 2022'!T12*'ACT Apr 2022'!S12/100))),0)</f>
        <v>0</v>
      </c>
      <c r="G18" s="114">
        <v>0</v>
      </c>
      <c r="H18" s="112">
        <f>IF(AND('ACT Apr 2022'!R12&gt;0,'ACT Apr 2022'!T12&gt;0),IF(($C$5&lt;'ACT Apr 2022'!T12),(0),($C$5-'ACT Apr 2022'!T12)*'ACT Apr 2022'!U12/100),IF(AND('ACT Apr 2022'!R12&gt;0,'ACT Apr 2022'!T12=""),IF(($C$5&lt;'ACT Apr 2022'!R12+'ACT Apr 2022'!P12),(0),(($C$5-('ACT Apr 2022'!R12+'ACT Apr 2022'!P12))*'ACT Apr 2022'!S12/100)),IF(AND('ACT Apr 2022'!P12&gt;0,'ACT Apr 2022'!R12=""&gt;0),IF(($C$5&lt;'ACT Apr 2022'!P12),(0),($C$5-'ACT Apr 2022'!P12)*'ACT Apr 2022'!Q12/100),0)))</f>
        <v>0</v>
      </c>
      <c r="I18" s="115">
        <f t="shared" ref="I18:I19" si="12">SUM(C18:H18)</f>
        <v>1662.9189999999999</v>
      </c>
      <c r="J18" s="115">
        <f t="shared" ref="J18:J19" si="13">(I18-C18)*4</f>
        <v>6181.8181818181811</v>
      </c>
      <c r="K18" s="115">
        <f t="shared" ref="K18:K19" si="14">I18*4</f>
        <v>6651.6759999999995</v>
      </c>
      <c r="L18" s="85">
        <f t="shared" ref="L18:L19" si="15">K18*1.1</f>
        <v>7316.8436000000002</v>
      </c>
      <c r="M18" s="116">
        <f>'ACT Apr 2022'!BB12</f>
        <v>0</v>
      </c>
      <c r="N18" s="116">
        <f>'ACT Apr 2022'!BC12</f>
        <v>20</v>
      </c>
      <c r="O18" s="116">
        <f>'ACT Apr 2022'!BD12</f>
        <v>0</v>
      </c>
      <c r="P18" s="116">
        <f>'ACT Apr 2022'!BE12</f>
        <v>0</v>
      </c>
      <c r="Q18" s="116" t="str">
        <f t="shared" ref="Q18:Q19" si="16">IF(SUM(M18:P18)=0,"No discount",IF(M18&gt;0,"Guaranteed off bill",IF(N18&gt;0,"Guaranteed off usage",IF(O18&gt;0,"Pay-on-time off bill","Pay-on-time off usage"))))</f>
        <v>Guaranteed off usage</v>
      </c>
      <c r="R18" s="116" t="str">
        <f t="shared" ref="R18:R19" si="17">IF(OR(A18="Origin Energy",A18="Red Energy",A18="Powershop"),"Inclusive","Exclusive")</f>
        <v>Exclusive</v>
      </c>
      <c r="S18" s="211">
        <f t="shared" ref="S18:S19" si="18">IF(AND(Q18="Guaranteed off bill",R18="Inclusive"),((K18*1.1)-((K18*1.1)*M18/100))/1.1,IF(AND(Q18="Guaranteed off usage",R18="Inclusive"),((K18*1.1)-((J18*1.1)*N18/100))/1.1,IF(AND(Q18="Guaranteed off bill",R18="Exclusive"),K18-(K18*M18/100),IF(AND(Q18="Guaranteed off usage",R18="Exclusive"),K18-(J18*N18/100),IF(R18="Inclusive",((K18*1.1))/1.1,K18)))))</f>
        <v>5415.3123636363634</v>
      </c>
      <c r="T18" s="212">
        <f t="shared" ref="T18:T19" si="19">IF(AND(Q18="Pay-on-time off bill",R18="Inclusive"),((S18*1.1)-((S18*1.1)*O18/100))/1.1,IF(AND(Q18="Pay-on-time off usage",R18="Inclusive"),((S18*1.1)-((J18*1.1)*P18/100))/1.1,IF(AND(Q18="Pay-on-time off bill",R18="Exclusive"),S18-(S18*O18/100),IF(AND(Q18="Pay-on-time off usage",R18="Exclusive"),S18-(J18*P18/100),IF(R18="Inclusive",((S18*1.1))/1.1,S18)))))</f>
        <v>5415.3123636363634</v>
      </c>
      <c r="U18" s="85">
        <f t="shared" ref="U18:U19" si="20">S18*1.1</f>
        <v>5956.8436000000002</v>
      </c>
      <c r="V18" s="85">
        <f t="shared" ref="V18:V19" si="21">T18*1.1</f>
        <v>5956.8436000000002</v>
      </c>
      <c r="W18" s="117">
        <f>'ACT Apr 2022'!BL12</f>
        <v>0</v>
      </c>
      <c r="X18" s="118">
        <f>'ACT Apr 2022'!BM12</f>
        <v>0</v>
      </c>
      <c r="Y18" s="277"/>
      <c r="Z18" s="277"/>
      <c r="AA18" s="277"/>
      <c r="AB18" s="277"/>
      <c r="AC18" s="277"/>
      <c r="AD18" s="277"/>
      <c r="AE18" s="277"/>
      <c r="AF18" s="277"/>
      <c r="AG18" s="277"/>
      <c r="AH18" s="277"/>
      <c r="AI18" s="277"/>
      <c r="AJ18" s="277"/>
      <c r="AK18" s="277"/>
      <c r="AL18" s="277"/>
    </row>
    <row r="19" spans="1:38" ht="15" thickBot="1" x14ac:dyDescent="0.2">
      <c r="A19" s="121" t="str">
        <f>'ACT Apr 2022'!K13</f>
        <v>Amber Electric</v>
      </c>
      <c r="B19" s="122" t="str">
        <f>'ACT Apr 2022'!L13</f>
        <v>Small Business</v>
      </c>
      <c r="C19" s="123">
        <f>IF('ACT Apr 2022'!BP13=0,91*'ACT Apr 2022'!M13/100,(91*'ACT Apr 2022'!M13/100)+'ACT Apr 2022'!BP13/4)</f>
        <v>133.94418181818179</v>
      </c>
      <c r="D19" s="123">
        <f>IF('ACT Apr 2022'!O13="",$C$5*'ACT Apr 2022'!N13/100,IF($C$5&gt;='ACT Apr 2022'!P13,('ACT Apr 2022'!P13*'ACT Apr 2022'!N13/100),($C$5*'ACT Apr 2022'!N13/100)))</f>
        <v>1574.9999999999998</v>
      </c>
      <c r="E19" s="123">
        <f>IF(AND('ACT Apr 2022'!P13&gt;0,'ACT Apr 2022'!R13&gt;0),IF($C$5&lt;'ACT Apr 2022'!P13,0,IF($C$5&lt;=('ACT Apr 2022'!R13+'ACT Apr 2022'!P13),(($C$5-'ACT Apr 2022'!P13)*'ACT Apr 2022'!Q13/100),(('ACT Apr 2022'!R13)*'ACT Apr 2022'!Q13/100))),0)</f>
        <v>0</v>
      </c>
      <c r="F19" s="123">
        <f>IF(AND('ACT Apr 2022'!Q13&gt;0,'ACT Apr 2022'!S13&gt;0),IF($C$5&lt;('ACT Apr 2022'!R13+'ACT Apr 2022'!P13),0,IF($C$5&lt;=('ACT Apr 2022'!T13+'ACT Apr 2022'!R13+'ACT Apr 2022'!P13),(($C$5-('ACT Apr 2022'!R13+'ACT Apr 2022'!P13))*'ACT Apr 2022'!S13/100),('ACT Apr 2022'!T13*'ACT Apr 2022'!S13/100))),0)</f>
        <v>0</v>
      </c>
      <c r="G19" s="131">
        <v>0</v>
      </c>
      <c r="H19" s="123">
        <f>IF(AND('ACT Apr 2022'!R13&gt;0,'ACT Apr 2022'!T13&gt;0),IF(($C$5&lt;'ACT Apr 2022'!T13),(0),($C$5-'ACT Apr 2022'!T13)*'ACT Apr 2022'!U13/100),IF(AND('ACT Apr 2022'!R13&gt;0,'ACT Apr 2022'!T13=""),IF(($C$5&lt;'ACT Apr 2022'!R13+'ACT Apr 2022'!P13),(0),(($C$5-('ACT Apr 2022'!R13+'ACT Apr 2022'!P13))*'ACT Apr 2022'!S13/100)),IF(AND('ACT Apr 2022'!P13&gt;0,'ACT Apr 2022'!R13=""&gt;0),IF(($C$5&lt;'ACT Apr 2022'!P13),(0),($C$5-'ACT Apr 2022'!P13)*'ACT Apr 2022'!Q13/100),0)))</f>
        <v>0</v>
      </c>
      <c r="I19" s="125">
        <f t="shared" si="12"/>
        <v>1708.9441818181815</v>
      </c>
      <c r="J19" s="125">
        <f t="shared" si="13"/>
        <v>6299.9999999999991</v>
      </c>
      <c r="K19" s="125">
        <f t="shared" si="14"/>
        <v>6835.776727272726</v>
      </c>
      <c r="L19" s="119">
        <f t="shared" si="15"/>
        <v>7519.3543999999993</v>
      </c>
      <c r="M19" s="126">
        <f>'ACT Apr 2022'!BB13</f>
        <v>0</v>
      </c>
      <c r="N19" s="126">
        <f>'ACT Apr 2022'!BC13</f>
        <v>0</v>
      </c>
      <c r="O19" s="126">
        <f>'ACT Apr 2022'!BD13</f>
        <v>0</v>
      </c>
      <c r="P19" s="126">
        <f>'ACT Apr 2022'!BE13</f>
        <v>0</v>
      </c>
      <c r="Q19" s="126" t="str">
        <f t="shared" si="16"/>
        <v>No discount</v>
      </c>
      <c r="R19" s="126" t="str">
        <f t="shared" si="17"/>
        <v>Exclusive</v>
      </c>
      <c r="S19" s="213">
        <f t="shared" si="18"/>
        <v>6835.776727272726</v>
      </c>
      <c r="T19" s="214">
        <f t="shared" si="19"/>
        <v>6835.776727272726</v>
      </c>
      <c r="U19" s="119">
        <f t="shared" si="20"/>
        <v>7519.3543999999993</v>
      </c>
      <c r="V19" s="119">
        <f t="shared" si="21"/>
        <v>7519.3543999999993</v>
      </c>
      <c r="W19" s="127">
        <f>'ACT Apr 2022'!BL13</f>
        <v>0</v>
      </c>
      <c r="X19" s="128">
        <f>'ACT Apr 2022'!BM13</f>
        <v>0</v>
      </c>
      <c r="Y19" s="277"/>
      <c r="Z19" s="277"/>
      <c r="AA19" s="277"/>
      <c r="AB19" s="277"/>
      <c r="AC19" s="277"/>
      <c r="AD19" s="277"/>
      <c r="AE19" s="277"/>
      <c r="AF19" s="277"/>
      <c r="AG19" s="277"/>
      <c r="AH19" s="277"/>
      <c r="AI19" s="277"/>
      <c r="AJ19" s="277"/>
      <c r="AK19" s="277"/>
      <c r="AL19" s="277"/>
    </row>
    <row r="20" spans="1:38" x14ac:dyDescent="0.15">
      <c r="A20" s="277"/>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row>
    <row r="21" spans="1:38" ht="14" thickBot="1" x14ac:dyDescent="0.2">
      <c r="A21" s="277"/>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row>
    <row r="22" spans="1:38" ht="14" x14ac:dyDescent="0.15">
      <c r="A22" s="74" t="s">
        <v>197</v>
      </c>
      <c r="B22" s="75"/>
      <c r="C22" s="75"/>
      <c r="D22" s="81"/>
      <c r="E22" s="81"/>
      <c r="F22" s="81"/>
      <c r="G22" s="81"/>
      <c r="H22" s="81"/>
      <c r="I22" s="82"/>
      <c r="J22" s="82"/>
      <c r="K22" s="75"/>
      <c r="L22" s="75"/>
      <c r="M22" s="75"/>
      <c r="N22" s="75"/>
      <c r="O22" s="75"/>
      <c r="P22" s="75"/>
      <c r="Q22" s="75"/>
      <c r="R22" s="75"/>
      <c r="S22" s="75"/>
      <c r="T22" s="75"/>
      <c r="U22" s="75"/>
      <c r="V22" s="75"/>
      <c r="W22" s="75"/>
      <c r="X22" s="76"/>
      <c r="Y22" s="277"/>
      <c r="Z22" s="277"/>
      <c r="AA22" s="277"/>
      <c r="AB22" s="277"/>
      <c r="AC22" s="277"/>
      <c r="AD22" s="277"/>
      <c r="AE22" s="277"/>
      <c r="AF22" s="277"/>
      <c r="AG22" s="277"/>
      <c r="AH22" s="277"/>
      <c r="AI22" s="277"/>
      <c r="AJ22" s="277"/>
      <c r="AK22" s="277"/>
      <c r="AL22" s="277"/>
    </row>
    <row r="23" spans="1:38" ht="14" x14ac:dyDescent="0.15">
      <c r="A23" s="77" t="s">
        <v>105</v>
      </c>
      <c r="B23" s="32"/>
      <c r="C23" s="86">
        <v>5000</v>
      </c>
      <c r="D23" s="83"/>
      <c r="E23" s="83"/>
      <c r="F23" s="83"/>
      <c r="G23" s="83"/>
      <c r="H23" s="83"/>
      <c r="I23" s="84"/>
      <c r="J23" s="84"/>
      <c r="K23" s="32"/>
      <c r="L23" s="32"/>
      <c r="M23" s="32"/>
      <c r="N23" s="32"/>
      <c r="O23" s="32"/>
      <c r="P23" s="32"/>
      <c r="Q23" s="32"/>
      <c r="R23" s="32"/>
      <c r="S23" s="32"/>
      <c r="T23" s="32"/>
      <c r="U23" s="32"/>
      <c r="V23" s="32"/>
      <c r="W23" s="32"/>
      <c r="X23" s="78"/>
      <c r="Y23" s="277"/>
      <c r="Z23" s="277"/>
      <c r="AA23" s="277"/>
      <c r="AB23" s="277"/>
      <c r="AC23" s="277"/>
      <c r="AD23" s="277"/>
      <c r="AE23" s="277"/>
      <c r="AF23" s="277"/>
      <c r="AG23" s="277"/>
      <c r="AH23" s="277"/>
      <c r="AI23" s="277"/>
      <c r="AJ23" s="277"/>
      <c r="AK23" s="277"/>
      <c r="AL23" s="277"/>
    </row>
    <row r="24" spans="1:38" ht="14" x14ac:dyDescent="0.15">
      <c r="A24" s="77" t="s">
        <v>198</v>
      </c>
      <c r="B24" s="32"/>
      <c r="C24" s="87">
        <v>0.7</v>
      </c>
      <c r="D24" s="83"/>
      <c r="E24" s="83"/>
      <c r="F24" s="83"/>
      <c r="G24" s="83"/>
      <c r="H24" s="83"/>
      <c r="I24" s="84"/>
      <c r="J24" s="84"/>
      <c r="K24" s="32"/>
      <c r="L24" s="32"/>
      <c r="M24" s="32"/>
      <c r="N24" s="32"/>
      <c r="O24" s="32"/>
      <c r="P24" s="32"/>
      <c r="Q24" s="32"/>
      <c r="R24" s="32"/>
      <c r="S24" s="32"/>
      <c r="T24" s="32"/>
      <c r="U24" s="32"/>
      <c r="V24" s="32"/>
      <c r="W24" s="32"/>
      <c r="X24" s="78"/>
      <c r="Y24" s="277"/>
      <c r="Z24" s="277"/>
      <c r="AA24" s="277"/>
      <c r="AB24" s="277"/>
      <c r="AC24" s="277"/>
      <c r="AD24" s="277"/>
      <c r="AE24" s="277"/>
      <c r="AF24" s="277"/>
      <c r="AG24" s="277"/>
      <c r="AH24" s="277"/>
      <c r="AI24" s="277"/>
      <c r="AJ24" s="277"/>
      <c r="AK24" s="277"/>
      <c r="AL24" s="277"/>
    </row>
    <row r="25" spans="1:38" ht="14" x14ac:dyDescent="0.15">
      <c r="A25" s="77" t="s">
        <v>199</v>
      </c>
      <c r="B25" s="32"/>
      <c r="C25" s="87">
        <v>0.3</v>
      </c>
      <c r="D25" s="83"/>
      <c r="E25" s="83"/>
      <c r="F25" s="83"/>
      <c r="G25" s="83"/>
      <c r="H25" s="83"/>
      <c r="I25" s="84"/>
      <c r="J25" s="84"/>
      <c r="K25" s="32"/>
      <c r="L25" s="32"/>
      <c r="M25" s="32"/>
      <c r="N25" s="32"/>
      <c r="O25" s="32"/>
      <c r="P25" s="32"/>
      <c r="Q25" s="32"/>
      <c r="R25" s="32"/>
      <c r="S25" s="32"/>
      <c r="T25" s="32"/>
      <c r="U25" s="32"/>
      <c r="V25" s="32"/>
      <c r="W25" s="32"/>
      <c r="X25" s="78"/>
      <c r="Y25" s="277"/>
      <c r="Z25" s="277"/>
      <c r="AA25" s="277"/>
      <c r="AB25" s="277"/>
      <c r="AC25" s="277"/>
      <c r="AD25" s="277"/>
      <c r="AE25" s="277"/>
      <c r="AF25" s="277"/>
      <c r="AG25" s="277"/>
      <c r="AH25" s="277"/>
      <c r="AI25" s="277"/>
      <c r="AJ25" s="277"/>
      <c r="AK25" s="277"/>
      <c r="AL25" s="277"/>
    </row>
    <row r="26" spans="1:38" ht="15" thickBot="1" x14ac:dyDescent="0.2">
      <c r="A26" s="174"/>
      <c r="B26" s="175"/>
      <c r="C26" s="184"/>
      <c r="D26" s="184"/>
      <c r="E26" s="184"/>
      <c r="F26" s="184"/>
      <c r="G26" s="184"/>
      <c r="H26" s="184"/>
      <c r="I26" s="185"/>
      <c r="J26" s="185"/>
      <c r="K26" s="175"/>
      <c r="L26" s="175"/>
      <c r="M26" s="175"/>
      <c r="N26" s="175"/>
      <c r="O26" s="175"/>
      <c r="P26" s="175"/>
      <c r="Q26" s="175"/>
      <c r="R26" s="175"/>
      <c r="S26" s="175"/>
      <c r="T26" s="175"/>
      <c r="U26" s="175"/>
      <c r="V26" s="175"/>
      <c r="W26" s="175"/>
      <c r="X26" s="176"/>
      <c r="Y26" s="277"/>
      <c r="Z26" s="277"/>
      <c r="AA26" s="277"/>
      <c r="AB26" s="277"/>
      <c r="AC26" s="277"/>
      <c r="AD26" s="277"/>
      <c r="AE26" s="277"/>
      <c r="AF26" s="277"/>
      <c r="AG26" s="277"/>
      <c r="AH26" s="277"/>
      <c r="AI26" s="277"/>
      <c r="AJ26" s="277"/>
      <c r="AK26" s="277"/>
      <c r="AL26" s="277"/>
    </row>
    <row r="27" spans="1:38" ht="75" x14ac:dyDescent="0.15">
      <c r="A27" s="177" t="s">
        <v>14</v>
      </c>
      <c r="B27" s="178" t="s">
        <v>188</v>
      </c>
      <c r="C27" s="179" t="s">
        <v>164</v>
      </c>
      <c r="D27" s="179" t="s">
        <v>5</v>
      </c>
      <c r="E27" s="179" t="s">
        <v>6</v>
      </c>
      <c r="F27" s="179" t="s">
        <v>7</v>
      </c>
      <c r="G27" s="179" t="s">
        <v>110</v>
      </c>
      <c r="H27" s="179" t="s">
        <v>197</v>
      </c>
      <c r="I27" s="186" t="s">
        <v>111</v>
      </c>
      <c r="J27" s="206" t="s">
        <v>335</v>
      </c>
      <c r="K27" s="207" t="s">
        <v>112</v>
      </c>
      <c r="L27" s="180" t="s">
        <v>339</v>
      </c>
      <c r="M27" s="181" t="s">
        <v>113</v>
      </c>
      <c r="N27" s="181" t="s">
        <v>167</v>
      </c>
      <c r="O27" s="181" t="s">
        <v>168</v>
      </c>
      <c r="P27" s="181" t="s">
        <v>169</v>
      </c>
      <c r="Q27" s="208" t="s">
        <v>336</v>
      </c>
      <c r="R27" s="208" t="s">
        <v>337</v>
      </c>
      <c r="S27" s="209" t="s">
        <v>129</v>
      </c>
      <c r="T27" s="209" t="s">
        <v>130</v>
      </c>
      <c r="U27" s="182" t="s">
        <v>176</v>
      </c>
      <c r="V27" s="182" t="s">
        <v>177</v>
      </c>
      <c r="W27" s="187" t="s">
        <v>131</v>
      </c>
      <c r="X27" s="183" t="s">
        <v>132</v>
      </c>
      <c r="Y27" s="277"/>
      <c r="Z27" s="277"/>
      <c r="AA27" s="277"/>
      <c r="AB27" s="277"/>
      <c r="AC27" s="277"/>
      <c r="AD27" s="277"/>
      <c r="AE27" s="277"/>
      <c r="AF27" s="277"/>
      <c r="AG27" s="277"/>
      <c r="AH27" s="277"/>
      <c r="AI27" s="277"/>
      <c r="AJ27" s="277"/>
      <c r="AK27" s="277"/>
      <c r="AL27" s="277"/>
    </row>
    <row r="28" spans="1:38" ht="14" x14ac:dyDescent="0.15">
      <c r="A28" s="110" t="str">
        <f>'ACT Apr 2022'!K14</f>
        <v>ActewAGL</v>
      </c>
      <c r="B28" s="111" t="str">
        <f>'ACT Apr 2022'!L14</f>
        <v>Business - 10% off supply &amp; usage</v>
      </c>
      <c r="C28" s="112">
        <f>IF('ACT Apr 2022'!BP14=0,91*'ACT Apr 2022'!M14/100,(91*'ACT Apr 2022'!M14/100)+'ACT Apr 2022'!BP14/4)</f>
        <v>126.03499999999998</v>
      </c>
      <c r="D28" s="112">
        <f>IF('ACT Apr 2022'!O14="",$C$23*$C$24*'ACT Apr 2022'!N14/100,IF($C$23*$C$24&gt;='ACT Apr 2022'!P14,('ACT Apr 2022'!P14*'ACT Apr 2022'!N14/100),($C$23*$C$24*'ACT Apr 2022'!N14/100)))</f>
        <v>1107.909090909091</v>
      </c>
      <c r="E28" s="112">
        <f>IF(AND('ACT Apr 2022'!P14&gt;0,'ACT Apr 2022'!R14&gt;0),IF($C$23*$C$24&lt;'ACT Apr 2022'!P14,0,IF($C$23*$C$24&lt;=('ACT Apr 2022'!R14+'ACT Apr 2022'!P14),(($C$23*$C$24-'ACT Apr 2022'!P14)*'ACT Apr 2022'!Q14/100),(('ACT Apr 2022'!R14)*'ACT Apr 2022'!Q14/100))),0)</f>
        <v>0</v>
      </c>
      <c r="F28" s="112">
        <f>IF(AND('ACT Apr 2022'!Q14&gt;0,'ACT Apr 2022'!S14&gt;0),IF($C$23*$C$24&lt;('ACT Apr 2022'!R14+'ACT Apr 2022'!P14),0,IF($C$23*$C$24&lt;=('ACT Apr 2022'!T14+'ACT Apr 2022'!R14+'ACT Apr 2022'!P14),(($C$23*$C$24-('ACT Apr 2022'!R14+'ACT Apr 2022'!P14))*'ACT Apr 2022'!S14/100),('ACT Apr 2022'!T14*'ACT Apr 2022'!S14/100))),0)</f>
        <v>0</v>
      </c>
      <c r="G28" s="112">
        <f>IF(AND('ACT Apr 2022'!R14&gt;0,'ACT Apr 2022'!T14&gt;0),IF(($C$23*$C$24&lt;'ACT Apr 2022'!T14),(0),($C$23*$C$24-'ACT Apr 2022'!T14)*'ACT Apr 2022'!U14/100),IF(AND('ACT Apr 2022'!R14&gt;0,'ACT Apr 2022'!T14=""),IF(($C$23*$C$24&lt;'ACT Apr 2022'!R14+'ACT Apr 2022'!P14),(0),(($C$23*$C$24-('ACT Apr 2022'!R14+'ACT Apr 2022'!P14))*'ACT Apr 2022'!S14/100)),IF(AND('ACT Apr 2022'!P14&gt;0,'ACT Apr 2022'!R14=""&gt;0),IF(($C$23*$C$24&lt;'ACT Apr 2022'!P14),(0),($C$23*$C$24-'ACT Apr 2022'!P14)*'ACT Apr 2022'!Q14/100),0)))</f>
        <v>0</v>
      </c>
      <c r="H28" s="112">
        <f>($C$23*$C$25)*'ACT Apr 2022'!AF14/100</f>
        <v>232.5</v>
      </c>
      <c r="I28" s="115">
        <f t="shared" ref="I28:I33" si="22">SUM(C28:H28)</f>
        <v>1466.4440909090911</v>
      </c>
      <c r="J28" s="115">
        <f>(I28-C28)*4</f>
        <v>5361.636363636364</v>
      </c>
      <c r="K28" s="115">
        <f>I28*4</f>
        <v>5865.7763636363643</v>
      </c>
      <c r="L28" s="85">
        <f>K28*1.1</f>
        <v>6452.3540000000012</v>
      </c>
      <c r="M28" s="116">
        <f>'ACT Apr 2022'!BB14</f>
        <v>10</v>
      </c>
      <c r="N28" s="116">
        <f>'ACT Apr 2022'!BC14</f>
        <v>0</v>
      </c>
      <c r="O28" s="116">
        <f>'ACT Apr 2022'!BD14</f>
        <v>0</v>
      </c>
      <c r="P28" s="116">
        <f>'ACT Apr 2022'!BE14</f>
        <v>0</v>
      </c>
      <c r="Q28" s="116" t="str">
        <f t="shared" ref="Q28:Q33" si="23">IF(SUM(M28:P28)=0,"No discount",IF(M28&gt;0,"Guaranteed off bill",IF(N28&gt;0,"Guaranteed off usage",IF(O28&gt;0,"Pay-on-time off bill","Pay-on-time off usage"))))</f>
        <v>Guaranteed off bill</v>
      </c>
      <c r="R28" s="116" t="str">
        <f t="shared" ref="R28:R33" si="24">IF(OR(A28="Origin Energy",A28="Red Energy",A28="Powershop"),"Inclusive","Exclusive")</f>
        <v>Exclusive</v>
      </c>
      <c r="S28" s="211">
        <f>IF(AND(Q28="Guaranteed off bill",R28="Inclusive"),((K28*1.1)-((K28*1.1)*M28/100))/1.1,IF(AND(Q28="Guaranteed off usage",R28="Inclusive"),((K28*1.1)-((J28*1.1)*N28/100))/1.1,IF(AND(Q28="Guaranteed off bill",R28="Exclusive"),K28-(K28*M28/100),IF(AND(Q28="Guaranteed off usage",R28="Exclusive"),K28-(J28*N28/100),IF(R28="Inclusive",((K28*1.1))/1.1,K28)))))</f>
        <v>5279.1987272727274</v>
      </c>
      <c r="T28" s="212">
        <f>IF(AND(Q28="Pay-on-time off bill",R28="Inclusive"),((S28*1.1)-((S28*1.1)*O28/100))/1.1,IF(AND(Q28="Pay-on-time off usage",R28="Inclusive"),((S28*1.1)-((J28*1.1)*P28/100))/1.1,IF(AND(Q28="Pay-on-time off bill",R28="Exclusive"),S28-(S28*O28/100),IF(AND(Q28="Pay-on-time off usage",R28="Exclusive"),S28-(J28*P28/100),IF(R28="Inclusive",((S28*1.1))/1.1,S28)))))</f>
        <v>5279.1987272727274</v>
      </c>
      <c r="U28" s="85">
        <f>S28*1.1</f>
        <v>5807.1186000000007</v>
      </c>
      <c r="V28" s="85">
        <f>T28*1.1</f>
        <v>5807.1186000000007</v>
      </c>
      <c r="W28" s="117">
        <f>'ACT Apr 2022'!BL14</f>
        <v>0</v>
      </c>
      <c r="X28" s="118">
        <f>'ACT Apr 2022'!BM14</f>
        <v>0</v>
      </c>
      <c r="Y28" s="277"/>
      <c r="Z28" s="277"/>
      <c r="AA28" s="277"/>
      <c r="AB28" s="277"/>
      <c r="AC28" s="277"/>
      <c r="AD28" s="277"/>
      <c r="AE28" s="277"/>
      <c r="AF28" s="277"/>
      <c r="AG28" s="277"/>
      <c r="AH28" s="277"/>
      <c r="AI28" s="277"/>
      <c r="AJ28" s="277"/>
      <c r="AK28" s="277"/>
      <c r="AL28" s="277"/>
    </row>
    <row r="29" spans="1:38" ht="14" x14ac:dyDescent="0.15">
      <c r="A29" s="110" t="str">
        <f>'ACT Apr 2022'!K15</f>
        <v>EnergyAustralia</v>
      </c>
      <c r="B29" s="111" t="str">
        <f>'ACT Apr 2022'!L15</f>
        <v>Total Plan</v>
      </c>
      <c r="C29" s="112">
        <f>IF('ACT Apr 2022'!BP15=0,91*'ACT Apr 2022'!M15/100,(91*'ACT Apr 2022'!M15/100)+'ACT Apr 2022'!BP15/4)</f>
        <v>113.568</v>
      </c>
      <c r="D29" s="112">
        <f>IF('ACT Apr 2022'!O15="",$C$23*$C$24*'ACT Apr 2022'!N15/100,IF($C$23*$C$24&gt;='ACT Apr 2022'!P15,('ACT Apr 2022'!P15*'ACT Apr 2022'!N15/100),($C$23*$C$24*'ACT Apr 2022'!N15/100)))</f>
        <v>1123.181818181818</v>
      </c>
      <c r="E29" s="112">
        <f>IF(AND('ACT Apr 2022'!P15&gt;0,'ACT Apr 2022'!R15&gt;0),IF($C$23*$C$24&lt;'ACT Apr 2022'!P15,0,IF($C$23*$C$24&lt;=('ACT Apr 2022'!R15+'ACT Apr 2022'!P15),(($C$23*$C$24-'ACT Apr 2022'!P15)*'ACT Apr 2022'!Q15/100),(('ACT Apr 2022'!R15)*'ACT Apr 2022'!Q15/100))),0)</f>
        <v>0</v>
      </c>
      <c r="F29" s="112">
        <f>IF(AND('ACT Apr 2022'!Q15&gt;0,'ACT Apr 2022'!S15&gt;0),IF($C$23*$C$24&lt;('ACT Apr 2022'!R15+'ACT Apr 2022'!P15),0,IF($C$23*$C$24&lt;=('ACT Apr 2022'!T15+'ACT Apr 2022'!R15+'ACT Apr 2022'!P15),(($C$23*$C$24-('ACT Apr 2022'!R15+'ACT Apr 2022'!P15))*'ACT Apr 2022'!S15/100),('ACT Apr 2022'!T15*'ACT Apr 2022'!S15/100))),0)</f>
        <v>0</v>
      </c>
      <c r="G29" s="112">
        <f>IF(AND('ACT Apr 2022'!R15&gt;0,'ACT Apr 2022'!T15&gt;0),IF(($C$23*$C$24&lt;'ACT Apr 2022'!T15),(0),($C$23*$C$24-'ACT Apr 2022'!T15)*'ACT Apr 2022'!U15/100),IF(AND('ACT Apr 2022'!R15&gt;0,'ACT Apr 2022'!T15=""),IF(($C$23*$C$24&lt;'ACT Apr 2022'!R15+'ACT Apr 2022'!P15),(0),(($C$23*$C$24-('ACT Apr 2022'!R15+'ACT Apr 2022'!P15))*'ACT Apr 2022'!S15/100)),IF(AND('ACT Apr 2022'!P15&gt;0,'ACT Apr 2022'!R15=""&gt;0),IF(($C$23*$C$24&lt;'ACT Apr 2022'!P15),(0),($C$23*$C$24-'ACT Apr 2022'!P15)*'ACT Apr 2022'!Q15/100),0)))</f>
        <v>0</v>
      </c>
      <c r="H29" s="112">
        <f>($C$23*$C$25)*'ACT Apr 2022'!AF15/100</f>
        <v>180.54545454545453</v>
      </c>
      <c r="I29" s="115">
        <f t="shared" si="22"/>
        <v>1417.2952727272725</v>
      </c>
      <c r="J29" s="115">
        <f t="shared" ref="J29:J33" si="25">(I29-C29)*4</f>
        <v>5214.9090909090901</v>
      </c>
      <c r="K29" s="115">
        <f t="shared" ref="K29:K33" si="26">I29*4</f>
        <v>5669.18109090909</v>
      </c>
      <c r="L29" s="85">
        <f t="shared" ref="L29:L33" si="27">K29*1.1</f>
        <v>6236.0991999999997</v>
      </c>
      <c r="M29" s="116">
        <f>'ACT Apr 2022'!BB15</f>
        <v>10</v>
      </c>
      <c r="N29" s="116">
        <f>'ACT Apr 2022'!BC15</f>
        <v>0</v>
      </c>
      <c r="O29" s="116">
        <f>'ACT Apr 2022'!BD15</f>
        <v>0</v>
      </c>
      <c r="P29" s="116">
        <f>'ACT Apr 2022'!BE15</f>
        <v>0</v>
      </c>
      <c r="Q29" s="116" t="str">
        <f t="shared" si="23"/>
        <v>Guaranteed off bill</v>
      </c>
      <c r="R29" s="116" t="str">
        <f t="shared" si="24"/>
        <v>Exclusive</v>
      </c>
      <c r="S29" s="211">
        <f t="shared" ref="S29:S33" si="28">IF(AND(Q29="Guaranteed off bill",R29="Inclusive"),((K29*1.1)-((K29*1.1)*M29/100))/1.1,IF(AND(Q29="Guaranteed off usage",R29="Inclusive"),((K29*1.1)-((J29*1.1)*N29/100))/1.1,IF(AND(Q29="Guaranteed off bill",R29="Exclusive"),K29-(K29*M29/100),IF(AND(Q29="Guaranteed off usage",R29="Exclusive"),K29-(J29*N29/100),IF(R29="Inclusive",((K29*1.1))/1.1,K29)))))</f>
        <v>5102.2629818181813</v>
      </c>
      <c r="T29" s="212">
        <f t="shared" ref="T29:T33" si="29">IF(AND(Q29="Pay-on-time off bill",R29="Inclusive"),((S29*1.1)-((S29*1.1)*O29/100))/1.1,IF(AND(Q29="Pay-on-time off usage",R29="Inclusive"),((S29*1.1)-((J29*1.1)*P29/100))/1.1,IF(AND(Q29="Pay-on-time off bill",R29="Exclusive"),S29-(S29*O29/100),IF(AND(Q29="Pay-on-time off usage",R29="Exclusive"),S29-(J29*P29/100),IF(R29="Inclusive",((S29*1.1))/1.1,S29)))))</f>
        <v>5102.2629818181813</v>
      </c>
      <c r="U29" s="85">
        <f>S29*1.1</f>
        <v>5612.4892799999998</v>
      </c>
      <c r="V29" s="85">
        <f>T29*1.1</f>
        <v>5612.4892799999998</v>
      </c>
      <c r="W29" s="117">
        <f>'ACT Apr 2022'!BL15</f>
        <v>0</v>
      </c>
      <c r="X29" s="118">
        <f>'ACT Apr 2022'!BM15</f>
        <v>0</v>
      </c>
      <c r="Y29" s="277"/>
      <c r="Z29" s="277"/>
      <c r="AA29" s="277"/>
      <c r="AB29" s="277"/>
      <c r="AC29" s="277"/>
      <c r="AD29" s="277"/>
      <c r="AE29" s="277"/>
      <c r="AF29" s="277"/>
      <c r="AG29" s="277"/>
      <c r="AH29" s="277"/>
      <c r="AI29" s="277"/>
      <c r="AJ29" s="277"/>
      <c r="AK29" s="277"/>
      <c r="AL29" s="277"/>
    </row>
    <row r="30" spans="1:38" ht="14" x14ac:dyDescent="0.15">
      <c r="A30" s="110" t="str">
        <f>'ACT Apr 2022'!K16</f>
        <v>Origin Energy</v>
      </c>
      <c r="B30" s="111" t="str">
        <f>'ACT Apr 2022'!L16</f>
        <v>Go Variable</v>
      </c>
      <c r="C30" s="112">
        <f>IF('ACT Apr 2022'!BP16=0,91*'ACT Apr 2022'!M16/100,(91*'ACT Apr 2022'!M16/100)+'ACT Apr 2022'!BP16/4)</f>
        <v>108.20727272727272</v>
      </c>
      <c r="D30" s="112">
        <f>IF('ACT Apr 2022'!O16="",$C$23*$C$24*'ACT Apr 2022'!N16/100,IF($C$23*$C$24&gt;='ACT Apr 2022'!P16,('ACT Apr 2022'!P16*'ACT Apr 2022'!N16/100),($C$23*$C$24*'ACT Apr 2022'!N16/100)))</f>
        <v>996.22727272727263</v>
      </c>
      <c r="E30" s="112">
        <f>IF(AND('ACT Apr 2022'!P16&gt;0,'ACT Apr 2022'!R16&gt;0),IF($C$23*$C$24&lt;'ACT Apr 2022'!P16,0,IF($C$23*$C$24&lt;=('ACT Apr 2022'!R16+'ACT Apr 2022'!P16),(($C$23*$C$24-'ACT Apr 2022'!P16)*'ACT Apr 2022'!Q16/100),(('ACT Apr 2022'!R16)*'ACT Apr 2022'!Q16/100))),0)</f>
        <v>0</v>
      </c>
      <c r="F30" s="112">
        <f>IF(AND('ACT Apr 2022'!Q16&gt;0,'ACT Apr 2022'!S16&gt;0),IF($C$23*$C$24&lt;('ACT Apr 2022'!R16+'ACT Apr 2022'!P16),0,IF($C$23*$C$24&lt;=('ACT Apr 2022'!T16+'ACT Apr 2022'!R16+'ACT Apr 2022'!P16),(($C$23*$C$24-('ACT Apr 2022'!R16+'ACT Apr 2022'!P16))*'ACT Apr 2022'!S16/100),('ACT Apr 2022'!T16*'ACT Apr 2022'!S16/100))),0)</f>
        <v>0</v>
      </c>
      <c r="G30" s="112">
        <f>IF(AND('ACT Apr 2022'!R16&gt;0,'ACT Apr 2022'!T16&gt;0),IF(($C$23*$C$24&lt;'ACT Apr 2022'!T16),(0),($C$23*$C$24-'ACT Apr 2022'!T16)*'ACT Apr 2022'!U16/100),IF(AND('ACT Apr 2022'!R16&gt;0,'ACT Apr 2022'!T16=""),IF(($C$23*$C$24&lt;'ACT Apr 2022'!R16+'ACT Apr 2022'!P16),(0),(($C$23*$C$24-('ACT Apr 2022'!R16+'ACT Apr 2022'!P16))*'ACT Apr 2022'!S16/100)),IF(AND('ACT Apr 2022'!P16&gt;0,'ACT Apr 2022'!R16=""&gt;0),IF(($C$23*$C$24&lt;'ACT Apr 2022'!P16),(0),($C$23*$C$24-'ACT Apr 2022'!P16)*'ACT Apr 2022'!Q16/100),0)))</f>
        <v>0</v>
      </c>
      <c r="H30" s="112">
        <f>($C$23*$C$25)*'ACT Apr 2022'!AF16/100</f>
        <v>168</v>
      </c>
      <c r="I30" s="115">
        <f t="shared" si="22"/>
        <v>1272.4345454545453</v>
      </c>
      <c r="J30" s="115">
        <f t="shared" si="25"/>
        <v>4656.9090909090901</v>
      </c>
      <c r="K30" s="115">
        <f t="shared" si="26"/>
        <v>5089.7381818181811</v>
      </c>
      <c r="L30" s="85">
        <f t="shared" si="27"/>
        <v>5598.7119999999995</v>
      </c>
      <c r="M30" s="116">
        <f>'ACT Apr 2022'!BB16</f>
        <v>0</v>
      </c>
      <c r="N30" s="116">
        <f>'ACT Apr 2022'!BC16</f>
        <v>0</v>
      </c>
      <c r="O30" s="116">
        <f>'ACT Apr 2022'!BD16</f>
        <v>0</v>
      </c>
      <c r="P30" s="116">
        <f>'ACT Apr 2022'!BE16</f>
        <v>0</v>
      </c>
      <c r="Q30" s="116" t="str">
        <f t="shared" si="23"/>
        <v>No discount</v>
      </c>
      <c r="R30" s="116" t="str">
        <f t="shared" si="24"/>
        <v>Inclusive</v>
      </c>
      <c r="S30" s="211">
        <f t="shared" si="28"/>
        <v>5089.7381818181811</v>
      </c>
      <c r="T30" s="212">
        <f t="shared" si="29"/>
        <v>5089.7381818181811</v>
      </c>
      <c r="U30" s="85">
        <f t="shared" ref="U30:V33" si="30">S30*1.1</f>
        <v>5598.7119999999995</v>
      </c>
      <c r="V30" s="85">
        <f t="shared" si="30"/>
        <v>5598.7119999999995</v>
      </c>
      <c r="W30" s="117">
        <f>'ACT Apr 2022'!BL16</f>
        <v>12</v>
      </c>
      <c r="X30" s="118">
        <f>'ACT Apr 2022'!BM16</f>
        <v>0</v>
      </c>
      <c r="Y30" s="277"/>
      <c r="Z30" s="277"/>
      <c r="AA30" s="277"/>
      <c r="AB30" s="277"/>
      <c r="AC30" s="277"/>
      <c r="AD30" s="277"/>
      <c r="AE30" s="277"/>
      <c r="AF30" s="277"/>
      <c r="AG30" s="277"/>
      <c r="AH30" s="277"/>
      <c r="AI30" s="277"/>
      <c r="AJ30" s="277"/>
      <c r="AK30" s="277"/>
      <c r="AL30" s="277"/>
    </row>
    <row r="31" spans="1:38" ht="14" x14ac:dyDescent="0.15">
      <c r="A31" s="110" t="str">
        <f>'ACT Apr 2022'!K17</f>
        <v>Next Business Energy</v>
      </c>
      <c r="B31" s="111" t="str">
        <f>'ACT Apr 2022'!L17</f>
        <v xml:space="preserve">Assured </v>
      </c>
      <c r="C31" s="112">
        <f>IF('ACT Apr 2022'!BP17=0,91*'ACT Apr 2022'!M17/100,(91*'ACT Apr 2022'!M17/100)+'ACT Apr 2022'!BP17/4)</f>
        <v>73.345999999999989</v>
      </c>
      <c r="D31" s="112">
        <f>IF('ACT Apr 2022'!O17="",$C$23*$C$24*'ACT Apr 2022'!N17/100,IF($C$23*$C$24&gt;='ACT Apr 2022'!P17,('ACT Apr 2022'!P17*'ACT Apr 2022'!N17/100),($C$23*$C$24*'ACT Apr 2022'!N17/100)))</f>
        <v>1032.5</v>
      </c>
      <c r="E31" s="112">
        <f>IF(AND('ACT Apr 2022'!P17&gt;0,'ACT Apr 2022'!R17&gt;0),IF($C$23*$C$24&lt;'ACT Apr 2022'!P17,0,IF($C$23*$C$24&lt;=('ACT Apr 2022'!R17+'ACT Apr 2022'!P17),(($C$23*$C$24-'ACT Apr 2022'!P17)*'ACT Apr 2022'!Q17/100),(('ACT Apr 2022'!R17)*'ACT Apr 2022'!Q17/100))),0)</f>
        <v>0</v>
      </c>
      <c r="F31" s="112">
        <f>IF(AND('ACT Apr 2022'!Q17&gt;0,'ACT Apr 2022'!S17&gt;0),IF($C$23*$C$24&lt;('ACT Apr 2022'!R17+'ACT Apr 2022'!P17),0,IF($C$23*$C$24&lt;=('ACT Apr 2022'!T17+'ACT Apr 2022'!R17+'ACT Apr 2022'!P17),(($C$23*$C$24-('ACT Apr 2022'!R17+'ACT Apr 2022'!P17))*'ACT Apr 2022'!S17/100),('ACT Apr 2022'!T17*'ACT Apr 2022'!S17/100))),0)</f>
        <v>0</v>
      </c>
      <c r="G31" s="112">
        <f>IF(AND('ACT Apr 2022'!R17&gt;0,'ACT Apr 2022'!T17&gt;0),IF(($C$23*$C$24&lt;'ACT Apr 2022'!T17),(0),($C$23*$C$24-'ACT Apr 2022'!T17)*'ACT Apr 2022'!U17/100),IF(AND('ACT Apr 2022'!R17&gt;0,'ACT Apr 2022'!T17=""),IF(($C$23*$C$24&lt;'ACT Apr 2022'!R17+'ACT Apr 2022'!P17),(0),(($C$23*$C$24-('ACT Apr 2022'!R17+'ACT Apr 2022'!P17))*'ACT Apr 2022'!S17/100)),IF(AND('ACT Apr 2022'!P17&gt;0,'ACT Apr 2022'!R17=""&gt;0),IF(($C$23*$C$24&lt;'ACT Apr 2022'!P17),(0),($C$23*$C$24-'ACT Apr 2022'!P17)*'ACT Apr 2022'!Q17/100),0)))</f>
        <v>0</v>
      </c>
      <c r="H31" s="112">
        <f>($C$23*$C$25)*'ACT Apr 2022'!AF17/100</f>
        <v>232.5</v>
      </c>
      <c r="I31" s="115">
        <f t="shared" si="22"/>
        <v>1338.346</v>
      </c>
      <c r="J31" s="115">
        <f t="shared" si="25"/>
        <v>5060</v>
      </c>
      <c r="K31" s="115">
        <f t="shared" si="26"/>
        <v>5353.384</v>
      </c>
      <c r="L31" s="85">
        <f t="shared" si="27"/>
        <v>5888.7224000000006</v>
      </c>
      <c r="M31" s="116">
        <f>'ACT Apr 2022'!BB17</f>
        <v>0</v>
      </c>
      <c r="N31" s="116">
        <f>'ACT Apr 2022'!BC17</f>
        <v>0</v>
      </c>
      <c r="O31" s="116">
        <f>'ACT Apr 2022'!BD17</f>
        <v>0</v>
      </c>
      <c r="P31" s="116">
        <f>'ACT Apr 2022'!BE17</f>
        <v>0</v>
      </c>
      <c r="Q31" s="116" t="str">
        <f t="shared" si="23"/>
        <v>No discount</v>
      </c>
      <c r="R31" s="116" t="str">
        <f t="shared" si="24"/>
        <v>Exclusive</v>
      </c>
      <c r="S31" s="211">
        <f t="shared" si="28"/>
        <v>5353.384</v>
      </c>
      <c r="T31" s="212">
        <f t="shared" si="29"/>
        <v>5353.384</v>
      </c>
      <c r="U31" s="85">
        <f t="shared" si="30"/>
        <v>5888.7224000000006</v>
      </c>
      <c r="V31" s="85">
        <f t="shared" si="30"/>
        <v>5888.7224000000006</v>
      </c>
      <c r="W31" s="117">
        <f>'ACT Apr 2022'!BL17</f>
        <v>0</v>
      </c>
      <c r="X31" s="118">
        <f>'ACT Apr 2022'!BM17</f>
        <v>0</v>
      </c>
      <c r="Y31" s="277"/>
      <c r="Z31" s="277"/>
      <c r="AA31" s="277"/>
      <c r="AB31" s="277"/>
      <c r="AC31" s="277"/>
      <c r="AD31" s="277"/>
      <c r="AE31" s="277"/>
      <c r="AF31" s="277"/>
      <c r="AG31" s="277"/>
      <c r="AH31" s="277"/>
      <c r="AI31" s="277"/>
      <c r="AJ31" s="277"/>
      <c r="AK31" s="277"/>
      <c r="AL31" s="277"/>
    </row>
    <row r="32" spans="1:38" ht="14" x14ac:dyDescent="0.15">
      <c r="A32" s="110" t="str">
        <f>'ACT Apr 2022'!K18</f>
        <v>Powerclub</v>
      </c>
      <c r="B32" s="111" t="str">
        <f>'ACT Apr 2022'!L18</f>
        <v>Bis</v>
      </c>
      <c r="C32" s="112">
        <f>IF('ACT Apr 2022'!BP18=0,91*'ACT Apr 2022'!M18/100,(91*'ACT Apr 2022'!M18/100)+'ACT Apr 2022'!BP18/4)</f>
        <v>105.64709090909091</v>
      </c>
      <c r="D32" s="112">
        <f>IF('ACT Apr 2022'!O18="",$C$23*$C$24*'ACT Apr 2022'!N18/100,IF($C$23*$C$24&gt;='ACT Apr 2022'!P18,('ACT Apr 2022'!P18*'ACT Apr 2022'!N18/100),($C$23*$C$24*'ACT Apr 2022'!N18/100)))</f>
        <v>971.72727272727263</v>
      </c>
      <c r="E32" s="112">
        <f>IF(AND('ACT Apr 2022'!P18&gt;0,'ACT Apr 2022'!R18&gt;0),IF($C$23*$C$24&lt;'ACT Apr 2022'!P18,0,IF($C$23*$C$24&lt;=('ACT Apr 2022'!R18+'ACT Apr 2022'!P18),(($C$23*$C$24-'ACT Apr 2022'!P18)*'ACT Apr 2022'!Q18/100),(('ACT Apr 2022'!R18)*'ACT Apr 2022'!Q18/100))),0)</f>
        <v>0</v>
      </c>
      <c r="F32" s="112">
        <f>IF(AND('ACT Apr 2022'!Q18&gt;0,'ACT Apr 2022'!S18&gt;0),IF($C$23*$C$24&lt;('ACT Apr 2022'!R18+'ACT Apr 2022'!P18),0,IF($C$23*$C$24&lt;=('ACT Apr 2022'!T18+'ACT Apr 2022'!R18+'ACT Apr 2022'!P18),(($C$23*$C$24-('ACT Apr 2022'!R18+'ACT Apr 2022'!P18))*'ACT Apr 2022'!S18/100),('ACT Apr 2022'!T18*'ACT Apr 2022'!S18/100))),0)</f>
        <v>0</v>
      </c>
      <c r="G32" s="112">
        <f>IF(AND('ACT Apr 2022'!R18&gt;0,'ACT Apr 2022'!T18&gt;0),IF(($C$23*$C$24&lt;'ACT Apr 2022'!T18),(0),($C$23*$C$24-'ACT Apr 2022'!T18)*'ACT Apr 2022'!U18/100),IF(AND('ACT Apr 2022'!R18&gt;0,'ACT Apr 2022'!T18=""),IF(($C$23*$C$24&lt;'ACT Apr 2022'!R18+'ACT Apr 2022'!P18),(0),(($C$23*$C$24-('ACT Apr 2022'!R18+'ACT Apr 2022'!P18))*'ACT Apr 2022'!S18/100)),IF(AND('ACT Apr 2022'!P18&gt;0,'ACT Apr 2022'!R18=""&gt;0),IF(($C$23*$C$24&lt;'ACT Apr 2022'!P18),(0),($C$23*$C$24-'ACT Apr 2022'!P18)*'ACT Apr 2022'!Q18/100),0)))</f>
        <v>0</v>
      </c>
      <c r="H32" s="112">
        <f>($C$23*$C$25)*'ACT Apr 2022'!AF18/100</f>
        <v>228.13636363636363</v>
      </c>
      <c r="I32" s="115">
        <f t="shared" si="22"/>
        <v>1305.5107272727273</v>
      </c>
      <c r="J32" s="115">
        <f t="shared" si="25"/>
        <v>4799.454545454546</v>
      </c>
      <c r="K32" s="115">
        <f t="shared" si="26"/>
        <v>5222.0429090909092</v>
      </c>
      <c r="L32" s="85">
        <f t="shared" si="27"/>
        <v>5744.2472000000007</v>
      </c>
      <c r="M32" s="116">
        <f>'ACT Apr 2022'!BB18</f>
        <v>0</v>
      </c>
      <c r="N32" s="116">
        <f>'ACT Apr 2022'!BC18</f>
        <v>0</v>
      </c>
      <c r="O32" s="116">
        <f>'ACT Apr 2022'!BD18</f>
        <v>0</v>
      </c>
      <c r="P32" s="116">
        <f>'ACT Apr 2022'!BE18</f>
        <v>0</v>
      </c>
      <c r="Q32" s="116" t="str">
        <f t="shared" si="23"/>
        <v>No discount</v>
      </c>
      <c r="R32" s="116" t="str">
        <f t="shared" si="24"/>
        <v>Exclusive</v>
      </c>
      <c r="S32" s="211">
        <f t="shared" si="28"/>
        <v>5222.0429090909092</v>
      </c>
      <c r="T32" s="212">
        <f t="shared" si="29"/>
        <v>5222.0429090909092</v>
      </c>
      <c r="U32" s="85">
        <f t="shared" si="30"/>
        <v>5744.2472000000007</v>
      </c>
      <c r="V32" s="85">
        <f t="shared" si="30"/>
        <v>5744.2472000000007</v>
      </c>
      <c r="W32" s="117">
        <f>'ACT Apr 2022'!BL18</f>
        <v>0</v>
      </c>
      <c r="X32" s="118">
        <f>'ACT Apr 2022'!BM18</f>
        <v>0</v>
      </c>
      <c r="Y32" s="277"/>
      <c r="Z32" s="277"/>
      <c r="AA32" s="277"/>
      <c r="AB32" s="277"/>
      <c r="AC32" s="277"/>
      <c r="AD32" s="277"/>
      <c r="AE32" s="277"/>
      <c r="AF32" s="277"/>
      <c r="AG32" s="277"/>
      <c r="AH32" s="277"/>
      <c r="AI32" s="277"/>
      <c r="AJ32" s="277"/>
      <c r="AK32" s="277"/>
      <c r="AL32" s="277"/>
    </row>
    <row r="33" spans="1:38" ht="14" x14ac:dyDescent="0.15">
      <c r="A33" s="110" t="str">
        <f>'ACT Apr 2022'!K19</f>
        <v>Red Energy</v>
      </c>
      <c r="B33" s="111" t="str">
        <f>'ACT Apr 2022'!L19</f>
        <v>Red Business Saver</v>
      </c>
      <c r="C33" s="112">
        <f>IF('ACT Apr 2022'!BP19=0,91*'ACT Apr 2022'!M19/100,(91*'ACT Apr 2022'!M19/100)+'ACT Apr 2022'!BP19/4)</f>
        <v>104.63345454545453</v>
      </c>
      <c r="D33" s="112">
        <f>IF('ACT Apr 2022'!O19="",$C$23*$C$24*'ACT Apr 2022'!N19/100,IF($C$23*$C$24&gt;='ACT Apr 2022'!P19,('ACT Apr 2022'!P19*'ACT Apr 2022'!N19/100),($C$23*$C$24*'ACT Apr 2022'!N19/100)))</f>
        <v>979.36363636363637</v>
      </c>
      <c r="E33" s="112">
        <f>IF(AND('ACT Apr 2022'!P19&gt;0,'ACT Apr 2022'!R19&gt;0),IF($C$23*$C$24&lt;'ACT Apr 2022'!P19,0,IF($C$23*$C$24&lt;=('ACT Apr 2022'!R19+'ACT Apr 2022'!P19),(($C$23*$C$24-'ACT Apr 2022'!P19)*'ACT Apr 2022'!Q19/100),(('ACT Apr 2022'!R19)*'ACT Apr 2022'!Q19/100))),0)</f>
        <v>0</v>
      </c>
      <c r="F33" s="112">
        <f>IF(AND('ACT Apr 2022'!Q19&gt;0,'ACT Apr 2022'!S19&gt;0),IF($C$23*$C$24&lt;('ACT Apr 2022'!R19+'ACT Apr 2022'!P19),0,IF($C$23*$C$24&lt;=('ACT Apr 2022'!T19+'ACT Apr 2022'!R19+'ACT Apr 2022'!P19),(($C$23*$C$24-('ACT Apr 2022'!R19+'ACT Apr 2022'!P19))*'ACT Apr 2022'!S19/100),('ACT Apr 2022'!T19*'ACT Apr 2022'!S19/100))),0)</f>
        <v>0</v>
      </c>
      <c r="G33" s="112">
        <f>IF(AND('ACT Apr 2022'!R19&gt;0,'ACT Apr 2022'!T19&gt;0),IF(($C$23*$C$24&lt;'ACT Apr 2022'!T19),(0),($C$23*$C$24-'ACT Apr 2022'!T19)*'ACT Apr 2022'!U19/100),IF(AND('ACT Apr 2022'!R19&gt;0,'ACT Apr 2022'!T19=""),IF(($C$23*$C$24&lt;'ACT Apr 2022'!R19+'ACT Apr 2022'!P19),(0),(($C$23*$C$24-('ACT Apr 2022'!R19+'ACT Apr 2022'!P19))*'ACT Apr 2022'!S19/100)),IF(AND('ACT Apr 2022'!P19&gt;0,'ACT Apr 2022'!R19=""&gt;0),IF(($C$23*$C$24&lt;'ACT Apr 2022'!P19),(0),($C$23*$C$24-'ACT Apr 2022'!P19)*'ACT Apr 2022'!Q19/100),0)))</f>
        <v>0</v>
      </c>
      <c r="H33" s="112">
        <f>($C$23*$C$25)*'ACT Apr 2022'!AF19/100</f>
        <v>155.0454545454545</v>
      </c>
      <c r="I33" s="115">
        <f t="shared" si="22"/>
        <v>1239.0425454545455</v>
      </c>
      <c r="J33" s="115">
        <f t="shared" si="25"/>
        <v>4537.636363636364</v>
      </c>
      <c r="K33" s="115">
        <f t="shared" si="26"/>
        <v>4956.1701818181818</v>
      </c>
      <c r="L33" s="85">
        <f t="shared" si="27"/>
        <v>5451.7872000000007</v>
      </c>
      <c r="M33" s="116">
        <f>'ACT Apr 2022'!BB19</f>
        <v>0</v>
      </c>
      <c r="N33" s="116">
        <f>'ACT Apr 2022'!BC19</f>
        <v>0</v>
      </c>
      <c r="O33" s="116">
        <f>'ACT Apr 2022'!BD19</f>
        <v>0</v>
      </c>
      <c r="P33" s="116">
        <f>'ACT Apr 2022'!BE19</f>
        <v>0</v>
      </c>
      <c r="Q33" s="116" t="str">
        <f t="shared" si="23"/>
        <v>No discount</v>
      </c>
      <c r="R33" s="116" t="str">
        <f t="shared" si="24"/>
        <v>Inclusive</v>
      </c>
      <c r="S33" s="211">
        <f t="shared" si="28"/>
        <v>4956.1701818181818</v>
      </c>
      <c r="T33" s="212">
        <f t="shared" si="29"/>
        <v>4956.1701818181818</v>
      </c>
      <c r="U33" s="85">
        <f t="shared" si="30"/>
        <v>5451.7872000000007</v>
      </c>
      <c r="V33" s="85">
        <f t="shared" si="30"/>
        <v>5451.7872000000007</v>
      </c>
      <c r="W33" s="117">
        <f>'ACT Apr 2022'!BL19</f>
        <v>0</v>
      </c>
      <c r="X33" s="118">
        <f>'ACT Apr 2022'!BM19</f>
        <v>0</v>
      </c>
      <c r="Y33" s="277"/>
      <c r="Z33" s="277"/>
      <c r="AA33" s="277"/>
      <c r="AB33" s="277"/>
      <c r="AC33" s="277"/>
      <c r="AD33" s="277"/>
      <c r="AE33" s="277"/>
      <c r="AF33" s="277"/>
      <c r="AG33" s="277"/>
      <c r="AH33" s="277"/>
      <c r="AI33" s="277"/>
      <c r="AJ33" s="277"/>
      <c r="AK33" s="277"/>
      <c r="AL33" s="277"/>
    </row>
    <row r="34" spans="1:38" ht="14" x14ac:dyDescent="0.15">
      <c r="A34" s="110" t="str">
        <f>'ACT Apr 2022'!K20</f>
        <v>Energy Locals</v>
      </c>
      <c r="B34" s="111" t="str">
        <f>'ACT Apr 2022'!L20</f>
        <v>Business Member</v>
      </c>
      <c r="C34" s="112">
        <f>IF('ACT Apr 2022'!BP20=0,91*'ACT Apr 2022'!M20/100,(91*'ACT Apr 2022'!M20/100)+'ACT Apr 2022'!BP20/4)</f>
        <v>116.17727272727271</v>
      </c>
      <c r="D34" s="112">
        <f>IF('ACT Apr 2022'!O20="",$C$23*$C$24*'ACT Apr 2022'!N20/100,IF($C$23*$C$24&gt;='ACT Apr 2022'!P20,('ACT Apr 2022'!P20*'ACT Apr 2022'!N20/100),($C$23*$C$24*'ACT Apr 2022'!N20/100)))</f>
        <v>970.4545454545455</v>
      </c>
      <c r="E34" s="112">
        <f>IF(AND('ACT Apr 2022'!P20&gt;0,'ACT Apr 2022'!R20&gt;0),IF($C$23*$C$24&lt;'ACT Apr 2022'!P20,0,IF($C$23*$C$24&lt;=('ACT Apr 2022'!R20+'ACT Apr 2022'!P20),(($C$23*$C$24-'ACT Apr 2022'!P20)*'ACT Apr 2022'!Q20/100),(('ACT Apr 2022'!R20)*'ACT Apr 2022'!Q20/100))),0)</f>
        <v>0</v>
      </c>
      <c r="F34" s="112">
        <f>IF(AND('ACT Apr 2022'!Q20&gt;0,'ACT Apr 2022'!S20&gt;0),IF($C$23*$C$24&lt;('ACT Apr 2022'!R20+'ACT Apr 2022'!P20),0,IF($C$23*$C$24&lt;=('ACT Apr 2022'!T20+'ACT Apr 2022'!R20+'ACT Apr 2022'!P20),(($C$23*$C$24-('ACT Apr 2022'!R20+'ACT Apr 2022'!P20))*'ACT Apr 2022'!S20/100),('ACT Apr 2022'!T20*'ACT Apr 2022'!S20/100))),0)</f>
        <v>0</v>
      </c>
      <c r="G34" s="112">
        <f>IF(AND('ACT Apr 2022'!R20&gt;0,'ACT Apr 2022'!T20&gt;0),IF(($C$23*$C$24&lt;'ACT Apr 2022'!T20),(0),($C$23*$C$24-'ACT Apr 2022'!T20)*'ACT Apr 2022'!U20/100),IF(AND('ACT Apr 2022'!R20&gt;0,'ACT Apr 2022'!T20=""),IF(($C$23*$C$24&lt;'ACT Apr 2022'!R20+'ACT Apr 2022'!P20),(0),(($C$23*$C$24-('ACT Apr 2022'!R20+'ACT Apr 2022'!P20))*'ACT Apr 2022'!S20/100)),IF(AND('ACT Apr 2022'!P20&gt;0,'ACT Apr 2022'!R20=""&gt;0),IF(($C$23*$C$24&lt;'ACT Apr 2022'!P20),(0),($C$23*$C$24-'ACT Apr 2022'!P20)*'ACT Apr 2022'!Q20/100),0)))</f>
        <v>0</v>
      </c>
      <c r="H34" s="112">
        <f>($C$23*$C$25)*'ACT Apr 2022'!AF20/100</f>
        <v>197.72727272727269</v>
      </c>
      <c r="I34" s="115">
        <f t="shared" ref="I34:I36" si="31">SUM(C34:H34)</f>
        <v>1284.359090909091</v>
      </c>
      <c r="J34" s="115">
        <f t="shared" ref="J34:J36" si="32">(I34-C34)*4</f>
        <v>4672.727272727273</v>
      </c>
      <c r="K34" s="115">
        <f t="shared" ref="K34:K36" si="33">I34*4</f>
        <v>5137.4363636363641</v>
      </c>
      <c r="L34" s="85">
        <f t="shared" ref="L34:L36" si="34">K34*1.1</f>
        <v>5651.1800000000012</v>
      </c>
      <c r="M34" s="116">
        <f>'ACT Apr 2022'!BB20</f>
        <v>0</v>
      </c>
      <c r="N34" s="116">
        <f>'ACT Apr 2022'!BC20</f>
        <v>0</v>
      </c>
      <c r="O34" s="116">
        <f>'ACT Apr 2022'!BD20</f>
        <v>0</v>
      </c>
      <c r="P34" s="116">
        <f>'ACT Apr 2022'!BE20</f>
        <v>0</v>
      </c>
      <c r="Q34" s="116" t="str">
        <f t="shared" ref="Q34:Q36" si="35">IF(SUM(M34:P34)=0,"No discount",IF(M34&gt;0,"Guaranteed off bill",IF(N34&gt;0,"Guaranteed off usage",IF(O34&gt;0,"Pay-on-time off bill","Pay-on-time off usage"))))</f>
        <v>No discount</v>
      </c>
      <c r="R34" s="116" t="str">
        <f t="shared" ref="R34:R36" si="36">IF(OR(A34="Origin Energy",A34="Red Energy",A34="Powershop"),"Inclusive","Exclusive")</f>
        <v>Exclusive</v>
      </c>
      <c r="S34" s="211">
        <f t="shared" ref="S34:S36" si="37">IF(AND(Q34="Guaranteed off bill",R34="Inclusive"),((K34*1.1)-((K34*1.1)*M34/100))/1.1,IF(AND(Q34="Guaranteed off usage",R34="Inclusive"),((K34*1.1)-((J34*1.1)*N34/100))/1.1,IF(AND(Q34="Guaranteed off bill",R34="Exclusive"),K34-(K34*M34/100),IF(AND(Q34="Guaranteed off usage",R34="Exclusive"),K34-(J34*N34/100),IF(R34="Inclusive",((K34*1.1))/1.1,K34)))))</f>
        <v>5137.4363636363641</v>
      </c>
      <c r="T34" s="212">
        <f t="shared" ref="T34:T36" si="38">IF(AND(Q34="Pay-on-time off bill",R34="Inclusive"),((S34*1.1)-((S34*1.1)*O34/100))/1.1,IF(AND(Q34="Pay-on-time off usage",R34="Inclusive"),((S34*1.1)-((J34*1.1)*P34/100))/1.1,IF(AND(Q34="Pay-on-time off bill",R34="Exclusive"),S34-(S34*O34/100),IF(AND(Q34="Pay-on-time off usage",R34="Exclusive"),S34-(J34*P34/100),IF(R34="Inclusive",((S34*1.1))/1.1,S34)))))</f>
        <v>5137.4363636363641</v>
      </c>
      <c r="U34" s="85">
        <f t="shared" ref="U34:U36" si="39">S34*1.1</f>
        <v>5651.1800000000012</v>
      </c>
      <c r="V34" s="85">
        <f t="shared" ref="V34:V36" si="40">T34*1.1</f>
        <v>5651.1800000000012</v>
      </c>
      <c r="W34" s="117">
        <f>'ACT Apr 2022'!BL20</f>
        <v>0</v>
      </c>
      <c r="X34" s="118">
        <f>'ACT Apr 2022'!BM20</f>
        <v>0</v>
      </c>
      <c r="Y34" s="277"/>
      <c r="Z34" s="277"/>
      <c r="AA34" s="277"/>
      <c r="AB34" s="277"/>
      <c r="AC34" s="277"/>
      <c r="AD34" s="277"/>
      <c r="AE34" s="277"/>
      <c r="AF34" s="277"/>
      <c r="AG34" s="277"/>
      <c r="AH34" s="277"/>
      <c r="AI34" s="277"/>
      <c r="AJ34" s="277"/>
      <c r="AK34" s="277"/>
      <c r="AL34" s="277"/>
    </row>
    <row r="35" spans="1:38" ht="14" x14ac:dyDescent="0.15">
      <c r="A35" s="110" t="str">
        <f>'ACT Apr 2022'!K21</f>
        <v>ReAmped Energy</v>
      </c>
      <c r="B35" s="111" t="str">
        <f>'ACT Apr 2022'!L21</f>
        <v>Business</v>
      </c>
      <c r="C35" s="112">
        <f>IF('ACT Apr 2022'!BP21=0,91*'ACT Apr 2022'!M21/100,(91*'ACT Apr 2022'!M21/100)+'ACT Apr 2022'!BP21/4)</f>
        <v>76.431727272727272</v>
      </c>
      <c r="D35" s="112">
        <f>IF('ACT Apr 2022'!O21="",$C$23*$C$24*'ACT Apr 2022'!N21/100,IF($C$23*$C$24&gt;='ACT Apr 2022'!P21,('ACT Apr 2022'!P21*'ACT Apr 2022'!N21/100),($C$23*$C$24*'ACT Apr 2022'!N21/100)))</f>
        <v>975.86363636363637</v>
      </c>
      <c r="E35" s="112">
        <f>IF(AND('ACT Apr 2022'!P21&gt;0,'ACT Apr 2022'!R21&gt;0),IF($C$23*$C$24&lt;'ACT Apr 2022'!P21,0,IF($C$23*$C$24&lt;=('ACT Apr 2022'!R21+'ACT Apr 2022'!P21),(($C$23*$C$24-'ACT Apr 2022'!P21)*'ACT Apr 2022'!Q21/100),(('ACT Apr 2022'!R21)*'ACT Apr 2022'!Q21/100))),0)</f>
        <v>0</v>
      </c>
      <c r="F35" s="112">
        <f>IF(AND('ACT Apr 2022'!Q21&gt;0,'ACT Apr 2022'!S21&gt;0),IF($C$23*$C$24&lt;('ACT Apr 2022'!R21+'ACT Apr 2022'!P21),0,IF($C$23*$C$24&lt;=('ACT Apr 2022'!T21+'ACT Apr 2022'!R21+'ACT Apr 2022'!P21),(($C$23*$C$24-('ACT Apr 2022'!R21+'ACT Apr 2022'!P21))*'ACT Apr 2022'!S21/100),('ACT Apr 2022'!T21*'ACT Apr 2022'!S21/100))),0)</f>
        <v>0</v>
      </c>
      <c r="G35" s="112">
        <f>IF(AND('ACT Apr 2022'!R21&gt;0,'ACT Apr 2022'!T21&gt;0),IF(($C$23*$C$24&lt;'ACT Apr 2022'!T21),(0),($C$23*$C$24-'ACT Apr 2022'!T21)*'ACT Apr 2022'!U21/100),IF(AND('ACT Apr 2022'!R21&gt;0,'ACT Apr 2022'!T21=""),IF(($C$23*$C$24&lt;'ACT Apr 2022'!R21+'ACT Apr 2022'!P21),(0),(($C$23*$C$24-('ACT Apr 2022'!R21+'ACT Apr 2022'!P21))*'ACT Apr 2022'!S21/100)),IF(AND('ACT Apr 2022'!P21&gt;0,'ACT Apr 2022'!R21=""&gt;0),IF(($C$23*$C$24&lt;'ACT Apr 2022'!P21),(0),($C$23*$C$24-'ACT Apr 2022'!P21)*'ACT Apr 2022'!Q21/100),0)))</f>
        <v>0</v>
      </c>
      <c r="H35" s="112">
        <f>($C$23*$C$25)*'ACT Apr 2022'!AF21/100</f>
        <v>162.40909090909091</v>
      </c>
      <c r="I35" s="115">
        <f t="shared" si="31"/>
        <v>1214.7044545454546</v>
      </c>
      <c r="J35" s="115">
        <f t="shared" si="32"/>
        <v>4553.090909090909</v>
      </c>
      <c r="K35" s="115">
        <f t="shared" si="33"/>
        <v>4858.8178181818184</v>
      </c>
      <c r="L35" s="85">
        <f t="shared" si="34"/>
        <v>5344.6996000000008</v>
      </c>
      <c r="M35" s="116">
        <f>'ACT Apr 2022'!BB21</f>
        <v>0</v>
      </c>
      <c r="N35" s="116">
        <f>'ACT Apr 2022'!BC21</f>
        <v>0</v>
      </c>
      <c r="O35" s="116">
        <f>'ACT Apr 2022'!BD21</f>
        <v>0</v>
      </c>
      <c r="P35" s="116">
        <f>'ACT Apr 2022'!BE21</f>
        <v>0</v>
      </c>
      <c r="Q35" s="116" t="str">
        <f t="shared" si="35"/>
        <v>No discount</v>
      </c>
      <c r="R35" s="116" t="str">
        <f t="shared" si="36"/>
        <v>Exclusive</v>
      </c>
      <c r="S35" s="211">
        <f t="shared" si="37"/>
        <v>4858.8178181818184</v>
      </c>
      <c r="T35" s="212">
        <f t="shared" si="38"/>
        <v>4858.8178181818184</v>
      </c>
      <c r="U35" s="85">
        <f t="shared" si="39"/>
        <v>5344.6996000000008</v>
      </c>
      <c r="V35" s="85">
        <f t="shared" si="40"/>
        <v>5344.6996000000008</v>
      </c>
      <c r="W35" s="117">
        <f>'ACT Apr 2022'!BL21</f>
        <v>0</v>
      </c>
      <c r="X35" s="118">
        <f>'ACT Apr 2022'!BM21</f>
        <v>0</v>
      </c>
      <c r="Y35" s="277"/>
      <c r="Z35" s="277"/>
      <c r="AA35" s="277"/>
      <c r="AB35" s="277"/>
      <c r="AC35" s="277"/>
      <c r="AD35" s="277"/>
      <c r="AE35" s="277"/>
      <c r="AF35" s="277"/>
      <c r="AG35" s="277"/>
      <c r="AH35" s="277"/>
      <c r="AI35" s="277"/>
      <c r="AJ35" s="277"/>
      <c r="AK35" s="277"/>
      <c r="AL35" s="277"/>
    </row>
    <row r="36" spans="1:38" ht="15" thickBot="1" x14ac:dyDescent="0.2">
      <c r="A36" s="121" t="str">
        <f>'ACT Apr 2022'!K22</f>
        <v>CovaU</v>
      </c>
      <c r="B36" s="122" t="str">
        <f>'ACT Apr 2022'!L22</f>
        <v>Freedom</v>
      </c>
      <c r="C36" s="123">
        <f>IF('ACT Apr 2022'!BP22=0,91*'ACT Apr 2022'!M22/100,(91*'ACT Apr 2022'!M22/100)+'ACT Apr 2022'!BP22/4)</f>
        <v>126.03499999999998</v>
      </c>
      <c r="D36" s="123">
        <f>IF('ACT Apr 2022'!O22="",$C$23*$C$24*'ACT Apr 2022'!N22/100,IF($C$23*$C$24&gt;='ACT Apr 2022'!P22,('ACT Apr 2022'!P22*'ACT Apr 2022'!N22/100),($C$23*$C$24*'ACT Apr 2022'!N22/100)))</f>
        <v>1175.6818181818182</v>
      </c>
      <c r="E36" s="123">
        <f>IF(AND('ACT Apr 2022'!P22&gt;0,'ACT Apr 2022'!R22&gt;0),IF($C$23*$C$24&lt;'ACT Apr 2022'!P22,0,IF($C$23*$C$24&lt;=('ACT Apr 2022'!R22+'ACT Apr 2022'!P22),(($C$23*$C$24-'ACT Apr 2022'!P22)*'ACT Apr 2022'!Q22/100),(('ACT Apr 2022'!R22)*'ACT Apr 2022'!Q22/100))),0)</f>
        <v>0</v>
      </c>
      <c r="F36" s="123">
        <f>IF(AND('ACT Apr 2022'!Q22&gt;0,'ACT Apr 2022'!S22&gt;0),IF($C$23*$C$24&lt;('ACT Apr 2022'!R22+'ACT Apr 2022'!P22),0,IF($C$23*$C$24&lt;=('ACT Apr 2022'!T22+'ACT Apr 2022'!R22+'ACT Apr 2022'!P22),(($C$23*$C$24-('ACT Apr 2022'!R22+'ACT Apr 2022'!P22))*'ACT Apr 2022'!S22/100),('ACT Apr 2022'!T22*'ACT Apr 2022'!S22/100))),0)</f>
        <v>0</v>
      </c>
      <c r="G36" s="123">
        <f>IF(AND('ACT Apr 2022'!R22&gt;0,'ACT Apr 2022'!T22&gt;0),IF(($C$23*$C$24&lt;'ACT Apr 2022'!T22),(0),($C$23*$C$24-'ACT Apr 2022'!T22)*'ACT Apr 2022'!U22/100),IF(AND('ACT Apr 2022'!R22&gt;0,'ACT Apr 2022'!T22=""),IF(($C$23*$C$24&lt;'ACT Apr 2022'!R22+'ACT Apr 2022'!P22),(0),(($C$23*$C$24-('ACT Apr 2022'!R22+'ACT Apr 2022'!P22))*'ACT Apr 2022'!S22/100)),IF(AND('ACT Apr 2022'!P22&gt;0,'ACT Apr 2022'!R22=""&gt;0),IF(($C$23*$C$24&lt;'ACT Apr 2022'!P22),(0),($C$23*$C$24-'ACT Apr 2022'!P22)*'ACT Apr 2022'!Q22/100),0)))</f>
        <v>0</v>
      </c>
      <c r="H36" s="123">
        <f>($C$23*$C$25)*'ACT Apr 2022'!AF22/100</f>
        <v>227.45454545454544</v>
      </c>
      <c r="I36" s="125">
        <f t="shared" si="31"/>
        <v>1529.1713636363638</v>
      </c>
      <c r="J36" s="125">
        <f t="shared" si="32"/>
        <v>5612.545454545455</v>
      </c>
      <c r="K36" s="125">
        <f t="shared" si="33"/>
        <v>6116.6854545454553</v>
      </c>
      <c r="L36" s="119">
        <f t="shared" si="34"/>
        <v>6728.3540000000012</v>
      </c>
      <c r="M36" s="126">
        <f>'ACT Apr 2022'!BB22</f>
        <v>0</v>
      </c>
      <c r="N36" s="126">
        <f>'ACT Apr 2022'!BC22</f>
        <v>10</v>
      </c>
      <c r="O36" s="126">
        <f>'ACT Apr 2022'!BD22</f>
        <v>0</v>
      </c>
      <c r="P36" s="126">
        <f>'ACT Apr 2022'!BE22</f>
        <v>0</v>
      </c>
      <c r="Q36" s="126" t="str">
        <f t="shared" si="35"/>
        <v>Guaranteed off usage</v>
      </c>
      <c r="R36" s="126" t="str">
        <f t="shared" si="36"/>
        <v>Exclusive</v>
      </c>
      <c r="S36" s="213">
        <f t="shared" si="37"/>
        <v>5555.4309090909101</v>
      </c>
      <c r="T36" s="214">
        <f t="shared" si="38"/>
        <v>5555.4309090909101</v>
      </c>
      <c r="U36" s="119">
        <f t="shared" si="39"/>
        <v>6110.974000000002</v>
      </c>
      <c r="V36" s="119">
        <f t="shared" si="40"/>
        <v>6110.974000000002</v>
      </c>
      <c r="W36" s="127">
        <f>'ACT Apr 2022'!BL22</f>
        <v>0</v>
      </c>
      <c r="X36" s="128">
        <f>'ACT Apr 2022'!BM22</f>
        <v>0</v>
      </c>
      <c r="Y36" s="277"/>
      <c r="Z36" s="277"/>
      <c r="AA36" s="277"/>
      <c r="AB36" s="277"/>
      <c r="AC36" s="277"/>
      <c r="AD36" s="277"/>
      <c r="AE36" s="277"/>
      <c r="AF36" s="277"/>
      <c r="AG36" s="277"/>
      <c r="AH36" s="277"/>
      <c r="AI36" s="277"/>
      <c r="AJ36" s="277"/>
      <c r="AK36" s="277"/>
      <c r="AL36" s="277"/>
    </row>
    <row r="37" spans="1:38" x14ac:dyDescent="0.15">
      <c r="A37" s="277"/>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row>
    <row r="38" spans="1:38" ht="14" thickBot="1" x14ac:dyDescent="0.2">
      <c r="A38" s="277"/>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row>
    <row r="39" spans="1:38" ht="14" x14ac:dyDescent="0.15">
      <c r="A39" s="74" t="s">
        <v>91</v>
      </c>
      <c r="B39" s="75"/>
      <c r="C39" s="75"/>
      <c r="D39" s="75"/>
      <c r="E39" s="75"/>
      <c r="F39" s="75"/>
      <c r="G39" s="75"/>
      <c r="H39" s="75"/>
      <c r="I39" s="75"/>
      <c r="J39" s="75"/>
      <c r="K39" s="75"/>
      <c r="L39" s="75"/>
      <c r="M39" s="75"/>
      <c r="N39" s="75"/>
      <c r="O39" s="75"/>
      <c r="P39" s="75"/>
      <c r="Q39" s="75"/>
      <c r="R39" s="75"/>
      <c r="S39" s="75"/>
      <c r="T39" s="75"/>
      <c r="U39" s="75"/>
      <c r="V39" s="75"/>
      <c r="W39" s="75"/>
      <c r="X39" s="76"/>
      <c r="Y39" s="277"/>
      <c r="Z39" s="277"/>
      <c r="AA39" s="277"/>
      <c r="AB39" s="277"/>
      <c r="AC39" s="277"/>
      <c r="AD39" s="277"/>
      <c r="AE39" s="277"/>
      <c r="AF39" s="277"/>
      <c r="AG39" s="277"/>
      <c r="AH39" s="277"/>
      <c r="AI39" s="277"/>
      <c r="AJ39" s="277"/>
      <c r="AK39" s="277"/>
      <c r="AL39" s="277"/>
    </row>
    <row r="40" spans="1:38" ht="14" x14ac:dyDescent="0.15">
      <c r="A40" s="77" t="s">
        <v>51</v>
      </c>
      <c r="B40" s="32"/>
      <c r="C40" s="86">
        <v>5000</v>
      </c>
      <c r="D40" s="32"/>
      <c r="E40" s="32"/>
      <c r="F40" s="32"/>
      <c r="G40" s="32"/>
      <c r="H40" s="32"/>
      <c r="I40" s="32"/>
      <c r="J40" s="32"/>
      <c r="K40" s="32"/>
      <c r="L40" s="32"/>
      <c r="M40" s="32"/>
      <c r="N40" s="32"/>
      <c r="O40" s="32"/>
      <c r="P40" s="32"/>
      <c r="Q40" s="32"/>
      <c r="R40" s="32"/>
      <c r="S40" s="32"/>
      <c r="T40" s="32"/>
      <c r="U40" s="32"/>
      <c r="V40" s="32"/>
      <c r="W40" s="32"/>
      <c r="X40" s="78"/>
      <c r="Y40" s="277"/>
      <c r="Z40" s="277"/>
      <c r="AA40" s="277"/>
      <c r="AB40" s="277"/>
      <c r="AC40" s="277"/>
      <c r="AD40" s="277"/>
      <c r="AE40" s="277"/>
      <c r="AF40" s="277"/>
      <c r="AG40" s="277"/>
      <c r="AH40" s="277"/>
      <c r="AI40" s="277"/>
      <c r="AJ40" s="277"/>
      <c r="AK40" s="277"/>
      <c r="AL40" s="277"/>
    </row>
    <row r="41" spans="1:38" ht="14" x14ac:dyDescent="0.15">
      <c r="A41" s="77" t="s">
        <v>52</v>
      </c>
      <c r="B41" s="32"/>
      <c r="C41" s="87">
        <v>0.3</v>
      </c>
      <c r="D41" s="32"/>
      <c r="E41" s="32"/>
      <c r="F41" s="32"/>
      <c r="G41" s="32"/>
      <c r="H41" s="32"/>
      <c r="I41" s="32"/>
      <c r="J41" s="32"/>
      <c r="K41" s="32"/>
      <c r="L41" s="32"/>
      <c r="M41" s="32"/>
      <c r="N41" s="32"/>
      <c r="O41" s="32"/>
      <c r="P41" s="32"/>
      <c r="Q41" s="32"/>
      <c r="R41" s="32"/>
      <c r="S41" s="32"/>
      <c r="T41" s="32"/>
      <c r="U41" s="32"/>
      <c r="V41" s="32"/>
      <c r="W41" s="32"/>
      <c r="X41" s="78"/>
      <c r="Y41" s="277"/>
      <c r="Z41" s="277"/>
      <c r="AA41" s="277"/>
      <c r="AB41" s="277"/>
      <c r="AC41" s="277"/>
      <c r="AD41" s="277"/>
      <c r="AE41" s="277"/>
      <c r="AF41" s="277"/>
      <c r="AG41" s="277"/>
      <c r="AH41" s="277"/>
      <c r="AI41" s="277"/>
      <c r="AJ41" s="277"/>
      <c r="AK41" s="277"/>
      <c r="AL41" s="277"/>
    </row>
    <row r="42" spans="1:38" ht="14" x14ac:dyDescent="0.15">
      <c r="A42" s="77" t="s">
        <v>53</v>
      </c>
      <c r="B42" s="32"/>
      <c r="C42" s="87">
        <v>0.4</v>
      </c>
      <c r="D42" s="32"/>
      <c r="E42" s="32"/>
      <c r="F42" s="32"/>
      <c r="G42" s="32"/>
      <c r="H42" s="32"/>
      <c r="I42" s="32"/>
      <c r="J42" s="32"/>
      <c r="K42" s="32"/>
      <c r="L42" s="32"/>
      <c r="M42" s="32"/>
      <c r="N42" s="32"/>
      <c r="O42" s="32"/>
      <c r="P42" s="32"/>
      <c r="Q42" s="32"/>
      <c r="R42" s="32"/>
      <c r="S42" s="32"/>
      <c r="T42" s="32"/>
      <c r="U42" s="32"/>
      <c r="V42" s="32"/>
      <c r="W42" s="32"/>
      <c r="X42" s="78"/>
      <c r="Y42" s="277"/>
      <c r="Z42" s="277"/>
      <c r="AA42" s="277"/>
      <c r="AB42" s="277"/>
      <c r="AC42" s="277"/>
      <c r="AD42" s="277"/>
      <c r="AE42" s="277"/>
      <c r="AF42" s="277"/>
      <c r="AG42" s="277"/>
      <c r="AH42" s="277"/>
      <c r="AI42" s="277"/>
      <c r="AJ42" s="277"/>
      <c r="AK42" s="277"/>
      <c r="AL42" s="277"/>
    </row>
    <row r="43" spans="1:38" ht="14" x14ac:dyDescent="0.15">
      <c r="A43" s="77" t="s">
        <v>54</v>
      </c>
      <c r="B43" s="32"/>
      <c r="C43" s="87">
        <v>0.3</v>
      </c>
      <c r="D43" s="32"/>
      <c r="E43" s="32"/>
      <c r="F43" s="32"/>
      <c r="G43" s="32"/>
      <c r="H43" s="32"/>
      <c r="I43" s="32"/>
      <c r="J43" s="32"/>
      <c r="K43" s="32"/>
      <c r="L43" s="32"/>
      <c r="M43" s="32"/>
      <c r="N43" s="32"/>
      <c r="O43" s="32"/>
      <c r="P43" s="32"/>
      <c r="Q43" s="32"/>
      <c r="R43" s="32"/>
      <c r="S43" s="32"/>
      <c r="T43" s="32"/>
      <c r="U43" s="32"/>
      <c r="V43" s="32"/>
      <c r="W43" s="32"/>
      <c r="X43" s="78"/>
      <c r="Y43" s="277"/>
      <c r="Z43" s="277"/>
      <c r="AA43" s="277"/>
      <c r="AB43" s="277"/>
      <c r="AC43" s="277"/>
      <c r="AD43" s="277"/>
      <c r="AE43" s="277"/>
      <c r="AF43" s="277"/>
      <c r="AG43" s="277"/>
      <c r="AH43" s="277"/>
      <c r="AI43" s="277"/>
      <c r="AJ43" s="277"/>
      <c r="AK43" s="277"/>
      <c r="AL43" s="277"/>
    </row>
    <row r="44" spans="1:38" ht="15" thickBot="1" x14ac:dyDescent="0.2">
      <c r="A44" s="174"/>
      <c r="B44" s="175"/>
      <c r="C44" s="175"/>
      <c r="D44" s="175"/>
      <c r="E44" s="175"/>
      <c r="F44" s="175"/>
      <c r="G44" s="175"/>
      <c r="H44" s="175"/>
      <c r="I44" s="175"/>
      <c r="J44" s="175"/>
      <c r="K44" s="175"/>
      <c r="L44" s="175"/>
      <c r="M44" s="175"/>
      <c r="N44" s="175"/>
      <c r="O44" s="175"/>
      <c r="P44" s="175"/>
      <c r="Q44" s="175"/>
      <c r="R44" s="175"/>
      <c r="S44" s="175"/>
      <c r="T44" s="175"/>
      <c r="U44" s="175"/>
      <c r="V44" s="175"/>
      <c r="W44" s="175"/>
      <c r="X44" s="176"/>
      <c r="Y44" s="277"/>
      <c r="Z44" s="277"/>
      <c r="AA44" s="277"/>
      <c r="AB44" s="277"/>
      <c r="AC44" s="277"/>
      <c r="AD44" s="277"/>
      <c r="AE44" s="277"/>
      <c r="AF44" s="277"/>
      <c r="AG44" s="277"/>
      <c r="AH44" s="277"/>
      <c r="AI44" s="277"/>
      <c r="AJ44" s="277"/>
      <c r="AK44" s="277"/>
      <c r="AL44" s="277"/>
    </row>
    <row r="45" spans="1:38" ht="75" x14ac:dyDescent="0.15">
      <c r="A45" s="177" t="s">
        <v>55</v>
      </c>
      <c r="B45" s="178" t="s">
        <v>56</v>
      </c>
      <c r="C45" s="179" t="s">
        <v>57</v>
      </c>
      <c r="D45" s="179" t="s">
        <v>58</v>
      </c>
      <c r="E45" s="179" t="s">
        <v>6</v>
      </c>
      <c r="F45" s="179" t="s">
        <v>170</v>
      </c>
      <c r="G45" s="179" t="s">
        <v>171</v>
      </c>
      <c r="H45" s="179" t="s">
        <v>172</v>
      </c>
      <c r="I45" s="179" t="s">
        <v>111</v>
      </c>
      <c r="J45" s="206" t="s">
        <v>335</v>
      </c>
      <c r="K45" s="207" t="s">
        <v>101</v>
      </c>
      <c r="L45" s="180" t="s">
        <v>339</v>
      </c>
      <c r="M45" s="181" t="s">
        <v>102</v>
      </c>
      <c r="N45" s="181" t="s">
        <v>183</v>
      </c>
      <c r="O45" s="181" t="s">
        <v>116</v>
      </c>
      <c r="P45" s="181" t="s">
        <v>84</v>
      </c>
      <c r="Q45" s="208" t="s">
        <v>336</v>
      </c>
      <c r="R45" s="208" t="s">
        <v>337</v>
      </c>
      <c r="S45" s="209" t="s">
        <v>85</v>
      </c>
      <c r="T45" s="209" t="s">
        <v>86</v>
      </c>
      <c r="U45" s="182" t="s">
        <v>176</v>
      </c>
      <c r="V45" s="182" t="s">
        <v>177</v>
      </c>
      <c r="W45" s="181" t="s">
        <v>87</v>
      </c>
      <c r="X45" s="183" t="s">
        <v>88</v>
      </c>
      <c r="Y45" s="277"/>
      <c r="Z45" s="277"/>
      <c r="AA45" s="277"/>
      <c r="AB45" s="277"/>
      <c r="AC45" s="277"/>
      <c r="AD45" s="277"/>
      <c r="AE45" s="277"/>
      <c r="AF45" s="277"/>
      <c r="AG45" s="277"/>
      <c r="AH45" s="277"/>
      <c r="AI45" s="277"/>
      <c r="AJ45" s="277"/>
      <c r="AK45" s="277"/>
      <c r="AL45" s="277"/>
    </row>
    <row r="46" spans="1:38" ht="14" x14ac:dyDescent="0.15">
      <c r="A46" s="110" t="str">
        <f>'ACT Apr 2022'!K23</f>
        <v>ActewAGL</v>
      </c>
      <c r="B46" s="111" t="str">
        <f>'ACT Apr 2022'!L23</f>
        <v>Business - 10% off supply &amp; usage</v>
      </c>
      <c r="C46" s="112">
        <f>IF('ACT Apr 2022'!BP23=0,91*'ACT Apr 2022'!M23/100,(91*'ACT Apr 2022'!M23/100)+'ACT Apr 2022'!BP23/4)</f>
        <v>126.03499999999998</v>
      </c>
      <c r="D46" s="112">
        <f>IF('ACT Apr 2022'!O23="",$C$40*$C$41*'ACT Apr 2022'!N23/100,IF($C$40*$C$41&gt;='ACT Apr 2022'!P23,('ACT Apr 2022'!P23*'ACT Apr 2022'!N23/100),($C$40*$C$41*'ACT Apr 2022'!N23/100)))</f>
        <v>565.22727272727275</v>
      </c>
      <c r="E46" s="112">
        <f>IF(AND('ACT Apr 2022'!P23&gt;0,'ACT Apr 2022'!R23&gt;0),IF($C$40*$C$41&lt;'ACT Apr 2022'!P23,0,IF($C$40*$C$41&lt;=('ACT Apr 2022'!R23+'ACT Apr 2022'!P23),(($C$40*$C$41-'ACT Apr 2022'!P23)*'ACT Apr 2022'!Q23/100),(('ACT Apr 2022'!R23)*'ACT Apr 2022'!Q23/100))),0)</f>
        <v>0</v>
      </c>
      <c r="F46" s="112">
        <f>IF(AND('ACT Apr 2022'!R23&gt;0,'ACT Apr 2022'!T23&gt;0),IF(($C$40*$C$41&lt;'ACT Apr 2022'!T23),(0),($C$40*$C$41-'ACT Apr 2022'!T23)*'ACT Apr 2022'!U23/100),IF(AND('ACT Apr 2022'!R23&gt;0,'ACT Apr 2022'!T23=""),IF(($C$40*$C$41&lt;'ACT Apr 2022'!R23+'ACT Apr 2022'!P23),(0),(($C$40*$C$41-('ACT Apr 2022'!R23+'ACT Apr 2022'!P23))*'ACT Apr 2022'!S23/100)),IF(AND('ACT Apr 2022'!P23&gt;0,'ACT Apr 2022'!R23=""&gt;0),IF(($C$40*$C$41&lt;'ACT Apr 2022'!P23),(0),($C$40*$C$41-'ACT Apr 2022'!P23)*'ACT Apr 2022'!Q23/100),0)))</f>
        <v>0</v>
      </c>
      <c r="G46" s="112">
        <f>($C$40*$C$42)*'ACT Apr 2022'!AI23/100</f>
        <v>583.63636363636363</v>
      </c>
      <c r="H46" s="112">
        <f>($C$40*$C$43)*'ACT Apr 2022'!W23/100</f>
        <v>310.5</v>
      </c>
      <c r="I46" s="115">
        <f t="shared" ref="I46:I55" si="41">SUM(C46:H46)</f>
        <v>1585.3986363636363</v>
      </c>
      <c r="J46" s="115">
        <f>(I46-C46)*4</f>
        <v>5837.454545454545</v>
      </c>
      <c r="K46" s="115">
        <f>I46*4</f>
        <v>6341.5945454545454</v>
      </c>
      <c r="L46" s="85">
        <f>K46*1.1</f>
        <v>6975.7540000000008</v>
      </c>
      <c r="M46" s="116">
        <f>'ACT Apr 2022'!BB23</f>
        <v>10</v>
      </c>
      <c r="N46" s="116">
        <f>'ACT Apr 2022'!BC23</f>
        <v>0</v>
      </c>
      <c r="O46" s="116">
        <f>'ACT Apr 2022'!BD23</f>
        <v>0</v>
      </c>
      <c r="P46" s="116">
        <f>'ACT Apr 2022'!BE23</f>
        <v>0</v>
      </c>
      <c r="Q46" s="116" t="str">
        <f t="shared" ref="Q46:Q55" si="42">IF(SUM(M46:P46)=0,"No discount",IF(M46&gt;0,"Guaranteed off bill",IF(N46&gt;0,"Guaranteed off usage",IF(O46&gt;0,"Pay-on-time off bill","Pay-on-time off usage"))))</f>
        <v>Guaranteed off bill</v>
      </c>
      <c r="R46" s="116" t="str">
        <f t="shared" ref="R46:R55" si="43">IF(OR(A46="Origin Energy",A46="Red Energy",A46="Powershop"),"Inclusive","Exclusive")</f>
        <v>Exclusive</v>
      </c>
      <c r="S46" s="211">
        <f>IF(AND(Q46="Guaranteed off bill",R46="Inclusive"),((K46*1.1)-((K46*1.1)*M46/100))/1.1,IF(AND(Q46="Guaranteed off usage",R46="Inclusive"),((K46*1.1)-((J46*1.1)*N46/100))/1.1,IF(AND(Q46="Guaranteed off bill",R46="Exclusive"),K46-(K46*M46/100),IF(AND(Q46="Guaranteed off usage",R46="Exclusive"),K46-(J46*N46/100),IF(R46="Inclusive",((K46*1.1))/1.1,K46)))))</f>
        <v>5707.4350909090908</v>
      </c>
      <c r="T46" s="212">
        <f>IF(AND(Q46="Pay-on-time off bill",R46="Inclusive"),((S46*1.1)-((S46*1.1)*O46/100))/1.1,IF(AND(Q46="Pay-on-time off usage",R46="Inclusive"),((S46*1.1)-((J46*1.1)*P46/100))/1.1,IF(AND(Q46="Pay-on-time off bill",R46="Exclusive"),S46-(S46*O46/100),IF(AND(Q46="Pay-on-time off usage",R46="Exclusive"),S46-(J46*P46/100),IF(R46="Inclusive",((S46*1.1))/1.1,S46)))))</f>
        <v>5707.4350909090908</v>
      </c>
      <c r="U46" s="85">
        <f t="shared" ref="U46:V55" si="44">S46*1.1</f>
        <v>6278.1786000000002</v>
      </c>
      <c r="V46" s="85">
        <f t="shared" si="44"/>
        <v>6278.1786000000002</v>
      </c>
      <c r="W46" s="117">
        <f>'ACT Apr 2022'!BL23</f>
        <v>0</v>
      </c>
      <c r="X46" s="118">
        <f>'ACT Apr 2022'!BM23</f>
        <v>0</v>
      </c>
      <c r="Y46" s="277"/>
      <c r="Z46" s="277"/>
      <c r="AA46" s="277"/>
      <c r="AB46" s="277"/>
      <c r="AC46" s="277"/>
      <c r="AD46" s="277"/>
      <c r="AE46" s="277"/>
      <c r="AF46" s="277"/>
      <c r="AG46" s="277"/>
      <c r="AH46" s="277"/>
      <c r="AI46" s="277"/>
      <c r="AJ46" s="277"/>
      <c r="AK46" s="277"/>
      <c r="AL46" s="277"/>
    </row>
    <row r="47" spans="1:38" ht="14" x14ac:dyDescent="0.15">
      <c r="A47" s="110" t="str">
        <f>'ACT Apr 2022'!K24</f>
        <v>EnergyAustralia</v>
      </c>
      <c r="B47" s="111" t="str">
        <f>'ACT Apr 2022'!L24</f>
        <v>Total Plan</v>
      </c>
      <c r="C47" s="112">
        <f>IF('ACT Apr 2022'!BP24=0,91*'ACT Apr 2022'!M24/100,(91*'ACT Apr 2022'!M24/100)+'ACT Apr 2022'!BP24/4)</f>
        <v>112.38499999999998</v>
      </c>
      <c r="D47" s="112">
        <f>IF('ACT Apr 2022'!O24="",$C$40*$C$41*'ACT Apr 2022'!N24/100,IF($C$40*$C$41&gt;='ACT Apr 2022'!P24,('ACT Apr 2022'!P24*'ACT Apr 2022'!N24/100),($C$40*$C$41*'ACT Apr 2022'!N24/100)))</f>
        <v>657.40909090909088</v>
      </c>
      <c r="E47" s="112">
        <f>IF(AND('ACT Apr 2022'!P24&gt;0,'ACT Apr 2022'!R24&gt;0),IF($C$40*$C$41&lt;'ACT Apr 2022'!P24,0,IF($C$40*$C$41&lt;=('ACT Apr 2022'!R24+'ACT Apr 2022'!P24),(($C$40*$C$41-'ACT Apr 2022'!P24)*'ACT Apr 2022'!Q24/100),(('ACT Apr 2022'!R24)*'ACT Apr 2022'!Q24/100))),0)</f>
        <v>0</v>
      </c>
      <c r="F47" s="112">
        <f>IF(AND('ACT Apr 2022'!R24&gt;0,'ACT Apr 2022'!T24&gt;0),IF(($C$40*$C$41&lt;'ACT Apr 2022'!T24),(0),($C$40*$C$41-'ACT Apr 2022'!T24)*'ACT Apr 2022'!U24/100),IF(AND('ACT Apr 2022'!R24&gt;0,'ACT Apr 2022'!T24=""),IF(($C$40*$C$41&lt;'ACT Apr 2022'!R24+'ACT Apr 2022'!P24),(0),(($C$40*$C$41-('ACT Apr 2022'!R24+'ACT Apr 2022'!P24))*'ACT Apr 2022'!S24/100)),IF(AND('ACT Apr 2022'!P24&gt;0,'ACT Apr 2022'!R24=""&gt;0),IF(($C$40*$C$41&lt;'ACT Apr 2022'!P24),(0),($C$40*$C$41-'ACT Apr 2022'!P24)*'ACT Apr 2022'!Q24/100),0)))</f>
        <v>0</v>
      </c>
      <c r="G47" s="112">
        <f>($C$40*$C$42)*'ACT Apr 2022'!AI24/100</f>
        <v>660.36363636363637</v>
      </c>
      <c r="H47" s="112">
        <f>($C$40*$C$43)*'ACT Apr 2022'!W24/100</f>
        <v>386.31818181818176</v>
      </c>
      <c r="I47" s="115">
        <f t="shared" si="41"/>
        <v>1816.475909090909</v>
      </c>
      <c r="J47" s="115">
        <f>(I47-C47)*4</f>
        <v>6816.363636363636</v>
      </c>
      <c r="K47" s="115">
        <f>I47*4</f>
        <v>7265.903636363636</v>
      </c>
      <c r="L47" s="85">
        <f>K47*1.1</f>
        <v>7992.4940000000006</v>
      </c>
      <c r="M47" s="116">
        <f>'ACT Apr 2022'!BB24</f>
        <v>10</v>
      </c>
      <c r="N47" s="116">
        <f>'ACT Apr 2022'!BC24</f>
        <v>0</v>
      </c>
      <c r="O47" s="116">
        <f>'ACT Apr 2022'!BD24</f>
        <v>0</v>
      </c>
      <c r="P47" s="116">
        <f>'ACT Apr 2022'!BE24</f>
        <v>0</v>
      </c>
      <c r="Q47" s="116" t="str">
        <f t="shared" si="42"/>
        <v>Guaranteed off bill</v>
      </c>
      <c r="R47" s="116" t="str">
        <f t="shared" si="43"/>
        <v>Exclusive</v>
      </c>
      <c r="S47" s="211">
        <f>IF(AND(Q47="Guaranteed off bill",R47="Inclusive"),((K47*1.1)-((K47*1.1)*M47/100))/1.1,IF(AND(Q47="Guaranteed off usage",R47="Inclusive"),((K47*1.1)-((J47*1.1)*N47/100))/1.1,IF(AND(Q47="Guaranteed off bill",R47="Exclusive"),K47-(K47*M47/100),IF(AND(Q47="Guaranteed off usage",R47="Exclusive"),K47-(J47*N47/100),IF(R47="Inclusive",((K47*1.1))/1.1,K47)))))</f>
        <v>6539.3132727272723</v>
      </c>
      <c r="T47" s="212">
        <f>IF(AND(Q47="Pay-on-time off bill",R47="Inclusive"),((S47*1.1)-((S47*1.1)*O47/100))/1.1,IF(AND(Q47="Pay-on-time off usage",R47="Inclusive"),((S47*1.1)-((J47*1.1)*P47/100))/1.1,IF(AND(Q47="Pay-on-time off bill",R47="Exclusive"),S47-(S47*O47/100),IF(AND(Q47="Pay-on-time off usage",R47="Exclusive"),S47-(J47*P47/100),IF(R47="Inclusive",((S47*1.1))/1.1,S47)))))</f>
        <v>6539.3132727272723</v>
      </c>
      <c r="U47" s="85">
        <f t="shared" si="44"/>
        <v>7193.2446</v>
      </c>
      <c r="V47" s="85">
        <f t="shared" si="44"/>
        <v>7193.2446</v>
      </c>
      <c r="W47" s="117">
        <f>'ACT Apr 2022'!BL24</f>
        <v>0</v>
      </c>
      <c r="X47" s="118">
        <f>'ACT Apr 2022'!BM24</f>
        <v>0</v>
      </c>
      <c r="Y47" s="277"/>
      <c r="Z47" s="277"/>
      <c r="AA47" s="277"/>
      <c r="AB47" s="277"/>
      <c r="AC47" s="277"/>
      <c r="AD47" s="277"/>
      <c r="AE47" s="277"/>
      <c r="AF47" s="277"/>
      <c r="AG47" s="277"/>
      <c r="AH47" s="277"/>
      <c r="AI47" s="277"/>
      <c r="AJ47" s="277"/>
      <c r="AK47" s="277"/>
      <c r="AL47" s="277"/>
    </row>
    <row r="48" spans="1:38" ht="14" x14ac:dyDescent="0.15">
      <c r="A48" s="110" t="str">
        <f>'ACT Apr 2022'!K25</f>
        <v>Origin Energy</v>
      </c>
      <c r="B48" s="111" t="str">
        <f>'ACT Apr 2022'!L25</f>
        <v>Go Variable</v>
      </c>
      <c r="C48" s="112">
        <f>IF('ACT Apr 2022'!BP25=0,91*'ACT Apr 2022'!M25/100,(91*'ACT Apr 2022'!M25/100)+'ACT Apr 2022'!BP25/4)</f>
        <v>108.20727272727272</v>
      </c>
      <c r="D48" s="112">
        <f>IF('ACT Apr 2022'!O25="",$C$40*$C$41*'ACT Apr 2022'!N25/100,IF($C$40*$C$41&gt;='ACT Apr 2022'!P25,('ACT Apr 2022'!P25*'ACT Apr 2022'!N25/100),($C$40*$C$41*'ACT Apr 2022'!N25/100)))</f>
        <v>509.7272727272728</v>
      </c>
      <c r="E48" s="112">
        <f>IF(AND('ACT Apr 2022'!P25&gt;0,'ACT Apr 2022'!R25&gt;0),IF($C$40*$C$41&lt;'ACT Apr 2022'!P25,0,IF($C$40*$C$41&lt;=('ACT Apr 2022'!R25+'ACT Apr 2022'!P25),(($C$40*$C$41-'ACT Apr 2022'!P25)*'ACT Apr 2022'!Q25/100),(('ACT Apr 2022'!R25)*'ACT Apr 2022'!Q25/100))),0)</f>
        <v>0</v>
      </c>
      <c r="F48" s="112">
        <f>IF(AND('ACT Apr 2022'!R25&gt;0,'ACT Apr 2022'!T25&gt;0),IF(($C$40*$C$41&lt;'ACT Apr 2022'!T25),(0),($C$40*$C$41-'ACT Apr 2022'!T25)*'ACT Apr 2022'!U25/100),IF(AND('ACT Apr 2022'!R25&gt;0,'ACT Apr 2022'!T25=""),IF(($C$40*$C$41&lt;'ACT Apr 2022'!R25+'ACT Apr 2022'!P25),(0),(($C$40*$C$41-('ACT Apr 2022'!R25+'ACT Apr 2022'!P25))*'ACT Apr 2022'!S25/100)),IF(AND('ACT Apr 2022'!P25&gt;0,'ACT Apr 2022'!R25=""&gt;0),IF(($C$40*$C$41&lt;'ACT Apr 2022'!P25),(0),($C$40*$C$41-'ACT Apr 2022'!P25)*'ACT Apr 2022'!Q25/100),0)))</f>
        <v>0</v>
      </c>
      <c r="G48" s="112">
        <f>($C$40*$C$42)*'ACT Apr 2022'!AI25/100</f>
        <v>488.72727272727263</v>
      </c>
      <c r="H48" s="112">
        <f>($C$40*$C$43)*'ACT Apr 2022'!W25/100</f>
        <v>273.95454545454544</v>
      </c>
      <c r="I48" s="115">
        <f t="shared" si="41"/>
        <v>1380.6163636363635</v>
      </c>
      <c r="J48" s="115">
        <f t="shared" ref="J48:J55" si="45">(I48-C48)*4</f>
        <v>5089.6363636363631</v>
      </c>
      <c r="K48" s="115">
        <f t="shared" ref="K48:K55" si="46">I48*4</f>
        <v>5522.4654545454541</v>
      </c>
      <c r="L48" s="85">
        <f t="shared" ref="L48:L55" si="47">K48*1.1</f>
        <v>6074.7120000000004</v>
      </c>
      <c r="M48" s="116">
        <f>'ACT Apr 2022'!BB25</f>
        <v>0</v>
      </c>
      <c r="N48" s="116">
        <f>'ACT Apr 2022'!BC25</f>
        <v>0</v>
      </c>
      <c r="O48" s="116">
        <f>'ACT Apr 2022'!BD25</f>
        <v>0</v>
      </c>
      <c r="P48" s="116">
        <f>'ACT Apr 2022'!BE25</f>
        <v>0</v>
      </c>
      <c r="Q48" s="116" t="str">
        <f t="shared" si="42"/>
        <v>No discount</v>
      </c>
      <c r="R48" s="116" t="str">
        <f t="shared" si="43"/>
        <v>Inclusive</v>
      </c>
      <c r="S48" s="211">
        <f t="shared" ref="S48:S55" si="48">IF(AND(Q48="Guaranteed off bill",R48="Inclusive"),((K48*1.1)-((K48*1.1)*M48/100))/1.1,IF(AND(Q48="Guaranteed off usage",R48="Inclusive"),((K48*1.1)-((J48*1.1)*N48/100))/1.1,IF(AND(Q48="Guaranteed off bill",R48="Exclusive"),K48-(K48*M48/100),IF(AND(Q48="Guaranteed off usage",R48="Exclusive"),K48-(J48*N48/100),IF(R48="Inclusive",((K48*1.1))/1.1,K48)))))</f>
        <v>5522.4654545454541</v>
      </c>
      <c r="T48" s="212">
        <f t="shared" ref="T48:T55" si="49">IF(AND(Q48="Pay-on-time off bill",R48="Inclusive"),((S48*1.1)-((S48*1.1)*O48/100))/1.1,IF(AND(Q48="Pay-on-time off usage",R48="Inclusive"),((S48*1.1)-((J48*1.1)*P48/100))/1.1,IF(AND(Q48="Pay-on-time off bill",R48="Exclusive"),S48-(S48*O48/100),IF(AND(Q48="Pay-on-time off usage",R48="Exclusive"),S48-(J48*P48/100),IF(R48="Inclusive",((S48*1.1))/1.1,S48)))))</f>
        <v>5522.4654545454541</v>
      </c>
      <c r="U48" s="85">
        <f t="shared" si="44"/>
        <v>6074.7120000000004</v>
      </c>
      <c r="V48" s="85">
        <f t="shared" si="44"/>
        <v>6074.7120000000004</v>
      </c>
      <c r="W48" s="117">
        <f>'ACT Apr 2022'!BL25</f>
        <v>12</v>
      </c>
      <c r="X48" s="118">
        <f>'ACT Apr 2022'!BM25</f>
        <v>0</v>
      </c>
      <c r="Y48" s="277"/>
      <c r="Z48" s="277"/>
      <c r="AA48" s="277"/>
      <c r="AB48" s="277"/>
      <c r="AC48" s="277"/>
      <c r="AD48" s="277"/>
      <c r="AE48" s="277"/>
      <c r="AF48" s="277"/>
      <c r="AG48" s="277"/>
      <c r="AH48" s="277"/>
      <c r="AI48" s="277"/>
      <c r="AJ48" s="277"/>
      <c r="AK48" s="277"/>
      <c r="AL48" s="277"/>
    </row>
    <row r="49" spans="1:38" ht="14" x14ac:dyDescent="0.15">
      <c r="A49" s="110" t="str">
        <f>'ACT Apr 2022'!K26</f>
        <v>Next Business Energy</v>
      </c>
      <c r="B49" s="111" t="str">
        <f>'ACT Apr 2022'!L26</f>
        <v xml:space="preserve">Assured </v>
      </c>
      <c r="C49" s="112">
        <f>IF('ACT Apr 2022'!BP26=0,91*'ACT Apr 2022'!M26/100,(91*'ACT Apr 2022'!M26/100)+'ACT Apr 2022'!BP26/4)</f>
        <v>73.345999999999989</v>
      </c>
      <c r="D49" s="112">
        <f>IF('ACT Apr 2022'!O26="",$C$40*$C$41*'ACT Apr 2022'!N26/100,IF($C$40*$C$41&gt;='ACT Apr 2022'!P26,('ACT Apr 2022'!P26*'ACT Apr 2022'!N26/100),($C$40*$C$41*'ACT Apr 2022'!N26/100)))</f>
        <v>547.49999999999989</v>
      </c>
      <c r="E49" s="112">
        <f>IF(AND('ACT Apr 2022'!P26&gt;0,'ACT Apr 2022'!R26&gt;0),IF($C$40*$C$41&lt;'ACT Apr 2022'!P26,0,IF($C$40*$C$41&lt;=('ACT Apr 2022'!R26+'ACT Apr 2022'!P26),(($C$40*$C$41-'ACT Apr 2022'!P26)*'ACT Apr 2022'!Q26/100),(('ACT Apr 2022'!R26)*'ACT Apr 2022'!Q26/100))),0)</f>
        <v>0</v>
      </c>
      <c r="F49" s="112">
        <f>IF(AND('ACT Apr 2022'!R26&gt;0,'ACT Apr 2022'!T26&gt;0),IF(($C$40*$C$41&lt;'ACT Apr 2022'!T26),(0),($C$40*$C$41-'ACT Apr 2022'!T26)*'ACT Apr 2022'!U26/100),IF(AND('ACT Apr 2022'!R26&gt;0,'ACT Apr 2022'!T26=""),IF(($C$40*$C$41&lt;'ACT Apr 2022'!R26+'ACT Apr 2022'!P26),(0),(($C$40*$C$41-('ACT Apr 2022'!R26+'ACT Apr 2022'!P26))*'ACT Apr 2022'!S26/100)),IF(AND('ACT Apr 2022'!P26&gt;0,'ACT Apr 2022'!R26=""&gt;0),IF(($C$40*$C$41&lt;'ACT Apr 2022'!P26),(0),($C$40*$C$41-'ACT Apr 2022'!P26)*'ACT Apr 2022'!Q26/100),0)))</f>
        <v>0</v>
      </c>
      <c r="G49" s="112">
        <f>($C$40*$C$42)*'ACT Apr 2022'!AI26/100</f>
        <v>549.99999999999989</v>
      </c>
      <c r="H49" s="112">
        <f>($C$40*$C$43)*'ACT Apr 2022'!W26/100</f>
        <v>284.99999999999994</v>
      </c>
      <c r="I49" s="115">
        <f t="shared" si="41"/>
        <v>1455.8459999999998</v>
      </c>
      <c r="J49" s="115">
        <f t="shared" si="45"/>
        <v>5529.9999999999991</v>
      </c>
      <c r="K49" s="115">
        <f t="shared" si="46"/>
        <v>5823.3839999999991</v>
      </c>
      <c r="L49" s="85">
        <f t="shared" si="47"/>
        <v>6405.7223999999997</v>
      </c>
      <c r="M49" s="116">
        <f>'ACT Apr 2022'!BB26</f>
        <v>0</v>
      </c>
      <c r="N49" s="116">
        <f>'ACT Apr 2022'!BC26</f>
        <v>0</v>
      </c>
      <c r="O49" s="116">
        <f>'ACT Apr 2022'!BD26</f>
        <v>0</v>
      </c>
      <c r="P49" s="116">
        <f>'ACT Apr 2022'!BE26</f>
        <v>0</v>
      </c>
      <c r="Q49" s="116" t="str">
        <f t="shared" si="42"/>
        <v>No discount</v>
      </c>
      <c r="R49" s="116" t="str">
        <f t="shared" si="43"/>
        <v>Exclusive</v>
      </c>
      <c r="S49" s="211">
        <f t="shared" si="48"/>
        <v>5823.3839999999991</v>
      </c>
      <c r="T49" s="212">
        <f t="shared" si="49"/>
        <v>5823.3839999999991</v>
      </c>
      <c r="U49" s="85">
        <f t="shared" si="44"/>
        <v>6405.7223999999997</v>
      </c>
      <c r="V49" s="85">
        <f t="shared" si="44"/>
        <v>6405.7223999999997</v>
      </c>
      <c r="W49" s="117">
        <f>'ACT Apr 2022'!BL26</f>
        <v>0</v>
      </c>
      <c r="X49" s="118">
        <f>'ACT Apr 2022'!BM26</f>
        <v>0</v>
      </c>
      <c r="Y49" s="277"/>
      <c r="Z49" s="277"/>
      <c r="AA49" s="277"/>
      <c r="AB49" s="277"/>
      <c r="AC49" s="277"/>
      <c r="AD49" s="277"/>
      <c r="AE49" s="277"/>
      <c r="AF49" s="277"/>
      <c r="AG49" s="277"/>
      <c r="AH49" s="277"/>
      <c r="AI49" s="277"/>
      <c r="AJ49" s="277"/>
      <c r="AK49" s="277"/>
      <c r="AL49" s="277"/>
    </row>
    <row r="50" spans="1:38" ht="14" x14ac:dyDescent="0.15">
      <c r="A50" s="110" t="str">
        <f>'ACT Apr 2022'!K27</f>
        <v>Red Energy</v>
      </c>
      <c r="B50" s="111" t="str">
        <f>'ACT Apr 2022'!L27</f>
        <v>Red Business Saver</v>
      </c>
      <c r="C50" s="112">
        <f>IF('ACT Apr 2022'!BP27=0,91*'ACT Apr 2022'!M27/100,(91*'ACT Apr 2022'!M27/100)+'ACT Apr 2022'!BP27/4)</f>
        <v>104.63345454545453</v>
      </c>
      <c r="D50" s="112">
        <f>IF('ACT Apr 2022'!O27="",$C$40*$C$41*'ACT Apr 2022'!N27/100,IF($C$40*$C$41&gt;='ACT Apr 2022'!P27,('ACT Apr 2022'!P27*'ACT Apr 2022'!N27/100),($C$40*$C$41*'ACT Apr 2022'!N27/100)))</f>
        <v>509.7272727272728</v>
      </c>
      <c r="E50" s="112">
        <f>IF(AND('ACT Apr 2022'!P27&gt;0,'ACT Apr 2022'!R27&gt;0),IF($C$40*$C$41&lt;'ACT Apr 2022'!P27,0,IF($C$40*$C$41&lt;=('ACT Apr 2022'!R27+'ACT Apr 2022'!P27),(($C$40*$C$41-'ACT Apr 2022'!P27)*'ACT Apr 2022'!Q27/100),(('ACT Apr 2022'!R27)*'ACT Apr 2022'!Q27/100))),0)</f>
        <v>0</v>
      </c>
      <c r="F50" s="112">
        <f>IF(AND('ACT Apr 2022'!R27&gt;0,'ACT Apr 2022'!T27&gt;0),IF(($C$40*$C$41&lt;'ACT Apr 2022'!T27),(0),($C$40*$C$41-'ACT Apr 2022'!T27)*'ACT Apr 2022'!U27/100),IF(AND('ACT Apr 2022'!R27&gt;0,'ACT Apr 2022'!T27=""),IF(($C$40*$C$41&lt;'ACT Apr 2022'!R27+'ACT Apr 2022'!P27),(0),(($C$40*$C$41-('ACT Apr 2022'!R27+'ACT Apr 2022'!P27))*'ACT Apr 2022'!S27/100)),IF(AND('ACT Apr 2022'!P27&gt;0,'ACT Apr 2022'!R27=""&gt;0),IF(($C$40*$C$41&lt;'ACT Apr 2022'!P27),(0),($C$40*$C$41-'ACT Apr 2022'!P27)*'ACT Apr 2022'!Q27/100),0)))</f>
        <v>0</v>
      </c>
      <c r="G50" s="112">
        <f>($C$40*$C$42)*'ACT Apr 2022'!AI27/100</f>
        <v>488.5454545454545</v>
      </c>
      <c r="H50" s="112">
        <f>($C$40*$C$43)*'ACT Apr 2022'!W27/100</f>
        <v>271.49999999999994</v>
      </c>
      <c r="I50" s="115">
        <f t="shared" si="41"/>
        <v>1374.4061818181817</v>
      </c>
      <c r="J50" s="115">
        <f t="shared" si="45"/>
        <v>5079.090909090909</v>
      </c>
      <c r="K50" s="115">
        <f t="shared" si="46"/>
        <v>5497.6247272727269</v>
      </c>
      <c r="L50" s="85">
        <f t="shared" si="47"/>
        <v>6047.3872000000001</v>
      </c>
      <c r="M50" s="116">
        <f>'ACT Apr 2022'!BB27</f>
        <v>0</v>
      </c>
      <c r="N50" s="116">
        <f>'ACT Apr 2022'!BC27</f>
        <v>0</v>
      </c>
      <c r="O50" s="116">
        <f>'ACT Apr 2022'!BD27</f>
        <v>0</v>
      </c>
      <c r="P50" s="116">
        <f>'ACT Apr 2022'!BE27</f>
        <v>0</v>
      </c>
      <c r="Q50" s="116" t="str">
        <f t="shared" si="42"/>
        <v>No discount</v>
      </c>
      <c r="R50" s="116" t="str">
        <f t="shared" si="43"/>
        <v>Inclusive</v>
      </c>
      <c r="S50" s="211">
        <f t="shared" si="48"/>
        <v>5497.6247272727269</v>
      </c>
      <c r="T50" s="212">
        <f t="shared" si="49"/>
        <v>5497.6247272727269</v>
      </c>
      <c r="U50" s="85">
        <f t="shared" si="44"/>
        <v>6047.3872000000001</v>
      </c>
      <c r="V50" s="85">
        <f t="shared" si="44"/>
        <v>6047.3872000000001</v>
      </c>
      <c r="W50" s="117">
        <f>'ACT Apr 2022'!BL27</f>
        <v>0</v>
      </c>
      <c r="X50" s="118">
        <f>'ACT Apr 2022'!BM27</f>
        <v>0</v>
      </c>
      <c r="Y50" s="277"/>
      <c r="Z50" s="277"/>
      <c r="AA50" s="277"/>
      <c r="AB50" s="277"/>
      <c r="AC50" s="277"/>
      <c r="AD50" s="277"/>
      <c r="AE50" s="277"/>
      <c r="AF50" s="277"/>
      <c r="AG50" s="277"/>
      <c r="AH50" s="277"/>
      <c r="AI50" s="277"/>
      <c r="AJ50" s="277"/>
      <c r="AK50" s="277"/>
      <c r="AL50" s="277"/>
    </row>
    <row r="51" spans="1:38" ht="14" x14ac:dyDescent="0.15">
      <c r="A51" s="110" t="str">
        <f>'ACT Apr 2022'!K28</f>
        <v>Energy Locals</v>
      </c>
      <c r="B51" s="111" t="str">
        <f>'ACT Apr 2022'!L28</f>
        <v>Business Member</v>
      </c>
      <c r="C51" s="112">
        <f>IF('ACT Apr 2022'!BP28=0,91*'ACT Apr 2022'!M28/100,(91*'ACT Apr 2022'!M28/100)+'ACT Apr 2022'!BP28/4)</f>
        <v>116.17727272727271</v>
      </c>
      <c r="D51" s="112">
        <f>IF('ACT Apr 2022'!O28="",$C$40*$C$41*'ACT Apr 2022'!N28/100,IF($C$40*$C$41&gt;='ACT Apr 2022'!P28,('ACT Apr 2022'!P28*'ACT Apr 2022'!N28/100),($C$40*$C$41*'ACT Apr 2022'!N28/100)))</f>
        <v>531.81818181818176</v>
      </c>
      <c r="E51" s="112">
        <f>IF(AND('ACT Apr 2022'!P28&gt;0,'ACT Apr 2022'!R28&gt;0),IF($C$40*$C$41&lt;'ACT Apr 2022'!P28,0,IF($C$40*$C$41&lt;=('ACT Apr 2022'!R28+'ACT Apr 2022'!P28),(($C$40*$C$41-'ACT Apr 2022'!P28)*'ACT Apr 2022'!Q28/100),(('ACT Apr 2022'!R28)*'ACT Apr 2022'!Q28/100))),0)</f>
        <v>0</v>
      </c>
      <c r="F51" s="112">
        <f>IF(AND('ACT Apr 2022'!R28&gt;0,'ACT Apr 2022'!T28&gt;0),IF(($C$40*$C$41&lt;'ACT Apr 2022'!T28),(0),($C$40*$C$41-'ACT Apr 2022'!T28)*'ACT Apr 2022'!U28/100),IF(AND('ACT Apr 2022'!R28&gt;0,'ACT Apr 2022'!T28=""),IF(($C$40*$C$41&lt;'ACT Apr 2022'!R28+'ACT Apr 2022'!P28),(0),(($C$40*$C$41-('ACT Apr 2022'!R28+'ACT Apr 2022'!P28))*'ACT Apr 2022'!S28/100)),IF(AND('ACT Apr 2022'!P28&gt;0,'ACT Apr 2022'!R28=""&gt;0),IF(($C$40*$C$41&lt;'ACT Apr 2022'!P28),(0),($C$40*$C$41-'ACT Apr 2022'!P28)*'ACT Apr 2022'!Q28/100),0)))</f>
        <v>0</v>
      </c>
      <c r="G51" s="112">
        <f>($C$40*$C$42)*'ACT Apr 2022'!AI28/100</f>
        <v>527.27272727272725</v>
      </c>
      <c r="H51" s="112">
        <f>($C$40*$C$43)*'ACT Apr 2022'!W28/100</f>
        <v>265.90909090909088</v>
      </c>
      <c r="I51" s="115">
        <f t="shared" si="41"/>
        <v>1441.1772727272728</v>
      </c>
      <c r="J51" s="115">
        <f t="shared" si="45"/>
        <v>5300</v>
      </c>
      <c r="K51" s="115">
        <f t="shared" si="46"/>
        <v>5764.7090909090912</v>
      </c>
      <c r="L51" s="85">
        <f t="shared" si="47"/>
        <v>6341.1800000000012</v>
      </c>
      <c r="M51" s="116">
        <f>'ACT Apr 2022'!BB28</f>
        <v>0</v>
      </c>
      <c r="N51" s="116">
        <f>'ACT Apr 2022'!BC28</f>
        <v>0</v>
      </c>
      <c r="O51" s="116">
        <f>'ACT Apr 2022'!BD28</f>
        <v>0</v>
      </c>
      <c r="P51" s="116">
        <f>'ACT Apr 2022'!BE28</f>
        <v>0</v>
      </c>
      <c r="Q51" s="116" t="str">
        <f t="shared" si="42"/>
        <v>No discount</v>
      </c>
      <c r="R51" s="116" t="str">
        <f t="shared" si="43"/>
        <v>Exclusive</v>
      </c>
      <c r="S51" s="211">
        <f t="shared" si="48"/>
        <v>5764.7090909090912</v>
      </c>
      <c r="T51" s="212">
        <f t="shared" si="49"/>
        <v>5764.7090909090912</v>
      </c>
      <c r="U51" s="85">
        <f t="shared" si="44"/>
        <v>6341.1800000000012</v>
      </c>
      <c r="V51" s="85">
        <f t="shared" si="44"/>
        <v>6341.1800000000012</v>
      </c>
      <c r="W51" s="117">
        <f>'ACT Apr 2022'!BL28</f>
        <v>0</v>
      </c>
      <c r="X51" s="118">
        <f>'ACT Apr 2022'!BM28</f>
        <v>0</v>
      </c>
      <c r="Y51" s="277"/>
      <c r="Z51" s="277"/>
      <c r="AA51" s="277"/>
      <c r="AB51" s="277"/>
      <c r="AC51" s="277"/>
      <c r="AD51" s="277"/>
      <c r="AE51" s="277"/>
      <c r="AF51" s="277"/>
      <c r="AG51" s="277"/>
      <c r="AH51" s="277"/>
      <c r="AI51" s="277"/>
      <c r="AJ51" s="277"/>
      <c r="AK51" s="277"/>
      <c r="AL51" s="277"/>
    </row>
    <row r="52" spans="1:38" ht="14" x14ac:dyDescent="0.15">
      <c r="A52" s="110" t="str">
        <f>'ACT Apr 2022'!K29</f>
        <v>ReAmped Energy</v>
      </c>
      <c r="B52" s="111" t="str">
        <f>'ACT Apr 2022'!L29</f>
        <v>Business</v>
      </c>
      <c r="C52" s="112">
        <f>IF('ACT Apr 2022'!BP29=0,91*'ACT Apr 2022'!M29/100,(91*'ACT Apr 2022'!M29/100)+'ACT Apr 2022'!BP29/4)</f>
        <v>89.883181818181825</v>
      </c>
      <c r="D52" s="112">
        <f>IF('ACT Apr 2022'!O29="",$C$40*$C$41*'ACT Apr 2022'!N29/100,IF($C$40*$C$41&gt;='ACT Apr 2022'!P29,('ACT Apr 2022'!P29*'ACT Apr 2022'!N29/100),($C$40*$C$41*'ACT Apr 2022'!N29/100)))</f>
        <v>463.36363636363632</v>
      </c>
      <c r="E52" s="112">
        <f>IF(AND('ACT Apr 2022'!P29&gt;0,'ACT Apr 2022'!R29&gt;0),IF($C$40*$C$41&lt;'ACT Apr 2022'!P29,0,IF($C$40*$C$41&lt;=('ACT Apr 2022'!R29+'ACT Apr 2022'!P29),(($C$40*$C$41-'ACT Apr 2022'!P29)*'ACT Apr 2022'!Q29/100),(('ACT Apr 2022'!R29)*'ACT Apr 2022'!Q29/100))),0)</f>
        <v>0</v>
      </c>
      <c r="F52" s="112">
        <f>IF(AND('ACT Apr 2022'!R29&gt;0,'ACT Apr 2022'!T29&gt;0),IF(($C$40*$C$41&lt;'ACT Apr 2022'!T29),(0),($C$40*$C$41-'ACT Apr 2022'!T29)*'ACT Apr 2022'!U29/100),IF(AND('ACT Apr 2022'!R29&gt;0,'ACT Apr 2022'!T29=""),IF(($C$40*$C$41&lt;'ACT Apr 2022'!R29+'ACT Apr 2022'!P29),(0),(($C$40*$C$41-('ACT Apr 2022'!R29+'ACT Apr 2022'!P29))*'ACT Apr 2022'!S29/100)),IF(AND('ACT Apr 2022'!P29&gt;0,'ACT Apr 2022'!R29=""&gt;0),IF(($C$40*$C$41&lt;'ACT Apr 2022'!P29),(0),($C$40*$C$41-'ACT Apr 2022'!P29)*'ACT Apr 2022'!Q29/100),0)))</f>
        <v>0</v>
      </c>
      <c r="G52" s="112">
        <f>($C$40*$C$42)*'ACT Apr 2022'!AI29/100</f>
        <v>519.81818181818176</v>
      </c>
      <c r="H52" s="112">
        <f>($C$40*$C$43)*'ACT Apr 2022'!W29/100</f>
        <v>254.45454545454541</v>
      </c>
      <c r="I52" s="115">
        <f t="shared" si="41"/>
        <v>1327.5195454545456</v>
      </c>
      <c r="J52" s="115">
        <f t="shared" si="45"/>
        <v>4950.545454545455</v>
      </c>
      <c r="K52" s="115">
        <f t="shared" si="46"/>
        <v>5310.0781818181822</v>
      </c>
      <c r="L52" s="85">
        <f t="shared" si="47"/>
        <v>5841.0860000000011</v>
      </c>
      <c r="M52" s="116">
        <f>'ACT Apr 2022'!BB29</f>
        <v>0</v>
      </c>
      <c r="N52" s="116">
        <f>'ACT Apr 2022'!BC29</f>
        <v>0</v>
      </c>
      <c r="O52" s="116">
        <f>'ACT Apr 2022'!BD29</f>
        <v>0</v>
      </c>
      <c r="P52" s="116">
        <f>'ACT Apr 2022'!BE29</f>
        <v>0</v>
      </c>
      <c r="Q52" s="116" t="str">
        <f t="shared" si="42"/>
        <v>No discount</v>
      </c>
      <c r="R52" s="116" t="str">
        <f t="shared" si="43"/>
        <v>Exclusive</v>
      </c>
      <c r="S52" s="211">
        <f t="shared" si="48"/>
        <v>5310.0781818181822</v>
      </c>
      <c r="T52" s="212">
        <f t="shared" si="49"/>
        <v>5310.0781818181822</v>
      </c>
      <c r="U52" s="85">
        <f t="shared" si="44"/>
        <v>5841.0860000000011</v>
      </c>
      <c r="V52" s="85">
        <f t="shared" si="44"/>
        <v>5841.0860000000011</v>
      </c>
      <c r="W52" s="117">
        <f>'ACT Apr 2022'!BL29</f>
        <v>0</v>
      </c>
      <c r="X52" s="118">
        <f>'ACT Apr 2022'!BM29</f>
        <v>0</v>
      </c>
      <c r="Y52" s="277"/>
      <c r="Z52" s="277"/>
      <c r="AA52" s="277"/>
      <c r="AB52" s="277"/>
      <c r="AC52" s="277"/>
      <c r="AD52" s="277"/>
      <c r="AE52" s="277"/>
      <c r="AF52" s="277"/>
      <c r="AG52" s="277"/>
      <c r="AH52" s="277"/>
      <c r="AI52" s="277"/>
      <c r="AJ52" s="277"/>
      <c r="AK52" s="277"/>
      <c r="AL52" s="277"/>
    </row>
    <row r="53" spans="1:38" ht="14" x14ac:dyDescent="0.15">
      <c r="A53" s="110" t="str">
        <f>'ACT Apr 2022'!K30</f>
        <v>CovaU</v>
      </c>
      <c r="B53" s="111" t="str">
        <f>'ACT Apr 2022'!L30</f>
        <v>Freedom</v>
      </c>
      <c r="C53" s="112">
        <f>IF('ACT Apr 2022'!BP30=0,91*'ACT Apr 2022'!M30/100,(91*'ACT Apr 2022'!M30/100)+'ACT Apr 2022'!BP30/4)</f>
        <v>117.84499999999998</v>
      </c>
      <c r="D53" s="112">
        <f>IF('ACT Apr 2022'!O30="",$C$40*$C$41*'ACT Apr 2022'!N30/100,IF($C$40*$C$41&gt;='ACT Apr 2022'!P30,('ACT Apr 2022'!P30*'ACT Apr 2022'!N30/100),($C$40*$C$41*'ACT Apr 2022'!N30/100)))</f>
        <v>615.40909090909088</v>
      </c>
      <c r="E53" s="112">
        <f>IF(AND('ACT Apr 2022'!P30&gt;0,'ACT Apr 2022'!R30&gt;0),IF($C$40*$C$41&lt;'ACT Apr 2022'!P30,0,IF($C$40*$C$41&lt;=('ACT Apr 2022'!R30+'ACT Apr 2022'!P30),(($C$40*$C$41-'ACT Apr 2022'!P30)*'ACT Apr 2022'!Q30/100),(('ACT Apr 2022'!R30)*'ACT Apr 2022'!Q30/100))),0)</f>
        <v>0</v>
      </c>
      <c r="F53" s="112">
        <f>IF(AND('ACT Apr 2022'!R30&gt;0,'ACT Apr 2022'!T30&gt;0),IF(($C$40*$C$41&lt;'ACT Apr 2022'!T30),(0),($C$40*$C$41-'ACT Apr 2022'!T30)*'ACT Apr 2022'!U30/100),IF(AND('ACT Apr 2022'!R30&gt;0,'ACT Apr 2022'!T30=""),IF(($C$40*$C$41&lt;'ACT Apr 2022'!R30+'ACT Apr 2022'!P30),(0),(($C$40*$C$41-('ACT Apr 2022'!R30+'ACT Apr 2022'!P30))*'ACT Apr 2022'!S30/100)),IF(AND('ACT Apr 2022'!P30&gt;0,'ACT Apr 2022'!R30=""&gt;0),IF(($C$40*$C$41&lt;'ACT Apr 2022'!P30),(0),($C$40*$C$41-'ACT Apr 2022'!P30)*'ACT Apr 2022'!Q30/100),0)))</f>
        <v>0</v>
      </c>
      <c r="G53" s="112">
        <f>($C$40*$C$42)*'ACT Apr 2022'!AI30/100</f>
        <v>590.18181818181813</v>
      </c>
      <c r="H53" s="112">
        <f>($C$40*$C$43)*'ACT Apr 2022'!W30/100</f>
        <v>330.81818181818181</v>
      </c>
      <c r="I53" s="115">
        <f t="shared" si="41"/>
        <v>1654.2540909090908</v>
      </c>
      <c r="J53" s="115">
        <f t="shared" si="45"/>
        <v>6145.6363636363631</v>
      </c>
      <c r="K53" s="115">
        <f t="shared" si="46"/>
        <v>6617.0163636363632</v>
      </c>
      <c r="L53" s="85">
        <f t="shared" si="47"/>
        <v>7278.7179999999998</v>
      </c>
      <c r="M53" s="116">
        <f>'ACT Apr 2022'!BB30</f>
        <v>0</v>
      </c>
      <c r="N53" s="116">
        <f>'ACT Apr 2022'!BC30</f>
        <v>10</v>
      </c>
      <c r="O53" s="116">
        <f>'ACT Apr 2022'!BD30</f>
        <v>0</v>
      </c>
      <c r="P53" s="116">
        <f>'ACT Apr 2022'!BE30</f>
        <v>0</v>
      </c>
      <c r="Q53" s="116" t="str">
        <f t="shared" si="42"/>
        <v>Guaranteed off usage</v>
      </c>
      <c r="R53" s="116" t="str">
        <f t="shared" si="43"/>
        <v>Exclusive</v>
      </c>
      <c r="S53" s="211">
        <f t="shared" si="48"/>
        <v>6002.4527272727264</v>
      </c>
      <c r="T53" s="212">
        <f t="shared" si="49"/>
        <v>6002.4527272727264</v>
      </c>
      <c r="U53" s="85">
        <f t="shared" si="44"/>
        <v>6602.6979999999994</v>
      </c>
      <c r="V53" s="85">
        <f t="shared" si="44"/>
        <v>6602.6979999999994</v>
      </c>
      <c r="W53" s="117">
        <f>'ACT Apr 2022'!BL30</f>
        <v>0</v>
      </c>
      <c r="X53" s="118">
        <f>'ACT Apr 2022'!BM30</f>
        <v>0</v>
      </c>
      <c r="Y53" s="277"/>
      <c r="Z53" s="277"/>
      <c r="AA53" s="277"/>
      <c r="AB53" s="277"/>
      <c r="AC53" s="277"/>
      <c r="AD53" s="277"/>
      <c r="AE53" s="277"/>
      <c r="AF53" s="277"/>
      <c r="AG53" s="277"/>
      <c r="AH53" s="277"/>
      <c r="AI53" s="277"/>
      <c r="AJ53" s="277"/>
      <c r="AK53" s="277"/>
      <c r="AL53" s="277"/>
    </row>
    <row r="54" spans="1:38" ht="14" x14ac:dyDescent="0.15">
      <c r="A54" s="110" t="str">
        <f>'ACT Apr 2022'!K31</f>
        <v>Radian Energy</v>
      </c>
      <c r="B54" s="111" t="str">
        <f>'ACT Apr 2022'!L31</f>
        <v>The Simple Switch</v>
      </c>
      <c r="C54" s="112">
        <f>IF('ACT Apr 2022'!BP31=0,91*'ACT Apr 2022'!M31/100,(91*'ACT Apr 2022'!M31/100)+'ACT Apr 2022'!BP31/4)</f>
        <v>97.37827272727273</v>
      </c>
      <c r="D54" s="112">
        <f>IF('ACT Apr 2022'!O31="",$C$40*$C$41*'ACT Apr 2022'!N31/100,IF($C$40*$C$41&gt;='ACT Apr 2022'!P31,('ACT Apr 2022'!P31*'ACT Apr 2022'!N31/100),($C$40*$C$41*'ACT Apr 2022'!N31/100)))</f>
        <v>520.22727272727275</v>
      </c>
      <c r="E54" s="112">
        <f>IF(AND('ACT Apr 2022'!P31&gt;0,'ACT Apr 2022'!R31&gt;0),IF($C$40*$C$41&lt;'ACT Apr 2022'!P31,0,IF($C$40*$C$41&lt;=('ACT Apr 2022'!R31+'ACT Apr 2022'!P31),(($C$40*$C$41-'ACT Apr 2022'!P31)*'ACT Apr 2022'!Q31/100),(('ACT Apr 2022'!R31)*'ACT Apr 2022'!Q31/100))),0)</f>
        <v>0</v>
      </c>
      <c r="F54" s="112">
        <f>IF(AND('ACT Apr 2022'!R31&gt;0,'ACT Apr 2022'!T31&gt;0),IF(($C$40*$C$41&lt;'ACT Apr 2022'!T31),(0),($C$40*$C$41-'ACT Apr 2022'!T31)*'ACT Apr 2022'!U31/100),IF(AND('ACT Apr 2022'!R31&gt;0,'ACT Apr 2022'!T31=""),IF(($C$40*$C$41&lt;'ACT Apr 2022'!R31+'ACT Apr 2022'!P31),(0),(($C$40*$C$41-('ACT Apr 2022'!R31+'ACT Apr 2022'!P31))*'ACT Apr 2022'!S31/100)),IF(AND('ACT Apr 2022'!P31&gt;0,'ACT Apr 2022'!R31=""&gt;0),IF(($C$40*$C$41&lt;'ACT Apr 2022'!P31),(0),($C$40*$C$41-'ACT Apr 2022'!P31)*'ACT Apr 2022'!Q31/100),0)))</f>
        <v>0</v>
      </c>
      <c r="G54" s="112">
        <f>($C$40*$C$42)*'ACT Apr 2022'!AI31/100</f>
        <v>502.72727272727263</v>
      </c>
      <c r="H54" s="112">
        <f>($C$40*$C$43)*'ACT Apr 2022'!W31/100</f>
        <v>341.86363636363632</v>
      </c>
      <c r="I54" s="115">
        <f t="shared" si="41"/>
        <v>1462.1964545454543</v>
      </c>
      <c r="J54" s="115">
        <f t="shared" si="45"/>
        <v>5459.2727272727261</v>
      </c>
      <c r="K54" s="115">
        <f t="shared" si="46"/>
        <v>5848.7858181818174</v>
      </c>
      <c r="L54" s="85">
        <f t="shared" si="47"/>
        <v>6433.6643999999997</v>
      </c>
      <c r="M54" s="116">
        <f>'ACT Apr 2022'!BB31</f>
        <v>0</v>
      </c>
      <c r="N54" s="116">
        <f>'ACT Apr 2022'!BC31</f>
        <v>0</v>
      </c>
      <c r="O54" s="116">
        <f>'ACT Apr 2022'!BD31</f>
        <v>0</v>
      </c>
      <c r="P54" s="116">
        <f>'ACT Apr 2022'!BE31</f>
        <v>0</v>
      </c>
      <c r="Q54" s="116" t="str">
        <f t="shared" si="42"/>
        <v>No discount</v>
      </c>
      <c r="R54" s="116" t="str">
        <f t="shared" si="43"/>
        <v>Exclusive</v>
      </c>
      <c r="S54" s="211">
        <f t="shared" si="48"/>
        <v>5848.7858181818174</v>
      </c>
      <c r="T54" s="212">
        <f t="shared" si="49"/>
        <v>5848.7858181818174</v>
      </c>
      <c r="U54" s="85">
        <f t="shared" si="44"/>
        <v>6433.6643999999997</v>
      </c>
      <c r="V54" s="85">
        <f t="shared" si="44"/>
        <v>6433.6643999999997</v>
      </c>
      <c r="W54" s="117">
        <f>'ACT Apr 2022'!BL31</f>
        <v>0</v>
      </c>
      <c r="X54" s="118">
        <f>'ACT Apr 2022'!BM31</f>
        <v>0</v>
      </c>
      <c r="Y54" s="277"/>
      <c r="Z54" s="277"/>
      <c r="AA54" s="277"/>
      <c r="AB54" s="277"/>
      <c r="AC54" s="277"/>
      <c r="AD54" s="277"/>
      <c r="AE54" s="277"/>
      <c r="AF54" s="277"/>
      <c r="AG54" s="277"/>
      <c r="AH54" s="277"/>
      <c r="AI54" s="277"/>
      <c r="AJ54" s="277"/>
      <c r="AK54" s="277"/>
      <c r="AL54" s="277"/>
    </row>
    <row r="55" spans="1:38" ht="15" thickBot="1" x14ac:dyDescent="0.2">
      <c r="A55" s="121" t="str">
        <f>'ACT Apr 2022'!K32</f>
        <v>Discover Energy</v>
      </c>
      <c r="B55" s="122" t="str">
        <f>'ACT Apr 2022'!L32</f>
        <v>Smart Saver</v>
      </c>
      <c r="C55" s="123">
        <f>IF('ACT Apr 2022'!BP32=0,91*'ACT Apr 2022'!M32/100,(91*'ACT Apr 2022'!M32/100)+'ACT Apr 2022'!BP32/4)</f>
        <v>118.21727272727271</v>
      </c>
      <c r="D55" s="123">
        <f>IF('ACT Apr 2022'!O32="",$C$40*$C$41*'ACT Apr 2022'!N32/100,IF($C$40*$C$41&gt;='ACT Apr 2022'!P32,('ACT Apr 2022'!P32*'ACT Apr 2022'!N32/100),($C$40*$C$41*'ACT Apr 2022'!N32/100)))</f>
        <v>565.22727272727275</v>
      </c>
      <c r="E55" s="123">
        <f>IF(AND('ACT Apr 2022'!P32&gt;0,'ACT Apr 2022'!R32&gt;0),IF($C$40*$C$41&lt;'ACT Apr 2022'!P32,0,IF($C$40*$C$41&lt;=('ACT Apr 2022'!R32+'ACT Apr 2022'!P32),(($C$40*$C$41-'ACT Apr 2022'!P32)*'ACT Apr 2022'!Q32/100),(('ACT Apr 2022'!R32)*'ACT Apr 2022'!Q32/100))),0)</f>
        <v>0</v>
      </c>
      <c r="F55" s="123">
        <f>IF(AND('ACT Apr 2022'!R32&gt;0,'ACT Apr 2022'!T32&gt;0),IF(($C$40*$C$41&lt;'ACT Apr 2022'!T32),(0),($C$40*$C$41-'ACT Apr 2022'!T32)*'ACT Apr 2022'!U32/100),IF(AND('ACT Apr 2022'!R32&gt;0,'ACT Apr 2022'!T32=""),IF(($C$40*$C$41&lt;'ACT Apr 2022'!R32+'ACT Apr 2022'!P32),(0),(($C$40*$C$41-('ACT Apr 2022'!R32+'ACT Apr 2022'!P32))*'ACT Apr 2022'!S32/100)),IF(AND('ACT Apr 2022'!P32&gt;0,'ACT Apr 2022'!R32=""&gt;0),IF(($C$40*$C$41&lt;'ACT Apr 2022'!P32),(0),($C$40*$C$41-'ACT Apr 2022'!P32)*'ACT Apr 2022'!Q32/100),0)))</f>
        <v>0</v>
      </c>
      <c r="G55" s="123">
        <f>($C$40*$C$42)*'ACT Apr 2022'!AI32/100</f>
        <v>581.81818181818176</v>
      </c>
      <c r="H55" s="123">
        <f>($C$40*$C$43)*'ACT Apr 2022'!W32/100</f>
        <v>310.5</v>
      </c>
      <c r="I55" s="125">
        <f t="shared" si="41"/>
        <v>1575.7627272727273</v>
      </c>
      <c r="J55" s="125">
        <f t="shared" si="45"/>
        <v>5830.181818181818</v>
      </c>
      <c r="K55" s="125">
        <f t="shared" si="46"/>
        <v>6303.050909090909</v>
      </c>
      <c r="L55" s="119">
        <f t="shared" si="47"/>
        <v>6933.3560000000007</v>
      </c>
      <c r="M55" s="126">
        <f>'ACT Apr 2022'!BB32</f>
        <v>0</v>
      </c>
      <c r="N55" s="126">
        <f>'ACT Apr 2022'!BC32</f>
        <v>20</v>
      </c>
      <c r="O55" s="126">
        <f>'ACT Apr 2022'!BD32</f>
        <v>0</v>
      </c>
      <c r="P55" s="126">
        <f>'ACT Apr 2022'!BE32</f>
        <v>0</v>
      </c>
      <c r="Q55" s="126" t="str">
        <f t="shared" si="42"/>
        <v>Guaranteed off usage</v>
      </c>
      <c r="R55" s="126" t="str">
        <f t="shared" si="43"/>
        <v>Exclusive</v>
      </c>
      <c r="S55" s="213">
        <f t="shared" si="48"/>
        <v>5137.0145454545454</v>
      </c>
      <c r="T55" s="214">
        <f t="shared" si="49"/>
        <v>5137.0145454545454</v>
      </c>
      <c r="U55" s="119">
        <f t="shared" si="44"/>
        <v>5650.7160000000003</v>
      </c>
      <c r="V55" s="119">
        <f t="shared" si="44"/>
        <v>5650.7160000000003</v>
      </c>
      <c r="W55" s="127">
        <f>'ACT Apr 2022'!BL32</f>
        <v>0</v>
      </c>
      <c r="X55" s="128">
        <f>'ACT Apr 2022'!BM32</f>
        <v>0</v>
      </c>
      <c r="Y55" s="277"/>
      <c r="Z55" s="277"/>
      <c r="AA55" s="277"/>
      <c r="AB55" s="277"/>
      <c r="AC55" s="277"/>
      <c r="AD55" s="277"/>
      <c r="AE55" s="277"/>
      <c r="AF55" s="277"/>
      <c r="AG55" s="277"/>
      <c r="AH55" s="277"/>
      <c r="AI55" s="277"/>
      <c r="AJ55" s="277"/>
      <c r="AK55" s="277"/>
      <c r="AL55" s="277"/>
    </row>
    <row r="56" spans="1:38" x14ac:dyDescent="0.15">
      <c r="A56" s="277"/>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row>
    <row r="57" spans="1:38" x14ac:dyDescent="0.15">
      <c r="A57" s="277"/>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row>
    <row r="58" spans="1:38" x14ac:dyDescent="0.15">
      <c r="A58" s="277"/>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row>
    <row r="59" spans="1:38" x14ac:dyDescent="0.15">
      <c r="A59" s="277"/>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row>
    <row r="60" spans="1:38" x14ac:dyDescent="0.15">
      <c r="A60" s="277"/>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row>
    <row r="61" spans="1:38" x14ac:dyDescent="0.15">
      <c r="A61" s="277"/>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row>
    <row r="62" spans="1:38" x14ac:dyDescent="0.15">
      <c r="A62" s="277"/>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row>
    <row r="63" spans="1:38" x14ac:dyDescent="0.15">
      <c r="A63" s="277"/>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row>
    <row r="64" spans="1:38" x14ac:dyDescent="0.15">
      <c r="A64" s="277"/>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row>
    <row r="65" spans="1:38" x14ac:dyDescent="0.15">
      <c r="A65" s="277"/>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c r="AJ65" s="277"/>
      <c r="AK65" s="277"/>
      <c r="AL65" s="277"/>
    </row>
    <row r="66" spans="1:38" x14ac:dyDescent="0.15">
      <c r="A66" s="277"/>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row>
    <row r="67" spans="1:38" x14ac:dyDescent="0.15">
      <c r="A67" s="277"/>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row>
    <row r="68" spans="1:38" x14ac:dyDescent="0.15">
      <c r="A68" s="277"/>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row>
    <row r="69" spans="1:38" x14ac:dyDescent="0.15">
      <c r="A69" s="277"/>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c r="AJ69" s="277"/>
      <c r="AK69" s="277"/>
      <c r="AL69" s="277"/>
    </row>
    <row r="70" spans="1:38" x14ac:dyDescent="0.15">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row>
    <row r="71" spans="1:38" x14ac:dyDescent="0.15">
      <c r="A71" s="277"/>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row>
    <row r="72" spans="1:38" x14ac:dyDescent="0.15">
      <c r="A72" s="277"/>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row>
    <row r="73" spans="1:38" x14ac:dyDescent="0.15">
      <c r="A73" s="277"/>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row>
    <row r="74" spans="1:38" x14ac:dyDescent="0.15">
      <c r="A74" s="277"/>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row>
  </sheetData>
  <sheetProtection algorithmName="SHA-512" hashValue="0paS8Lta9+b+zLV4Y8sGugqEMFwqDzPfzcPi+ZAzQ6ExvfaTAp0/5kj604GgXCPpdzgjet+s4iCxPkFyL0nwDw==" saltValue="5T74Ez8LS2zfY3ITLHY1RA==" spinCount="100000" sheet="1" objects="1" scenarios="1"/>
  <pageMargins left="0.75" right="0.75" top="1" bottom="1" header="0.5" footer="0.5"/>
  <pageSetup paperSize="9" orientation="portrait" horizontalDpi="0" verticalDpi="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3C04-14AF-E648-8CF2-EB0F76AAAFF5}">
  <sheetPr codeName="Sheet23">
    <tabColor theme="9" tint="0.79998168889431442"/>
  </sheetPr>
  <dimension ref="A1:AO75"/>
  <sheetViews>
    <sheetView zoomScale="90" zoomScaleNormal="90" workbookViewId="0">
      <selection activeCell="H28" sqref="H28"/>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268" t="s">
        <v>178</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row>
    <row r="2" spans="1:41" ht="14" x14ac:dyDescent="0.15">
      <c r="A2" s="270" t="s">
        <v>196</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row>
    <row r="3" spans="1:41" ht="14" thickBot="1" x14ac:dyDescent="0.2">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row>
    <row r="4" spans="1:41" ht="14" x14ac:dyDescent="0.15">
      <c r="A4" s="74" t="s">
        <v>104</v>
      </c>
      <c r="B4" s="75"/>
      <c r="C4" s="75"/>
      <c r="D4" s="75"/>
      <c r="E4" s="75"/>
      <c r="F4" s="75"/>
      <c r="G4" s="75"/>
      <c r="H4" s="75"/>
      <c r="I4" s="75"/>
      <c r="J4" s="75"/>
      <c r="K4" s="75"/>
      <c r="L4" s="75"/>
      <c r="M4" s="75"/>
      <c r="N4" s="75"/>
      <c r="O4" s="75"/>
      <c r="P4" s="75"/>
      <c r="Q4" s="75"/>
      <c r="R4" s="75"/>
      <c r="S4" s="75"/>
      <c r="T4" s="75"/>
      <c r="U4" s="75"/>
      <c r="V4" s="75"/>
      <c r="W4" s="75"/>
      <c r="X4" s="76"/>
      <c r="Y4" s="269"/>
      <c r="Z4" s="269"/>
      <c r="AA4" s="269"/>
      <c r="AB4" s="269"/>
      <c r="AC4" s="269"/>
      <c r="AD4" s="269"/>
      <c r="AE4" s="269"/>
      <c r="AF4" s="269"/>
      <c r="AG4" s="269"/>
      <c r="AH4" s="269"/>
      <c r="AI4" s="269"/>
      <c r="AJ4" s="269"/>
      <c r="AK4" s="269"/>
      <c r="AL4" s="269"/>
      <c r="AM4" s="269"/>
      <c r="AN4" s="269"/>
      <c r="AO4" s="269"/>
    </row>
    <row r="5" spans="1:41" ht="14" x14ac:dyDescent="0.15">
      <c r="A5" s="77" t="s">
        <v>105</v>
      </c>
      <c r="B5" s="32"/>
      <c r="C5" s="86">
        <v>5000</v>
      </c>
      <c r="D5" s="32"/>
      <c r="E5" s="32"/>
      <c r="F5" s="32"/>
      <c r="G5" s="32"/>
      <c r="H5" s="32"/>
      <c r="I5" s="32"/>
      <c r="J5" s="32"/>
      <c r="K5" s="32"/>
      <c r="L5" s="32"/>
      <c r="M5" s="32"/>
      <c r="N5" s="32"/>
      <c r="O5" s="32"/>
      <c r="P5" s="32"/>
      <c r="Q5" s="32"/>
      <c r="R5" s="32"/>
      <c r="S5" s="32"/>
      <c r="T5" s="32"/>
      <c r="U5" s="32"/>
      <c r="V5" s="32"/>
      <c r="W5" s="32"/>
      <c r="X5" s="78"/>
      <c r="Y5" s="269"/>
      <c r="Z5" s="269"/>
      <c r="AA5" s="269"/>
      <c r="AB5" s="269"/>
      <c r="AC5" s="269"/>
      <c r="AD5" s="269"/>
      <c r="AE5" s="269"/>
      <c r="AF5" s="269"/>
      <c r="AG5" s="269"/>
      <c r="AH5" s="269"/>
      <c r="AI5" s="269"/>
      <c r="AJ5" s="269"/>
      <c r="AK5" s="269"/>
      <c r="AL5" s="269"/>
      <c r="AM5" s="269"/>
      <c r="AN5" s="269"/>
      <c r="AO5" s="269"/>
    </row>
    <row r="6" spans="1:41"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69"/>
      <c r="Z6" s="269"/>
      <c r="AA6" s="269"/>
      <c r="AB6" s="269"/>
      <c r="AC6" s="269"/>
      <c r="AD6" s="269"/>
      <c r="AE6" s="269"/>
      <c r="AF6" s="269"/>
      <c r="AG6" s="269"/>
      <c r="AH6" s="269"/>
      <c r="AI6" s="269"/>
      <c r="AJ6" s="269"/>
      <c r="AK6" s="269"/>
      <c r="AL6" s="269"/>
      <c r="AM6" s="269"/>
      <c r="AN6" s="269"/>
      <c r="AO6" s="269"/>
    </row>
    <row r="7" spans="1:41"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69"/>
      <c r="Z7" s="269"/>
      <c r="AA7" s="269"/>
      <c r="AB7" s="269"/>
      <c r="AC7" s="269"/>
      <c r="AD7" s="269"/>
      <c r="AE7" s="269"/>
      <c r="AF7" s="269"/>
      <c r="AG7" s="269"/>
      <c r="AH7" s="269"/>
      <c r="AI7" s="269"/>
      <c r="AJ7" s="269"/>
      <c r="AK7" s="269"/>
      <c r="AL7" s="269"/>
      <c r="AM7" s="269"/>
      <c r="AN7" s="269"/>
      <c r="AO7" s="269"/>
    </row>
    <row r="8" spans="1:41" ht="14" x14ac:dyDescent="0.15">
      <c r="A8" s="110" t="str">
        <f>'ACT Oct 2021'!K2</f>
        <v>ActewAGL</v>
      </c>
      <c r="B8" s="111" t="str">
        <f>'ACT Oct 2021'!L2</f>
        <v>Business Saver</v>
      </c>
      <c r="C8" s="112">
        <f>IF('ACT Oct 2021'!BP2=0,91*'ACT Oct 2021'!M2/100,(91*'ACT Oct 2021'!M2/100)+'ACT Oct 2021'!BP2/4)</f>
        <v>107.9590909090909</v>
      </c>
      <c r="D8" s="112">
        <f>IF('ACT Oct 2021'!O2="",$C$5*'ACT Oct 2021'!N2/100,IF($C$5&gt;='ACT Oct 2021'!P2,('ACT Oct 2021'!P2*'ACT Oct 2021'!N2/100),($C$5*'ACT Oct 2021'!N2/100)))</f>
        <v>1300</v>
      </c>
      <c r="E8" s="112">
        <f>IF(AND('ACT Oct 2021'!P2&gt;0,'ACT Oct 2021'!R2&gt;0),IF($C$5&lt;'ACT Oct 2021'!P2,0,IF($C$5&lt;=('ACT Oct 2021'!R2+'ACT Oct 2021'!P2),(($C$5-'ACT Oct 2021'!P2)*'ACT Oct 2021'!Q2/100),(('ACT Oct 2021'!R2)*'ACT Oct 2021'!Q2/100))),0)</f>
        <v>0</v>
      </c>
      <c r="F8" s="112">
        <f>IF(AND('ACT Oct 2021'!Q2&gt;0,'ACT Oct 2021'!S2&gt;0),IF($C$5&lt;('ACT Oct 2021'!R2+'ACT Oct 2021'!P2),0,IF($C$5&lt;=('ACT Oct 2021'!T2+'ACT Oct 2021'!R2+'ACT Oct 2021'!P2),(($C$5-('ACT Oct 2021'!R2+'ACT Oct 2021'!P2))*'ACT Oct 2021'!S2/100),('ACT Oct 2021'!T2*'ACT Oct 2021'!S2/100))),0)</f>
        <v>0</v>
      </c>
      <c r="G8" s="114">
        <v>0</v>
      </c>
      <c r="H8" s="112">
        <f>IF(AND('ACT Oct 2021'!R2&gt;0,'ACT Oct 2021'!T2&gt;0),IF(($C$5&lt;'ACT Oct 2021'!T2),(0),($C$5-'ACT Oct 2021'!T2)*'ACT Oct 2021'!U2/100),IF(AND('ACT Oct 2021'!R2&gt;0,'ACT Oct 2021'!T2=""),IF(($C$5&lt;'ACT Oct 2021'!R2+'ACT Oct 2021'!P2),(0),(($C$5-('ACT Oct 2021'!R2+'ACT Oct 2021'!P2))*'ACT Oct 2021'!S2/100)),IF(AND('ACT Oct 2021'!P2&gt;0,'ACT Oct 2021'!R2=""&gt;0),IF(($C$5&lt;'ACT Oct 2021'!P2),(0),($C$5-'ACT Oct 2021'!P2)*'ACT Oct 2021'!Q2/100),0)))</f>
        <v>0</v>
      </c>
      <c r="I8" s="115">
        <f>SUM(C8:H8)</f>
        <v>1407.9590909090909</v>
      </c>
      <c r="J8" s="115">
        <f>(I8-C8)*4</f>
        <v>5200</v>
      </c>
      <c r="K8" s="115">
        <f>I8*4</f>
        <v>5631.8363636363638</v>
      </c>
      <c r="L8" s="85">
        <f>K8*1.1</f>
        <v>6195.02</v>
      </c>
      <c r="M8" s="116">
        <f>'ACT Oct 2021'!BB2</f>
        <v>0</v>
      </c>
      <c r="N8" s="116">
        <f>'ACT Oct 2021'!BC2</f>
        <v>0</v>
      </c>
      <c r="O8" s="116">
        <f>'ACT Oct 2021'!BD2</f>
        <v>0</v>
      </c>
      <c r="P8" s="116">
        <f>'ACT Oct 2021'!BE2</f>
        <v>0</v>
      </c>
      <c r="Q8" s="116" t="str">
        <f t="shared" ref="Q8:Q14" si="0">IF(SUM(M8:P8)=0,"No discount",IF(M8&gt;0,"Guaranteed off bill",IF(N8&gt;0,"Guaranteed off usage",IF(O8&gt;0,"Pay-on-time off bill","Pay-on-time off usage"))))</f>
        <v>No discount</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5631.8363636363638</v>
      </c>
      <c r="T8" s="210">
        <f>IF(AND(Q8="Pay-on-time off bill",R8="Inclusive"),((S8*1.1)-((S8*1.1)*O8/100))/1.1,IF(AND(Q8="Pay-on-time off usage",R8="Inclusive"),((S8*1.1)-((J8*1.1)*P8/100))/1.1,IF(AND(Q8="Pay-on-time off bill",R8="Exclusive"),S8-(S8*O8/100),IF(AND(Q8="Pay-on-time off usage",R8="Exclusive"),S8-(J8*P8/100),IF(R8="Inclusive",((S8*1.1))/1.1,S8)))))</f>
        <v>5631.8363636363638</v>
      </c>
      <c r="U8" s="85">
        <f>S8*1.1</f>
        <v>6195.02</v>
      </c>
      <c r="V8" s="85">
        <f>T8*1.1</f>
        <v>6195.02</v>
      </c>
      <c r="W8" s="117">
        <f>'ACT Oct 2021'!BL2</f>
        <v>0</v>
      </c>
      <c r="X8" s="118" t="str">
        <f>'ACT Oct 2021'!BM2</f>
        <v>n</v>
      </c>
      <c r="Y8" s="269"/>
      <c r="Z8" s="269"/>
      <c r="AA8" s="269"/>
      <c r="AB8" s="269"/>
      <c r="AC8" s="269"/>
      <c r="AD8" s="269"/>
      <c r="AE8" s="269"/>
      <c r="AF8" s="269"/>
      <c r="AG8" s="269"/>
      <c r="AH8" s="269"/>
      <c r="AI8" s="269"/>
      <c r="AJ8" s="269"/>
      <c r="AK8" s="269"/>
      <c r="AL8" s="269"/>
      <c r="AM8" s="269"/>
      <c r="AN8" s="269"/>
      <c r="AO8" s="269"/>
    </row>
    <row r="9" spans="1:41" ht="14" x14ac:dyDescent="0.15">
      <c r="A9" s="110" t="str">
        <f>'ACT Oct 2021'!K3</f>
        <v>EnergyAustralia</v>
      </c>
      <c r="B9" s="111" t="str">
        <f>'ACT Oct 2021'!L3</f>
        <v>Total Plan</v>
      </c>
      <c r="C9" s="112">
        <f>IF('ACT Oct 2021'!BP3=0,91*'ACT Oct 2021'!M3/100,(91*'ACT Oct 2021'!M3/100)+'ACT Oct 2021'!BP3/4)</f>
        <v>113.568</v>
      </c>
      <c r="D9" s="112">
        <f>IF('ACT Oct 2021'!O3="",$C$5*'ACT Oct 2021'!N3/100,IF($C$5&gt;='ACT Oct 2021'!P3,('ACT Oct 2021'!P3*'ACT Oct 2021'!N3/100),($C$5*'ACT Oct 2021'!N3/100)))</f>
        <v>1604.5454545454545</v>
      </c>
      <c r="E9" s="112">
        <f>IF(AND('ACT Oct 2021'!P3&gt;0,'ACT Oct 2021'!R3&gt;0),IF($C$5&lt;'ACT Oct 2021'!P3,0,IF($C$5&lt;=('ACT Oct 2021'!R3+'ACT Oct 2021'!P3),(($C$5-'ACT Oct 2021'!P3)*'ACT Oct 2021'!Q3/100),(('ACT Oct 2021'!R3)*'ACT Oct 2021'!Q3/100))),0)</f>
        <v>0</v>
      </c>
      <c r="F9" s="112">
        <f>IF(AND('ACT Oct 2021'!Q3&gt;0,'ACT Oct 2021'!S3&gt;0),IF($C$5&lt;('ACT Oct 2021'!R3+'ACT Oct 2021'!P3),0,IF($C$5&lt;=('ACT Oct 2021'!T3+'ACT Oct 2021'!R3+'ACT Oct 2021'!P3),(($C$5-('ACT Oct 2021'!R3+'ACT Oct 2021'!P3))*'ACT Oct 2021'!S3/100),('ACT Oct 2021'!T3*'ACT Oct 2021'!S3/100))),0)</f>
        <v>0</v>
      </c>
      <c r="G9" s="114">
        <v>0</v>
      </c>
      <c r="H9" s="112">
        <f>IF(AND('ACT Oct 2021'!R3&gt;0,'ACT Oct 2021'!T3&gt;0),IF(($C$5&lt;'ACT Oct 2021'!T3),(0),($C$5-'ACT Oct 2021'!T3)*'ACT Oct 2021'!U3/100),IF(AND('ACT Oct 2021'!R3&gt;0,'ACT Oct 2021'!T3=""),IF(($C$5&lt;'ACT Oct 2021'!R3+'ACT Oct 2021'!P3),(0),(($C$5-('ACT Oct 2021'!R3+'ACT Oct 2021'!P3))*'ACT Oct 2021'!S3/100)),IF(AND('ACT Oct 2021'!P3&gt;0,'ACT Oct 2021'!R3=""&gt;0),IF(($C$5&lt;'ACT Oct 2021'!P3),(0),($C$5-'ACT Oct 2021'!P3)*'ACT Oct 2021'!Q3/100),0)))</f>
        <v>0</v>
      </c>
      <c r="I9" s="115">
        <f t="shared" ref="I9:I11" si="2">SUM(C9:H9)</f>
        <v>1718.1134545454545</v>
      </c>
      <c r="J9" s="115">
        <f t="shared" ref="J9:J14" si="3">(I9-C9)*4</f>
        <v>6418.181818181818</v>
      </c>
      <c r="K9" s="115">
        <f t="shared" ref="K9:K14" si="4">I9*4</f>
        <v>6872.453818181818</v>
      </c>
      <c r="L9" s="85">
        <f t="shared" ref="L9:L14" si="5">K9*1.1</f>
        <v>7559.6992</v>
      </c>
      <c r="M9" s="116">
        <f>'ACT Oct 2021'!BB3</f>
        <v>10</v>
      </c>
      <c r="N9" s="116">
        <f>'ACT Oct 2021'!BC3</f>
        <v>0</v>
      </c>
      <c r="O9" s="116">
        <f>'ACT Oct 2021'!BD3</f>
        <v>0</v>
      </c>
      <c r="P9" s="116">
        <f>'ACT Oct 2021'!BE3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6185.2084363636359</v>
      </c>
      <c r="T9" s="210">
        <f t="shared" ref="T9:T14" si="7">IF(AND(Q9="Pay-on-time off bill",R9="Inclusive"),((S9*1.1)-((S9*1.1)*O9/100))/1.1,IF(AND(Q9="Pay-on-time off usage",R9="Inclusive"),((S9*1.1)-((J9*1.1)*P9/100))/1.1,IF(AND(Q9="Pay-on-time off bill",R9="Exclusive"),S9-(S9*O9/100),IF(AND(Q9="Pay-on-time off usage",R9="Exclusive"),S9-(J9*P9/100),IF(R9="Inclusive",((S9*1.1))/1.1,S9)))))</f>
        <v>6185.2084363636359</v>
      </c>
      <c r="U9" s="85">
        <f>S9*1.1</f>
        <v>6803.7292800000005</v>
      </c>
      <c r="V9" s="85">
        <f>T9*1.1</f>
        <v>6803.7292800000005</v>
      </c>
      <c r="W9" s="117">
        <f>'ACT Oct 2021'!BL3</f>
        <v>0</v>
      </c>
      <c r="X9" s="118" t="str">
        <f>'ACT Oct 2021'!BM3</f>
        <v>n</v>
      </c>
      <c r="Y9" s="269"/>
      <c r="Z9" s="269"/>
      <c r="AA9" s="269"/>
      <c r="AB9" s="269"/>
      <c r="AC9" s="269"/>
      <c r="AD9" s="269"/>
      <c r="AE9" s="269"/>
      <c r="AF9" s="269"/>
      <c r="AG9" s="269"/>
      <c r="AH9" s="269"/>
      <c r="AI9" s="269"/>
      <c r="AJ9" s="269"/>
      <c r="AK9" s="269"/>
      <c r="AL9" s="269"/>
      <c r="AM9" s="269"/>
      <c r="AN9" s="269"/>
      <c r="AO9" s="269"/>
    </row>
    <row r="10" spans="1:41" ht="14" x14ac:dyDescent="0.15">
      <c r="A10" s="110" t="str">
        <f>'ACT Oct 2021'!K4</f>
        <v>Origin Energy</v>
      </c>
      <c r="B10" s="111" t="str">
        <f>'ACT Oct 2021'!L4</f>
        <v>Go</v>
      </c>
      <c r="C10" s="112">
        <f>IF('ACT Oct 2021'!BP4=0,91*'ACT Oct 2021'!M4/100,(91*'ACT Oct 2021'!M4/100)+'ACT Oct 2021'!BP4/4)</f>
        <v>108.20727272727272</v>
      </c>
      <c r="D10" s="112">
        <f>IF('ACT Oct 2021'!O4="",$C$5*'ACT Oct 2021'!N4/100,IF($C$5&gt;='ACT Oct 2021'!P4,('ACT Oct 2021'!P4*'ACT Oct 2021'!N4/100),($C$5*'ACT Oct 2021'!N4/100)))</f>
        <v>1423.181818181818</v>
      </c>
      <c r="E10" s="112">
        <f>IF(AND('ACT Oct 2021'!P4&gt;0,'ACT Oct 2021'!R4&gt;0),IF($C$5&lt;'ACT Oct 2021'!P4,0,IF($C$5&lt;=('ACT Oct 2021'!R4+'ACT Oct 2021'!P4),(($C$5-'ACT Oct 2021'!P4)*'ACT Oct 2021'!Q4/100),(('ACT Oct 2021'!R4)*'ACT Oct 2021'!Q4/100))),0)</f>
        <v>0</v>
      </c>
      <c r="F10" s="112">
        <f>IF(AND('ACT Oct 2021'!Q4&gt;0,'ACT Oct 2021'!S4&gt;0),IF($C$5&lt;('ACT Oct 2021'!R4+'ACT Oct 2021'!P4),0,IF($C$5&lt;=('ACT Oct 2021'!T4+'ACT Oct 2021'!R4+'ACT Oct 2021'!P4),(($C$5-('ACT Oct 2021'!R4+'ACT Oct 2021'!P4))*'ACT Oct 2021'!S4/100),('ACT Oct 2021'!T4*'ACT Oct 2021'!S4/100))),0)</f>
        <v>0</v>
      </c>
      <c r="G10" s="114">
        <v>0</v>
      </c>
      <c r="H10" s="112">
        <f>IF(AND('ACT Oct 2021'!R4&gt;0,'ACT Oct 2021'!T4&gt;0),IF(($C$5&lt;'ACT Oct 2021'!T4),(0),($C$5-'ACT Oct 2021'!T4)*'ACT Oct 2021'!U4/100),IF(AND('ACT Oct 2021'!R4&gt;0,'ACT Oct 2021'!T4=""),IF(($C$5&lt;'ACT Oct 2021'!R4+'ACT Oct 2021'!P4),(0),(($C$5-('ACT Oct 2021'!R4+'ACT Oct 2021'!P4))*'ACT Oct 2021'!S4/100)),IF(AND('ACT Oct 2021'!P4&gt;0,'ACT Oct 2021'!R4=""&gt;0),IF(($C$5&lt;'ACT Oct 2021'!P4),(0),($C$5-'ACT Oct 2021'!P4)*'ACT Oct 2021'!Q4/100),0)))</f>
        <v>0</v>
      </c>
      <c r="I10" s="115">
        <f t="shared" si="2"/>
        <v>1531.3890909090908</v>
      </c>
      <c r="J10" s="115">
        <f t="shared" si="3"/>
        <v>5692.7272727272721</v>
      </c>
      <c r="K10" s="115">
        <f t="shared" si="4"/>
        <v>6125.5563636363631</v>
      </c>
      <c r="L10" s="85">
        <f t="shared" si="5"/>
        <v>6738.1120000000001</v>
      </c>
      <c r="M10" s="116">
        <f>'ACT Oct 2021'!BB4</f>
        <v>0</v>
      </c>
      <c r="N10" s="116">
        <f>'ACT Oct 2021'!BC4</f>
        <v>0</v>
      </c>
      <c r="O10" s="116">
        <f>'ACT Oct 2021'!BD4</f>
        <v>0</v>
      </c>
      <c r="P10" s="116">
        <f>'ACT Oct 2021'!BE4</f>
        <v>0</v>
      </c>
      <c r="Q10" s="116" t="str">
        <f t="shared" si="0"/>
        <v>No discount</v>
      </c>
      <c r="R10" s="116" t="str">
        <f t="shared" si="1"/>
        <v>Inclusive</v>
      </c>
      <c r="S10" s="210">
        <f t="shared" si="6"/>
        <v>6125.5563636363631</v>
      </c>
      <c r="T10" s="210">
        <f t="shared" si="7"/>
        <v>6125.5563636363631</v>
      </c>
      <c r="U10" s="85">
        <f t="shared" ref="U10:V14" si="8">S10*1.1</f>
        <v>6738.1120000000001</v>
      </c>
      <c r="V10" s="85">
        <f t="shared" si="8"/>
        <v>6738.1120000000001</v>
      </c>
      <c r="W10" s="117">
        <f>'ACT Oct 2021'!BL4</f>
        <v>0</v>
      </c>
      <c r="X10" s="118" t="str">
        <f>'ACT Oct 2021'!BM4</f>
        <v>n</v>
      </c>
      <c r="Y10" s="269"/>
      <c r="Z10" s="269"/>
      <c r="AA10" s="269"/>
      <c r="AB10" s="269"/>
      <c r="AC10" s="269"/>
      <c r="AD10" s="269"/>
      <c r="AE10" s="269"/>
      <c r="AF10" s="269"/>
      <c r="AG10" s="269"/>
      <c r="AH10" s="269"/>
      <c r="AI10" s="269"/>
      <c r="AJ10" s="269"/>
      <c r="AK10" s="269"/>
      <c r="AL10" s="269"/>
      <c r="AM10" s="269"/>
      <c r="AN10" s="269"/>
      <c r="AO10" s="269"/>
    </row>
    <row r="11" spans="1:41" ht="14" x14ac:dyDescent="0.15">
      <c r="A11" s="110" t="str">
        <f>'ACT Oct 2021'!K5</f>
        <v>Next Business Energy</v>
      </c>
      <c r="B11" s="111" t="str">
        <f>'ACT Oct 2021'!L5</f>
        <v xml:space="preserve">Assured </v>
      </c>
      <c r="C11" s="112">
        <f>IF('ACT Oct 2021'!BP5=0,91*'ACT Oct 2021'!M5/100,(91*'ACT Oct 2021'!M5/100)+'ACT Oct 2021'!BP5/4)</f>
        <v>73.345999999999989</v>
      </c>
      <c r="D11" s="112">
        <f>IF('ACT Oct 2021'!O5="",$C$5*'ACT Oct 2021'!N5/100,IF($C$5&gt;='ACT Oct 2021'!P5,('ACT Oct 2021'!P5*'ACT Oct 2021'!N5/100),($C$5*'ACT Oct 2021'!N5/100)))</f>
        <v>1550</v>
      </c>
      <c r="E11" s="112">
        <f>IF(AND('ACT Oct 2021'!P5&gt;0,'ACT Oct 2021'!R5&gt;0),IF($C$5&lt;'ACT Oct 2021'!P5,0,IF($C$5&lt;=('ACT Oct 2021'!R5+'ACT Oct 2021'!P5),(($C$5-'ACT Oct 2021'!P5)*'ACT Oct 2021'!Q5/100),(('ACT Oct 2021'!R5)*'ACT Oct 2021'!Q5/100))),0)</f>
        <v>0</v>
      </c>
      <c r="F11" s="112">
        <f>IF(AND('ACT Oct 2021'!Q5&gt;0,'ACT Oct 2021'!S5&gt;0),IF($C$5&lt;('ACT Oct 2021'!R5+'ACT Oct 2021'!P5),0,IF($C$5&lt;=('ACT Oct 2021'!T5+'ACT Oct 2021'!R5+'ACT Oct 2021'!P5),(($C$5-('ACT Oct 2021'!R5+'ACT Oct 2021'!P5))*'ACT Oct 2021'!S5/100),('ACT Oct 2021'!T5*'ACT Oct 2021'!S5/100))),0)</f>
        <v>0</v>
      </c>
      <c r="G11" s="114">
        <v>0</v>
      </c>
      <c r="H11" s="112">
        <f>IF(AND('ACT Oct 2021'!R5&gt;0,'ACT Oct 2021'!T5&gt;0),IF(($C$5&lt;'ACT Oct 2021'!T5),(0),($C$5-'ACT Oct 2021'!T5)*'ACT Oct 2021'!U5/100),IF(AND('ACT Oct 2021'!R5&gt;0,'ACT Oct 2021'!T5=""),IF(($C$5&lt;'ACT Oct 2021'!R5+'ACT Oct 2021'!P5),(0),(($C$5-('ACT Oct 2021'!R5+'ACT Oct 2021'!P5))*'ACT Oct 2021'!S5/100)),IF(AND('ACT Oct 2021'!P5&gt;0,'ACT Oct 2021'!R5=""&gt;0),IF(($C$5&lt;'ACT Oct 2021'!P5),(0),($C$5-'ACT Oct 2021'!P5)*'ACT Oct 2021'!Q5/100),0)))</f>
        <v>0</v>
      </c>
      <c r="I11" s="115">
        <f t="shared" si="2"/>
        <v>1623.346</v>
      </c>
      <c r="J11" s="115">
        <f t="shared" si="3"/>
        <v>6200</v>
      </c>
      <c r="K11" s="115">
        <f t="shared" si="4"/>
        <v>6493.384</v>
      </c>
      <c r="L11" s="85">
        <f t="shared" si="5"/>
        <v>7142.7224000000006</v>
      </c>
      <c r="M11" s="116">
        <f>'ACT Oct 2021'!BB5</f>
        <v>0</v>
      </c>
      <c r="N11" s="116">
        <f>'ACT Oct 2021'!BC5</f>
        <v>0</v>
      </c>
      <c r="O11" s="116">
        <f>'ACT Oct 2021'!BD5</f>
        <v>0</v>
      </c>
      <c r="P11" s="116">
        <f>'ACT Oct 2021'!BE5</f>
        <v>0</v>
      </c>
      <c r="Q11" s="116" t="str">
        <f t="shared" si="0"/>
        <v>No discount</v>
      </c>
      <c r="R11" s="116" t="str">
        <f t="shared" si="1"/>
        <v>Exclusive</v>
      </c>
      <c r="S11" s="210">
        <f t="shared" si="6"/>
        <v>6493.384</v>
      </c>
      <c r="T11" s="210">
        <f t="shared" si="7"/>
        <v>6493.384</v>
      </c>
      <c r="U11" s="85">
        <f t="shared" si="8"/>
        <v>7142.7224000000006</v>
      </c>
      <c r="V11" s="85">
        <f t="shared" si="8"/>
        <v>7142.7224000000006</v>
      </c>
      <c r="W11" s="117">
        <f>'ACT Oct 2021'!BL5</f>
        <v>0</v>
      </c>
      <c r="X11" s="118" t="str">
        <f>'ACT Oct 2021'!BM5</f>
        <v>n</v>
      </c>
      <c r="Y11" s="269"/>
      <c r="Z11" s="269"/>
      <c r="AA11" s="269"/>
      <c r="AB11" s="269"/>
      <c r="AC11" s="269"/>
      <c r="AD11" s="269"/>
      <c r="AE11" s="269"/>
      <c r="AF11" s="269"/>
      <c r="AG11" s="269"/>
      <c r="AH11" s="269"/>
      <c r="AI11" s="269"/>
      <c r="AJ11" s="269"/>
      <c r="AK11" s="269"/>
      <c r="AL11" s="269"/>
      <c r="AM11" s="269"/>
      <c r="AN11" s="269"/>
      <c r="AO11" s="269"/>
    </row>
    <row r="12" spans="1:41" ht="14" x14ac:dyDescent="0.15">
      <c r="A12" s="110" t="str">
        <f>'ACT Oct 2021'!K6</f>
        <v>Powerclub</v>
      </c>
      <c r="B12" s="111" t="str">
        <f>'ACT Oct 2021'!L6</f>
        <v>Bis Flat</v>
      </c>
      <c r="C12" s="112">
        <f>IF('ACT Oct 2021'!BP6=0,91*'ACT Oct 2021'!M6/100,(91*'ACT Oct 2021'!M6/100)+'ACT Oct 2021'!BP6/4)</f>
        <v>105.64709090909091</v>
      </c>
      <c r="D12" s="112">
        <f>IF('ACT Oct 2021'!O6="",$C$5*'ACT Oct 2021'!N6/100,IF($C$5&gt;='ACT Oct 2021'!P6,('ACT Oct 2021'!P6*'ACT Oct 2021'!N6/100),($C$5*'ACT Oct 2021'!N6/100)))</f>
        <v>1388.1818181818182</v>
      </c>
      <c r="E12" s="112">
        <f>IF(AND('ACT Oct 2021'!P6&gt;0,'ACT Oct 2021'!R6&gt;0),IF($C$5&lt;'ACT Oct 2021'!P6,0,IF($C$5&lt;=('ACT Oct 2021'!R6+'ACT Oct 2021'!P6),(($C$5-'ACT Oct 2021'!P6)*'ACT Oct 2021'!Q6/100),(('ACT Oct 2021'!R6)*'ACT Oct 2021'!Q6/100))),0)</f>
        <v>0</v>
      </c>
      <c r="F12" s="112">
        <f>IF(AND('ACT Oct 2021'!Q6&gt;0,'ACT Oct 2021'!S6&gt;0),IF($C$5&lt;('ACT Oct 2021'!R6+'ACT Oct 2021'!P6),0,IF($C$5&lt;=('ACT Oct 2021'!T6+'ACT Oct 2021'!R6+'ACT Oct 2021'!P6),(($C$5-('ACT Oct 2021'!R6+'ACT Oct 2021'!P6))*'ACT Oct 2021'!S6/100),('ACT Oct 2021'!T6*'ACT Oct 2021'!S6/100))),0)</f>
        <v>0</v>
      </c>
      <c r="G12" s="114">
        <v>0</v>
      </c>
      <c r="H12" s="112">
        <f>IF(AND('ACT Oct 2021'!R6&gt;0,'ACT Oct 2021'!T6&gt;0),IF(($C$5&lt;'ACT Oct 2021'!T6),(0),($C$5-'ACT Oct 2021'!T6)*'ACT Oct 2021'!U6/100),IF(AND('ACT Oct 2021'!R6&gt;0,'ACT Oct 2021'!T6=""),IF(($C$5&lt;'ACT Oct 2021'!R6+'ACT Oct 2021'!P6),(0),(($C$5-('ACT Oct 2021'!R6+'ACT Oct 2021'!P6))*'ACT Oct 2021'!S6/100)),IF(AND('ACT Oct 2021'!P6&gt;0,'ACT Oct 2021'!R6=""&gt;0),IF(($C$5&lt;'ACT Oct 2021'!P6),(0),($C$5-'ACT Oct 2021'!P6)*'ACT Oct 2021'!Q6/100),0)))</f>
        <v>0</v>
      </c>
      <c r="I12" s="115">
        <f t="shared" ref="I12:I13" si="9">SUM(C12:H12)</f>
        <v>1493.8289090909091</v>
      </c>
      <c r="J12" s="115">
        <f t="shared" si="3"/>
        <v>5552.727272727273</v>
      </c>
      <c r="K12" s="115">
        <f t="shared" si="4"/>
        <v>5975.3156363636363</v>
      </c>
      <c r="L12" s="85">
        <f t="shared" si="5"/>
        <v>6572.8472000000002</v>
      </c>
      <c r="M12" s="116">
        <f>'ACT Oct 2021'!BB6</f>
        <v>0</v>
      </c>
      <c r="N12" s="116">
        <f>'ACT Oct 2021'!BC6</f>
        <v>0</v>
      </c>
      <c r="O12" s="116">
        <f>'ACT Oct 2021'!BD6</f>
        <v>0</v>
      </c>
      <c r="P12" s="116">
        <f>'ACT Oct 2021'!BE6</f>
        <v>0</v>
      </c>
      <c r="Q12" s="116" t="str">
        <f t="shared" si="0"/>
        <v>No discount</v>
      </c>
      <c r="R12" s="116" t="str">
        <f t="shared" si="1"/>
        <v>Exclusive</v>
      </c>
      <c r="S12" s="211">
        <f t="shared" si="6"/>
        <v>5975.3156363636363</v>
      </c>
      <c r="T12" s="212">
        <f t="shared" si="7"/>
        <v>5975.3156363636363</v>
      </c>
      <c r="U12" s="85">
        <f t="shared" si="8"/>
        <v>6572.8472000000002</v>
      </c>
      <c r="V12" s="85">
        <f t="shared" si="8"/>
        <v>6572.8472000000002</v>
      </c>
      <c r="W12" s="117">
        <f>'ACT Oct 2021'!BL6</f>
        <v>0</v>
      </c>
      <c r="X12" s="118" t="str">
        <f>'ACT Oct 2021'!BM6</f>
        <v>n</v>
      </c>
      <c r="Y12" s="269"/>
      <c r="Z12" s="269"/>
      <c r="AA12" s="269"/>
      <c r="AB12" s="269"/>
      <c r="AC12" s="269"/>
      <c r="AD12" s="269"/>
      <c r="AE12" s="269"/>
      <c r="AF12" s="269"/>
      <c r="AG12" s="269"/>
      <c r="AH12" s="269"/>
      <c r="AI12" s="269"/>
      <c r="AJ12" s="269"/>
      <c r="AK12" s="269"/>
      <c r="AL12" s="269"/>
      <c r="AM12" s="269"/>
      <c r="AN12" s="269"/>
      <c r="AO12" s="269"/>
    </row>
    <row r="13" spans="1:41" ht="14" x14ac:dyDescent="0.15">
      <c r="A13" s="110" t="str">
        <f>'ACT Oct 2021'!K7</f>
        <v>Red Energy</v>
      </c>
      <c r="B13" s="111" t="str">
        <f>'ACT Oct 2021'!L7</f>
        <v>Red Business Saver</v>
      </c>
      <c r="C13" s="112">
        <f>IF('ACT Oct 2021'!BP7=0,91*'ACT Oct 2021'!M7/100,(91*'ACT Oct 2021'!M7/100)+'ACT Oct 2021'!BP7/4)</f>
        <v>104.63345454545453</v>
      </c>
      <c r="D13" s="112">
        <f>IF('ACT Oct 2021'!O7="",$C$5*'ACT Oct 2021'!N7/100,IF($C$5&gt;='ACT Oct 2021'!P7,('ACT Oct 2021'!P7*'ACT Oct 2021'!N7/100),($C$5*'ACT Oct 2021'!N7/100)))</f>
        <v>1399.090909090909</v>
      </c>
      <c r="E13" s="112">
        <f>IF(AND('ACT Oct 2021'!P7&gt;0,'ACT Oct 2021'!R7&gt;0),IF($C$5&lt;'ACT Oct 2021'!P7,0,IF($C$5&lt;=('ACT Oct 2021'!R7+'ACT Oct 2021'!P7),(($C$5-'ACT Oct 2021'!P7)*'ACT Oct 2021'!Q7/100),(('ACT Oct 2021'!R7)*'ACT Oct 2021'!Q7/100))),0)</f>
        <v>0</v>
      </c>
      <c r="F13" s="112">
        <f>IF(AND('ACT Oct 2021'!Q7&gt;0,'ACT Oct 2021'!S7&gt;0),IF($C$5&lt;('ACT Oct 2021'!R7+'ACT Oct 2021'!P7),0,IF($C$5&lt;=('ACT Oct 2021'!T7+'ACT Oct 2021'!R7+'ACT Oct 2021'!P7),(($C$5-('ACT Oct 2021'!R7+'ACT Oct 2021'!P7))*'ACT Oct 2021'!S7/100),('ACT Oct 2021'!T7*'ACT Oct 2021'!S7/100))),0)</f>
        <v>0</v>
      </c>
      <c r="G13" s="114">
        <v>0</v>
      </c>
      <c r="H13" s="112">
        <f>IF(AND('ACT Oct 2021'!R7&gt;0,'ACT Oct 2021'!T7&gt;0),IF(($C$5&lt;'ACT Oct 2021'!T7),(0),($C$5-'ACT Oct 2021'!T7)*'ACT Oct 2021'!U7/100),IF(AND('ACT Oct 2021'!R7&gt;0,'ACT Oct 2021'!T7=""),IF(($C$5&lt;'ACT Oct 2021'!R7+'ACT Oct 2021'!P7),(0),(($C$5-('ACT Oct 2021'!R7+'ACT Oct 2021'!P7))*'ACT Oct 2021'!S7/100)),IF(AND('ACT Oct 2021'!P7&gt;0,'ACT Oct 2021'!R7=""&gt;0),IF(($C$5&lt;'ACT Oct 2021'!P7),(0),($C$5-'ACT Oct 2021'!P7)*'ACT Oct 2021'!Q7/100),0)))</f>
        <v>0</v>
      </c>
      <c r="I13" s="115">
        <f t="shared" si="9"/>
        <v>1503.7243636363635</v>
      </c>
      <c r="J13" s="115">
        <f t="shared" si="3"/>
        <v>5596.363636363636</v>
      </c>
      <c r="K13" s="115">
        <f t="shared" si="4"/>
        <v>6014.8974545454539</v>
      </c>
      <c r="L13" s="85">
        <f t="shared" si="5"/>
        <v>6616.3872000000001</v>
      </c>
      <c r="M13" s="116">
        <f>'ACT Oct 2021'!BB7</f>
        <v>0</v>
      </c>
      <c r="N13" s="116">
        <f>'ACT Oct 2021'!BC7</f>
        <v>0</v>
      </c>
      <c r="O13" s="116">
        <f>'ACT Oct 2021'!BD7</f>
        <v>0</v>
      </c>
      <c r="P13" s="116">
        <f>'ACT Oct 2021'!BE7</f>
        <v>0</v>
      </c>
      <c r="Q13" s="116" t="str">
        <f t="shared" si="0"/>
        <v>No discount</v>
      </c>
      <c r="R13" s="116" t="str">
        <f t="shared" si="1"/>
        <v>Inclusive</v>
      </c>
      <c r="S13" s="211">
        <f t="shared" si="6"/>
        <v>6014.8974545454539</v>
      </c>
      <c r="T13" s="212">
        <f t="shared" si="7"/>
        <v>6014.8974545454539</v>
      </c>
      <c r="U13" s="85">
        <f t="shared" si="8"/>
        <v>6616.3872000000001</v>
      </c>
      <c r="V13" s="85">
        <f t="shared" si="8"/>
        <v>6616.3872000000001</v>
      </c>
      <c r="W13" s="117">
        <f>'ACT Oct 2021'!BL7</f>
        <v>0</v>
      </c>
      <c r="X13" s="118" t="str">
        <f>'ACT Oct 2021'!BM7</f>
        <v>n</v>
      </c>
      <c r="Y13" s="269"/>
      <c r="Z13" s="269"/>
      <c r="AA13" s="269"/>
      <c r="AB13" s="269"/>
      <c r="AC13" s="269"/>
      <c r="AD13" s="269"/>
      <c r="AE13" s="269"/>
      <c r="AF13" s="269"/>
      <c r="AG13" s="269"/>
      <c r="AH13" s="269"/>
      <c r="AI13" s="269"/>
      <c r="AJ13" s="269"/>
      <c r="AK13" s="269"/>
      <c r="AL13" s="269"/>
      <c r="AM13" s="269"/>
      <c r="AN13" s="269"/>
      <c r="AO13" s="269"/>
    </row>
    <row r="14" spans="1:41" ht="14" x14ac:dyDescent="0.15">
      <c r="A14" s="110" t="str">
        <f>'ACT Oct 2021'!K8</f>
        <v>Energy Locals</v>
      </c>
      <c r="B14" s="111" t="str">
        <f>'ACT Oct 2021'!L8</f>
        <v>Business Member</v>
      </c>
      <c r="C14" s="112">
        <f>IF('ACT Oct 2021'!BP8=0,91*'ACT Oct 2021'!M8/100,(91*'ACT Oct 2021'!M8/100)+'ACT Oct 2021'!BP8/4)</f>
        <v>116.17727272727271</v>
      </c>
      <c r="D14" s="112">
        <f>IF('ACT Oct 2021'!O8="",$C$5*'ACT Oct 2021'!N8/100,IF($C$5&gt;='ACT Oct 2021'!P8,('ACT Oct 2021'!P8*'ACT Oct 2021'!N8/100),($C$5*'ACT Oct 2021'!N8/100)))</f>
        <v>1386.3636363636365</v>
      </c>
      <c r="E14" s="112">
        <f>IF(AND('ACT Oct 2021'!P8&gt;0,'ACT Oct 2021'!R8&gt;0),IF($C$5&lt;'ACT Oct 2021'!P8,0,IF($C$5&lt;=('ACT Oct 2021'!R8+'ACT Oct 2021'!P8),(($C$5-'ACT Oct 2021'!P8)*'ACT Oct 2021'!Q8/100),(('ACT Oct 2021'!R8)*'ACT Oct 2021'!Q8/100))),0)</f>
        <v>0</v>
      </c>
      <c r="F14" s="112">
        <f>IF(AND('ACT Oct 2021'!Q8&gt;0,'ACT Oct 2021'!S8&gt;0),IF($C$5&lt;('ACT Oct 2021'!R8+'ACT Oct 2021'!P8),0,IF($C$5&lt;=('ACT Oct 2021'!T8+'ACT Oct 2021'!R8+'ACT Oct 2021'!P8),(($C$5-('ACT Oct 2021'!R8+'ACT Oct 2021'!P8))*'ACT Oct 2021'!S8/100),('ACT Oct 2021'!T8*'ACT Oct 2021'!S8/100))),0)</f>
        <v>0</v>
      </c>
      <c r="G14" s="114">
        <v>0</v>
      </c>
      <c r="H14" s="112">
        <f>IF(AND('ACT Oct 2021'!R8&gt;0,'ACT Oct 2021'!T8&gt;0),IF(($C$5&lt;'ACT Oct 2021'!T8),(0),($C$5-'ACT Oct 2021'!T8)*'ACT Oct 2021'!U8/100),IF(AND('ACT Oct 2021'!R8&gt;0,'ACT Oct 2021'!T8=""),IF(($C$5&lt;'ACT Oct 2021'!R8+'ACT Oct 2021'!P8),(0),(($C$5-('ACT Oct 2021'!R8+'ACT Oct 2021'!P8))*'ACT Oct 2021'!S8/100)),IF(AND('ACT Oct 2021'!P8&gt;0,'ACT Oct 2021'!R8=""&gt;0),IF(($C$5&lt;'ACT Oct 2021'!P8),(0),($C$5-'ACT Oct 2021'!P8)*'ACT Oct 2021'!Q8/100),0)))</f>
        <v>0</v>
      </c>
      <c r="I14" s="115">
        <f>SUM(C14:H14)</f>
        <v>1502.5409090909093</v>
      </c>
      <c r="J14" s="115">
        <f t="shared" si="3"/>
        <v>5545.454545454546</v>
      </c>
      <c r="K14" s="115">
        <f t="shared" si="4"/>
        <v>6010.1636363636371</v>
      </c>
      <c r="L14" s="85">
        <f t="shared" si="5"/>
        <v>6611.1800000000012</v>
      </c>
      <c r="M14" s="116">
        <f>'ACT Oct 2021'!BB8</f>
        <v>0</v>
      </c>
      <c r="N14" s="116">
        <f>'ACT Oct 2021'!BC8</f>
        <v>0</v>
      </c>
      <c r="O14" s="116">
        <f>'ACT Oct 2021'!BD8</f>
        <v>0</v>
      </c>
      <c r="P14" s="116">
        <f>'ACT Oct 2021'!BE8</f>
        <v>0</v>
      </c>
      <c r="Q14" s="116" t="str">
        <f t="shared" si="0"/>
        <v>No discount</v>
      </c>
      <c r="R14" s="116" t="str">
        <f t="shared" si="1"/>
        <v>Exclusive</v>
      </c>
      <c r="S14" s="211">
        <f t="shared" si="6"/>
        <v>6010.1636363636371</v>
      </c>
      <c r="T14" s="212">
        <f t="shared" si="7"/>
        <v>6010.1636363636371</v>
      </c>
      <c r="U14" s="85">
        <f t="shared" si="8"/>
        <v>6611.1800000000012</v>
      </c>
      <c r="V14" s="85">
        <f t="shared" si="8"/>
        <v>6611.1800000000012</v>
      </c>
      <c r="W14" s="117">
        <f>'ACT Oct 2021'!BL8</f>
        <v>0</v>
      </c>
      <c r="X14" s="118" t="str">
        <f>'ACT Oct 2021'!BM8</f>
        <v>n</v>
      </c>
      <c r="Y14" s="269"/>
      <c r="Z14" s="269"/>
      <c r="AA14" s="269"/>
      <c r="AB14" s="269"/>
      <c r="AC14" s="269"/>
      <c r="AD14" s="269"/>
      <c r="AE14" s="269"/>
      <c r="AF14" s="269"/>
      <c r="AG14" s="269"/>
      <c r="AH14" s="269"/>
      <c r="AI14" s="269"/>
      <c r="AJ14" s="269"/>
      <c r="AK14" s="269"/>
      <c r="AL14" s="269"/>
      <c r="AM14" s="269"/>
      <c r="AN14" s="269"/>
      <c r="AO14" s="269"/>
    </row>
    <row r="15" spans="1:41" ht="14" x14ac:dyDescent="0.15">
      <c r="A15" s="110" t="str">
        <f>'ACT Oct 2021'!K9</f>
        <v>ReAmped Energy</v>
      </c>
      <c r="B15" s="111" t="str">
        <f>'ACT Oct 2021'!L9</f>
        <v xml:space="preserve">Business </v>
      </c>
      <c r="C15" s="112">
        <f>IF('ACT Oct 2021'!BP9=0,91*'ACT Oct 2021'!M9/100,(91*'ACT Oct 2021'!M9/100)+'ACT Oct 2021'!BP9/4)</f>
        <v>76.431727272727272</v>
      </c>
      <c r="D15" s="112">
        <f>IF('ACT Oct 2021'!O9="",$C$5*'ACT Oct 2021'!N9/100,IF($C$5&gt;='ACT Oct 2021'!P9,('ACT Oct 2021'!P9*'ACT Oct 2021'!N9/100),($C$5*'ACT Oct 2021'!N9/100)))</f>
        <v>1394.090909090909</v>
      </c>
      <c r="E15" s="112">
        <f>IF(AND('ACT Oct 2021'!P9&gt;0,'ACT Oct 2021'!R9&gt;0),IF($C$5&lt;'ACT Oct 2021'!P9,0,IF($C$5&lt;=('ACT Oct 2021'!R9+'ACT Oct 2021'!P9),(($C$5-'ACT Oct 2021'!P9)*'ACT Oct 2021'!Q9/100),(('ACT Oct 2021'!R9)*'ACT Oct 2021'!Q9/100))),0)</f>
        <v>0</v>
      </c>
      <c r="F15" s="112">
        <f>IF(AND('ACT Oct 2021'!Q9&gt;0,'ACT Oct 2021'!S9&gt;0),IF($C$5&lt;('ACT Oct 2021'!R9+'ACT Oct 2021'!P9),0,IF($C$5&lt;=('ACT Oct 2021'!T9+'ACT Oct 2021'!R9+'ACT Oct 2021'!P9),(($C$5-('ACT Oct 2021'!R9+'ACT Oct 2021'!P9))*'ACT Oct 2021'!S9/100),('ACT Oct 2021'!T9*'ACT Oct 2021'!S9/100))),0)</f>
        <v>0</v>
      </c>
      <c r="G15" s="114">
        <v>0</v>
      </c>
      <c r="H15" s="112">
        <f>IF(AND('ACT Oct 2021'!R9&gt;0,'ACT Oct 2021'!T9&gt;0),IF(($C$5&lt;'ACT Oct 2021'!T9),(0),($C$5-'ACT Oct 2021'!T9)*'ACT Oct 2021'!U9/100),IF(AND('ACT Oct 2021'!R9&gt;0,'ACT Oct 2021'!T9=""),IF(($C$5&lt;'ACT Oct 2021'!R9+'ACT Oct 2021'!P9),(0),(($C$5-('ACT Oct 2021'!R9+'ACT Oct 2021'!P9))*'ACT Oct 2021'!S9/100)),IF(AND('ACT Oct 2021'!P9&gt;0,'ACT Oct 2021'!R9=""&gt;0),IF(($C$5&lt;'ACT Oct 2021'!P9),(0),($C$5-'ACT Oct 2021'!P9)*'ACT Oct 2021'!Q9/100),0)))</f>
        <v>0</v>
      </c>
      <c r="I15" s="115">
        <f t="shared" ref="I15" si="10">SUM(C15:H15)</f>
        <v>1470.5226363636364</v>
      </c>
      <c r="J15" s="115">
        <f t="shared" ref="J15" si="11">(I15-C15)*4</f>
        <v>5576.363636363636</v>
      </c>
      <c r="K15" s="115">
        <f t="shared" ref="K15" si="12">I15*4</f>
        <v>5882.0905454545455</v>
      </c>
      <c r="L15" s="85">
        <f t="shared" ref="L15" si="13">K15*1.1</f>
        <v>6470.2996000000003</v>
      </c>
      <c r="M15" s="116">
        <f>'ACT Oct 2021'!BB9</f>
        <v>0</v>
      </c>
      <c r="N15" s="116">
        <f>'ACT Oct 2021'!BC9</f>
        <v>0</v>
      </c>
      <c r="O15" s="116">
        <f>'ACT Oct 2021'!BD9</f>
        <v>0</v>
      </c>
      <c r="P15" s="116">
        <f>'ACT Oct 2021'!BE9</f>
        <v>0</v>
      </c>
      <c r="Q15" s="116" t="str">
        <f t="shared" ref="Q15" si="14">IF(SUM(M15:P15)=0,"No discount",IF(M15&gt;0,"Guaranteed off bill",IF(N15&gt;0,"Guaranteed off usage",IF(O15&gt;0,"Pay-on-time off bill","Pay-on-time off usage"))))</f>
        <v>No discount</v>
      </c>
      <c r="R15" s="116" t="str">
        <f t="shared" ref="R15" si="15">IF(OR(A15="Origin Energy",A15="Red Energy",A15="Powershop"),"Inclusive","Exclusive")</f>
        <v>Exclusive</v>
      </c>
      <c r="S15" s="211">
        <f t="shared" ref="S15" si="16">IF(AND(Q15="Guaranteed off bill",R15="Inclusive"),((K15*1.1)-((K15*1.1)*M15/100))/1.1,IF(AND(Q15="Guaranteed off usage",R15="Inclusive"),((K15*1.1)-((J15*1.1)*N15/100))/1.1,IF(AND(Q15="Guaranteed off bill",R15="Exclusive"),K15-(K15*M15/100),IF(AND(Q15="Guaranteed off usage",R15="Exclusive"),K15-(J15*N15/100),IF(R15="Inclusive",((K15*1.1))/1.1,K15)))))</f>
        <v>5882.0905454545455</v>
      </c>
      <c r="T15" s="212">
        <f t="shared" ref="T15" si="17">IF(AND(Q15="Pay-on-time off bill",R15="Inclusive"),((S15*1.1)-((S15*1.1)*O15/100))/1.1,IF(AND(Q15="Pay-on-time off usage",R15="Inclusive"),((S15*1.1)-((J15*1.1)*P15/100))/1.1,IF(AND(Q15="Pay-on-time off bill",R15="Exclusive"),S15-(S15*O15/100),IF(AND(Q15="Pay-on-time off usage",R15="Exclusive"),S15-(J15*P15/100),IF(R15="Inclusive",((S15*1.1))/1.1,S15)))))</f>
        <v>5882.0905454545455</v>
      </c>
      <c r="U15" s="85">
        <f t="shared" ref="U15" si="18">S15*1.1</f>
        <v>6470.2996000000003</v>
      </c>
      <c r="V15" s="85">
        <f t="shared" ref="V15" si="19">T15*1.1</f>
        <v>6470.2996000000003</v>
      </c>
      <c r="W15" s="117">
        <f>'ACT Oct 2021'!BL9</f>
        <v>0</v>
      </c>
      <c r="X15" s="118" t="str">
        <f>'ACT Oct 2021'!BM9</f>
        <v>n</v>
      </c>
      <c r="Y15" s="269"/>
      <c r="Z15" s="269"/>
      <c r="AA15" s="269"/>
      <c r="AB15" s="269"/>
      <c r="AC15" s="269"/>
      <c r="AD15" s="269"/>
      <c r="AE15" s="269"/>
      <c r="AF15" s="269"/>
      <c r="AG15" s="269"/>
      <c r="AH15" s="269"/>
      <c r="AI15" s="269"/>
      <c r="AJ15" s="269"/>
      <c r="AK15" s="269"/>
      <c r="AL15" s="269"/>
      <c r="AM15" s="269"/>
      <c r="AN15" s="269"/>
      <c r="AO15" s="269"/>
    </row>
    <row r="16" spans="1:41" ht="14" x14ac:dyDescent="0.15">
      <c r="A16" s="110" t="str">
        <f>'ACT Oct 2021'!K10</f>
        <v>Covau</v>
      </c>
      <c r="B16" s="111" t="str">
        <f>'ACT Oct 2021'!L10</f>
        <v>Freedom</v>
      </c>
      <c r="C16" s="112">
        <f>IF('ACT Oct 2021'!BP10=0,91*'ACT Oct 2021'!M10/100,(91*'ACT Oct 2021'!M10/100)+'ACT Oct 2021'!BP10/4)</f>
        <v>126.03499999999998</v>
      </c>
      <c r="D16" s="112">
        <f>IF('ACT Oct 2021'!O10="",$C$5*'ACT Oct 2021'!N10/100,IF($C$5&gt;='ACT Oct 2021'!P10,('ACT Oct 2021'!P10*'ACT Oct 2021'!N10/100),($C$5*'ACT Oct 2021'!N10/100)))</f>
        <v>1679.5454545454547</v>
      </c>
      <c r="E16" s="112">
        <f>IF(AND('ACT Oct 2021'!P10&gt;0,'ACT Oct 2021'!R10&gt;0),IF($C$5&lt;'ACT Oct 2021'!P10,0,IF($C$5&lt;=('ACT Oct 2021'!R10+'ACT Oct 2021'!P10),(($C$5-'ACT Oct 2021'!P10)*'ACT Oct 2021'!Q10/100),(('ACT Oct 2021'!R10)*'ACT Oct 2021'!Q10/100))),0)</f>
        <v>0</v>
      </c>
      <c r="F16" s="112">
        <f>IF(AND('ACT Oct 2021'!Q10&gt;0,'ACT Oct 2021'!S10&gt;0),IF($C$5&lt;('ACT Oct 2021'!R10+'ACT Oct 2021'!P10),0,IF($C$5&lt;=('ACT Oct 2021'!T10+'ACT Oct 2021'!R10+'ACT Oct 2021'!P10),(($C$5-('ACT Oct 2021'!R10+'ACT Oct 2021'!P10))*'ACT Oct 2021'!S10/100),('ACT Oct 2021'!T10*'ACT Oct 2021'!S10/100))),0)</f>
        <v>0</v>
      </c>
      <c r="G16" s="114">
        <v>0</v>
      </c>
      <c r="H16" s="112">
        <f>IF(AND('ACT Oct 2021'!R10&gt;0,'ACT Oct 2021'!T10&gt;0),IF(($C$5&lt;'ACT Oct 2021'!T10),(0),($C$5-'ACT Oct 2021'!T10)*'ACT Oct 2021'!U10/100),IF(AND('ACT Oct 2021'!R10&gt;0,'ACT Oct 2021'!T10=""),IF(($C$5&lt;'ACT Oct 2021'!R10+'ACT Oct 2021'!P10),(0),(($C$5-('ACT Oct 2021'!R10+'ACT Oct 2021'!P10))*'ACT Oct 2021'!S10/100)),IF(AND('ACT Oct 2021'!P10&gt;0,'ACT Oct 2021'!R10=""&gt;0),IF(($C$5&lt;'ACT Oct 2021'!P10),(0),($C$5-'ACT Oct 2021'!P10)*'ACT Oct 2021'!Q10/100),0)))</f>
        <v>0</v>
      </c>
      <c r="I16" s="115">
        <f>SUM(C16:H16)</f>
        <v>1805.5804545454548</v>
      </c>
      <c r="J16" s="115">
        <f t="shared" ref="J16:J17" si="20">(I16-C16)*4</f>
        <v>6718.1818181818189</v>
      </c>
      <c r="K16" s="115">
        <f t="shared" ref="K16:K17" si="21">I16*4</f>
        <v>7222.3218181818193</v>
      </c>
      <c r="L16" s="85">
        <f t="shared" ref="L16:L17" si="22">K16*1.1</f>
        <v>7944.5540000000019</v>
      </c>
      <c r="M16" s="116">
        <f>'ACT Oct 2021'!BB10</f>
        <v>0</v>
      </c>
      <c r="N16" s="116">
        <f>'ACT Oct 2021'!BC10</f>
        <v>10</v>
      </c>
      <c r="O16" s="116">
        <f>'ACT Oct 2021'!BD10</f>
        <v>0</v>
      </c>
      <c r="P16" s="116">
        <f>'ACT Oct 2021'!BE10</f>
        <v>0</v>
      </c>
      <c r="Q16" s="116" t="str">
        <f t="shared" ref="Q16:Q17" si="23">IF(SUM(M16:P16)=0,"No discount",IF(M16&gt;0,"Guaranteed off bill",IF(N16&gt;0,"Guaranteed off usage",IF(O16&gt;0,"Pay-on-time off bill","Pay-on-time off usage"))))</f>
        <v>Guaranteed off usage</v>
      </c>
      <c r="R16" s="116" t="str">
        <f t="shared" ref="R16:R17" si="24">IF(OR(A16="Origin Energy",A16="Red Energy",A16="Powershop"),"Inclusive","Exclusive")</f>
        <v>Exclusive</v>
      </c>
      <c r="S16" s="211">
        <f t="shared" ref="S16:S17" si="25">IF(AND(Q16="Guaranteed off bill",R16="Inclusive"),((K16*1.1)-((K16*1.1)*M16/100))/1.1,IF(AND(Q16="Guaranteed off usage",R16="Inclusive"),((K16*1.1)-((J16*1.1)*N16/100))/1.1,IF(AND(Q16="Guaranteed off bill",R16="Exclusive"),K16-(K16*M16/100),IF(AND(Q16="Guaranteed off usage",R16="Exclusive"),K16-(J16*N16/100),IF(R16="Inclusive",((K16*1.1))/1.1,K16)))))</f>
        <v>6550.5036363636373</v>
      </c>
      <c r="T16" s="212">
        <f t="shared" ref="T16:T17" si="26">IF(AND(Q16="Pay-on-time off bill",R16="Inclusive"),((S16*1.1)-((S16*1.1)*O16/100))/1.1,IF(AND(Q16="Pay-on-time off usage",R16="Inclusive"),((S16*1.1)-((J16*1.1)*P16/100))/1.1,IF(AND(Q16="Pay-on-time off bill",R16="Exclusive"),S16-(S16*O16/100),IF(AND(Q16="Pay-on-time off usage",R16="Exclusive"),S16-(J16*P16/100),IF(R16="Inclusive",((S16*1.1))/1.1,S16)))))</f>
        <v>6550.5036363636373</v>
      </c>
      <c r="U16" s="85">
        <f t="shared" ref="U16:U17" si="27">S16*1.1</f>
        <v>7205.5540000000019</v>
      </c>
      <c r="V16" s="85">
        <f t="shared" ref="V16:V17" si="28">T16*1.1</f>
        <v>7205.5540000000019</v>
      </c>
      <c r="W16" s="117">
        <f>'ACT Oct 2021'!BL10</f>
        <v>0</v>
      </c>
      <c r="X16" s="118" t="str">
        <f>'ACT Oct 2021'!BM10</f>
        <v>n</v>
      </c>
      <c r="Y16" s="269"/>
      <c r="Z16" s="269"/>
      <c r="AA16" s="269"/>
      <c r="AB16" s="269"/>
      <c r="AC16" s="269"/>
      <c r="AD16" s="269"/>
      <c r="AE16" s="269"/>
      <c r="AF16" s="269"/>
      <c r="AG16" s="269"/>
      <c r="AH16" s="269"/>
      <c r="AI16" s="269"/>
      <c r="AJ16" s="269"/>
      <c r="AK16" s="269"/>
      <c r="AL16" s="269"/>
      <c r="AM16" s="269"/>
      <c r="AN16" s="269"/>
      <c r="AO16" s="269"/>
    </row>
    <row r="17" spans="1:41" ht="15" thickBot="1" x14ac:dyDescent="0.2">
      <c r="A17" s="121" t="str">
        <f>'ACT Oct 2021'!K11</f>
        <v>Radian Energy</v>
      </c>
      <c r="B17" s="122" t="str">
        <f>'ACT Oct 2021'!L11</f>
        <v>Simple Switch</v>
      </c>
      <c r="C17" s="123">
        <f>IF('ACT Oct 2021'!BP11=0,91*'ACT Oct 2021'!M11/100,(91*'ACT Oct 2021'!M11/100)+'ACT Oct 2021'!BP11/4)</f>
        <v>124.09090909090908</v>
      </c>
      <c r="D17" s="123">
        <f>IF('ACT Oct 2021'!O11="",$C$5*'ACT Oct 2021'!N11/100,IF($C$5&gt;='ACT Oct 2021'!P11,('ACT Oct 2021'!P11*'ACT Oct 2021'!N11/100),($C$5*'ACT Oct 2021'!N11/100)))</f>
        <v>1772.7272727272727</v>
      </c>
      <c r="E17" s="123">
        <f>IF(AND('ACT Oct 2021'!P11&gt;0,'ACT Oct 2021'!R11&gt;0),IF($C$5&lt;'ACT Oct 2021'!P11,0,IF($C$5&lt;=('ACT Oct 2021'!R11+'ACT Oct 2021'!P11),(($C$5-'ACT Oct 2021'!P11)*'ACT Oct 2021'!Q11/100),(('ACT Oct 2021'!R11)*'ACT Oct 2021'!Q11/100))),0)</f>
        <v>0</v>
      </c>
      <c r="F17" s="123">
        <f>IF(AND('ACT Oct 2021'!Q11&gt;0,'ACT Oct 2021'!S11&gt;0),IF($C$5&lt;('ACT Oct 2021'!R11+'ACT Oct 2021'!P11),0,IF($C$5&lt;=('ACT Oct 2021'!T11+'ACT Oct 2021'!R11+'ACT Oct 2021'!P11),(($C$5-('ACT Oct 2021'!R11+'ACT Oct 2021'!P11))*'ACT Oct 2021'!S11/100),('ACT Oct 2021'!T11*'ACT Oct 2021'!S11/100))),0)</f>
        <v>0</v>
      </c>
      <c r="G17" s="131">
        <v>0</v>
      </c>
      <c r="H17" s="123">
        <f>IF(AND('ACT Oct 2021'!R11&gt;0,'ACT Oct 2021'!T11&gt;0),IF(($C$5&lt;'ACT Oct 2021'!T11),(0),($C$5-'ACT Oct 2021'!T11)*'ACT Oct 2021'!U11/100),IF(AND('ACT Oct 2021'!R11&gt;0,'ACT Oct 2021'!T11=""),IF(($C$5&lt;'ACT Oct 2021'!R11+'ACT Oct 2021'!P11),(0),(($C$5-('ACT Oct 2021'!R11+'ACT Oct 2021'!P11))*'ACT Oct 2021'!S11/100)),IF(AND('ACT Oct 2021'!P11&gt;0,'ACT Oct 2021'!R11=""&gt;0),IF(($C$5&lt;'ACT Oct 2021'!P11),(0),($C$5-'ACT Oct 2021'!P11)*'ACT Oct 2021'!Q11/100),0)))</f>
        <v>0</v>
      </c>
      <c r="I17" s="125">
        <f t="shared" ref="I17" si="29">SUM(C17:H17)</f>
        <v>1896.8181818181818</v>
      </c>
      <c r="J17" s="125">
        <f t="shared" si="20"/>
        <v>7090.909090909091</v>
      </c>
      <c r="K17" s="125">
        <f t="shared" si="21"/>
        <v>7587.272727272727</v>
      </c>
      <c r="L17" s="119">
        <f t="shared" si="22"/>
        <v>8346</v>
      </c>
      <c r="M17" s="126">
        <f>'ACT Oct 2021'!BB11</f>
        <v>0</v>
      </c>
      <c r="N17" s="126">
        <f>'ACT Oct 2021'!BC11</f>
        <v>0</v>
      </c>
      <c r="O17" s="126">
        <f>'ACT Oct 2021'!BD11</f>
        <v>0</v>
      </c>
      <c r="P17" s="126">
        <f>'ACT Oct 2021'!BE11</f>
        <v>0</v>
      </c>
      <c r="Q17" s="126" t="str">
        <f t="shared" si="23"/>
        <v>No discount</v>
      </c>
      <c r="R17" s="126" t="str">
        <f t="shared" si="24"/>
        <v>Exclusive</v>
      </c>
      <c r="S17" s="213">
        <f t="shared" si="25"/>
        <v>7587.272727272727</v>
      </c>
      <c r="T17" s="214">
        <f t="shared" si="26"/>
        <v>7587.272727272727</v>
      </c>
      <c r="U17" s="119">
        <f t="shared" si="27"/>
        <v>8346</v>
      </c>
      <c r="V17" s="119">
        <f t="shared" si="28"/>
        <v>8346</v>
      </c>
      <c r="W17" s="127">
        <f>'ACT Oct 2021'!BL11</f>
        <v>0</v>
      </c>
      <c r="X17" s="128" t="str">
        <f>'ACT Oct 2021'!BM11</f>
        <v>n</v>
      </c>
      <c r="Y17" s="269"/>
      <c r="Z17" s="269"/>
      <c r="AA17" s="269"/>
      <c r="AB17" s="269"/>
      <c r="AC17" s="269"/>
      <c r="AD17" s="269"/>
      <c r="AE17" s="269"/>
      <c r="AF17" s="269"/>
      <c r="AG17" s="269"/>
      <c r="AH17" s="269"/>
      <c r="AI17" s="269"/>
      <c r="AJ17" s="269"/>
      <c r="AK17" s="269"/>
      <c r="AL17" s="269"/>
      <c r="AM17" s="269"/>
      <c r="AN17" s="269"/>
      <c r="AO17" s="269"/>
    </row>
    <row r="18" spans="1:41" x14ac:dyDescent="0.15">
      <c r="A18" s="269"/>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row>
    <row r="19" spans="1:41" ht="14" thickBot="1" x14ac:dyDescent="0.2">
      <c r="A19" s="269"/>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row>
    <row r="20" spans="1:41" ht="14" x14ac:dyDescent="0.15">
      <c r="A20" s="74" t="s">
        <v>197</v>
      </c>
      <c r="B20" s="75"/>
      <c r="C20" s="75"/>
      <c r="D20" s="81"/>
      <c r="E20" s="81"/>
      <c r="F20" s="81"/>
      <c r="G20" s="81"/>
      <c r="H20" s="81"/>
      <c r="I20" s="82"/>
      <c r="J20" s="82"/>
      <c r="K20" s="75"/>
      <c r="L20" s="75"/>
      <c r="M20" s="75"/>
      <c r="N20" s="75"/>
      <c r="O20" s="75"/>
      <c r="P20" s="75"/>
      <c r="Q20" s="75"/>
      <c r="R20" s="75"/>
      <c r="S20" s="75"/>
      <c r="T20" s="75"/>
      <c r="U20" s="75"/>
      <c r="V20" s="75"/>
      <c r="W20" s="75"/>
      <c r="X20" s="76"/>
      <c r="Y20" s="269"/>
      <c r="Z20" s="269"/>
      <c r="AA20" s="269"/>
      <c r="AB20" s="269"/>
      <c r="AC20" s="269"/>
      <c r="AD20" s="269"/>
      <c r="AE20" s="269"/>
      <c r="AF20" s="269"/>
      <c r="AG20" s="269"/>
      <c r="AH20" s="269"/>
      <c r="AI20" s="269"/>
      <c r="AJ20" s="269"/>
      <c r="AK20" s="269"/>
      <c r="AL20" s="269"/>
      <c r="AM20" s="269"/>
      <c r="AN20" s="269"/>
      <c r="AO20" s="269"/>
    </row>
    <row r="21" spans="1:41" ht="14" x14ac:dyDescent="0.15">
      <c r="A21" s="77" t="s">
        <v>105</v>
      </c>
      <c r="B21" s="32"/>
      <c r="C21" s="86">
        <v>5000</v>
      </c>
      <c r="D21" s="83"/>
      <c r="E21" s="83"/>
      <c r="F21" s="83"/>
      <c r="G21" s="83"/>
      <c r="H21" s="83"/>
      <c r="I21" s="84"/>
      <c r="J21" s="84"/>
      <c r="K21" s="32"/>
      <c r="L21" s="32"/>
      <c r="M21" s="32"/>
      <c r="N21" s="32"/>
      <c r="O21" s="32"/>
      <c r="P21" s="32"/>
      <c r="Q21" s="32"/>
      <c r="R21" s="32"/>
      <c r="S21" s="32"/>
      <c r="T21" s="32"/>
      <c r="U21" s="32"/>
      <c r="V21" s="32"/>
      <c r="W21" s="32"/>
      <c r="X21" s="78"/>
      <c r="Y21" s="269"/>
      <c r="Z21" s="269"/>
      <c r="AA21" s="269"/>
      <c r="AB21" s="269"/>
      <c r="AC21" s="269"/>
      <c r="AD21" s="269"/>
      <c r="AE21" s="269"/>
      <c r="AF21" s="269"/>
      <c r="AG21" s="269"/>
      <c r="AH21" s="269"/>
      <c r="AI21" s="269"/>
      <c r="AJ21" s="269"/>
      <c r="AK21" s="269"/>
      <c r="AL21" s="269"/>
      <c r="AM21" s="269"/>
      <c r="AN21" s="269"/>
      <c r="AO21" s="269"/>
    </row>
    <row r="22" spans="1:41" ht="14" x14ac:dyDescent="0.15">
      <c r="A22" s="77" t="s">
        <v>198</v>
      </c>
      <c r="B22" s="32"/>
      <c r="C22" s="87">
        <v>0.7</v>
      </c>
      <c r="D22" s="83"/>
      <c r="E22" s="83"/>
      <c r="F22" s="83"/>
      <c r="G22" s="83"/>
      <c r="H22" s="83"/>
      <c r="I22" s="84"/>
      <c r="J22" s="84"/>
      <c r="K22" s="32"/>
      <c r="L22" s="32"/>
      <c r="M22" s="32"/>
      <c r="N22" s="32"/>
      <c r="O22" s="32"/>
      <c r="P22" s="32"/>
      <c r="Q22" s="32"/>
      <c r="R22" s="32"/>
      <c r="S22" s="32"/>
      <c r="T22" s="32"/>
      <c r="U22" s="32"/>
      <c r="V22" s="32"/>
      <c r="W22" s="32"/>
      <c r="X22" s="78"/>
      <c r="Y22" s="269"/>
      <c r="Z22" s="269"/>
      <c r="AA22" s="269"/>
      <c r="AB22" s="269"/>
      <c r="AC22" s="269"/>
      <c r="AD22" s="269"/>
      <c r="AE22" s="269"/>
      <c r="AF22" s="269"/>
      <c r="AG22" s="269"/>
      <c r="AH22" s="269"/>
      <c r="AI22" s="269"/>
      <c r="AJ22" s="269"/>
      <c r="AK22" s="269"/>
      <c r="AL22" s="269"/>
      <c r="AM22" s="269"/>
      <c r="AN22" s="269"/>
      <c r="AO22" s="269"/>
    </row>
    <row r="23" spans="1:41" ht="14" x14ac:dyDescent="0.15">
      <c r="A23" s="77" t="s">
        <v>199</v>
      </c>
      <c r="B23" s="32"/>
      <c r="C23" s="87">
        <v>0.3</v>
      </c>
      <c r="D23" s="83"/>
      <c r="E23" s="83"/>
      <c r="F23" s="83"/>
      <c r="G23" s="83"/>
      <c r="H23" s="83"/>
      <c r="I23" s="84"/>
      <c r="J23" s="84"/>
      <c r="K23" s="32"/>
      <c r="L23" s="32"/>
      <c r="M23" s="32"/>
      <c r="N23" s="32"/>
      <c r="O23" s="32"/>
      <c r="P23" s="32"/>
      <c r="Q23" s="32"/>
      <c r="R23" s="32"/>
      <c r="S23" s="32"/>
      <c r="T23" s="32"/>
      <c r="U23" s="32"/>
      <c r="V23" s="32"/>
      <c r="W23" s="32"/>
      <c r="X23" s="78"/>
      <c r="Y23" s="269"/>
      <c r="Z23" s="269"/>
      <c r="AA23" s="269"/>
      <c r="AB23" s="269"/>
      <c r="AC23" s="269"/>
      <c r="AD23" s="269"/>
      <c r="AE23" s="269"/>
      <c r="AF23" s="269"/>
      <c r="AG23" s="269"/>
      <c r="AH23" s="269"/>
      <c r="AI23" s="269"/>
      <c r="AJ23" s="269"/>
      <c r="AK23" s="269"/>
      <c r="AL23" s="269"/>
      <c r="AM23" s="269"/>
      <c r="AN23" s="269"/>
      <c r="AO23" s="269"/>
    </row>
    <row r="24" spans="1:41" ht="15" thickBot="1" x14ac:dyDescent="0.2">
      <c r="A24" s="174"/>
      <c r="B24" s="175"/>
      <c r="C24" s="184"/>
      <c r="D24" s="184"/>
      <c r="E24" s="184"/>
      <c r="F24" s="184"/>
      <c r="G24" s="184"/>
      <c r="H24" s="184"/>
      <c r="I24" s="185"/>
      <c r="J24" s="185"/>
      <c r="K24" s="175"/>
      <c r="L24" s="175"/>
      <c r="M24" s="175"/>
      <c r="N24" s="175"/>
      <c r="O24" s="175"/>
      <c r="P24" s="175"/>
      <c r="Q24" s="175"/>
      <c r="R24" s="175"/>
      <c r="S24" s="175"/>
      <c r="T24" s="175"/>
      <c r="U24" s="175"/>
      <c r="V24" s="175"/>
      <c r="W24" s="175"/>
      <c r="X24" s="176"/>
      <c r="Y24" s="269"/>
      <c r="Z24" s="269"/>
      <c r="AA24" s="269"/>
      <c r="AB24" s="269"/>
      <c r="AC24" s="269"/>
      <c r="AD24" s="269"/>
      <c r="AE24" s="269"/>
      <c r="AF24" s="269"/>
      <c r="AG24" s="269"/>
      <c r="AH24" s="269"/>
      <c r="AI24" s="269"/>
      <c r="AJ24" s="269"/>
      <c r="AK24" s="269"/>
      <c r="AL24" s="269"/>
      <c r="AM24" s="269"/>
      <c r="AN24" s="269"/>
      <c r="AO24" s="269"/>
    </row>
    <row r="25" spans="1:41" ht="75" x14ac:dyDescent="0.15">
      <c r="A25" s="177" t="s">
        <v>14</v>
      </c>
      <c r="B25" s="178" t="s">
        <v>188</v>
      </c>
      <c r="C25" s="179" t="s">
        <v>164</v>
      </c>
      <c r="D25" s="179" t="s">
        <v>5</v>
      </c>
      <c r="E25" s="179" t="s">
        <v>6</v>
      </c>
      <c r="F25" s="179" t="s">
        <v>7</v>
      </c>
      <c r="G25" s="179" t="s">
        <v>110</v>
      </c>
      <c r="H25" s="179" t="s">
        <v>197</v>
      </c>
      <c r="I25" s="186" t="s">
        <v>111</v>
      </c>
      <c r="J25" s="206" t="s">
        <v>335</v>
      </c>
      <c r="K25" s="207" t="s">
        <v>112</v>
      </c>
      <c r="L25" s="180" t="s">
        <v>339</v>
      </c>
      <c r="M25" s="181" t="s">
        <v>113</v>
      </c>
      <c r="N25" s="181" t="s">
        <v>167</v>
      </c>
      <c r="O25" s="181" t="s">
        <v>168</v>
      </c>
      <c r="P25" s="181" t="s">
        <v>169</v>
      </c>
      <c r="Q25" s="208" t="s">
        <v>336</v>
      </c>
      <c r="R25" s="208" t="s">
        <v>337</v>
      </c>
      <c r="S25" s="209" t="s">
        <v>129</v>
      </c>
      <c r="T25" s="209" t="s">
        <v>130</v>
      </c>
      <c r="U25" s="182" t="s">
        <v>176</v>
      </c>
      <c r="V25" s="182" t="s">
        <v>177</v>
      </c>
      <c r="W25" s="187" t="s">
        <v>131</v>
      </c>
      <c r="X25" s="183" t="s">
        <v>132</v>
      </c>
      <c r="Y25" s="269"/>
      <c r="Z25" s="269"/>
      <c r="AA25" s="269"/>
      <c r="AB25" s="269"/>
      <c r="AC25" s="269"/>
      <c r="AD25" s="269"/>
      <c r="AE25" s="269"/>
      <c r="AF25" s="269"/>
      <c r="AG25" s="269"/>
      <c r="AH25" s="269"/>
      <c r="AI25" s="269"/>
      <c r="AJ25" s="269"/>
      <c r="AK25" s="269"/>
      <c r="AL25" s="269"/>
      <c r="AM25" s="269"/>
      <c r="AN25" s="269"/>
      <c r="AO25" s="269"/>
    </row>
    <row r="26" spans="1:41" ht="14" x14ac:dyDescent="0.15">
      <c r="A26" s="110" t="str">
        <f>'ACT Oct 2021'!K12</f>
        <v>ActewAGL</v>
      </c>
      <c r="B26" s="111" t="str">
        <f>'ACT Oct 2021'!L12</f>
        <v>Business Saver</v>
      </c>
      <c r="C26" s="112">
        <f>IF('ACT Oct 2021'!BP12=0,91*'ACT Oct 2021'!M12/100,(91*'ACT Oct 2021'!M12/100)+'ACT Oct 2021'!BP12/4)</f>
        <v>107.9590909090909</v>
      </c>
      <c r="D26" s="112">
        <f>IF('ACT Oct 2021'!O12="",$C$21*$C$22*'ACT Oct 2021'!N12/100,IF($C$21*$C$22&gt;='ACT Oct 2021'!P12,('ACT Oct 2021'!P12*'ACT Oct 2021'!N12/100),($C$21*$C$22*'ACT Oct 2021'!N12/100)))</f>
        <v>910</v>
      </c>
      <c r="E26" s="112">
        <f>IF(AND('ACT Oct 2021'!P12&gt;0,'ACT Oct 2021'!R12&gt;0),IF($C$21*$C$22&lt;'ACT Oct 2021'!P12,0,IF($C$21*$C$22&lt;=('ACT Oct 2021'!R12+'ACT Oct 2021'!P12),(($C$21*$C$22-'ACT Oct 2021'!P12)*'ACT Oct 2021'!Q12/100),(('ACT Oct 2021'!R12)*'ACT Oct 2021'!Q12/100))),0)</f>
        <v>0</v>
      </c>
      <c r="F26" s="112">
        <f>IF(AND('ACT Oct 2021'!Q12&gt;0,'ACT Oct 2021'!S12&gt;0),IF($C$21*$C$22&lt;('ACT Oct 2021'!R12+'ACT Oct 2021'!P12),0,IF($C$21*$C$22&lt;=('ACT Oct 2021'!T12+'ACT Oct 2021'!R12+'ACT Oct 2021'!P12),(($C$21*$C$22-('ACT Oct 2021'!R12+'ACT Oct 2021'!P12))*'ACT Oct 2021'!S12/100),('ACT Oct 2021'!T12*'ACT Oct 2021'!S12/100))),0)</f>
        <v>0</v>
      </c>
      <c r="G26" s="112">
        <f>IF(AND('ACT Oct 2021'!R12&gt;0,'ACT Oct 2021'!T12&gt;0),IF(($C$21*$C$22&lt;'ACT Oct 2021'!T12),(0),($C$21*$C$22-'ACT Oct 2021'!T12)*'ACT Oct 2021'!U12/100),IF(AND('ACT Oct 2021'!R12&gt;0,'ACT Oct 2021'!T12=""),IF(($C$21*$C$22&lt;'ACT Oct 2021'!R12+'ACT Oct 2021'!P12),(0),(($C$21*$C$22-('ACT Oct 2021'!R12+'ACT Oct 2021'!P12))*'ACT Oct 2021'!S12/100)),IF(AND('ACT Oct 2021'!P12&gt;0,'ACT Oct 2021'!R12=""&gt;0),IF(($C$21*$C$22&lt;'ACT Oct 2021'!P12),(0),($C$21*$C$22-'ACT Oct 2021'!P12)*'ACT Oct 2021'!Q12/100),0)))</f>
        <v>0</v>
      </c>
      <c r="H26" s="112">
        <f>($C$21*$C$23)*'ACT Oct 2021'!AF12/100</f>
        <v>217.49999999999997</v>
      </c>
      <c r="I26" s="115">
        <f t="shared" ref="I26:I30" si="30">SUM(C26:H26)</f>
        <v>1235.4590909090909</v>
      </c>
      <c r="J26" s="115">
        <f>(I26-C26)*4</f>
        <v>4510</v>
      </c>
      <c r="K26" s="115">
        <f>I26*4</f>
        <v>4941.8363636363638</v>
      </c>
      <c r="L26" s="85">
        <f>K26*1.1</f>
        <v>5436.02</v>
      </c>
      <c r="M26" s="116">
        <f>'ACT Oct 2021'!BB12</f>
        <v>0</v>
      </c>
      <c r="N26" s="116">
        <f>'ACT Oct 2021'!BC12</f>
        <v>0</v>
      </c>
      <c r="O26" s="116">
        <f>'ACT Oct 2021'!BD12</f>
        <v>0</v>
      </c>
      <c r="P26" s="116">
        <f>'ACT Oct 2021'!BE12</f>
        <v>0</v>
      </c>
      <c r="Q26" s="116" t="str">
        <f t="shared" ref="Q26:Q30" si="31">IF(SUM(M26:P26)=0,"No discount",IF(M26&gt;0,"Guaranteed off bill",IF(N26&gt;0,"Guaranteed off usage",IF(O26&gt;0,"Pay-on-time off bill","Pay-on-time off usage"))))</f>
        <v>No discount</v>
      </c>
      <c r="R26" s="116" t="str">
        <f t="shared" ref="R26:R30" si="32">IF(OR(A26="Origin Energy",A26="Red Energy",A26="Powershop"),"Inclusive","Exclusive")</f>
        <v>Exclusive</v>
      </c>
      <c r="S26" s="211">
        <f>IF(AND(Q26="Guaranteed off bill",R26="Inclusive"),((K26*1.1)-((K26*1.1)*M26/100))/1.1,IF(AND(Q26="Guaranteed off usage",R26="Inclusive"),((K26*1.1)-((J26*1.1)*N26/100))/1.1,IF(AND(Q26="Guaranteed off bill",R26="Exclusive"),K26-(K26*M26/100),IF(AND(Q26="Guaranteed off usage",R26="Exclusive"),K26-(J26*N26/100),IF(R26="Inclusive",((K26*1.1))/1.1,K26)))))</f>
        <v>4941.8363636363638</v>
      </c>
      <c r="T26" s="212">
        <f>IF(AND(Q26="Pay-on-time off bill",R26="Inclusive"),((S26*1.1)-((S26*1.1)*O26/100))/1.1,IF(AND(Q26="Pay-on-time off usage",R26="Inclusive"),((S26*1.1)-((J26*1.1)*P26/100))/1.1,IF(AND(Q26="Pay-on-time off bill",R26="Exclusive"),S26-(S26*O26/100),IF(AND(Q26="Pay-on-time off usage",R26="Exclusive"),S26-(J26*P26/100),IF(R26="Inclusive",((S26*1.1))/1.1,S26)))))</f>
        <v>4941.8363636363638</v>
      </c>
      <c r="U26" s="85">
        <f>S26*1.1</f>
        <v>5436.02</v>
      </c>
      <c r="V26" s="85">
        <f>T26*1.1</f>
        <v>5436.02</v>
      </c>
      <c r="W26" s="117">
        <f>'ACT Oct 2021'!BL12</f>
        <v>0</v>
      </c>
      <c r="X26" s="118" t="str">
        <f>'ACT Oct 2021'!BM12</f>
        <v>n</v>
      </c>
      <c r="Y26" s="269"/>
      <c r="Z26" s="269"/>
      <c r="AA26" s="269"/>
      <c r="AB26" s="269"/>
      <c r="AC26" s="269"/>
      <c r="AD26" s="269"/>
      <c r="AE26" s="269"/>
      <c r="AF26" s="269"/>
      <c r="AG26" s="269"/>
      <c r="AH26" s="269"/>
      <c r="AI26" s="269"/>
      <c r="AJ26" s="269"/>
      <c r="AK26" s="269"/>
      <c r="AL26" s="269"/>
      <c r="AM26" s="269"/>
      <c r="AN26" s="269"/>
      <c r="AO26" s="269"/>
    </row>
    <row r="27" spans="1:41" ht="14" x14ac:dyDescent="0.15">
      <c r="A27" s="110" t="str">
        <f>'ACT Oct 2021'!K13</f>
        <v>EnergyAustralia</v>
      </c>
      <c r="B27" s="111" t="str">
        <f>'ACT Oct 2021'!L13</f>
        <v>Total Plan</v>
      </c>
      <c r="C27" s="112">
        <f>IF('ACT Oct 2021'!BP13=0,91*'ACT Oct 2021'!M13/100,(91*'ACT Oct 2021'!M13/100)+'ACT Oct 2021'!BP13/4)</f>
        <v>113.568</v>
      </c>
      <c r="D27" s="112">
        <f>IF('ACT Oct 2021'!O13="",$C$21*$C$22*'ACT Oct 2021'!N13/100,IF($C$21*$C$22&gt;='ACT Oct 2021'!P13,('ACT Oct 2021'!P13*'ACT Oct 2021'!N13/100),($C$21*$C$22*'ACT Oct 2021'!N13/100)))</f>
        <v>1123.181818181818</v>
      </c>
      <c r="E27" s="112">
        <f>IF(AND('ACT Oct 2021'!P13&gt;0,'ACT Oct 2021'!R13&gt;0),IF($C$21*$C$22&lt;'ACT Oct 2021'!P13,0,IF($C$21*$C$22&lt;=('ACT Oct 2021'!R13+'ACT Oct 2021'!P13),(($C$21*$C$22-'ACT Oct 2021'!P13)*'ACT Oct 2021'!Q13/100),(('ACT Oct 2021'!R13)*'ACT Oct 2021'!Q13/100))),0)</f>
        <v>0</v>
      </c>
      <c r="F27" s="112">
        <f>IF(AND('ACT Oct 2021'!Q13&gt;0,'ACT Oct 2021'!S13&gt;0),IF($C$21*$C$22&lt;('ACT Oct 2021'!R13+'ACT Oct 2021'!P13),0,IF($C$21*$C$22&lt;=('ACT Oct 2021'!T13+'ACT Oct 2021'!R13+'ACT Oct 2021'!P13),(($C$21*$C$22-('ACT Oct 2021'!R13+'ACT Oct 2021'!P13))*'ACT Oct 2021'!S13/100),('ACT Oct 2021'!T13*'ACT Oct 2021'!S13/100))),0)</f>
        <v>0</v>
      </c>
      <c r="G27" s="112">
        <f>IF(AND('ACT Oct 2021'!R13&gt;0,'ACT Oct 2021'!T13&gt;0),IF(($C$21*$C$22&lt;'ACT Oct 2021'!T13),(0),($C$21*$C$22-'ACT Oct 2021'!T13)*'ACT Oct 2021'!U13/100),IF(AND('ACT Oct 2021'!R13&gt;0,'ACT Oct 2021'!T13=""),IF(($C$21*$C$22&lt;'ACT Oct 2021'!R13+'ACT Oct 2021'!P13),(0),(($C$21*$C$22-('ACT Oct 2021'!R13+'ACT Oct 2021'!P13))*'ACT Oct 2021'!S13/100)),IF(AND('ACT Oct 2021'!P13&gt;0,'ACT Oct 2021'!R13=""&gt;0),IF(($C$21*$C$22&lt;'ACT Oct 2021'!P13),(0),($C$21*$C$22-'ACT Oct 2021'!P13)*'ACT Oct 2021'!Q13/100),0)))</f>
        <v>0</v>
      </c>
      <c r="H27" s="112">
        <f>($C$21*$C$23)*'ACT Oct 2021'!AF13/100</f>
        <v>180.54545454545453</v>
      </c>
      <c r="I27" s="115">
        <f t="shared" si="30"/>
        <v>1417.2952727272725</v>
      </c>
      <c r="J27" s="115">
        <f t="shared" ref="J27:J30" si="33">(I27-C27)*4</f>
        <v>5214.9090909090901</v>
      </c>
      <c r="K27" s="115">
        <f t="shared" ref="K27:K30" si="34">I27*4</f>
        <v>5669.18109090909</v>
      </c>
      <c r="L27" s="85">
        <f t="shared" ref="L27:L30" si="35">K27*1.1</f>
        <v>6236.0991999999997</v>
      </c>
      <c r="M27" s="116">
        <f>'ACT Oct 2021'!BB13</f>
        <v>10</v>
      </c>
      <c r="N27" s="116">
        <f>'ACT Oct 2021'!BC13</f>
        <v>0</v>
      </c>
      <c r="O27" s="116">
        <f>'ACT Oct 2021'!BD13</f>
        <v>0</v>
      </c>
      <c r="P27" s="116">
        <f>'ACT Oct 2021'!BE13</f>
        <v>0</v>
      </c>
      <c r="Q27" s="116" t="str">
        <f t="shared" si="31"/>
        <v>Guaranteed off bill</v>
      </c>
      <c r="R27" s="116" t="str">
        <f t="shared" si="32"/>
        <v>Exclusive</v>
      </c>
      <c r="S27" s="211">
        <f t="shared" ref="S27:S30" si="36">IF(AND(Q27="Guaranteed off bill",R27="Inclusive"),((K27*1.1)-((K27*1.1)*M27/100))/1.1,IF(AND(Q27="Guaranteed off usage",R27="Inclusive"),((K27*1.1)-((J27*1.1)*N27/100))/1.1,IF(AND(Q27="Guaranteed off bill",R27="Exclusive"),K27-(K27*M27/100),IF(AND(Q27="Guaranteed off usage",R27="Exclusive"),K27-(J27*N27/100),IF(R27="Inclusive",((K27*1.1))/1.1,K27)))))</f>
        <v>5102.2629818181813</v>
      </c>
      <c r="T27" s="212">
        <f t="shared" ref="T27:T30" si="37">IF(AND(Q27="Pay-on-time off bill",R27="Inclusive"),((S27*1.1)-((S27*1.1)*O27/100))/1.1,IF(AND(Q27="Pay-on-time off usage",R27="Inclusive"),((S27*1.1)-((J27*1.1)*P27/100))/1.1,IF(AND(Q27="Pay-on-time off bill",R27="Exclusive"),S27-(S27*O27/100),IF(AND(Q27="Pay-on-time off usage",R27="Exclusive"),S27-(J27*P27/100),IF(R27="Inclusive",((S27*1.1))/1.1,S27)))))</f>
        <v>5102.2629818181813</v>
      </c>
      <c r="U27" s="85">
        <f>S27*1.1</f>
        <v>5612.4892799999998</v>
      </c>
      <c r="V27" s="85">
        <f>T27*1.1</f>
        <v>5612.4892799999998</v>
      </c>
      <c r="W27" s="117">
        <f>'ACT Oct 2021'!BL13</f>
        <v>0</v>
      </c>
      <c r="X27" s="118" t="str">
        <f>'ACT Oct 2021'!BM13</f>
        <v>n</v>
      </c>
      <c r="Y27" s="269"/>
      <c r="Z27" s="269"/>
      <c r="AA27" s="269"/>
      <c r="AB27" s="269"/>
      <c r="AC27" s="269"/>
      <c r="AD27" s="269"/>
      <c r="AE27" s="269"/>
      <c r="AF27" s="269"/>
      <c r="AG27" s="269"/>
      <c r="AH27" s="269"/>
      <c r="AI27" s="269"/>
      <c r="AJ27" s="269"/>
      <c r="AK27" s="269"/>
      <c r="AL27" s="269"/>
      <c r="AM27" s="269"/>
      <c r="AN27" s="269"/>
      <c r="AO27" s="269"/>
    </row>
    <row r="28" spans="1:41" ht="14" x14ac:dyDescent="0.15">
      <c r="A28" s="110" t="str">
        <f>'ACT Oct 2021'!K14</f>
        <v>Origin Energy</v>
      </c>
      <c r="B28" s="111" t="str">
        <f>'ACT Oct 2021'!L14</f>
        <v>Go</v>
      </c>
      <c r="C28" s="112">
        <f>IF('ACT Oct 2021'!BP14=0,91*'ACT Oct 2021'!M14/100,(91*'ACT Oct 2021'!M14/100)+'ACT Oct 2021'!BP14/4)</f>
        <v>108.20727272727272</v>
      </c>
      <c r="D28" s="112">
        <f>IF('ACT Oct 2021'!O14="",$C$21*$C$22*'ACT Oct 2021'!N14/100,IF($C$21*$C$22&gt;='ACT Oct 2021'!P14,('ACT Oct 2021'!P14*'ACT Oct 2021'!N14/100),($C$21*$C$22*'ACT Oct 2021'!N14/100)))</f>
        <v>996.22727272727263</v>
      </c>
      <c r="E28" s="112">
        <f>IF(AND('ACT Oct 2021'!P14&gt;0,'ACT Oct 2021'!R14&gt;0),IF($C$21*$C$22&lt;'ACT Oct 2021'!P14,0,IF($C$21*$C$22&lt;=('ACT Oct 2021'!R14+'ACT Oct 2021'!P14),(($C$21*$C$22-'ACT Oct 2021'!P14)*'ACT Oct 2021'!Q14/100),(('ACT Oct 2021'!R14)*'ACT Oct 2021'!Q14/100))),0)</f>
        <v>0</v>
      </c>
      <c r="F28" s="112">
        <f>IF(AND('ACT Oct 2021'!Q14&gt;0,'ACT Oct 2021'!S14&gt;0),IF($C$21*$C$22&lt;('ACT Oct 2021'!R14+'ACT Oct 2021'!P14),0,IF($C$21*$C$22&lt;=('ACT Oct 2021'!T14+'ACT Oct 2021'!R14+'ACT Oct 2021'!P14),(($C$21*$C$22-('ACT Oct 2021'!R14+'ACT Oct 2021'!P14))*'ACT Oct 2021'!S14/100),('ACT Oct 2021'!T14*'ACT Oct 2021'!S14/100))),0)</f>
        <v>0</v>
      </c>
      <c r="G28" s="112">
        <f>IF(AND('ACT Oct 2021'!R14&gt;0,'ACT Oct 2021'!T14&gt;0),IF(($C$21*$C$22&lt;'ACT Oct 2021'!T14),(0),($C$21*$C$22-'ACT Oct 2021'!T14)*'ACT Oct 2021'!U14/100),IF(AND('ACT Oct 2021'!R14&gt;0,'ACT Oct 2021'!T14=""),IF(($C$21*$C$22&lt;'ACT Oct 2021'!R14+'ACT Oct 2021'!P14),(0),(($C$21*$C$22-('ACT Oct 2021'!R14+'ACT Oct 2021'!P14))*'ACT Oct 2021'!S14/100)),IF(AND('ACT Oct 2021'!P14&gt;0,'ACT Oct 2021'!R14=""&gt;0),IF(($C$21*$C$22&lt;'ACT Oct 2021'!P14),(0),($C$21*$C$22-'ACT Oct 2021'!P14)*'ACT Oct 2021'!Q14/100),0)))</f>
        <v>0</v>
      </c>
      <c r="H28" s="112">
        <f>($C$21*$C$23)*'ACT Oct 2021'!AF14/100</f>
        <v>168</v>
      </c>
      <c r="I28" s="115">
        <f t="shared" si="30"/>
        <v>1272.4345454545453</v>
      </c>
      <c r="J28" s="115">
        <f t="shared" si="33"/>
        <v>4656.9090909090901</v>
      </c>
      <c r="K28" s="115">
        <f t="shared" si="34"/>
        <v>5089.7381818181811</v>
      </c>
      <c r="L28" s="85">
        <f t="shared" si="35"/>
        <v>5598.7119999999995</v>
      </c>
      <c r="M28" s="116">
        <f>'ACT Oct 2021'!BB14</f>
        <v>0</v>
      </c>
      <c r="N28" s="116">
        <f>'ACT Oct 2021'!BC14</f>
        <v>0</v>
      </c>
      <c r="O28" s="116">
        <f>'ACT Oct 2021'!BD14</f>
        <v>0</v>
      </c>
      <c r="P28" s="116">
        <f>'ACT Oct 2021'!BE14</f>
        <v>0</v>
      </c>
      <c r="Q28" s="116" t="str">
        <f t="shared" si="31"/>
        <v>No discount</v>
      </c>
      <c r="R28" s="116" t="str">
        <f t="shared" si="32"/>
        <v>Inclusive</v>
      </c>
      <c r="S28" s="211">
        <f t="shared" si="36"/>
        <v>5089.7381818181811</v>
      </c>
      <c r="T28" s="212">
        <f t="shared" si="37"/>
        <v>5089.7381818181811</v>
      </c>
      <c r="U28" s="85">
        <f t="shared" ref="U28:V30" si="38">S28*1.1</f>
        <v>5598.7119999999995</v>
      </c>
      <c r="V28" s="85">
        <f t="shared" si="38"/>
        <v>5598.7119999999995</v>
      </c>
      <c r="W28" s="117">
        <f>'ACT Oct 2021'!BL14</f>
        <v>0</v>
      </c>
      <c r="X28" s="118" t="str">
        <f>'ACT Oct 2021'!BM14</f>
        <v>n</v>
      </c>
      <c r="Y28" s="269"/>
      <c r="Z28" s="269"/>
      <c r="AA28" s="269"/>
      <c r="AB28" s="269"/>
      <c r="AC28" s="269"/>
      <c r="AD28" s="269"/>
      <c r="AE28" s="269"/>
      <c r="AF28" s="269"/>
      <c r="AG28" s="269"/>
      <c r="AH28" s="269"/>
      <c r="AI28" s="269"/>
      <c r="AJ28" s="269"/>
      <c r="AK28" s="269"/>
      <c r="AL28" s="269"/>
      <c r="AM28" s="269"/>
      <c r="AN28" s="269"/>
      <c r="AO28" s="269"/>
    </row>
    <row r="29" spans="1:41" ht="14" x14ac:dyDescent="0.15">
      <c r="A29" s="110" t="str">
        <f>'ACT Oct 2021'!K15</f>
        <v>Red Energy</v>
      </c>
      <c r="B29" s="111" t="str">
        <f>'ACT Oct 2021'!L15</f>
        <v>Red Business Saver</v>
      </c>
      <c r="C29" s="112">
        <f>IF('ACT Oct 2021'!BP15=0,91*'ACT Oct 2021'!M15/100,(91*'ACT Oct 2021'!M15/100)+'ACT Oct 2021'!BP15/4)</f>
        <v>104.63345454545453</v>
      </c>
      <c r="D29" s="112">
        <f>IF('ACT Oct 2021'!O15="",$C$21*$C$22*'ACT Oct 2021'!N15/100,IF($C$21*$C$22&gt;='ACT Oct 2021'!P15,('ACT Oct 2021'!P15*'ACT Oct 2021'!N15/100),($C$21*$C$22*'ACT Oct 2021'!N15/100)))</f>
        <v>979.36363636363637</v>
      </c>
      <c r="E29" s="112">
        <f>IF(AND('ACT Oct 2021'!P15&gt;0,'ACT Oct 2021'!R15&gt;0),IF($C$21*$C$22&lt;'ACT Oct 2021'!P15,0,IF($C$21*$C$22&lt;=('ACT Oct 2021'!R15+'ACT Oct 2021'!P15),(($C$21*$C$22-'ACT Oct 2021'!P15)*'ACT Oct 2021'!Q15/100),(('ACT Oct 2021'!R15)*'ACT Oct 2021'!Q15/100))),0)</f>
        <v>0</v>
      </c>
      <c r="F29" s="112">
        <f>IF(AND('ACT Oct 2021'!Q15&gt;0,'ACT Oct 2021'!S15&gt;0),IF($C$21*$C$22&lt;('ACT Oct 2021'!R15+'ACT Oct 2021'!P15),0,IF($C$21*$C$22&lt;=('ACT Oct 2021'!T15+'ACT Oct 2021'!R15+'ACT Oct 2021'!P15),(($C$21*$C$22-('ACT Oct 2021'!R15+'ACT Oct 2021'!P15))*'ACT Oct 2021'!S15/100),('ACT Oct 2021'!T15*'ACT Oct 2021'!S15/100))),0)</f>
        <v>0</v>
      </c>
      <c r="G29" s="112">
        <f>IF(AND('ACT Oct 2021'!R15&gt;0,'ACT Oct 2021'!T15&gt;0),IF(($C$21*$C$22&lt;'ACT Oct 2021'!T15),(0),($C$21*$C$22-'ACT Oct 2021'!T15)*'ACT Oct 2021'!U15/100),IF(AND('ACT Oct 2021'!R15&gt;0,'ACT Oct 2021'!T15=""),IF(($C$21*$C$22&lt;'ACT Oct 2021'!R15+'ACT Oct 2021'!P15),(0),(($C$21*$C$22-('ACT Oct 2021'!R15+'ACT Oct 2021'!P15))*'ACT Oct 2021'!S15/100)),IF(AND('ACT Oct 2021'!P15&gt;0,'ACT Oct 2021'!R15=""&gt;0),IF(($C$21*$C$22&lt;'ACT Oct 2021'!P15),(0),($C$21*$C$22-'ACT Oct 2021'!P15)*'ACT Oct 2021'!Q15/100),0)))</f>
        <v>0</v>
      </c>
      <c r="H29" s="112">
        <f>($C$21*$C$23)*'ACT Oct 2021'!AF15/100</f>
        <v>155.0454545454545</v>
      </c>
      <c r="I29" s="115">
        <f t="shared" si="30"/>
        <v>1239.0425454545455</v>
      </c>
      <c r="J29" s="115">
        <f t="shared" si="33"/>
        <v>4537.636363636364</v>
      </c>
      <c r="K29" s="115">
        <f t="shared" si="34"/>
        <v>4956.1701818181818</v>
      </c>
      <c r="L29" s="85">
        <f t="shared" si="35"/>
        <v>5451.7872000000007</v>
      </c>
      <c r="M29" s="116">
        <f>'ACT Oct 2021'!BB15</f>
        <v>0</v>
      </c>
      <c r="N29" s="116">
        <f>'ACT Oct 2021'!BC15</f>
        <v>0</v>
      </c>
      <c r="O29" s="116">
        <f>'ACT Oct 2021'!BD15</f>
        <v>0</v>
      </c>
      <c r="P29" s="116">
        <f>'ACT Oct 2021'!BE15</f>
        <v>0</v>
      </c>
      <c r="Q29" s="116" t="str">
        <f t="shared" si="31"/>
        <v>No discount</v>
      </c>
      <c r="R29" s="116" t="str">
        <f t="shared" si="32"/>
        <v>Inclusive</v>
      </c>
      <c r="S29" s="211">
        <f t="shared" si="36"/>
        <v>4956.1701818181818</v>
      </c>
      <c r="T29" s="212">
        <f t="shared" si="37"/>
        <v>4956.1701818181818</v>
      </c>
      <c r="U29" s="85">
        <f t="shared" si="38"/>
        <v>5451.7872000000007</v>
      </c>
      <c r="V29" s="85">
        <f t="shared" si="38"/>
        <v>5451.7872000000007</v>
      </c>
      <c r="W29" s="117">
        <f>'ACT Oct 2021'!BL15</f>
        <v>0</v>
      </c>
      <c r="X29" s="118" t="str">
        <f>'ACT Oct 2021'!BM15</f>
        <v>n</v>
      </c>
      <c r="Y29" s="269"/>
      <c r="Z29" s="269"/>
      <c r="AA29" s="269"/>
      <c r="AB29" s="269"/>
      <c r="AC29" s="269"/>
      <c r="AD29" s="269"/>
      <c r="AE29" s="269"/>
      <c r="AF29" s="269"/>
      <c r="AG29" s="269"/>
      <c r="AH29" s="269"/>
      <c r="AI29" s="269"/>
      <c r="AJ29" s="269"/>
      <c r="AK29" s="269"/>
      <c r="AL29" s="269"/>
      <c r="AM29" s="269"/>
      <c r="AN29" s="269"/>
      <c r="AO29" s="269"/>
    </row>
    <row r="30" spans="1:41" ht="14" x14ac:dyDescent="0.15">
      <c r="A30" s="110" t="str">
        <f>'ACT Oct 2021'!K16</f>
        <v>Energy Locals</v>
      </c>
      <c r="B30" s="111" t="str">
        <f>'ACT Oct 2021'!L16</f>
        <v>Business Member</v>
      </c>
      <c r="C30" s="112">
        <f>IF('ACT Oct 2021'!BP16=0,91*'ACT Oct 2021'!M16/100,(91*'ACT Oct 2021'!M16/100)+'ACT Oct 2021'!BP16/4)</f>
        <v>116.17727272727271</v>
      </c>
      <c r="D30" s="112">
        <f>IF('ACT Oct 2021'!O16="",$C$21*$C$22*'ACT Oct 2021'!N16/100,IF($C$21*$C$22&gt;='ACT Oct 2021'!P16,('ACT Oct 2021'!P16*'ACT Oct 2021'!N16/100),($C$21*$C$22*'ACT Oct 2021'!N16/100)))</f>
        <v>970.4545454545455</v>
      </c>
      <c r="E30" s="112">
        <f>IF(AND('ACT Oct 2021'!P16&gt;0,'ACT Oct 2021'!R16&gt;0),IF($C$21*$C$22&lt;'ACT Oct 2021'!P16,0,IF($C$21*$C$22&lt;=('ACT Oct 2021'!R16+'ACT Oct 2021'!P16),(($C$21*$C$22-'ACT Oct 2021'!P16)*'ACT Oct 2021'!Q16/100),(('ACT Oct 2021'!R16)*'ACT Oct 2021'!Q16/100))),0)</f>
        <v>0</v>
      </c>
      <c r="F30" s="112">
        <f>IF(AND('ACT Oct 2021'!Q16&gt;0,'ACT Oct 2021'!S16&gt;0),IF($C$21*$C$22&lt;('ACT Oct 2021'!R16+'ACT Oct 2021'!P16),0,IF($C$21*$C$22&lt;=('ACT Oct 2021'!T16+'ACT Oct 2021'!R16+'ACT Oct 2021'!P16),(($C$21*$C$22-('ACT Oct 2021'!R16+'ACT Oct 2021'!P16))*'ACT Oct 2021'!S16/100),('ACT Oct 2021'!T16*'ACT Oct 2021'!S16/100))),0)</f>
        <v>0</v>
      </c>
      <c r="G30" s="112">
        <f>IF(AND('ACT Oct 2021'!R16&gt;0,'ACT Oct 2021'!T16&gt;0),IF(($C$21*$C$22&lt;'ACT Oct 2021'!T16),(0),($C$21*$C$22-'ACT Oct 2021'!T16)*'ACT Oct 2021'!U16/100),IF(AND('ACT Oct 2021'!R16&gt;0,'ACT Oct 2021'!T16=""),IF(($C$21*$C$22&lt;'ACT Oct 2021'!R16+'ACT Oct 2021'!P16),(0),(($C$21*$C$22-('ACT Oct 2021'!R16+'ACT Oct 2021'!P16))*'ACT Oct 2021'!S16/100)),IF(AND('ACT Oct 2021'!P16&gt;0,'ACT Oct 2021'!R16=""&gt;0),IF(($C$21*$C$22&lt;'ACT Oct 2021'!P16),(0),($C$21*$C$22-'ACT Oct 2021'!P16)*'ACT Oct 2021'!Q16/100),0)))</f>
        <v>0</v>
      </c>
      <c r="H30" s="112">
        <f>($C$21*$C$23)*'ACT Oct 2021'!AF16/100</f>
        <v>197.72727272727269</v>
      </c>
      <c r="I30" s="115">
        <f t="shared" si="30"/>
        <v>1284.359090909091</v>
      </c>
      <c r="J30" s="115">
        <f t="shared" si="33"/>
        <v>4672.727272727273</v>
      </c>
      <c r="K30" s="115">
        <f t="shared" si="34"/>
        <v>5137.4363636363641</v>
      </c>
      <c r="L30" s="85">
        <f t="shared" si="35"/>
        <v>5651.1800000000012</v>
      </c>
      <c r="M30" s="116">
        <f>'ACT Oct 2021'!BB16</f>
        <v>0</v>
      </c>
      <c r="N30" s="116">
        <f>'ACT Oct 2021'!BC16</f>
        <v>0</v>
      </c>
      <c r="O30" s="116">
        <f>'ACT Oct 2021'!BD16</f>
        <v>0</v>
      </c>
      <c r="P30" s="116">
        <f>'ACT Oct 2021'!BE16</f>
        <v>0</v>
      </c>
      <c r="Q30" s="116" t="str">
        <f t="shared" si="31"/>
        <v>No discount</v>
      </c>
      <c r="R30" s="116" t="str">
        <f t="shared" si="32"/>
        <v>Exclusive</v>
      </c>
      <c r="S30" s="211">
        <f t="shared" si="36"/>
        <v>5137.4363636363641</v>
      </c>
      <c r="T30" s="212">
        <f t="shared" si="37"/>
        <v>5137.4363636363641</v>
      </c>
      <c r="U30" s="85">
        <f t="shared" si="38"/>
        <v>5651.1800000000012</v>
      </c>
      <c r="V30" s="85">
        <f t="shared" si="38"/>
        <v>5651.1800000000012</v>
      </c>
      <c r="W30" s="117">
        <f>'ACT Oct 2021'!BL16</f>
        <v>0</v>
      </c>
      <c r="X30" s="118" t="str">
        <f>'ACT Oct 2021'!BM16</f>
        <v>n</v>
      </c>
      <c r="Y30" s="269"/>
      <c r="Z30" s="269"/>
      <c r="AA30" s="269"/>
      <c r="AB30" s="269"/>
      <c r="AC30" s="269"/>
      <c r="AD30" s="269"/>
      <c r="AE30" s="269"/>
      <c r="AF30" s="269"/>
      <c r="AG30" s="269"/>
      <c r="AH30" s="269"/>
      <c r="AI30" s="269"/>
      <c r="AJ30" s="269"/>
      <c r="AK30" s="269"/>
      <c r="AL30" s="269"/>
      <c r="AM30" s="269"/>
      <c r="AN30" s="269"/>
      <c r="AO30" s="269"/>
    </row>
    <row r="31" spans="1:41" ht="15" thickBot="1" x14ac:dyDescent="0.2">
      <c r="A31" s="121" t="str">
        <f>'ACT Oct 2021'!K17</f>
        <v>ReAmped Energy</v>
      </c>
      <c r="B31" s="122" t="str">
        <f>'ACT Oct 2021'!L17</f>
        <v xml:space="preserve">Business </v>
      </c>
      <c r="C31" s="123">
        <f>IF('ACT Oct 2021'!BP17=0,91*'ACT Oct 2021'!M17/100,(91*'ACT Oct 2021'!M17/100)+'ACT Oct 2021'!BP17/4)</f>
        <v>76.431727272727272</v>
      </c>
      <c r="D31" s="123">
        <f>IF('ACT Oct 2021'!O17="",$C$21*$C$22*'ACT Oct 2021'!N17/100,IF($C$21*$C$22&gt;='ACT Oct 2021'!P17,('ACT Oct 2021'!P17*'ACT Oct 2021'!N17/100),($C$21*$C$22*'ACT Oct 2021'!N17/100)))</f>
        <v>975.86363636363637</v>
      </c>
      <c r="E31" s="123">
        <f>IF(AND('ACT Oct 2021'!P17&gt;0,'ACT Oct 2021'!R17&gt;0),IF($C$21*$C$22&lt;'ACT Oct 2021'!P17,0,IF($C$21*$C$22&lt;=('ACT Oct 2021'!R17+'ACT Oct 2021'!P17),(($C$21*$C$22-'ACT Oct 2021'!P17)*'ACT Oct 2021'!Q17/100),(('ACT Oct 2021'!R17)*'ACT Oct 2021'!Q17/100))),0)</f>
        <v>0</v>
      </c>
      <c r="F31" s="123">
        <f>IF(AND('ACT Oct 2021'!Q17&gt;0,'ACT Oct 2021'!S17&gt;0),IF($C$21*$C$22&lt;('ACT Oct 2021'!R17+'ACT Oct 2021'!P17),0,IF($C$21*$C$22&lt;=('ACT Oct 2021'!T17+'ACT Oct 2021'!R17+'ACT Oct 2021'!P17),(($C$21*$C$22-('ACT Oct 2021'!R17+'ACT Oct 2021'!P17))*'ACT Oct 2021'!S17/100),('ACT Oct 2021'!T17*'ACT Oct 2021'!S17/100))),0)</f>
        <v>0</v>
      </c>
      <c r="G31" s="123">
        <f>IF(AND('ACT Oct 2021'!R17&gt;0,'ACT Oct 2021'!T17&gt;0),IF(($C$21*$C$22&lt;'ACT Oct 2021'!T17),(0),($C$21*$C$22-'ACT Oct 2021'!T17)*'ACT Oct 2021'!U17/100),IF(AND('ACT Oct 2021'!R17&gt;0,'ACT Oct 2021'!T17=""),IF(($C$21*$C$22&lt;'ACT Oct 2021'!R17+'ACT Oct 2021'!P17),(0),(($C$21*$C$22-('ACT Oct 2021'!R17+'ACT Oct 2021'!P17))*'ACT Oct 2021'!S17/100)),IF(AND('ACT Oct 2021'!P17&gt;0,'ACT Oct 2021'!R17=""&gt;0),IF(($C$21*$C$22&lt;'ACT Oct 2021'!P17),(0),($C$21*$C$22-'ACT Oct 2021'!P17)*'ACT Oct 2021'!Q17/100),0)))</f>
        <v>0</v>
      </c>
      <c r="H31" s="123">
        <f>($C$21*$C$23)*'ACT Oct 2021'!AF17/100</f>
        <v>162.40909090909091</v>
      </c>
      <c r="I31" s="125">
        <f t="shared" ref="I31" si="39">SUM(C31:H31)</f>
        <v>1214.7044545454546</v>
      </c>
      <c r="J31" s="125">
        <f t="shared" ref="J31" si="40">(I31-C31)*4</f>
        <v>4553.090909090909</v>
      </c>
      <c r="K31" s="125">
        <f t="shared" ref="K31" si="41">I31*4</f>
        <v>4858.8178181818184</v>
      </c>
      <c r="L31" s="119">
        <f t="shared" ref="L31" si="42">K31*1.1</f>
        <v>5344.6996000000008</v>
      </c>
      <c r="M31" s="126">
        <f>'ACT Oct 2021'!BB17</f>
        <v>0</v>
      </c>
      <c r="N31" s="126">
        <f>'ACT Oct 2021'!BC17</f>
        <v>0</v>
      </c>
      <c r="O31" s="126">
        <f>'ACT Oct 2021'!BD17</f>
        <v>0</v>
      </c>
      <c r="P31" s="126">
        <f>'ACT Oct 2021'!BE17</f>
        <v>0</v>
      </c>
      <c r="Q31" s="126" t="str">
        <f t="shared" ref="Q31" si="43">IF(SUM(M31:P31)=0,"No discount",IF(M31&gt;0,"Guaranteed off bill",IF(N31&gt;0,"Guaranteed off usage",IF(O31&gt;0,"Pay-on-time off bill","Pay-on-time off usage"))))</f>
        <v>No discount</v>
      </c>
      <c r="R31" s="126" t="str">
        <f t="shared" ref="R31" si="44">IF(OR(A31="Origin Energy",A31="Red Energy",A31="Powershop"),"Inclusive","Exclusive")</f>
        <v>Exclusive</v>
      </c>
      <c r="S31" s="213">
        <f t="shared" ref="S31" si="45">IF(AND(Q31="Guaranteed off bill",R31="Inclusive"),((K31*1.1)-((K31*1.1)*M31/100))/1.1,IF(AND(Q31="Guaranteed off usage",R31="Inclusive"),((K31*1.1)-((J31*1.1)*N31/100))/1.1,IF(AND(Q31="Guaranteed off bill",R31="Exclusive"),K31-(K31*M31/100),IF(AND(Q31="Guaranteed off usage",R31="Exclusive"),K31-(J31*N31/100),IF(R31="Inclusive",((K31*1.1))/1.1,K31)))))</f>
        <v>4858.8178181818184</v>
      </c>
      <c r="T31" s="214">
        <f t="shared" ref="T31" si="46">IF(AND(Q31="Pay-on-time off bill",R31="Inclusive"),((S31*1.1)-((S31*1.1)*O31/100))/1.1,IF(AND(Q31="Pay-on-time off usage",R31="Inclusive"),((S31*1.1)-((J31*1.1)*P31/100))/1.1,IF(AND(Q31="Pay-on-time off bill",R31="Exclusive"),S31-(S31*O31/100),IF(AND(Q31="Pay-on-time off usage",R31="Exclusive"),S31-(J31*P31/100),IF(R31="Inclusive",((S31*1.1))/1.1,S31)))))</f>
        <v>4858.8178181818184</v>
      </c>
      <c r="U31" s="119">
        <f t="shared" ref="U31" si="47">S31*1.1</f>
        <v>5344.6996000000008</v>
      </c>
      <c r="V31" s="119">
        <f t="shared" ref="V31" si="48">T31*1.1</f>
        <v>5344.6996000000008</v>
      </c>
      <c r="W31" s="127">
        <f>'ACT Oct 2021'!BL17</f>
        <v>0</v>
      </c>
      <c r="X31" s="128" t="str">
        <f>'ACT Oct 2021'!BM17</f>
        <v>n</v>
      </c>
      <c r="Y31" s="269"/>
      <c r="Z31" s="269"/>
      <c r="AA31" s="269"/>
      <c r="AB31" s="269"/>
      <c r="AC31" s="269"/>
      <c r="AD31" s="269"/>
      <c r="AE31" s="269"/>
      <c r="AF31" s="269"/>
      <c r="AG31" s="269"/>
      <c r="AH31" s="269"/>
      <c r="AI31" s="269"/>
      <c r="AJ31" s="269"/>
      <c r="AK31" s="269"/>
      <c r="AL31" s="269"/>
      <c r="AM31" s="269"/>
      <c r="AN31" s="269"/>
      <c r="AO31" s="269"/>
    </row>
    <row r="32" spans="1:41" x14ac:dyDescent="0.15">
      <c r="A32" s="269"/>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row>
    <row r="33" spans="1:41" ht="14" thickBot="1" x14ac:dyDescent="0.2">
      <c r="A33" s="269"/>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69"/>
    </row>
    <row r="34" spans="1:41" ht="14" x14ac:dyDescent="0.15">
      <c r="A34" s="74" t="s">
        <v>91</v>
      </c>
      <c r="B34" s="75"/>
      <c r="C34" s="75"/>
      <c r="D34" s="75"/>
      <c r="E34" s="75"/>
      <c r="F34" s="75"/>
      <c r="G34" s="75"/>
      <c r="H34" s="75"/>
      <c r="I34" s="75"/>
      <c r="J34" s="75"/>
      <c r="K34" s="75"/>
      <c r="L34" s="75"/>
      <c r="M34" s="75"/>
      <c r="N34" s="75"/>
      <c r="O34" s="75"/>
      <c r="P34" s="75"/>
      <c r="Q34" s="75"/>
      <c r="R34" s="75"/>
      <c r="S34" s="75"/>
      <c r="T34" s="75"/>
      <c r="U34" s="75"/>
      <c r="V34" s="75"/>
      <c r="W34" s="75"/>
      <c r="X34" s="76"/>
      <c r="Y34" s="269"/>
      <c r="Z34" s="269"/>
      <c r="AA34" s="269"/>
      <c r="AB34" s="269"/>
      <c r="AC34" s="269"/>
      <c r="AD34" s="269"/>
      <c r="AE34" s="269"/>
      <c r="AF34" s="269"/>
      <c r="AG34" s="269"/>
      <c r="AH34" s="269"/>
      <c r="AI34" s="269"/>
      <c r="AJ34" s="269"/>
      <c r="AK34" s="269"/>
      <c r="AL34" s="269"/>
      <c r="AM34" s="269"/>
      <c r="AN34" s="269"/>
      <c r="AO34" s="269"/>
    </row>
    <row r="35" spans="1:41" ht="14" x14ac:dyDescent="0.15">
      <c r="A35" s="77" t="s">
        <v>51</v>
      </c>
      <c r="B35" s="32"/>
      <c r="C35" s="86">
        <v>5000</v>
      </c>
      <c r="D35" s="32"/>
      <c r="E35" s="32"/>
      <c r="F35" s="32"/>
      <c r="G35" s="32"/>
      <c r="H35" s="32"/>
      <c r="I35" s="32"/>
      <c r="J35" s="32"/>
      <c r="K35" s="32"/>
      <c r="L35" s="32"/>
      <c r="M35" s="32"/>
      <c r="N35" s="32"/>
      <c r="O35" s="32"/>
      <c r="P35" s="32"/>
      <c r="Q35" s="32"/>
      <c r="R35" s="32"/>
      <c r="S35" s="32"/>
      <c r="T35" s="32"/>
      <c r="U35" s="32"/>
      <c r="V35" s="32"/>
      <c r="W35" s="32"/>
      <c r="X35" s="78"/>
      <c r="Y35" s="269"/>
      <c r="Z35" s="269"/>
      <c r="AA35" s="269"/>
      <c r="AB35" s="269"/>
      <c r="AC35" s="269"/>
      <c r="AD35" s="269"/>
      <c r="AE35" s="269"/>
      <c r="AF35" s="269"/>
      <c r="AG35" s="269"/>
      <c r="AH35" s="269"/>
      <c r="AI35" s="269"/>
      <c r="AJ35" s="269"/>
      <c r="AK35" s="269"/>
      <c r="AL35" s="269"/>
      <c r="AM35" s="269"/>
      <c r="AN35" s="269"/>
      <c r="AO35" s="269"/>
    </row>
    <row r="36" spans="1:41" ht="14" x14ac:dyDescent="0.15">
      <c r="A36" s="77" t="s">
        <v>52</v>
      </c>
      <c r="B36" s="32"/>
      <c r="C36" s="87">
        <v>0.3</v>
      </c>
      <c r="D36" s="32"/>
      <c r="E36" s="32"/>
      <c r="F36" s="32"/>
      <c r="G36" s="32"/>
      <c r="H36" s="32"/>
      <c r="I36" s="32"/>
      <c r="J36" s="32"/>
      <c r="K36" s="32"/>
      <c r="L36" s="32"/>
      <c r="M36" s="32"/>
      <c r="N36" s="32"/>
      <c r="O36" s="32"/>
      <c r="P36" s="32"/>
      <c r="Q36" s="32"/>
      <c r="R36" s="32"/>
      <c r="S36" s="32"/>
      <c r="T36" s="32"/>
      <c r="U36" s="32"/>
      <c r="V36" s="32"/>
      <c r="W36" s="32"/>
      <c r="X36" s="78"/>
      <c r="Y36" s="269"/>
      <c r="Z36" s="269"/>
      <c r="AA36" s="269"/>
      <c r="AB36" s="269"/>
      <c r="AC36" s="269"/>
      <c r="AD36" s="269"/>
      <c r="AE36" s="269"/>
      <c r="AF36" s="269"/>
      <c r="AG36" s="269"/>
      <c r="AH36" s="269"/>
      <c r="AI36" s="269"/>
      <c r="AJ36" s="269"/>
      <c r="AK36" s="269"/>
      <c r="AL36" s="269"/>
      <c r="AM36" s="269"/>
      <c r="AN36" s="269"/>
      <c r="AO36" s="269"/>
    </row>
    <row r="37" spans="1:41" ht="14" x14ac:dyDescent="0.15">
      <c r="A37" s="77" t="s">
        <v>53</v>
      </c>
      <c r="B37" s="32"/>
      <c r="C37" s="87">
        <v>0.4</v>
      </c>
      <c r="D37" s="32"/>
      <c r="E37" s="32"/>
      <c r="F37" s="32"/>
      <c r="G37" s="32"/>
      <c r="H37" s="32"/>
      <c r="I37" s="32"/>
      <c r="J37" s="32"/>
      <c r="K37" s="32"/>
      <c r="L37" s="32"/>
      <c r="M37" s="32"/>
      <c r="N37" s="32"/>
      <c r="O37" s="32"/>
      <c r="P37" s="32"/>
      <c r="Q37" s="32"/>
      <c r="R37" s="32"/>
      <c r="S37" s="32"/>
      <c r="T37" s="32"/>
      <c r="U37" s="32"/>
      <c r="V37" s="32"/>
      <c r="W37" s="32"/>
      <c r="X37" s="78"/>
      <c r="Y37" s="269"/>
      <c r="Z37" s="269"/>
      <c r="AA37" s="269"/>
      <c r="AB37" s="269"/>
      <c r="AC37" s="269"/>
      <c r="AD37" s="269"/>
      <c r="AE37" s="269"/>
      <c r="AF37" s="269"/>
      <c r="AG37" s="269"/>
      <c r="AH37" s="269"/>
      <c r="AI37" s="269"/>
      <c r="AJ37" s="269"/>
      <c r="AK37" s="269"/>
      <c r="AL37" s="269"/>
      <c r="AM37" s="269"/>
      <c r="AN37" s="269"/>
      <c r="AO37" s="269"/>
    </row>
    <row r="38" spans="1:41" ht="14" x14ac:dyDescent="0.15">
      <c r="A38" s="77" t="s">
        <v>54</v>
      </c>
      <c r="B38" s="32"/>
      <c r="C38" s="87">
        <v>0.3</v>
      </c>
      <c r="D38" s="32"/>
      <c r="E38" s="32"/>
      <c r="F38" s="32"/>
      <c r="G38" s="32"/>
      <c r="H38" s="32"/>
      <c r="I38" s="32"/>
      <c r="J38" s="32"/>
      <c r="K38" s="32"/>
      <c r="L38" s="32"/>
      <c r="M38" s="32"/>
      <c r="N38" s="32"/>
      <c r="O38" s="32"/>
      <c r="P38" s="32"/>
      <c r="Q38" s="32"/>
      <c r="R38" s="32"/>
      <c r="S38" s="32"/>
      <c r="T38" s="32"/>
      <c r="U38" s="32"/>
      <c r="V38" s="32"/>
      <c r="W38" s="32"/>
      <c r="X38" s="78"/>
      <c r="Y38" s="269"/>
      <c r="Z38" s="269"/>
      <c r="AA38" s="269"/>
      <c r="AB38" s="269"/>
      <c r="AC38" s="269"/>
      <c r="AD38" s="269"/>
      <c r="AE38" s="269"/>
      <c r="AF38" s="269"/>
      <c r="AG38" s="269"/>
      <c r="AH38" s="269"/>
      <c r="AI38" s="269"/>
      <c r="AJ38" s="269"/>
      <c r="AK38" s="269"/>
      <c r="AL38" s="269"/>
      <c r="AM38" s="269"/>
      <c r="AN38" s="269"/>
      <c r="AO38" s="269"/>
    </row>
    <row r="39" spans="1:41" ht="15" thickBot="1" x14ac:dyDescent="0.2">
      <c r="A39" s="174"/>
      <c r="B39" s="175"/>
      <c r="C39" s="175"/>
      <c r="D39" s="175"/>
      <c r="E39" s="175"/>
      <c r="F39" s="175"/>
      <c r="G39" s="175"/>
      <c r="H39" s="175"/>
      <c r="I39" s="175"/>
      <c r="J39" s="175"/>
      <c r="K39" s="175"/>
      <c r="L39" s="175"/>
      <c r="M39" s="175"/>
      <c r="N39" s="175"/>
      <c r="O39" s="175"/>
      <c r="P39" s="175"/>
      <c r="Q39" s="175"/>
      <c r="R39" s="175"/>
      <c r="S39" s="175"/>
      <c r="T39" s="175"/>
      <c r="U39" s="175"/>
      <c r="V39" s="175"/>
      <c r="W39" s="175"/>
      <c r="X39" s="176"/>
      <c r="Y39" s="269"/>
      <c r="Z39" s="269"/>
      <c r="AA39" s="269"/>
      <c r="AB39" s="269"/>
      <c r="AC39" s="269"/>
      <c r="AD39" s="269"/>
      <c r="AE39" s="269"/>
      <c r="AF39" s="269"/>
      <c r="AG39" s="269"/>
      <c r="AH39" s="269"/>
      <c r="AI39" s="269"/>
      <c r="AJ39" s="269"/>
      <c r="AK39" s="269"/>
      <c r="AL39" s="269"/>
      <c r="AM39" s="269"/>
      <c r="AN39" s="269"/>
      <c r="AO39" s="269"/>
    </row>
    <row r="40" spans="1:41" ht="75" x14ac:dyDescent="0.15">
      <c r="A40" s="177" t="s">
        <v>55</v>
      </c>
      <c r="B40" s="178" t="s">
        <v>56</v>
      </c>
      <c r="C40" s="179" t="s">
        <v>57</v>
      </c>
      <c r="D40" s="179" t="s">
        <v>58</v>
      </c>
      <c r="E40" s="179" t="s">
        <v>6</v>
      </c>
      <c r="F40" s="179" t="s">
        <v>170</v>
      </c>
      <c r="G40" s="179" t="s">
        <v>171</v>
      </c>
      <c r="H40" s="179" t="s">
        <v>172</v>
      </c>
      <c r="I40" s="179" t="s">
        <v>111</v>
      </c>
      <c r="J40" s="206" t="s">
        <v>335</v>
      </c>
      <c r="K40" s="207" t="s">
        <v>101</v>
      </c>
      <c r="L40" s="180" t="s">
        <v>339</v>
      </c>
      <c r="M40" s="181" t="s">
        <v>102</v>
      </c>
      <c r="N40" s="181" t="s">
        <v>183</v>
      </c>
      <c r="O40" s="181" t="s">
        <v>116</v>
      </c>
      <c r="P40" s="181" t="s">
        <v>84</v>
      </c>
      <c r="Q40" s="208" t="s">
        <v>336</v>
      </c>
      <c r="R40" s="208" t="s">
        <v>337</v>
      </c>
      <c r="S40" s="209" t="s">
        <v>85</v>
      </c>
      <c r="T40" s="209" t="s">
        <v>86</v>
      </c>
      <c r="U40" s="182" t="s">
        <v>176</v>
      </c>
      <c r="V40" s="182" t="s">
        <v>177</v>
      </c>
      <c r="W40" s="181" t="s">
        <v>87</v>
      </c>
      <c r="X40" s="183" t="s">
        <v>88</v>
      </c>
      <c r="Y40" s="269"/>
      <c r="Z40" s="269"/>
      <c r="AA40" s="269"/>
      <c r="AB40" s="269"/>
      <c r="AC40" s="269"/>
      <c r="AD40" s="269"/>
      <c r="AE40" s="269"/>
      <c r="AF40" s="269"/>
      <c r="AG40" s="269"/>
      <c r="AH40" s="269"/>
      <c r="AI40" s="269"/>
      <c r="AJ40" s="269"/>
      <c r="AK40" s="269"/>
      <c r="AL40" s="269"/>
      <c r="AM40" s="269"/>
      <c r="AN40" s="269"/>
      <c r="AO40" s="269"/>
    </row>
    <row r="41" spans="1:41" ht="14" x14ac:dyDescent="0.15">
      <c r="A41" s="110" t="str">
        <f>'ACT Oct 2021'!K18</f>
        <v>ActewAGL</v>
      </c>
      <c r="B41" s="111" t="str">
        <f>'ACT Oct 2021'!L18</f>
        <v>Business Saver</v>
      </c>
      <c r="C41" s="112">
        <f>IF('ACT Oct 2021'!BP18=0,91*'ACT Oct 2021'!M18/100,(91*'ACT Oct 2021'!M18/100)+'ACT Oct 2021'!BP18/4)</f>
        <v>107.9590909090909</v>
      </c>
      <c r="D41" s="112">
        <f>IF('ACT Oct 2021'!O18="",$C$35*$C$36*'ACT Oct 2021'!N18/100,IF($C$35*$C$36&gt;='ACT Oct 2021'!P18,('ACT Oct 2021'!P18*'ACT Oct 2021'!N18/100),($C$35*$C$36*'ACT Oct 2021'!N18/100)))</f>
        <v>504.5454545454545</v>
      </c>
      <c r="E41" s="112">
        <f>IF(AND('ACT Oct 2021'!P18&gt;0,'ACT Oct 2021'!R18&gt;0),IF($C$35*$C$36&lt;'ACT Oct 2021'!P18,0,IF($C$35*$C$36&lt;=('ACT Oct 2021'!R18+'ACT Oct 2021'!P18),(($C$35*$C$36-'ACT Oct 2021'!P18)*'ACT Oct 2021'!Q18/100),(('ACT Oct 2021'!R18)*'ACT Oct 2021'!Q18/100))),0)</f>
        <v>0</v>
      </c>
      <c r="F41" s="112">
        <f>IF(AND('ACT Oct 2021'!R18&gt;0,'ACT Oct 2021'!T18&gt;0),IF(($C$35*$C$36&lt;'ACT Oct 2021'!T18),(0),($C$35*$C$36-'ACT Oct 2021'!T18)*'ACT Oct 2021'!U18/100),IF(AND('ACT Oct 2021'!R18&gt;0,'ACT Oct 2021'!T18=""),IF(($C$35*$C$36&lt;'ACT Oct 2021'!R18+'ACT Oct 2021'!P18),(0),(($C$35*$C$36-('ACT Oct 2021'!R18+'ACT Oct 2021'!P18))*'ACT Oct 2021'!S18/100)),IF(AND('ACT Oct 2021'!P18&gt;0,'ACT Oct 2021'!R18=""&gt;0),IF(($C$35*$C$36&lt;'ACT Oct 2021'!P18),(0),($C$35*$C$36-'ACT Oct 2021'!P18)*'ACT Oct 2021'!Q18/100),0)))</f>
        <v>0</v>
      </c>
      <c r="G41" s="112">
        <f>($C$35*$C$37)*'ACT Oct 2021'!AI18/100</f>
        <v>481.81818181818176</v>
      </c>
      <c r="H41" s="112">
        <f>($C$35*$C$38)*'ACT Oct 2021'!W18/100</f>
        <v>265.90909090909088</v>
      </c>
      <c r="I41" s="115">
        <f t="shared" ref="I41:I45" si="49">SUM(C41:H41)</f>
        <v>1360.2318181818182</v>
      </c>
      <c r="J41" s="115">
        <f>(I41-C41)*4</f>
        <v>5009.090909090909</v>
      </c>
      <c r="K41" s="115">
        <f>I41*4</f>
        <v>5440.9272727272728</v>
      </c>
      <c r="L41" s="85">
        <f>K41*1.1</f>
        <v>5985.02</v>
      </c>
      <c r="M41" s="116">
        <f>'ACT Oct 2021'!BB18</f>
        <v>0</v>
      </c>
      <c r="N41" s="116">
        <f>'ACT Oct 2021'!BC18</f>
        <v>0</v>
      </c>
      <c r="O41" s="116">
        <f>'ACT Oct 2021'!BD18</f>
        <v>0</v>
      </c>
      <c r="P41" s="116">
        <f>'ACT Oct 2021'!BE18</f>
        <v>0</v>
      </c>
      <c r="Q41" s="116" t="str">
        <f t="shared" ref="Q41:Q45" si="50">IF(SUM(M41:P41)=0,"No discount",IF(M41&gt;0,"Guaranteed off bill",IF(N41&gt;0,"Guaranteed off usage",IF(O41&gt;0,"Pay-on-time off bill","Pay-on-time off usage"))))</f>
        <v>No discount</v>
      </c>
      <c r="R41" s="116" t="str">
        <f t="shared" ref="R41:R45" si="51">IF(OR(A41="Origin Energy",A41="Red Energy",A41="Powershop"),"Inclusive","Exclusive")</f>
        <v>Exclusive</v>
      </c>
      <c r="S41" s="211">
        <f>IF(AND(Q41="Guaranteed off bill",R41="Inclusive"),((K41*1.1)-((K41*1.1)*M41/100))/1.1,IF(AND(Q41="Guaranteed off usage",R41="Inclusive"),((K41*1.1)-((J41*1.1)*N41/100))/1.1,IF(AND(Q41="Guaranteed off bill",R41="Exclusive"),K41-(K41*M41/100),IF(AND(Q41="Guaranteed off usage",R41="Exclusive"),K41-(J41*N41/100),IF(R41="Inclusive",((K41*1.1))/1.1,K41)))))</f>
        <v>5440.9272727272728</v>
      </c>
      <c r="T41" s="212">
        <f>IF(AND(Q41="Pay-on-time off bill",R41="Inclusive"),((S41*1.1)-((S41*1.1)*O41/100))/1.1,IF(AND(Q41="Pay-on-time off usage",R41="Inclusive"),((S41*1.1)-((J41*1.1)*P41/100))/1.1,IF(AND(Q41="Pay-on-time off bill",R41="Exclusive"),S41-(S41*O41/100),IF(AND(Q41="Pay-on-time off usage",R41="Exclusive"),S41-(J41*P41/100),IF(R41="Inclusive",((S41*1.1))/1.1,S41)))))</f>
        <v>5440.9272727272728</v>
      </c>
      <c r="U41" s="85">
        <f t="shared" ref="U41:V45" si="52">S41*1.1</f>
        <v>5985.02</v>
      </c>
      <c r="V41" s="85">
        <f t="shared" si="52"/>
        <v>5985.02</v>
      </c>
      <c r="W41" s="117">
        <f>'ACT Oct 2021'!BL18</f>
        <v>0</v>
      </c>
      <c r="X41" s="118" t="str">
        <f>'ACT Oct 2021'!BM18</f>
        <v>n</v>
      </c>
      <c r="Y41" s="269"/>
      <c r="Z41" s="269"/>
      <c r="AA41" s="269"/>
      <c r="AB41" s="269"/>
      <c r="AC41" s="269"/>
      <c r="AD41" s="269"/>
      <c r="AE41" s="269"/>
      <c r="AF41" s="269"/>
      <c r="AG41" s="269"/>
      <c r="AH41" s="269"/>
      <c r="AI41" s="269"/>
      <c r="AJ41" s="269"/>
      <c r="AK41" s="269"/>
      <c r="AL41" s="269"/>
      <c r="AM41" s="269"/>
      <c r="AN41" s="269"/>
      <c r="AO41" s="269"/>
    </row>
    <row r="42" spans="1:41" ht="14" x14ac:dyDescent="0.15">
      <c r="A42" s="110" t="str">
        <f>'ACT Oct 2021'!K19</f>
        <v>EnergyAustralia</v>
      </c>
      <c r="B42" s="111" t="str">
        <f>'ACT Oct 2021'!L19</f>
        <v>Total Plan</v>
      </c>
      <c r="C42" s="112">
        <f>IF('ACT Oct 2021'!BP19=0,91*'ACT Oct 2021'!M19/100,(91*'ACT Oct 2021'!M19/100)+'ACT Oct 2021'!BP19/4)</f>
        <v>112.38499999999998</v>
      </c>
      <c r="D42" s="112">
        <f>IF('ACT Oct 2021'!O19="",$C$35*$C$36*'ACT Oct 2021'!N19/100,IF($C$35*$C$36&gt;='ACT Oct 2021'!P19,('ACT Oct 2021'!P19*'ACT Oct 2021'!N19/100),($C$35*$C$36*'ACT Oct 2021'!N19/100)))</f>
        <v>657.40909090909088</v>
      </c>
      <c r="E42" s="112">
        <f>IF(AND('ACT Oct 2021'!P19&gt;0,'ACT Oct 2021'!R19&gt;0),IF($C$35*$C$36&lt;'ACT Oct 2021'!P19,0,IF($C$35*$C$36&lt;=('ACT Oct 2021'!R19+'ACT Oct 2021'!P19),(($C$35*$C$36-'ACT Oct 2021'!P19)*'ACT Oct 2021'!Q19/100),(('ACT Oct 2021'!R19)*'ACT Oct 2021'!Q19/100))),0)</f>
        <v>0</v>
      </c>
      <c r="F42" s="112">
        <f>IF(AND('ACT Oct 2021'!R19&gt;0,'ACT Oct 2021'!T19&gt;0),IF(($C$35*$C$36&lt;'ACT Oct 2021'!T19),(0),($C$35*$C$36-'ACT Oct 2021'!T19)*'ACT Oct 2021'!U19/100),IF(AND('ACT Oct 2021'!R19&gt;0,'ACT Oct 2021'!T19=""),IF(($C$35*$C$36&lt;'ACT Oct 2021'!R19+'ACT Oct 2021'!P19),(0),(($C$35*$C$36-('ACT Oct 2021'!R19+'ACT Oct 2021'!P19))*'ACT Oct 2021'!S19/100)),IF(AND('ACT Oct 2021'!P19&gt;0,'ACT Oct 2021'!R19=""&gt;0),IF(($C$35*$C$36&lt;'ACT Oct 2021'!P19),(0),($C$35*$C$36-'ACT Oct 2021'!P19)*'ACT Oct 2021'!Q19/100),0)))</f>
        <v>0</v>
      </c>
      <c r="G42" s="112">
        <f>($C$35*$C$37)*'ACT Oct 2021'!AI19/100</f>
        <v>660.36363636363637</v>
      </c>
      <c r="H42" s="112">
        <f>($C$35*$C$38)*'ACT Oct 2021'!W19/100</f>
        <v>386.31818181818176</v>
      </c>
      <c r="I42" s="115">
        <f t="shared" si="49"/>
        <v>1816.475909090909</v>
      </c>
      <c r="J42" s="115">
        <f>(I42-C42)*4</f>
        <v>6816.363636363636</v>
      </c>
      <c r="K42" s="115">
        <f>I42*4</f>
        <v>7265.903636363636</v>
      </c>
      <c r="L42" s="85">
        <f>K42*1.1</f>
        <v>7992.4940000000006</v>
      </c>
      <c r="M42" s="116">
        <f>'ACT Oct 2021'!BB19</f>
        <v>10</v>
      </c>
      <c r="N42" s="116">
        <f>'ACT Oct 2021'!BC19</f>
        <v>0</v>
      </c>
      <c r="O42" s="116">
        <f>'ACT Oct 2021'!BD19</f>
        <v>0</v>
      </c>
      <c r="P42" s="116">
        <f>'ACT Oct 2021'!BE19</f>
        <v>0</v>
      </c>
      <c r="Q42" s="116" t="str">
        <f t="shared" si="50"/>
        <v>Guaranteed off bill</v>
      </c>
      <c r="R42" s="116" t="str">
        <f t="shared" si="51"/>
        <v>Exclusive</v>
      </c>
      <c r="S42" s="211">
        <f>IF(AND(Q42="Guaranteed off bill",R42="Inclusive"),((K42*1.1)-((K42*1.1)*M42/100))/1.1,IF(AND(Q42="Guaranteed off usage",R42="Inclusive"),((K42*1.1)-((J42*1.1)*N42/100))/1.1,IF(AND(Q42="Guaranteed off bill",R42="Exclusive"),K42-(K42*M42/100),IF(AND(Q42="Guaranteed off usage",R42="Exclusive"),K42-(J42*N42/100),IF(R42="Inclusive",((K42*1.1))/1.1,K42)))))</f>
        <v>6539.3132727272723</v>
      </c>
      <c r="T42" s="212">
        <f>IF(AND(Q42="Pay-on-time off bill",R42="Inclusive"),((S42*1.1)-((S42*1.1)*O42/100))/1.1,IF(AND(Q42="Pay-on-time off usage",R42="Inclusive"),((S42*1.1)-((J42*1.1)*P42/100))/1.1,IF(AND(Q42="Pay-on-time off bill",R42="Exclusive"),S42-(S42*O42/100),IF(AND(Q42="Pay-on-time off usage",R42="Exclusive"),S42-(J42*P42/100),IF(R42="Inclusive",((S42*1.1))/1.1,S42)))))</f>
        <v>6539.3132727272723</v>
      </c>
      <c r="U42" s="85">
        <f t="shared" si="52"/>
        <v>7193.2446</v>
      </c>
      <c r="V42" s="85">
        <f t="shared" si="52"/>
        <v>7193.2446</v>
      </c>
      <c r="W42" s="117">
        <f>'ACT Oct 2021'!BL19</f>
        <v>0</v>
      </c>
      <c r="X42" s="118" t="str">
        <f>'ACT Oct 2021'!BM19</f>
        <v>n</v>
      </c>
      <c r="Y42" s="269"/>
      <c r="Z42" s="269"/>
      <c r="AA42" s="269"/>
      <c r="AB42" s="269"/>
      <c r="AC42" s="269"/>
      <c r="AD42" s="269"/>
      <c r="AE42" s="269"/>
      <c r="AF42" s="269"/>
      <c r="AG42" s="269"/>
      <c r="AH42" s="269"/>
      <c r="AI42" s="269"/>
      <c r="AJ42" s="269"/>
      <c r="AK42" s="269"/>
      <c r="AL42" s="269"/>
      <c r="AM42" s="269"/>
      <c r="AN42" s="269"/>
      <c r="AO42" s="269"/>
    </row>
    <row r="43" spans="1:41" ht="14" x14ac:dyDescent="0.15">
      <c r="A43" s="110" t="str">
        <f>'ACT Oct 2021'!K20</f>
        <v>Origin Energy</v>
      </c>
      <c r="B43" s="111" t="str">
        <f>'ACT Oct 2021'!L20</f>
        <v>Go</v>
      </c>
      <c r="C43" s="112">
        <f>IF('ACT Oct 2021'!BP20=0,91*'ACT Oct 2021'!M20/100,(91*'ACT Oct 2021'!M20/100)+'ACT Oct 2021'!BP20/4)</f>
        <v>108.20727272727272</v>
      </c>
      <c r="D43" s="112">
        <f>IF('ACT Oct 2021'!O20="",$C$35*$C$36*'ACT Oct 2021'!N20/100,IF($C$35*$C$36&gt;='ACT Oct 2021'!P20,('ACT Oct 2021'!P20*'ACT Oct 2021'!N20/100),($C$35*$C$36*'ACT Oct 2021'!N20/100)))</f>
        <v>509.7272727272728</v>
      </c>
      <c r="E43" s="112">
        <f>IF(AND('ACT Oct 2021'!P20&gt;0,'ACT Oct 2021'!R20&gt;0),IF($C$35*$C$36&lt;'ACT Oct 2021'!P20,0,IF($C$35*$C$36&lt;=('ACT Oct 2021'!R20+'ACT Oct 2021'!P20),(($C$35*$C$36-'ACT Oct 2021'!P20)*'ACT Oct 2021'!Q20/100),(('ACT Oct 2021'!R20)*'ACT Oct 2021'!Q20/100))),0)</f>
        <v>0</v>
      </c>
      <c r="F43" s="112">
        <f>IF(AND('ACT Oct 2021'!R20&gt;0,'ACT Oct 2021'!T20&gt;0),IF(($C$35*$C$36&lt;'ACT Oct 2021'!T20),(0),($C$35*$C$36-'ACT Oct 2021'!T20)*'ACT Oct 2021'!U20/100),IF(AND('ACT Oct 2021'!R20&gt;0,'ACT Oct 2021'!T20=""),IF(($C$35*$C$36&lt;'ACT Oct 2021'!R20+'ACT Oct 2021'!P20),(0),(($C$35*$C$36-('ACT Oct 2021'!R20+'ACT Oct 2021'!P20))*'ACT Oct 2021'!S20/100)),IF(AND('ACT Oct 2021'!P20&gt;0,'ACT Oct 2021'!R20=""&gt;0),IF(($C$35*$C$36&lt;'ACT Oct 2021'!P20),(0),($C$35*$C$36-'ACT Oct 2021'!P20)*'ACT Oct 2021'!Q20/100),0)))</f>
        <v>0</v>
      </c>
      <c r="G43" s="112">
        <f>($C$35*$C$37)*'ACT Oct 2021'!AI20/100</f>
        <v>488.72727272727263</v>
      </c>
      <c r="H43" s="112">
        <f>($C$35*$C$38)*'ACT Oct 2021'!W20/100</f>
        <v>273.95454545454544</v>
      </c>
      <c r="I43" s="115">
        <f t="shared" si="49"/>
        <v>1380.6163636363635</v>
      </c>
      <c r="J43" s="115">
        <f t="shared" ref="J43:J45" si="53">(I43-C43)*4</f>
        <v>5089.6363636363631</v>
      </c>
      <c r="K43" s="115">
        <f t="shared" ref="K43:K45" si="54">I43*4</f>
        <v>5522.4654545454541</v>
      </c>
      <c r="L43" s="85">
        <f t="shared" ref="L43:L45" si="55">K43*1.1</f>
        <v>6074.7120000000004</v>
      </c>
      <c r="M43" s="116">
        <f>'ACT Oct 2021'!BB20</f>
        <v>0</v>
      </c>
      <c r="N43" s="116">
        <f>'ACT Oct 2021'!BC20</f>
        <v>0</v>
      </c>
      <c r="O43" s="116">
        <f>'ACT Oct 2021'!BD20</f>
        <v>0</v>
      </c>
      <c r="P43" s="116">
        <f>'ACT Oct 2021'!BE20</f>
        <v>0</v>
      </c>
      <c r="Q43" s="116" t="str">
        <f t="shared" si="50"/>
        <v>No discount</v>
      </c>
      <c r="R43" s="116" t="str">
        <f t="shared" si="51"/>
        <v>Inclusive</v>
      </c>
      <c r="S43" s="211">
        <f t="shared" ref="S43:S45" si="56">IF(AND(Q43="Guaranteed off bill",R43="Inclusive"),((K43*1.1)-((K43*1.1)*M43/100))/1.1,IF(AND(Q43="Guaranteed off usage",R43="Inclusive"),((K43*1.1)-((J43*1.1)*N43/100))/1.1,IF(AND(Q43="Guaranteed off bill",R43="Exclusive"),K43-(K43*M43/100),IF(AND(Q43="Guaranteed off usage",R43="Exclusive"),K43-(J43*N43/100),IF(R43="Inclusive",((K43*1.1))/1.1,K43)))))</f>
        <v>5522.4654545454541</v>
      </c>
      <c r="T43" s="212">
        <f t="shared" ref="T43:T45" si="57">IF(AND(Q43="Pay-on-time off bill",R43="Inclusive"),((S43*1.1)-((S43*1.1)*O43/100))/1.1,IF(AND(Q43="Pay-on-time off usage",R43="Inclusive"),((S43*1.1)-((J43*1.1)*P43/100))/1.1,IF(AND(Q43="Pay-on-time off bill",R43="Exclusive"),S43-(S43*O43/100),IF(AND(Q43="Pay-on-time off usage",R43="Exclusive"),S43-(J43*P43/100),IF(R43="Inclusive",((S43*1.1))/1.1,S43)))))</f>
        <v>5522.4654545454541</v>
      </c>
      <c r="U43" s="85">
        <f t="shared" si="52"/>
        <v>6074.7120000000004</v>
      </c>
      <c r="V43" s="85">
        <f t="shared" si="52"/>
        <v>6074.7120000000004</v>
      </c>
      <c r="W43" s="117">
        <f>'ACT Oct 2021'!BL20</f>
        <v>0</v>
      </c>
      <c r="X43" s="118" t="str">
        <f>'ACT Oct 2021'!BM20</f>
        <v>n</v>
      </c>
      <c r="Y43" s="269"/>
      <c r="Z43" s="269"/>
      <c r="AA43" s="269"/>
      <c r="AB43" s="269"/>
      <c r="AC43" s="269"/>
      <c r="AD43" s="269"/>
      <c r="AE43" s="269"/>
      <c r="AF43" s="269"/>
      <c r="AG43" s="269"/>
      <c r="AH43" s="269"/>
      <c r="AI43" s="269"/>
      <c r="AJ43" s="269"/>
      <c r="AK43" s="269"/>
      <c r="AL43" s="269"/>
      <c r="AM43" s="269"/>
      <c r="AN43" s="269"/>
      <c r="AO43" s="269"/>
    </row>
    <row r="44" spans="1:41" ht="14" x14ac:dyDescent="0.15">
      <c r="A44" s="110" t="str">
        <f>'ACT Oct 2021'!K21</f>
        <v>Next Business Energy</v>
      </c>
      <c r="B44" s="111" t="str">
        <f>'ACT Oct 2021'!L21</f>
        <v xml:space="preserve">Assured </v>
      </c>
      <c r="C44" s="112">
        <f>IF('ACT Oct 2021'!BP21=0,91*'ACT Oct 2021'!M21/100,(91*'ACT Oct 2021'!M21/100)+'ACT Oct 2021'!BP21/4)</f>
        <v>73.345999999999989</v>
      </c>
      <c r="D44" s="112">
        <f>IF('ACT Oct 2021'!O21="",$C$35*$C$36*'ACT Oct 2021'!N21/100,IF($C$35*$C$36&gt;='ACT Oct 2021'!P21,('ACT Oct 2021'!P21*'ACT Oct 2021'!N21/100),($C$35*$C$36*'ACT Oct 2021'!N21/100)))</f>
        <v>562.5</v>
      </c>
      <c r="E44" s="112">
        <f>IF(AND('ACT Oct 2021'!P21&gt;0,'ACT Oct 2021'!R21&gt;0),IF($C$35*$C$36&lt;'ACT Oct 2021'!P21,0,IF($C$35*$C$36&lt;=('ACT Oct 2021'!R21+'ACT Oct 2021'!P21),(($C$35*$C$36-'ACT Oct 2021'!P21)*'ACT Oct 2021'!Q21/100),(('ACT Oct 2021'!R21)*'ACT Oct 2021'!Q21/100))),0)</f>
        <v>0</v>
      </c>
      <c r="F44" s="112">
        <f>IF(AND('ACT Oct 2021'!R21&gt;0,'ACT Oct 2021'!T21&gt;0),IF(($C$35*$C$36&lt;'ACT Oct 2021'!T21),(0),($C$35*$C$36-'ACT Oct 2021'!T21)*'ACT Oct 2021'!U21/100),IF(AND('ACT Oct 2021'!R21&gt;0,'ACT Oct 2021'!T21=""),IF(($C$35*$C$36&lt;'ACT Oct 2021'!R21+'ACT Oct 2021'!P21),(0),(($C$35*$C$36-('ACT Oct 2021'!R21+'ACT Oct 2021'!P21))*'ACT Oct 2021'!S21/100)),IF(AND('ACT Oct 2021'!P21&gt;0,'ACT Oct 2021'!R21=""&gt;0),IF(($C$35*$C$36&lt;'ACT Oct 2021'!P21),(0),($C$35*$C$36-'ACT Oct 2021'!P21)*'ACT Oct 2021'!Q21/100),0)))</f>
        <v>0</v>
      </c>
      <c r="G44" s="112">
        <f>($C$35*$C$37)*'ACT Oct 2021'!AI21/100</f>
        <v>570</v>
      </c>
      <c r="H44" s="112">
        <f>($C$35*$C$38)*'ACT Oct 2021'!W21/100</f>
        <v>300</v>
      </c>
      <c r="I44" s="115">
        <f t="shared" si="49"/>
        <v>1505.846</v>
      </c>
      <c r="J44" s="115">
        <f t="shared" si="53"/>
        <v>5730</v>
      </c>
      <c r="K44" s="115">
        <f t="shared" si="54"/>
        <v>6023.384</v>
      </c>
      <c r="L44" s="85">
        <f t="shared" si="55"/>
        <v>6625.7224000000006</v>
      </c>
      <c r="M44" s="116">
        <f>'ACT Oct 2021'!BB21</f>
        <v>0</v>
      </c>
      <c r="N44" s="116">
        <f>'ACT Oct 2021'!BC21</f>
        <v>0</v>
      </c>
      <c r="O44" s="116">
        <f>'ACT Oct 2021'!BD21</f>
        <v>0</v>
      </c>
      <c r="P44" s="116">
        <f>'ACT Oct 2021'!BE21</f>
        <v>0</v>
      </c>
      <c r="Q44" s="116" t="str">
        <f t="shared" si="50"/>
        <v>No discount</v>
      </c>
      <c r="R44" s="116" t="str">
        <f t="shared" si="51"/>
        <v>Exclusive</v>
      </c>
      <c r="S44" s="211">
        <f t="shared" si="56"/>
        <v>6023.384</v>
      </c>
      <c r="T44" s="212">
        <f t="shared" si="57"/>
        <v>6023.384</v>
      </c>
      <c r="U44" s="85">
        <f t="shared" si="52"/>
        <v>6625.7224000000006</v>
      </c>
      <c r="V44" s="85">
        <f t="shared" si="52"/>
        <v>6625.7224000000006</v>
      </c>
      <c r="W44" s="117">
        <f>'ACT Oct 2021'!BL21</f>
        <v>0</v>
      </c>
      <c r="X44" s="118" t="str">
        <f>'ACT Oct 2021'!BM21</f>
        <v>n</v>
      </c>
      <c r="Y44" s="269"/>
      <c r="Z44" s="269"/>
      <c r="AA44" s="269"/>
      <c r="AB44" s="269"/>
      <c r="AC44" s="269"/>
      <c r="AD44" s="269"/>
      <c r="AE44" s="269"/>
      <c r="AF44" s="269"/>
      <c r="AG44" s="269"/>
      <c r="AH44" s="269"/>
      <c r="AI44" s="269"/>
      <c r="AJ44" s="269"/>
      <c r="AK44" s="269"/>
      <c r="AL44" s="269"/>
      <c r="AM44" s="269"/>
      <c r="AN44" s="269"/>
      <c r="AO44" s="269"/>
    </row>
    <row r="45" spans="1:41" ht="14" x14ac:dyDescent="0.15">
      <c r="A45" s="110" t="str">
        <f>'ACT Oct 2021'!K22</f>
        <v>Energy Locals</v>
      </c>
      <c r="B45" s="111" t="str">
        <f>'ACT Oct 2021'!L22</f>
        <v>Business Member</v>
      </c>
      <c r="C45" s="112">
        <f>IF('ACT Oct 2021'!BP22=0,91*'ACT Oct 2021'!M22/100,(91*'ACT Oct 2021'!M22/100)+'ACT Oct 2021'!BP22/4)</f>
        <v>116.17727272727271</v>
      </c>
      <c r="D45" s="112">
        <f>IF('ACT Oct 2021'!O22="",$C$35*$C$36*'ACT Oct 2021'!N22/100,IF($C$35*$C$36&gt;='ACT Oct 2021'!P22,('ACT Oct 2021'!P22*'ACT Oct 2021'!N22/100),($C$35*$C$36*'ACT Oct 2021'!N22/100)))</f>
        <v>531.81818181818176</v>
      </c>
      <c r="E45" s="112">
        <f>IF(AND('ACT Oct 2021'!P22&gt;0,'ACT Oct 2021'!R22&gt;0),IF($C$35*$C$36&lt;'ACT Oct 2021'!P22,0,IF($C$35*$C$36&lt;=('ACT Oct 2021'!R22+'ACT Oct 2021'!P22),(($C$35*$C$36-'ACT Oct 2021'!P22)*'ACT Oct 2021'!Q22/100),(('ACT Oct 2021'!R22)*'ACT Oct 2021'!Q22/100))),0)</f>
        <v>0</v>
      </c>
      <c r="F45" s="112">
        <f>IF(AND('ACT Oct 2021'!R22&gt;0,'ACT Oct 2021'!T22&gt;0),IF(($C$35*$C$36&lt;'ACT Oct 2021'!T22),(0),($C$35*$C$36-'ACT Oct 2021'!T22)*'ACT Oct 2021'!U22/100),IF(AND('ACT Oct 2021'!R22&gt;0,'ACT Oct 2021'!T22=""),IF(($C$35*$C$36&lt;'ACT Oct 2021'!R22+'ACT Oct 2021'!P22),(0),(($C$35*$C$36-('ACT Oct 2021'!R22+'ACT Oct 2021'!P22))*'ACT Oct 2021'!S22/100)),IF(AND('ACT Oct 2021'!P22&gt;0,'ACT Oct 2021'!R22=""&gt;0),IF(($C$35*$C$36&lt;'ACT Oct 2021'!P22),(0),($C$35*$C$36-'ACT Oct 2021'!P22)*'ACT Oct 2021'!Q22/100),0)))</f>
        <v>0</v>
      </c>
      <c r="G45" s="112">
        <f>($C$35*$C$37)*'ACT Oct 2021'!AI22/100</f>
        <v>527.27272727272725</v>
      </c>
      <c r="H45" s="112">
        <f>($C$35*$C$38)*'ACT Oct 2021'!W22/100</f>
        <v>265.90909090909088</v>
      </c>
      <c r="I45" s="115">
        <f t="shared" si="49"/>
        <v>1441.1772727272728</v>
      </c>
      <c r="J45" s="115">
        <f t="shared" si="53"/>
        <v>5300</v>
      </c>
      <c r="K45" s="115">
        <f t="shared" si="54"/>
        <v>5764.7090909090912</v>
      </c>
      <c r="L45" s="85">
        <f t="shared" si="55"/>
        <v>6341.1800000000012</v>
      </c>
      <c r="M45" s="116">
        <f>'ACT Oct 2021'!BB22</f>
        <v>0</v>
      </c>
      <c r="N45" s="116">
        <f>'ACT Oct 2021'!BC22</f>
        <v>0</v>
      </c>
      <c r="O45" s="116">
        <f>'ACT Oct 2021'!BD22</f>
        <v>0</v>
      </c>
      <c r="P45" s="116">
        <f>'ACT Oct 2021'!BE22</f>
        <v>0</v>
      </c>
      <c r="Q45" s="116" t="str">
        <f t="shared" si="50"/>
        <v>No discount</v>
      </c>
      <c r="R45" s="116" t="str">
        <f t="shared" si="51"/>
        <v>Exclusive</v>
      </c>
      <c r="S45" s="211">
        <f t="shared" si="56"/>
        <v>5764.7090909090912</v>
      </c>
      <c r="T45" s="212">
        <f t="shared" si="57"/>
        <v>5764.7090909090912</v>
      </c>
      <c r="U45" s="85">
        <f t="shared" si="52"/>
        <v>6341.1800000000012</v>
      </c>
      <c r="V45" s="85">
        <f t="shared" si="52"/>
        <v>6341.1800000000012</v>
      </c>
      <c r="W45" s="117">
        <f>'ACT Oct 2021'!BL22</f>
        <v>0</v>
      </c>
      <c r="X45" s="118" t="str">
        <f>'ACT Oct 2021'!BM22</f>
        <v>n</v>
      </c>
      <c r="Y45" s="269"/>
      <c r="Z45" s="269"/>
      <c r="AA45" s="269"/>
      <c r="AB45" s="269"/>
      <c r="AC45" s="269"/>
      <c r="AD45" s="269"/>
      <c r="AE45" s="269"/>
      <c r="AF45" s="269"/>
      <c r="AG45" s="269"/>
      <c r="AH45" s="269"/>
      <c r="AI45" s="269"/>
      <c r="AJ45" s="269"/>
      <c r="AK45" s="269"/>
      <c r="AL45" s="269"/>
      <c r="AM45" s="269"/>
      <c r="AN45" s="269"/>
      <c r="AO45" s="269"/>
    </row>
    <row r="46" spans="1:41" ht="14" x14ac:dyDescent="0.15">
      <c r="A46" s="110" t="str">
        <f>'ACT Oct 2021'!K23</f>
        <v>Red Energy</v>
      </c>
      <c r="B46" s="111" t="str">
        <f>'ACT Oct 2021'!L23</f>
        <v>Red Business Saver</v>
      </c>
      <c r="C46" s="112">
        <f>IF('ACT Oct 2021'!BP23=0,91*'ACT Oct 2021'!M23/100,(91*'ACT Oct 2021'!M23/100)+'ACT Oct 2021'!BP23/4)</f>
        <v>104.63345454545453</v>
      </c>
      <c r="D46" s="112">
        <f>IF('ACT Oct 2021'!O23="",$C$35*$C$36*'ACT Oct 2021'!N23/100,IF($C$35*$C$36&gt;='ACT Oct 2021'!P23,('ACT Oct 2021'!P23*'ACT Oct 2021'!N23/100),($C$35*$C$36*'ACT Oct 2021'!N23/100)))</f>
        <v>509.7272727272728</v>
      </c>
      <c r="E46" s="112">
        <f>IF(AND('ACT Oct 2021'!P23&gt;0,'ACT Oct 2021'!R23&gt;0),IF($C$35*$C$36&lt;'ACT Oct 2021'!P23,0,IF($C$35*$C$36&lt;=('ACT Oct 2021'!R23+'ACT Oct 2021'!P23),(($C$35*$C$36-'ACT Oct 2021'!P23)*'ACT Oct 2021'!Q23/100),(('ACT Oct 2021'!R23)*'ACT Oct 2021'!Q23/100))),0)</f>
        <v>0</v>
      </c>
      <c r="F46" s="112">
        <f>IF(AND('ACT Oct 2021'!R23&gt;0,'ACT Oct 2021'!T23&gt;0),IF(($C$35*$C$36&lt;'ACT Oct 2021'!T23),(0),($C$35*$C$36-'ACT Oct 2021'!T23)*'ACT Oct 2021'!U23/100),IF(AND('ACT Oct 2021'!R23&gt;0,'ACT Oct 2021'!T23=""),IF(($C$35*$C$36&lt;'ACT Oct 2021'!R23+'ACT Oct 2021'!P23),(0),(($C$35*$C$36-('ACT Oct 2021'!R23+'ACT Oct 2021'!P23))*'ACT Oct 2021'!S23/100)),IF(AND('ACT Oct 2021'!P23&gt;0,'ACT Oct 2021'!R23=""&gt;0),IF(($C$35*$C$36&lt;'ACT Oct 2021'!P23),(0),($C$35*$C$36-'ACT Oct 2021'!P23)*'ACT Oct 2021'!Q23/100),0)))</f>
        <v>0</v>
      </c>
      <c r="G46" s="112">
        <f>($C$35*$C$37)*'ACT Oct 2021'!AI23/100</f>
        <v>488.5454545454545</v>
      </c>
      <c r="H46" s="112">
        <f>($C$35*$C$38)*'ACT Oct 2021'!W23/100</f>
        <v>271.49999999999994</v>
      </c>
      <c r="I46" s="115">
        <f t="shared" ref="I46" si="58">SUM(C46:H46)</f>
        <v>1374.4061818181817</v>
      </c>
      <c r="J46" s="115">
        <f t="shared" ref="J46" si="59">(I46-C46)*4</f>
        <v>5079.090909090909</v>
      </c>
      <c r="K46" s="115">
        <f t="shared" ref="K46" si="60">I46*4</f>
        <v>5497.6247272727269</v>
      </c>
      <c r="L46" s="85">
        <f t="shared" ref="L46" si="61">K46*1.1</f>
        <v>6047.3872000000001</v>
      </c>
      <c r="M46" s="116">
        <f>'ACT Oct 2021'!BB23</f>
        <v>0</v>
      </c>
      <c r="N46" s="116">
        <f>'ACT Oct 2021'!BC23</f>
        <v>0</v>
      </c>
      <c r="O46" s="116">
        <f>'ACT Oct 2021'!BD23</f>
        <v>0</v>
      </c>
      <c r="P46" s="116">
        <f>'ACT Oct 2021'!BE23</f>
        <v>0</v>
      </c>
      <c r="Q46" s="116" t="str">
        <f t="shared" ref="Q46" si="62">IF(SUM(M46:P46)=0,"No discount",IF(M46&gt;0,"Guaranteed off bill",IF(N46&gt;0,"Guaranteed off usage",IF(O46&gt;0,"Pay-on-time off bill","Pay-on-time off usage"))))</f>
        <v>No discount</v>
      </c>
      <c r="R46" s="116" t="str">
        <f t="shared" ref="R46" si="63">IF(OR(A46="Origin Energy",A46="Red Energy",A46="Powershop"),"Inclusive","Exclusive")</f>
        <v>Inclusive</v>
      </c>
      <c r="S46" s="211">
        <f t="shared" ref="S46" si="64">IF(AND(Q46="Guaranteed off bill",R46="Inclusive"),((K46*1.1)-((K46*1.1)*M46/100))/1.1,IF(AND(Q46="Guaranteed off usage",R46="Inclusive"),((K46*1.1)-((J46*1.1)*N46/100))/1.1,IF(AND(Q46="Guaranteed off bill",R46="Exclusive"),K46-(K46*M46/100),IF(AND(Q46="Guaranteed off usage",R46="Exclusive"),K46-(J46*N46/100),IF(R46="Inclusive",((K46*1.1))/1.1,K46)))))</f>
        <v>5497.6247272727269</v>
      </c>
      <c r="T46" s="212">
        <f t="shared" ref="T46" si="65">IF(AND(Q46="Pay-on-time off bill",R46="Inclusive"),((S46*1.1)-((S46*1.1)*O46/100))/1.1,IF(AND(Q46="Pay-on-time off usage",R46="Inclusive"),((S46*1.1)-((J46*1.1)*P46/100))/1.1,IF(AND(Q46="Pay-on-time off bill",R46="Exclusive"),S46-(S46*O46/100),IF(AND(Q46="Pay-on-time off usage",R46="Exclusive"),S46-(J46*P46/100),IF(R46="Inclusive",((S46*1.1))/1.1,S46)))))</f>
        <v>5497.6247272727269</v>
      </c>
      <c r="U46" s="85">
        <f t="shared" ref="U46" si="66">S46*1.1</f>
        <v>6047.3872000000001</v>
      </c>
      <c r="V46" s="85">
        <f t="shared" ref="V46" si="67">T46*1.1</f>
        <v>6047.3872000000001</v>
      </c>
      <c r="W46" s="117">
        <f>'ACT Oct 2021'!BL23</f>
        <v>0</v>
      </c>
      <c r="X46" s="118" t="str">
        <f>'ACT Oct 2021'!BM23</f>
        <v>n</v>
      </c>
      <c r="Y46" s="269"/>
      <c r="Z46" s="269"/>
      <c r="AA46" s="269"/>
      <c r="AB46" s="269"/>
      <c r="AC46" s="269"/>
      <c r="AD46" s="269"/>
      <c r="AE46" s="269"/>
      <c r="AF46" s="269"/>
      <c r="AG46" s="269"/>
      <c r="AH46" s="269"/>
      <c r="AI46" s="269"/>
      <c r="AJ46" s="269"/>
      <c r="AK46" s="269"/>
      <c r="AL46" s="269"/>
      <c r="AM46" s="269"/>
      <c r="AN46" s="269"/>
      <c r="AO46" s="269"/>
    </row>
    <row r="47" spans="1:41" ht="14" x14ac:dyDescent="0.15">
      <c r="A47" s="110" t="str">
        <f>'ACT Oct 2021'!K24</f>
        <v>Radian Energy</v>
      </c>
      <c r="B47" s="111" t="str">
        <f>'ACT Oct 2021'!L24</f>
        <v>Simple Switch</v>
      </c>
      <c r="C47" s="112">
        <f>IF('ACT Oct 2021'!BP24=0,91*'ACT Oct 2021'!M24/100,(91*'ACT Oct 2021'!M24/100)+'ACT Oct 2021'!BP24/4)</f>
        <v>79.17</v>
      </c>
      <c r="D47" s="112">
        <f>IF('ACT Oct 2021'!O24="",$C$35*$C$36*'ACT Oct 2021'!N24/100,IF($C$35*$C$36&gt;='ACT Oct 2021'!P24,('ACT Oct 2021'!P24*'ACT Oct 2021'!N24/100),($C$35*$C$36*'ACT Oct 2021'!N24/100)))</f>
        <v>533.99999999999989</v>
      </c>
      <c r="E47" s="112">
        <f>IF(AND('ACT Oct 2021'!P24&gt;0,'ACT Oct 2021'!R24&gt;0),IF($C$35*$C$36&lt;'ACT Oct 2021'!P24,0,IF($C$35*$C$36&lt;=('ACT Oct 2021'!R24+'ACT Oct 2021'!P24),(($C$35*$C$36-'ACT Oct 2021'!P24)*'ACT Oct 2021'!Q24/100),(('ACT Oct 2021'!R24)*'ACT Oct 2021'!Q24/100))),0)</f>
        <v>0</v>
      </c>
      <c r="F47" s="112">
        <f>IF(AND('ACT Oct 2021'!R24&gt;0,'ACT Oct 2021'!T24&gt;0),IF(($C$35*$C$36&lt;'ACT Oct 2021'!T24),(0),($C$35*$C$36-'ACT Oct 2021'!T24)*'ACT Oct 2021'!U24/100),IF(AND('ACT Oct 2021'!R24&gt;0,'ACT Oct 2021'!T24=""),IF(($C$35*$C$36&lt;'ACT Oct 2021'!R24+'ACT Oct 2021'!P24),(0),(($C$35*$C$36-('ACT Oct 2021'!R24+'ACT Oct 2021'!P24))*'ACT Oct 2021'!S24/100)),IF(AND('ACT Oct 2021'!P24&gt;0,'ACT Oct 2021'!R24=""&gt;0),IF(($C$35*$C$36&lt;'ACT Oct 2021'!P24),(0),($C$35*$C$36-'ACT Oct 2021'!P24)*'ACT Oct 2021'!Q24/100),0)))</f>
        <v>0</v>
      </c>
      <c r="G47" s="112">
        <f>($C$35*$C$37)*'ACT Oct 2021'!AI24/100</f>
        <v>375.99999999999994</v>
      </c>
      <c r="H47" s="112">
        <f>($C$35*$C$38)*'ACT Oct 2021'!W24/100</f>
        <v>207</v>
      </c>
      <c r="I47" s="115">
        <f t="shared" ref="I47:I50" si="68">SUM(C47:H47)</f>
        <v>1196.1699999999998</v>
      </c>
      <c r="J47" s="115">
        <f t="shared" ref="J47:J50" si="69">(I47-C47)*4</f>
        <v>4467.9999999999991</v>
      </c>
      <c r="K47" s="115">
        <f t="shared" ref="K47:K50" si="70">I47*4</f>
        <v>4784.6799999999994</v>
      </c>
      <c r="L47" s="85">
        <f t="shared" ref="L47:L50" si="71">K47*1.1</f>
        <v>5263.1480000000001</v>
      </c>
      <c r="M47" s="116">
        <f>'ACT Oct 2021'!BB24</f>
        <v>0</v>
      </c>
      <c r="N47" s="116">
        <f>'ACT Oct 2021'!BC24</f>
        <v>0</v>
      </c>
      <c r="O47" s="116">
        <f>'ACT Oct 2021'!BD24</f>
        <v>0</v>
      </c>
      <c r="P47" s="116">
        <f>'ACT Oct 2021'!BE24</f>
        <v>0</v>
      </c>
      <c r="Q47" s="116" t="str">
        <f t="shared" ref="Q47:Q50" si="72">IF(SUM(M47:P47)=0,"No discount",IF(M47&gt;0,"Guaranteed off bill",IF(N47&gt;0,"Guaranteed off usage",IF(O47&gt;0,"Pay-on-time off bill","Pay-on-time off usage"))))</f>
        <v>No discount</v>
      </c>
      <c r="R47" s="116" t="str">
        <f t="shared" ref="R47:R50" si="73">IF(OR(A47="Origin Energy",A47="Red Energy",A47="Powershop"),"Inclusive","Exclusive")</f>
        <v>Exclusive</v>
      </c>
      <c r="S47" s="211">
        <f t="shared" ref="S47:S50" si="74">IF(AND(Q47="Guaranteed off bill",R47="Inclusive"),((K47*1.1)-((K47*1.1)*M47/100))/1.1,IF(AND(Q47="Guaranteed off usage",R47="Inclusive"),((K47*1.1)-((J47*1.1)*N47/100))/1.1,IF(AND(Q47="Guaranteed off bill",R47="Exclusive"),K47-(K47*M47/100),IF(AND(Q47="Guaranteed off usage",R47="Exclusive"),K47-(J47*N47/100),IF(R47="Inclusive",((K47*1.1))/1.1,K47)))))</f>
        <v>4784.6799999999994</v>
      </c>
      <c r="T47" s="212">
        <f t="shared" ref="T47:T50" si="75">IF(AND(Q47="Pay-on-time off bill",R47="Inclusive"),((S47*1.1)-((S47*1.1)*O47/100))/1.1,IF(AND(Q47="Pay-on-time off usage",R47="Inclusive"),((S47*1.1)-((J47*1.1)*P47/100))/1.1,IF(AND(Q47="Pay-on-time off bill",R47="Exclusive"),S47-(S47*O47/100),IF(AND(Q47="Pay-on-time off usage",R47="Exclusive"),S47-(J47*P47/100),IF(R47="Inclusive",((S47*1.1))/1.1,S47)))))</f>
        <v>4784.6799999999994</v>
      </c>
      <c r="U47" s="85">
        <f t="shared" ref="U47:U50" si="76">S47*1.1</f>
        <v>5263.1480000000001</v>
      </c>
      <c r="V47" s="85">
        <f t="shared" ref="V47:V50" si="77">T47*1.1</f>
        <v>5263.1480000000001</v>
      </c>
      <c r="W47" s="117">
        <f>'ACT Oct 2021'!BL24</f>
        <v>0</v>
      </c>
      <c r="X47" s="118" t="str">
        <f>'ACT Oct 2021'!BM24</f>
        <v>n</v>
      </c>
      <c r="Y47" s="269"/>
      <c r="Z47" s="269"/>
      <c r="AA47" s="269"/>
      <c r="AB47" s="269"/>
      <c r="AC47" s="269"/>
      <c r="AD47" s="269"/>
      <c r="AE47" s="269"/>
      <c r="AF47" s="269"/>
      <c r="AG47" s="269"/>
      <c r="AH47" s="269"/>
      <c r="AI47" s="269"/>
      <c r="AJ47" s="269"/>
      <c r="AK47" s="269"/>
      <c r="AL47" s="269"/>
      <c r="AM47" s="269"/>
      <c r="AN47" s="269"/>
      <c r="AO47" s="269"/>
    </row>
    <row r="48" spans="1:41" ht="14" x14ac:dyDescent="0.15">
      <c r="A48" s="110" t="str">
        <f>'ACT Oct 2021'!K25</f>
        <v>ReAmped Energy</v>
      </c>
      <c r="B48" s="111" t="str">
        <f>'ACT Oct 2021'!L25</f>
        <v xml:space="preserve">Business </v>
      </c>
      <c r="C48" s="112">
        <f>IF('ACT Oct 2021'!BP25=0,91*'ACT Oct 2021'!M25/100,(91*'ACT Oct 2021'!M25/100)+'ACT Oct 2021'!BP25/4)</f>
        <v>89.883181818181825</v>
      </c>
      <c r="D48" s="112">
        <f>IF('ACT Oct 2021'!O25="",$C$35*$C$36*'ACT Oct 2021'!N25/100,IF($C$35*$C$36&gt;='ACT Oct 2021'!P25,('ACT Oct 2021'!P25*'ACT Oct 2021'!N25/100),($C$35*$C$36*'ACT Oct 2021'!N25/100)))</f>
        <v>463.36363636363632</v>
      </c>
      <c r="E48" s="112">
        <f>IF(AND('ACT Oct 2021'!P25&gt;0,'ACT Oct 2021'!R25&gt;0),IF($C$35*$C$36&lt;'ACT Oct 2021'!P25,0,IF($C$35*$C$36&lt;=('ACT Oct 2021'!R25+'ACT Oct 2021'!P25),(($C$35*$C$36-'ACT Oct 2021'!P25)*'ACT Oct 2021'!Q25/100),(('ACT Oct 2021'!R25)*'ACT Oct 2021'!Q25/100))),0)</f>
        <v>0</v>
      </c>
      <c r="F48" s="112">
        <f>IF(AND('ACT Oct 2021'!R25&gt;0,'ACT Oct 2021'!T25&gt;0),IF(($C$35*$C$36&lt;'ACT Oct 2021'!T25),(0),($C$35*$C$36-'ACT Oct 2021'!T25)*'ACT Oct 2021'!U25/100),IF(AND('ACT Oct 2021'!R25&gt;0,'ACT Oct 2021'!T25=""),IF(($C$35*$C$36&lt;'ACT Oct 2021'!R25+'ACT Oct 2021'!P25),(0),(($C$35*$C$36-('ACT Oct 2021'!R25+'ACT Oct 2021'!P25))*'ACT Oct 2021'!S25/100)),IF(AND('ACT Oct 2021'!P25&gt;0,'ACT Oct 2021'!R25=""&gt;0),IF(($C$35*$C$36&lt;'ACT Oct 2021'!P25),(0),($C$35*$C$36-'ACT Oct 2021'!P25)*'ACT Oct 2021'!Q25/100),0)))</f>
        <v>0</v>
      </c>
      <c r="G48" s="112">
        <f>($C$35*$C$37)*'ACT Oct 2021'!AI25/100</f>
        <v>519.81818181818176</v>
      </c>
      <c r="H48" s="112">
        <f>($C$35*$C$38)*'ACT Oct 2021'!W25/100</f>
        <v>254.45454545454541</v>
      </c>
      <c r="I48" s="115">
        <f t="shared" si="68"/>
        <v>1327.5195454545456</v>
      </c>
      <c r="J48" s="115">
        <f t="shared" si="69"/>
        <v>4950.545454545455</v>
      </c>
      <c r="K48" s="115">
        <f t="shared" si="70"/>
        <v>5310.0781818181822</v>
      </c>
      <c r="L48" s="85">
        <f t="shared" si="71"/>
        <v>5841.0860000000011</v>
      </c>
      <c r="M48" s="116">
        <f>'ACT Oct 2021'!BB25</f>
        <v>0</v>
      </c>
      <c r="N48" s="116">
        <f>'ACT Oct 2021'!BC25</f>
        <v>0</v>
      </c>
      <c r="O48" s="116">
        <f>'ACT Oct 2021'!BD25</f>
        <v>0</v>
      </c>
      <c r="P48" s="116">
        <f>'ACT Oct 2021'!BE25</f>
        <v>0</v>
      </c>
      <c r="Q48" s="116" t="str">
        <f t="shared" si="72"/>
        <v>No discount</v>
      </c>
      <c r="R48" s="116" t="str">
        <f t="shared" si="73"/>
        <v>Exclusive</v>
      </c>
      <c r="S48" s="211">
        <f t="shared" si="74"/>
        <v>5310.0781818181822</v>
      </c>
      <c r="T48" s="212">
        <f t="shared" si="75"/>
        <v>5310.0781818181822</v>
      </c>
      <c r="U48" s="85">
        <f t="shared" si="76"/>
        <v>5841.0860000000011</v>
      </c>
      <c r="V48" s="85">
        <f t="shared" si="77"/>
        <v>5841.0860000000011</v>
      </c>
      <c r="W48" s="117">
        <f>'ACT Oct 2021'!BL25</f>
        <v>0</v>
      </c>
      <c r="X48" s="118" t="str">
        <f>'ACT Oct 2021'!BM25</f>
        <v>n</v>
      </c>
      <c r="Y48" s="269"/>
      <c r="Z48" s="269"/>
      <c r="AA48" s="269"/>
      <c r="AB48" s="269"/>
      <c r="AC48" s="269"/>
      <c r="AD48" s="269"/>
      <c r="AE48" s="269"/>
      <c r="AF48" s="269"/>
      <c r="AG48" s="269"/>
      <c r="AH48" s="269"/>
      <c r="AI48" s="269"/>
      <c r="AJ48" s="269"/>
      <c r="AK48" s="269"/>
      <c r="AL48" s="269"/>
      <c r="AM48" s="269"/>
      <c r="AN48" s="269"/>
      <c r="AO48" s="269"/>
    </row>
    <row r="49" spans="1:41" ht="14" x14ac:dyDescent="0.15">
      <c r="A49" s="110" t="str">
        <f>'ACT Oct 2021'!K26</f>
        <v>Powerclub</v>
      </c>
      <c r="B49" s="111" t="str">
        <f>'ACT Oct 2021'!L26</f>
        <v>Bis Flex</v>
      </c>
      <c r="C49" s="112">
        <f>IF('ACT Oct 2021'!BP26=0,91*'ACT Oct 2021'!M26/100,(91*'ACT Oct 2021'!M26/100)+'ACT Oct 2021'!BP26/4)</f>
        <v>131.16845454545455</v>
      </c>
      <c r="D49" s="112">
        <f>IF('ACT Oct 2021'!O26="",$C$35*$C$36*'ACT Oct 2021'!N26/100,IF($C$35*$C$36&gt;='ACT Oct 2021'!P26,('ACT Oct 2021'!P26*'ACT Oct 2021'!N26/100),($C$35*$C$36*'ACT Oct 2021'!N26/100)))</f>
        <v>517.22727272727263</v>
      </c>
      <c r="E49" s="112">
        <f>IF(AND('ACT Oct 2021'!P26&gt;0,'ACT Oct 2021'!R26&gt;0),IF($C$35*$C$36&lt;'ACT Oct 2021'!P26,0,IF($C$35*$C$36&lt;=('ACT Oct 2021'!R26+'ACT Oct 2021'!P26),(($C$35*$C$36-'ACT Oct 2021'!P26)*'ACT Oct 2021'!Q26/100),(('ACT Oct 2021'!R26)*'ACT Oct 2021'!Q26/100))),0)</f>
        <v>0</v>
      </c>
      <c r="F49" s="112">
        <f>IF(AND('ACT Oct 2021'!R26&gt;0,'ACT Oct 2021'!T26&gt;0),IF(($C$35*$C$36&lt;'ACT Oct 2021'!T26),(0),($C$35*$C$36-'ACT Oct 2021'!T26)*'ACT Oct 2021'!U26/100),IF(AND('ACT Oct 2021'!R26&gt;0,'ACT Oct 2021'!T26=""),IF(($C$35*$C$36&lt;'ACT Oct 2021'!R26+'ACT Oct 2021'!P26),(0),(($C$35*$C$36-('ACT Oct 2021'!R26+'ACT Oct 2021'!P26))*'ACT Oct 2021'!S26/100)),IF(AND('ACT Oct 2021'!P26&gt;0,'ACT Oct 2021'!R26=""&gt;0),IF(($C$35*$C$36&lt;'ACT Oct 2021'!P26),(0),($C$35*$C$36-'ACT Oct 2021'!P26)*'ACT Oct 2021'!Q26/100),0)))</f>
        <v>0</v>
      </c>
      <c r="G49" s="112">
        <f>($C$35*$C$37)*'ACT Oct 2021'!AI26/100</f>
        <v>509.63636363636363</v>
      </c>
      <c r="H49" s="112">
        <f>($C$35*$C$38)*'ACT Oct 2021'!W26/100</f>
        <v>254.99999999999997</v>
      </c>
      <c r="I49" s="115">
        <f t="shared" si="68"/>
        <v>1413.0320909090908</v>
      </c>
      <c r="J49" s="115">
        <f t="shared" si="69"/>
        <v>5127.454545454545</v>
      </c>
      <c r="K49" s="115">
        <f t="shared" si="70"/>
        <v>5652.1283636363632</v>
      </c>
      <c r="L49" s="85">
        <f t="shared" si="71"/>
        <v>6217.3411999999998</v>
      </c>
      <c r="M49" s="116">
        <f>'ACT Oct 2021'!BB26</f>
        <v>0</v>
      </c>
      <c r="N49" s="116">
        <f>'ACT Oct 2021'!BC26</f>
        <v>0</v>
      </c>
      <c r="O49" s="116">
        <f>'ACT Oct 2021'!BD26</f>
        <v>0</v>
      </c>
      <c r="P49" s="116">
        <f>'ACT Oct 2021'!BE26</f>
        <v>0</v>
      </c>
      <c r="Q49" s="116" t="str">
        <f t="shared" si="72"/>
        <v>No discount</v>
      </c>
      <c r="R49" s="116" t="str">
        <f t="shared" si="73"/>
        <v>Exclusive</v>
      </c>
      <c r="S49" s="211">
        <f t="shared" si="74"/>
        <v>5652.1283636363632</v>
      </c>
      <c r="T49" s="212">
        <f t="shared" si="75"/>
        <v>5652.1283636363632</v>
      </c>
      <c r="U49" s="85">
        <f t="shared" si="76"/>
        <v>6217.3411999999998</v>
      </c>
      <c r="V49" s="85">
        <f t="shared" si="77"/>
        <v>6217.3411999999998</v>
      </c>
      <c r="W49" s="117">
        <f>'ACT Oct 2021'!BL26</f>
        <v>0</v>
      </c>
      <c r="X49" s="118" t="str">
        <f>'ACT Oct 2021'!BM26</f>
        <v>n</v>
      </c>
      <c r="Y49" s="269"/>
      <c r="Z49" s="269"/>
      <c r="AA49" s="269"/>
      <c r="AB49" s="269"/>
      <c r="AC49" s="269"/>
      <c r="AD49" s="269"/>
      <c r="AE49" s="269"/>
      <c r="AF49" s="269"/>
      <c r="AG49" s="269"/>
      <c r="AH49" s="269"/>
      <c r="AI49" s="269"/>
      <c r="AJ49" s="269"/>
      <c r="AK49" s="269"/>
      <c r="AL49" s="269"/>
      <c r="AM49" s="269"/>
      <c r="AN49" s="269"/>
      <c r="AO49" s="269"/>
    </row>
    <row r="50" spans="1:41" ht="15" thickBot="1" x14ac:dyDescent="0.2">
      <c r="A50" s="121" t="str">
        <f>'ACT Oct 2021'!K27</f>
        <v>Covau</v>
      </c>
      <c r="B50" s="122" t="str">
        <f>'ACT Oct 2021'!L27</f>
        <v>Freedom</v>
      </c>
      <c r="C50" s="123">
        <f>IF('ACT Oct 2021'!BP27=0,91*'ACT Oct 2021'!M27/100,(91*'ACT Oct 2021'!M27/100)+'ACT Oct 2021'!BP27/4)</f>
        <v>117.88636363636363</v>
      </c>
      <c r="D50" s="123">
        <f>IF('ACT Oct 2021'!O27="",$C$35*$C$36*'ACT Oct 2021'!N27/100,IF($C$35*$C$36&gt;='ACT Oct 2021'!P27,('ACT Oct 2021'!P27*'ACT Oct 2021'!N27/100),($C$35*$C$36*'ACT Oct 2021'!N27/100)))</f>
        <v>615.40909090909088</v>
      </c>
      <c r="E50" s="123">
        <f>IF(AND('ACT Oct 2021'!P27&gt;0,'ACT Oct 2021'!R27&gt;0),IF($C$35*$C$36&lt;'ACT Oct 2021'!P27,0,IF($C$35*$C$36&lt;=('ACT Oct 2021'!R27+'ACT Oct 2021'!P27),(($C$35*$C$36-'ACT Oct 2021'!P27)*'ACT Oct 2021'!Q27/100),(('ACT Oct 2021'!R27)*'ACT Oct 2021'!Q27/100))),0)</f>
        <v>0</v>
      </c>
      <c r="F50" s="123">
        <f>IF(AND('ACT Oct 2021'!R27&gt;0,'ACT Oct 2021'!T27&gt;0),IF(($C$35*$C$36&lt;'ACT Oct 2021'!T27),(0),($C$35*$C$36-'ACT Oct 2021'!T27)*'ACT Oct 2021'!U27/100),IF(AND('ACT Oct 2021'!R27&gt;0,'ACT Oct 2021'!T27=""),IF(($C$35*$C$36&lt;'ACT Oct 2021'!R27+'ACT Oct 2021'!P27),(0),(($C$35*$C$36-('ACT Oct 2021'!R27+'ACT Oct 2021'!P27))*'ACT Oct 2021'!S27/100)),IF(AND('ACT Oct 2021'!P27&gt;0,'ACT Oct 2021'!R27=""&gt;0),IF(($C$35*$C$36&lt;'ACT Oct 2021'!P27),(0),($C$35*$C$36-'ACT Oct 2021'!P27)*'ACT Oct 2021'!Q27/100),0)))</f>
        <v>0</v>
      </c>
      <c r="G50" s="123">
        <f>($C$35*$C$37)*'ACT Oct 2021'!AI27/100</f>
        <v>590.18181818181813</v>
      </c>
      <c r="H50" s="123">
        <f>($C$35*$C$38)*'ACT Oct 2021'!W27/100</f>
        <v>330.81818181818181</v>
      </c>
      <c r="I50" s="125">
        <f t="shared" si="68"/>
        <v>1654.2954545454543</v>
      </c>
      <c r="J50" s="125">
        <f t="shared" si="69"/>
        <v>6145.6363636363621</v>
      </c>
      <c r="K50" s="125">
        <f t="shared" si="70"/>
        <v>6617.1818181818171</v>
      </c>
      <c r="L50" s="119">
        <f t="shared" si="71"/>
        <v>7278.9</v>
      </c>
      <c r="M50" s="126">
        <f>'ACT Oct 2021'!BB27</f>
        <v>0</v>
      </c>
      <c r="N50" s="126">
        <f>'ACT Oct 2021'!BC27</f>
        <v>10</v>
      </c>
      <c r="O50" s="126">
        <f>'ACT Oct 2021'!BD27</f>
        <v>0</v>
      </c>
      <c r="P50" s="126">
        <f>'ACT Oct 2021'!BE27</f>
        <v>0</v>
      </c>
      <c r="Q50" s="126" t="str">
        <f t="shared" si="72"/>
        <v>Guaranteed off usage</v>
      </c>
      <c r="R50" s="126" t="str">
        <f t="shared" si="73"/>
        <v>Exclusive</v>
      </c>
      <c r="S50" s="213">
        <f t="shared" si="74"/>
        <v>6002.6181818181813</v>
      </c>
      <c r="T50" s="214">
        <f t="shared" si="75"/>
        <v>6002.6181818181813</v>
      </c>
      <c r="U50" s="119">
        <f t="shared" si="76"/>
        <v>6602.88</v>
      </c>
      <c r="V50" s="119">
        <f t="shared" si="77"/>
        <v>6602.88</v>
      </c>
      <c r="W50" s="127">
        <f>'ACT Oct 2021'!BL27</f>
        <v>0</v>
      </c>
      <c r="X50" s="128" t="str">
        <f>'ACT Oct 2021'!BM27</f>
        <v>n</v>
      </c>
      <c r="Y50" s="269"/>
      <c r="Z50" s="269"/>
      <c r="AA50" s="269"/>
      <c r="AB50" s="269"/>
      <c r="AC50" s="269"/>
      <c r="AD50" s="269"/>
      <c r="AE50" s="269"/>
      <c r="AF50" s="269"/>
      <c r="AG50" s="269"/>
      <c r="AH50" s="269"/>
      <c r="AI50" s="269"/>
      <c r="AJ50" s="269"/>
      <c r="AK50" s="269"/>
      <c r="AL50" s="269"/>
      <c r="AM50" s="269"/>
      <c r="AN50" s="269"/>
      <c r="AO50" s="269"/>
    </row>
    <row r="51" spans="1:41" x14ac:dyDescent="0.15">
      <c r="A51" s="269"/>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69"/>
      <c r="AN51" s="269"/>
      <c r="AO51" s="269"/>
    </row>
    <row r="52" spans="1:41" x14ac:dyDescent="0.15">
      <c r="A52" s="269"/>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69"/>
      <c r="AM52" s="269"/>
      <c r="AN52" s="269"/>
      <c r="AO52" s="269"/>
    </row>
    <row r="53" spans="1:41" x14ac:dyDescent="0.15">
      <c r="A53" s="269"/>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row>
    <row r="54" spans="1:41" x14ac:dyDescent="0.15">
      <c r="A54" s="269"/>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c r="AL54" s="269"/>
      <c r="AM54" s="269"/>
      <c r="AN54" s="269"/>
      <c r="AO54" s="269"/>
    </row>
    <row r="55" spans="1:41" x14ac:dyDescent="0.15">
      <c r="A55" s="269"/>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row>
    <row r="56" spans="1:41" x14ac:dyDescent="0.15">
      <c r="A56" s="269"/>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row>
    <row r="57" spans="1:41" x14ac:dyDescent="0.15">
      <c r="A57" s="269"/>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row>
    <row r="58" spans="1:41" x14ac:dyDescent="0.15">
      <c r="A58" s="269"/>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row>
    <row r="59" spans="1:41" x14ac:dyDescent="0.15">
      <c r="A59" s="269"/>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row>
    <row r="60" spans="1:41" x14ac:dyDescent="0.15">
      <c r="A60" s="269"/>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row>
    <row r="61" spans="1:41" x14ac:dyDescent="0.15">
      <c r="A61" s="269"/>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row>
    <row r="62" spans="1:41" x14ac:dyDescent="0.15">
      <c r="A62" s="269"/>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row>
    <row r="63" spans="1:41" x14ac:dyDescent="0.15">
      <c r="A63" s="269"/>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row>
    <row r="64" spans="1:41" x14ac:dyDescent="0.15">
      <c r="A64" s="269"/>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69"/>
      <c r="AK64" s="269"/>
      <c r="AL64" s="269"/>
      <c r="AM64" s="269"/>
      <c r="AN64" s="269"/>
      <c r="AO64" s="269"/>
    </row>
    <row r="65" spans="1:41" x14ac:dyDescent="0.15">
      <c r="A65" s="269"/>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69"/>
      <c r="AM65" s="269"/>
      <c r="AN65" s="269"/>
      <c r="AO65" s="269"/>
    </row>
    <row r="66" spans="1:41" x14ac:dyDescent="0.15">
      <c r="A66" s="269"/>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69"/>
      <c r="AM66" s="269"/>
      <c r="AN66" s="269"/>
      <c r="AO66" s="269"/>
    </row>
    <row r="67" spans="1:41" x14ac:dyDescent="0.15">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c r="AK67" s="269"/>
      <c r="AL67" s="269"/>
      <c r="AM67" s="269"/>
      <c r="AN67" s="269"/>
      <c r="AO67" s="269"/>
    </row>
    <row r="68" spans="1:41" x14ac:dyDescent="0.15">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69"/>
      <c r="AM68" s="269"/>
      <c r="AN68" s="269"/>
      <c r="AO68" s="269"/>
    </row>
    <row r="69" spans="1:41" x14ac:dyDescent="0.15">
      <c r="A69" s="269"/>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269"/>
      <c r="AN69" s="269"/>
      <c r="AO69" s="269"/>
    </row>
    <row r="70" spans="1:41" x14ac:dyDescent="0.15">
      <c r="A70" s="269"/>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c r="AK70" s="269"/>
      <c r="AL70" s="269"/>
      <c r="AM70" s="269"/>
      <c r="AN70" s="269"/>
      <c r="AO70" s="269"/>
    </row>
    <row r="71" spans="1:41" x14ac:dyDescent="0.15">
      <c r="A71" s="269"/>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69"/>
      <c r="AM71" s="269"/>
      <c r="AN71" s="269"/>
      <c r="AO71" s="269"/>
    </row>
    <row r="72" spans="1:41" x14ac:dyDescent="0.15">
      <c r="A72" s="269"/>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row>
    <row r="73" spans="1:41" x14ac:dyDescent="0.15">
      <c r="A73" s="269"/>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row>
    <row r="74" spans="1:41" x14ac:dyDescent="0.15">
      <c r="A74" s="269"/>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row>
    <row r="75" spans="1:4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row>
  </sheetData>
  <sheetProtection algorithmName="SHA-512" hashValue="G1V5fuouP/3YRoPoK31h6KEpdyGIr2gbPtoZZQMfz7gjwsyWz0B1TWhzYJdUd/p/ggsjPQ1IXIimdocy3uvqdQ==" saltValue="hbiUCMxVjIdh++k9mWdQSA==" spinCount="100000" sheet="1" objects="1" scenarios="1"/>
  <pageMargins left="0.75" right="0.75" top="1" bottom="1" header="0.5" footer="0.5"/>
  <pageSetup paperSize="9" orientation="portrait" horizontalDpi="0" verticalDpi="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A6AE1-736A-1B41-9FDC-9B00129014F1}">
  <sheetPr codeName="Sheet20">
    <tabColor rgb="FFCD7B93"/>
  </sheetPr>
  <dimension ref="A1:AO71"/>
  <sheetViews>
    <sheetView zoomScale="90" zoomScaleNormal="90" workbookViewId="0">
      <selection activeCell="V8" sqref="V8:V14"/>
    </sheetView>
  </sheetViews>
  <sheetFormatPr baseColWidth="10" defaultRowHeight="13" x14ac:dyDescent="0.15"/>
  <cols>
    <col min="1" max="1" width="26.6640625" customWidth="1"/>
    <col min="2" max="2" width="22.6640625" bestFit="1" customWidth="1"/>
    <col min="3" max="9" width="12.1640625" customWidth="1"/>
    <col min="10" max="11" width="12.1640625" hidden="1" customWidth="1"/>
    <col min="12" max="16" width="12.1640625" customWidth="1"/>
    <col min="17" max="20" width="12.1640625" hidden="1" customWidth="1"/>
    <col min="21" max="24" width="12.1640625" customWidth="1"/>
    <col min="25" max="53" width="7.5" customWidth="1"/>
  </cols>
  <sheetData>
    <row r="1" spans="1:41" ht="14" x14ac:dyDescent="0.15">
      <c r="A1" s="261" t="s">
        <v>178</v>
      </c>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row>
    <row r="2" spans="1:41" ht="14" x14ac:dyDescent="0.15">
      <c r="A2" s="263" t="s">
        <v>196</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row>
    <row r="3" spans="1:41" ht="14" thickBot="1" x14ac:dyDescent="0.2">
      <c r="A3" s="262"/>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row>
    <row r="4" spans="1:41" ht="14" x14ac:dyDescent="0.15">
      <c r="A4" s="74" t="s">
        <v>104</v>
      </c>
      <c r="B4" s="75"/>
      <c r="C4" s="75"/>
      <c r="D4" s="75"/>
      <c r="E4" s="75"/>
      <c r="F4" s="75"/>
      <c r="G4" s="75"/>
      <c r="H4" s="75"/>
      <c r="I4" s="75"/>
      <c r="J4" s="75"/>
      <c r="K4" s="75"/>
      <c r="L4" s="75"/>
      <c r="M4" s="75"/>
      <c r="N4" s="75"/>
      <c r="O4" s="75"/>
      <c r="P4" s="75"/>
      <c r="Q4" s="75"/>
      <c r="R4" s="75"/>
      <c r="S4" s="75"/>
      <c r="T4" s="75"/>
      <c r="U4" s="75"/>
      <c r="V4" s="75"/>
      <c r="W4" s="75"/>
      <c r="X4" s="76"/>
      <c r="Y4" s="262"/>
      <c r="Z4" s="262"/>
      <c r="AA4" s="262"/>
      <c r="AB4" s="262"/>
      <c r="AC4" s="262"/>
      <c r="AD4" s="262"/>
      <c r="AE4" s="262"/>
      <c r="AF4" s="262"/>
      <c r="AG4" s="262"/>
      <c r="AH4" s="262"/>
      <c r="AI4" s="262"/>
      <c r="AJ4" s="262"/>
      <c r="AK4" s="262"/>
      <c r="AL4" s="262"/>
      <c r="AM4" s="262"/>
      <c r="AN4" s="262"/>
      <c r="AO4" s="262"/>
    </row>
    <row r="5" spans="1:41" ht="14" x14ac:dyDescent="0.15">
      <c r="A5" s="77" t="s">
        <v>105</v>
      </c>
      <c r="B5" s="32"/>
      <c r="C5" s="86">
        <v>5000</v>
      </c>
      <c r="D5" s="32"/>
      <c r="E5" s="32"/>
      <c r="F5" s="32"/>
      <c r="G5" s="32"/>
      <c r="H5" s="32"/>
      <c r="I5" s="32"/>
      <c r="J5" s="32"/>
      <c r="K5" s="32"/>
      <c r="L5" s="32"/>
      <c r="M5" s="32"/>
      <c r="N5" s="32"/>
      <c r="O5" s="32"/>
      <c r="P5" s="32"/>
      <c r="Q5" s="32"/>
      <c r="R5" s="32"/>
      <c r="S5" s="32"/>
      <c r="T5" s="32"/>
      <c r="U5" s="32"/>
      <c r="V5" s="32"/>
      <c r="W5" s="32"/>
      <c r="X5" s="78"/>
      <c r="Y5" s="262"/>
      <c r="Z5" s="262"/>
      <c r="AA5" s="262"/>
      <c r="AB5" s="262"/>
      <c r="AC5" s="262"/>
      <c r="AD5" s="262"/>
      <c r="AE5" s="262"/>
      <c r="AF5" s="262"/>
      <c r="AG5" s="262"/>
      <c r="AH5" s="262"/>
      <c r="AI5" s="262"/>
      <c r="AJ5" s="262"/>
      <c r="AK5" s="262"/>
      <c r="AL5" s="262"/>
      <c r="AM5" s="262"/>
      <c r="AN5" s="262"/>
      <c r="AO5" s="262"/>
    </row>
    <row r="6" spans="1:41"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c r="Y6" s="262"/>
      <c r="Z6" s="262"/>
      <c r="AA6" s="262"/>
      <c r="AB6" s="262"/>
      <c r="AC6" s="262"/>
      <c r="AD6" s="262"/>
      <c r="AE6" s="262"/>
      <c r="AF6" s="262"/>
      <c r="AG6" s="262"/>
      <c r="AH6" s="262"/>
      <c r="AI6" s="262"/>
      <c r="AJ6" s="262"/>
      <c r="AK6" s="262"/>
      <c r="AL6" s="262"/>
      <c r="AM6" s="262"/>
      <c r="AN6" s="262"/>
      <c r="AO6" s="262"/>
    </row>
    <row r="7" spans="1:41"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62"/>
      <c r="Z7" s="262"/>
      <c r="AA7" s="262"/>
      <c r="AB7" s="262"/>
      <c r="AC7" s="262"/>
      <c r="AD7" s="262"/>
      <c r="AE7" s="262"/>
      <c r="AF7" s="262"/>
      <c r="AG7" s="262"/>
      <c r="AH7" s="262"/>
      <c r="AI7" s="262"/>
      <c r="AJ7" s="262"/>
      <c r="AK7" s="262"/>
      <c r="AL7" s="262"/>
      <c r="AM7" s="262"/>
      <c r="AN7" s="262"/>
      <c r="AO7" s="262"/>
    </row>
    <row r="8" spans="1:41" ht="14" x14ac:dyDescent="0.15">
      <c r="A8" s="110" t="str">
        <f>'ACT Apr 2021'!K2</f>
        <v>ActewAGL</v>
      </c>
      <c r="B8" s="111" t="str">
        <f>'ACT Apr 2021'!L2</f>
        <v>Business plan</v>
      </c>
      <c r="C8" s="112">
        <f>IF('ACT Apr 2021'!BP2=0,91*'ACT Apr 2021'!M2/100,(91*'ACT Apr 2021'!M2/100)+'ACT Apr 2021'!BP2/4)</f>
        <v>120.11999999999998</v>
      </c>
      <c r="D8" s="112">
        <f>IF('ACT Apr 2021'!O2="",$C$5*'ACT Apr 2021'!N2/100,IF($C$5&gt;='ACT Apr 2021'!P2,('ACT Apr 2021'!P2*'ACT Apr 2021'!N2/100),($C$5*'ACT Apr 2021'!N2/100)))</f>
        <v>1374.9999999999998</v>
      </c>
      <c r="E8" s="112">
        <f>IF(AND('ACT Apr 2021'!P2&gt;0,'ACT Apr 2021'!R2&gt;0),IF($C$5&lt;'ACT Apr 2021'!P2,0,IF($C$5&lt;=('ACT Apr 2021'!R2+'ACT Apr 2021'!P2),(($C$5-'ACT Apr 2021'!P2)*'ACT Apr 2021'!Q2/100),(('ACT Apr 2021'!R2)*'ACT Apr 2021'!Q2/100))),0)</f>
        <v>0</v>
      </c>
      <c r="F8" s="112">
        <f>IF(AND('ACT Apr 2021'!Q2&gt;0,'ACT Apr 2021'!S2&gt;0),IF($C$5&lt;('ACT Apr 2021'!R2+'ACT Apr 2021'!P2),0,IF($C$5&lt;=('ACT Apr 2021'!T2+'ACT Apr 2021'!R2+'ACT Apr 2021'!P2),(($C$5-('ACT Apr 2021'!R2+'ACT Apr 2021'!P2))*'ACT Apr 2021'!S2/100),('ACT Apr 2021'!T2*'ACT Apr 2021'!S2/100))),0)</f>
        <v>0</v>
      </c>
      <c r="G8" s="114">
        <v>0</v>
      </c>
      <c r="H8" s="112">
        <f>IF(AND('ACT Apr 2021'!R2&gt;0,'ACT Apr 2021'!T2&gt;0),IF(($C$5&lt;'ACT Apr 2021'!T2),(0),($C$5-'ACT Apr 2021'!T2)*'ACT Apr 2021'!U2/100),IF(AND('ACT Apr 2021'!R2&gt;0,'ACT Apr 2021'!T2=""),IF(($C$5&lt;'ACT Apr 2021'!R2+'ACT Apr 2021'!P2),(0),(($C$5-('ACT Apr 2021'!R2+'ACT Apr 2021'!P2))*'ACT Apr 2021'!S2/100)),IF(AND('ACT Apr 2021'!P2&gt;0,'ACT Apr 2021'!R2=""&gt;0),IF(($C$5&lt;'ACT Apr 2021'!P2),(0),($C$5-'ACT Apr 2021'!P2)*'ACT Apr 2021'!Q2/100),0)))</f>
        <v>0</v>
      </c>
      <c r="I8" s="115">
        <f>SUM(C8:H8)</f>
        <v>1495.1199999999997</v>
      </c>
      <c r="J8" s="115">
        <f>(I8-C8)*4</f>
        <v>5499.9999999999991</v>
      </c>
      <c r="K8" s="115">
        <f>I8*4</f>
        <v>5980.4799999999987</v>
      </c>
      <c r="L8" s="85">
        <f>K8*1.1</f>
        <v>6578.5279999999993</v>
      </c>
      <c r="M8" s="116">
        <f>'ACT Apr 2021'!BB2</f>
        <v>0</v>
      </c>
      <c r="N8" s="116">
        <f>'ACT Apr 2021'!BC2</f>
        <v>12</v>
      </c>
      <c r="O8" s="116">
        <f>'ACT Apr 2021'!BD2</f>
        <v>0</v>
      </c>
      <c r="P8" s="116">
        <f>'ACT Apr 2021'!BE2</f>
        <v>0</v>
      </c>
      <c r="Q8" s="116" t="str">
        <f t="shared" ref="Q8:Q14" si="0">IF(SUM(M8:P8)=0,"No discount",IF(M8&gt;0,"Guaranteed off bill",IF(N8&gt;0,"Guaranteed off usage",IF(O8&gt;0,"Pay-on-time off bill","Pay-on-time off usage"))))</f>
        <v>Guaranteed off usage</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5320.4799999999987</v>
      </c>
      <c r="T8" s="210">
        <f>IF(AND(Q8="Pay-on-time off bill",R8="Inclusive"),((S8*1.1)-((S8*1.1)*O8/100))/1.1,IF(AND(Q8="Pay-on-time off usage",R8="Inclusive"),((S8*1.1)-((J8*1.1)*P8/100))/1.1,IF(AND(Q8="Pay-on-time off bill",R8="Exclusive"),S8-(S8*O8/100),IF(AND(Q8="Pay-on-time off usage",R8="Exclusive"),S8-(J8*P8/100),IF(R8="Inclusive",((S8*1.1))/1.1,S8)))))</f>
        <v>5320.4799999999987</v>
      </c>
      <c r="U8" s="85">
        <f>S8*1.1</f>
        <v>5852.5279999999993</v>
      </c>
      <c r="V8" s="85">
        <f>T8*1.1</f>
        <v>5852.5279999999993</v>
      </c>
      <c r="W8" s="117">
        <f>'ACT Apr 2021'!BL2</f>
        <v>0</v>
      </c>
      <c r="X8" s="118" t="str">
        <f>'ACT Apr 2021'!BM2</f>
        <v>n</v>
      </c>
      <c r="Y8" s="262"/>
      <c r="Z8" s="262"/>
      <c r="AA8" s="262"/>
      <c r="AB8" s="262"/>
      <c r="AC8" s="262"/>
      <c r="AD8" s="262"/>
      <c r="AE8" s="262"/>
      <c r="AF8" s="262"/>
      <c r="AG8" s="262"/>
      <c r="AH8" s="262"/>
      <c r="AI8" s="262"/>
      <c r="AJ8" s="262"/>
      <c r="AK8" s="262"/>
      <c r="AL8" s="262"/>
      <c r="AM8" s="262"/>
      <c r="AN8" s="262"/>
      <c r="AO8" s="262"/>
    </row>
    <row r="9" spans="1:41" ht="14" x14ac:dyDescent="0.15">
      <c r="A9" s="110" t="str">
        <f>'ACT Apr 2021'!K3</f>
        <v>EnergyAustralia</v>
      </c>
      <c r="B9" s="111" t="str">
        <f>'ACT Apr 2021'!L3</f>
        <v>Total Plan</v>
      </c>
      <c r="C9" s="112">
        <f>IF('ACT Apr 2021'!BP3=0,91*'ACT Apr 2021'!M3/100,(91*'ACT Apr 2021'!M3/100)+'ACT Apr 2021'!BP3/4)</f>
        <v>111.20199999999997</v>
      </c>
      <c r="D9" s="112">
        <f>IF('ACT Apr 2021'!O3="",$C$5*'ACT Apr 2021'!N3/100,IF($C$5&gt;='ACT Apr 2021'!P3,('ACT Apr 2021'!P3*'ACT Apr 2021'!N3/100),($C$5*'ACT Apr 2021'!N3/100)))</f>
        <v>1368.6363636363635</v>
      </c>
      <c r="E9" s="112">
        <f>IF(AND('ACT Apr 2021'!P3&gt;0,'ACT Apr 2021'!R3&gt;0),IF($C$5&lt;'ACT Apr 2021'!P3,0,IF($C$5&lt;=('ACT Apr 2021'!R3+'ACT Apr 2021'!P3),(($C$5-'ACT Apr 2021'!P3)*'ACT Apr 2021'!Q3/100),(('ACT Apr 2021'!R3)*'ACT Apr 2021'!Q3/100))),0)</f>
        <v>0</v>
      </c>
      <c r="F9" s="112">
        <f>IF(AND('ACT Apr 2021'!Q3&gt;0,'ACT Apr 2021'!S3&gt;0),IF($C$5&lt;('ACT Apr 2021'!R3+'ACT Apr 2021'!P3),0,IF($C$5&lt;=('ACT Apr 2021'!T3+'ACT Apr 2021'!R3+'ACT Apr 2021'!P3),(($C$5-('ACT Apr 2021'!R3+'ACT Apr 2021'!P3))*'ACT Apr 2021'!S3/100),('ACT Apr 2021'!T3*'ACT Apr 2021'!S3/100))),0)</f>
        <v>0</v>
      </c>
      <c r="G9" s="114">
        <v>0</v>
      </c>
      <c r="H9" s="112">
        <f>IF(AND('ACT Apr 2021'!R3&gt;0,'ACT Apr 2021'!T3&gt;0),IF(($C$5&lt;'ACT Apr 2021'!T3),(0),($C$5-'ACT Apr 2021'!T3)*'ACT Apr 2021'!U3/100),IF(AND('ACT Apr 2021'!R3&gt;0,'ACT Apr 2021'!T3=""),IF(($C$5&lt;'ACT Apr 2021'!R3+'ACT Apr 2021'!P3),(0),(($C$5-('ACT Apr 2021'!R3+'ACT Apr 2021'!P3))*'ACT Apr 2021'!S3/100)),IF(AND('ACT Apr 2021'!P3&gt;0,'ACT Apr 2021'!R3=""&gt;0),IF(($C$5&lt;'ACT Apr 2021'!P3),(0),($C$5-'ACT Apr 2021'!P3)*'ACT Apr 2021'!Q3/100),0)))</f>
        <v>0</v>
      </c>
      <c r="I9" s="115">
        <f t="shared" ref="I9:I11" si="2">SUM(C9:H9)</f>
        <v>1479.8383636363635</v>
      </c>
      <c r="J9" s="115">
        <f t="shared" ref="J9:J14" si="3">(I9-C9)*4</f>
        <v>5474.545454545454</v>
      </c>
      <c r="K9" s="115">
        <f t="shared" ref="K9:K14" si="4">I9*4</f>
        <v>5919.353454545454</v>
      </c>
      <c r="L9" s="85">
        <f t="shared" ref="L9:L14" si="5">K9*1.1</f>
        <v>6511.2888000000003</v>
      </c>
      <c r="M9" s="116">
        <f>'ACT Apr 2021'!BB3</f>
        <v>10</v>
      </c>
      <c r="N9" s="116">
        <f>'ACT Apr 2021'!BC3</f>
        <v>0</v>
      </c>
      <c r="O9" s="116">
        <f>'ACT Apr 2021'!BD3</f>
        <v>0</v>
      </c>
      <c r="P9" s="116">
        <f>'ACT Apr 2021'!BE3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5327.4181090909087</v>
      </c>
      <c r="T9" s="210">
        <f t="shared" ref="T9:T14" si="7">IF(AND(Q9="Pay-on-time off bill",R9="Inclusive"),((S9*1.1)-((S9*1.1)*O9/100))/1.1,IF(AND(Q9="Pay-on-time off usage",R9="Inclusive"),((S9*1.1)-((J9*1.1)*P9/100))/1.1,IF(AND(Q9="Pay-on-time off bill",R9="Exclusive"),S9-(S9*O9/100),IF(AND(Q9="Pay-on-time off usage",R9="Exclusive"),S9-(J9*P9/100),IF(R9="Inclusive",((S9*1.1))/1.1,S9)))))</f>
        <v>5327.4181090909087</v>
      </c>
      <c r="U9" s="85">
        <f>S9*1.1</f>
        <v>5860.1599200000001</v>
      </c>
      <c r="V9" s="85">
        <f>T9*1.1</f>
        <v>5860.1599200000001</v>
      </c>
      <c r="W9" s="117">
        <f>'ACT Apr 2021'!BL3</f>
        <v>0</v>
      </c>
      <c r="X9" s="118" t="str">
        <f>'ACT Apr 2021'!BM3</f>
        <v>n</v>
      </c>
      <c r="Y9" s="262"/>
      <c r="Z9" s="262"/>
      <c r="AA9" s="262"/>
      <c r="AB9" s="262"/>
      <c r="AC9" s="262"/>
      <c r="AD9" s="262"/>
      <c r="AE9" s="262"/>
      <c r="AF9" s="262"/>
      <c r="AG9" s="262"/>
      <c r="AH9" s="262"/>
      <c r="AI9" s="262"/>
      <c r="AJ9" s="262"/>
      <c r="AK9" s="262"/>
      <c r="AL9" s="262"/>
      <c r="AM9" s="262"/>
      <c r="AN9" s="262"/>
      <c r="AO9" s="262"/>
    </row>
    <row r="10" spans="1:41" ht="14" x14ac:dyDescent="0.15">
      <c r="A10" s="110" t="str">
        <f>'ACT Apr 2021'!K4</f>
        <v>Origin Energy</v>
      </c>
      <c r="B10" s="111" t="str">
        <f>'ACT Apr 2021'!L4</f>
        <v xml:space="preserve">Flexi </v>
      </c>
      <c r="C10" s="112">
        <f>IF('ACT Apr 2021'!BP4=0,91*'ACT Apr 2021'!M4/100,(91*'ACT Apr 2021'!M4/100)+'ACT Apr 2021'!BP4/4)</f>
        <v>115.11499999999999</v>
      </c>
      <c r="D10" s="112">
        <f>IF('ACT Apr 2021'!O4="",$C$5*'ACT Apr 2021'!N4/100,IF($C$5&gt;='ACT Apr 2021'!P4,('ACT Apr 2021'!P4*'ACT Apr 2021'!N4/100),($C$5*'ACT Apr 2021'!N4/100)))</f>
        <v>1379.5454545454545</v>
      </c>
      <c r="E10" s="112">
        <f>IF(AND('ACT Apr 2021'!P4&gt;0,'ACT Apr 2021'!R4&gt;0),IF($C$5&lt;'ACT Apr 2021'!P4,0,IF($C$5&lt;=('ACT Apr 2021'!R4+'ACT Apr 2021'!P4),(($C$5-'ACT Apr 2021'!P4)*'ACT Apr 2021'!Q4/100),(('ACT Apr 2021'!R4)*'ACT Apr 2021'!Q4/100))),0)</f>
        <v>0</v>
      </c>
      <c r="F10" s="112">
        <f>IF(AND('ACT Apr 2021'!Q4&gt;0,'ACT Apr 2021'!S4&gt;0),IF($C$5&lt;('ACT Apr 2021'!R4+'ACT Apr 2021'!P4),0,IF($C$5&lt;=('ACT Apr 2021'!T4+'ACT Apr 2021'!R4+'ACT Apr 2021'!P4),(($C$5-('ACT Apr 2021'!R4+'ACT Apr 2021'!P4))*'ACT Apr 2021'!S4/100),('ACT Apr 2021'!T4*'ACT Apr 2021'!S4/100))),0)</f>
        <v>0</v>
      </c>
      <c r="G10" s="114">
        <v>0</v>
      </c>
      <c r="H10" s="112">
        <f>IF(AND('ACT Apr 2021'!R4&gt;0,'ACT Apr 2021'!T4&gt;0),IF(($C$5&lt;'ACT Apr 2021'!T4),(0),($C$5-'ACT Apr 2021'!T4)*'ACT Apr 2021'!U4/100),IF(AND('ACT Apr 2021'!R4&gt;0,'ACT Apr 2021'!T4=""),IF(($C$5&lt;'ACT Apr 2021'!R4+'ACT Apr 2021'!P4),(0),(($C$5-('ACT Apr 2021'!R4+'ACT Apr 2021'!P4))*'ACT Apr 2021'!S4/100)),IF(AND('ACT Apr 2021'!P4&gt;0,'ACT Apr 2021'!R4=""&gt;0),IF(($C$5&lt;'ACT Apr 2021'!P4),(0),($C$5-'ACT Apr 2021'!P4)*'ACT Apr 2021'!Q4/100),0)))</f>
        <v>0</v>
      </c>
      <c r="I10" s="115">
        <f t="shared" si="2"/>
        <v>1494.6604545454545</v>
      </c>
      <c r="J10" s="115">
        <f t="shared" si="3"/>
        <v>5518.181818181818</v>
      </c>
      <c r="K10" s="115">
        <f t="shared" si="4"/>
        <v>5978.6418181818181</v>
      </c>
      <c r="L10" s="85">
        <f t="shared" si="5"/>
        <v>6576.5060000000003</v>
      </c>
      <c r="M10" s="116">
        <f>'ACT Apr 2021'!BB4</f>
        <v>0</v>
      </c>
      <c r="N10" s="116">
        <f>'ACT Apr 2021'!BC4</f>
        <v>10</v>
      </c>
      <c r="O10" s="116">
        <f>'ACT Apr 2021'!BD4</f>
        <v>0</v>
      </c>
      <c r="P10" s="116">
        <f>'ACT Apr 2021'!BE4</f>
        <v>0</v>
      </c>
      <c r="Q10" s="116" t="str">
        <f t="shared" si="0"/>
        <v>Guaranteed off usage</v>
      </c>
      <c r="R10" s="116" t="str">
        <f t="shared" si="1"/>
        <v>Inclusive</v>
      </c>
      <c r="S10" s="210">
        <f t="shared" si="6"/>
        <v>5426.8236363636361</v>
      </c>
      <c r="T10" s="210">
        <f t="shared" si="7"/>
        <v>5426.8236363636361</v>
      </c>
      <c r="U10" s="85">
        <f t="shared" ref="U10:V14" si="8">S10*1.1</f>
        <v>5969.5060000000003</v>
      </c>
      <c r="V10" s="85">
        <f t="shared" si="8"/>
        <v>5969.5060000000003</v>
      </c>
      <c r="W10" s="117">
        <f>'ACT Apr 2021'!BL4</f>
        <v>12</v>
      </c>
      <c r="X10" s="118" t="str">
        <f>'ACT Apr 2021'!BM4</f>
        <v>y</v>
      </c>
      <c r="Y10" s="262"/>
      <c r="Z10" s="262"/>
      <c r="AA10" s="262"/>
      <c r="AB10" s="262"/>
      <c r="AC10" s="262"/>
      <c r="AD10" s="262"/>
      <c r="AE10" s="262"/>
      <c r="AF10" s="262"/>
      <c r="AG10" s="262"/>
      <c r="AH10" s="262"/>
      <c r="AI10" s="262"/>
      <c r="AJ10" s="262"/>
      <c r="AK10" s="262"/>
      <c r="AL10" s="262"/>
      <c r="AM10" s="262"/>
      <c r="AN10" s="262"/>
      <c r="AO10" s="262"/>
    </row>
    <row r="11" spans="1:41" ht="14" x14ac:dyDescent="0.15">
      <c r="A11" s="110" t="str">
        <f>'ACT Apr 2021'!K5</f>
        <v>Next Business Energy</v>
      </c>
      <c r="B11" s="111" t="str">
        <f>'ACT Apr 2021'!L5</f>
        <v xml:space="preserve">Assured </v>
      </c>
      <c r="C11" s="112">
        <f>IF('ACT Apr 2021'!BP5=0,91*'ACT Apr 2021'!M5/100,(91*'ACT Apr 2021'!M5/100)+'ACT Apr 2021'!BP5/4)</f>
        <v>78.168999999999997</v>
      </c>
      <c r="D11" s="112">
        <f>IF('ACT Apr 2021'!O5="",$C$5*'ACT Apr 2021'!N5/100,IF($C$5&gt;='ACT Apr 2021'!P5,('ACT Apr 2021'!P5*'ACT Apr 2021'!N5/100),($C$5*'ACT Apr 2021'!N5/100)))</f>
        <v>1175</v>
      </c>
      <c r="E11" s="112">
        <f>IF(AND('ACT Apr 2021'!P5&gt;0,'ACT Apr 2021'!R5&gt;0),IF($C$5&lt;'ACT Apr 2021'!P5,0,IF($C$5&lt;=('ACT Apr 2021'!R5+'ACT Apr 2021'!P5),(($C$5-'ACT Apr 2021'!P5)*'ACT Apr 2021'!Q5/100),(('ACT Apr 2021'!R5)*'ACT Apr 2021'!Q5/100))),0)</f>
        <v>0</v>
      </c>
      <c r="F11" s="112">
        <f>IF(AND('ACT Apr 2021'!Q5&gt;0,'ACT Apr 2021'!S5&gt;0),IF($C$5&lt;('ACT Apr 2021'!R5+'ACT Apr 2021'!P5),0,IF($C$5&lt;=('ACT Apr 2021'!T5+'ACT Apr 2021'!R5+'ACT Apr 2021'!P5),(($C$5-('ACT Apr 2021'!R5+'ACT Apr 2021'!P5))*'ACT Apr 2021'!S5/100),('ACT Apr 2021'!T5*'ACT Apr 2021'!S5/100))),0)</f>
        <v>0</v>
      </c>
      <c r="G11" s="114">
        <v>0</v>
      </c>
      <c r="H11" s="112">
        <f>IF(AND('ACT Apr 2021'!R5&gt;0,'ACT Apr 2021'!T5&gt;0),IF(($C$5&lt;'ACT Apr 2021'!T5),(0),($C$5-'ACT Apr 2021'!T5)*'ACT Apr 2021'!U5/100),IF(AND('ACT Apr 2021'!R5&gt;0,'ACT Apr 2021'!T5=""),IF(($C$5&lt;'ACT Apr 2021'!R5+'ACT Apr 2021'!P5),(0),(($C$5-('ACT Apr 2021'!R5+'ACT Apr 2021'!P5))*'ACT Apr 2021'!S5/100)),IF(AND('ACT Apr 2021'!P5&gt;0,'ACT Apr 2021'!R5=""&gt;0),IF(($C$5&lt;'ACT Apr 2021'!P5),(0),($C$5-'ACT Apr 2021'!P5)*'ACT Apr 2021'!Q5/100),0)))</f>
        <v>0</v>
      </c>
      <c r="I11" s="115">
        <f t="shared" si="2"/>
        <v>1253.1690000000001</v>
      </c>
      <c r="J11" s="115">
        <f t="shared" si="3"/>
        <v>4700</v>
      </c>
      <c r="K11" s="115">
        <f t="shared" si="4"/>
        <v>5012.6760000000004</v>
      </c>
      <c r="L11" s="85">
        <f t="shared" si="5"/>
        <v>5513.9436000000005</v>
      </c>
      <c r="M11" s="116">
        <f>'ACT Apr 2021'!BB5</f>
        <v>0</v>
      </c>
      <c r="N11" s="116">
        <f>'ACT Apr 2021'!BC5</f>
        <v>0</v>
      </c>
      <c r="O11" s="116">
        <f>'ACT Apr 2021'!BD5</f>
        <v>0</v>
      </c>
      <c r="P11" s="116">
        <f>'ACT Apr 2021'!BE5</f>
        <v>0</v>
      </c>
      <c r="Q11" s="116" t="str">
        <f t="shared" si="0"/>
        <v>No discount</v>
      </c>
      <c r="R11" s="116" t="str">
        <f t="shared" si="1"/>
        <v>Exclusive</v>
      </c>
      <c r="S11" s="210">
        <f t="shared" si="6"/>
        <v>5012.6760000000004</v>
      </c>
      <c r="T11" s="210">
        <f t="shared" si="7"/>
        <v>5012.6760000000004</v>
      </c>
      <c r="U11" s="85">
        <f t="shared" si="8"/>
        <v>5513.9436000000005</v>
      </c>
      <c r="V11" s="85">
        <f t="shared" si="8"/>
        <v>5513.9436000000005</v>
      </c>
      <c r="W11" s="117">
        <f>'ACT Apr 2021'!BL5</f>
        <v>0</v>
      </c>
      <c r="X11" s="118" t="str">
        <f>'ACT Apr 2021'!BM5</f>
        <v>n</v>
      </c>
      <c r="Y11" s="262"/>
      <c r="Z11" s="262"/>
      <c r="AA11" s="262"/>
      <c r="AB11" s="262"/>
      <c r="AC11" s="262"/>
      <c r="AD11" s="262"/>
      <c r="AE11" s="262"/>
      <c r="AF11" s="262"/>
      <c r="AG11" s="262"/>
      <c r="AH11" s="262"/>
      <c r="AI11" s="262"/>
      <c r="AJ11" s="262"/>
      <c r="AK11" s="262"/>
      <c r="AL11" s="262"/>
      <c r="AM11" s="262"/>
      <c r="AN11" s="262"/>
      <c r="AO11" s="262"/>
    </row>
    <row r="12" spans="1:41" ht="14" x14ac:dyDescent="0.15">
      <c r="A12" s="110" t="str">
        <f>'ACT Apr 2021'!K6</f>
        <v>Powerclub</v>
      </c>
      <c r="B12" s="111" t="str">
        <f>'ACT Apr 2021'!L6</f>
        <v>Bis Flat</v>
      </c>
      <c r="C12" s="112">
        <f>IF('ACT Apr 2021'!BP6=0,91*'ACT Apr 2021'!M6/100,(91*'ACT Apr 2021'!M6/100)+'ACT Apr 2021'!BP6/4)</f>
        <v>100.27227272727272</v>
      </c>
      <c r="D12" s="112">
        <f>IF('ACT Apr 2021'!O6="",$C$5*'ACT Apr 2021'!N6/100,IF($C$5&gt;='ACT Apr 2021'!P6,('ACT Apr 2021'!P6*'ACT Apr 2021'!N6/100),($C$5*'ACT Apr 2021'!N6/100)))</f>
        <v>1102.7272727272727</v>
      </c>
      <c r="E12" s="112">
        <f>IF(AND('ACT Apr 2021'!P6&gt;0,'ACT Apr 2021'!R6&gt;0),IF($C$5&lt;'ACT Apr 2021'!P6,0,IF($C$5&lt;=('ACT Apr 2021'!R6+'ACT Apr 2021'!P6),(($C$5-'ACT Apr 2021'!P6)*'ACT Apr 2021'!Q6/100),(('ACT Apr 2021'!R6)*'ACT Apr 2021'!Q6/100))),0)</f>
        <v>0</v>
      </c>
      <c r="F12" s="112">
        <f>IF(AND('ACT Apr 2021'!Q6&gt;0,'ACT Apr 2021'!S6&gt;0),IF($C$5&lt;('ACT Apr 2021'!R6+'ACT Apr 2021'!P6),0,IF($C$5&lt;=('ACT Apr 2021'!T6+'ACT Apr 2021'!R6+'ACT Apr 2021'!P6),(($C$5-('ACT Apr 2021'!R6+'ACT Apr 2021'!P6))*'ACT Apr 2021'!S6/100),('ACT Apr 2021'!T6*'ACT Apr 2021'!S6/100))),0)</f>
        <v>0</v>
      </c>
      <c r="G12" s="114">
        <v>0</v>
      </c>
      <c r="H12" s="112">
        <f>IF(AND('ACT Apr 2021'!R6&gt;0,'ACT Apr 2021'!T6&gt;0),IF(($C$5&lt;'ACT Apr 2021'!T6),(0),($C$5-'ACT Apr 2021'!T6)*'ACT Apr 2021'!U6/100),IF(AND('ACT Apr 2021'!R6&gt;0,'ACT Apr 2021'!T6=""),IF(($C$5&lt;'ACT Apr 2021'!R6+'ACT Apr 2021'!P6),(0),(($C$5-('ACT Apr 2021'!R6+'ACT Apr 2021'!P6))*'ACT Apr 2021'!S6/100)),IF(AND('ACT Apr 2021'!P6&gt;0,'ACT Apr 2021'!R6=""&gt;0),IF(($C$5&lt;'ACT Apr 2021'!P6),(0),($C$5-'ACT Apr 2021'!P6)*'ACT Apr 2021'!Q6/100),0)))</f>
        <v>0</v>
      </c>
      <c r="I12" s="115">
        <f t="shared" ref="I12:I13" si="9">SUM(C12:H12)</f>
        <v>1202.9995454545456</v>
      </c>
      <c r="J12" s="115">
        <f t="shared" si="3"/>
        <v>4410.909090909091</v>
      </c>
      <c r="K12" s="115">
        <f t="shared" si="4"/>
        <v>4811.9981818181823</v>
      </c>
      <c r="L12" s="85">
        <f t="shared" si="5"/>
        <v>5293.1980000000012</v>
      </c>
      <c r="M12" s="116">
        <f>'ACT Apr 2021'!BB6</f>
        <v>0</v>
      </c>
      <c r="N12" s="116">
        <f>'ACT Apr 2021'!BC6</f>
        <v>0</v>
      </c>
      <c r="O12" s="116">
        <f>'ACT Apr 2021'!BD6</f>
        <v>0</v>
      </c>
      <c r="P12" s="116">
        <f>'ACT Apr 2021'!BE6</f>
        <v>0</v>
      </c>
      <c r="Q12" s="116" t="str">
        <f t="shared" si="0"/>
        <v>No discount</v>
      </c>
      <c r="R12" s="116" t="str">
        <f t="shared" si="1"/>
        <v>Exclusive</v>
      </c>
      <c r="S12" s="211">
        <f t="shared" si="6"/>
        <v>4811.9981818181823</v>
      </c>
      <c r="T12" s="212">
        <f t="shared" si="7"/>
        <v>4811.9981818181823</v>
      </c>
      <c r="U12" s="85">
        <f t="shared" si="8"/>
        <v>5293.1980000000012</v>
      </c>
      <c r="V12" s="85">
        <f t="shared" si="8"/>
        <v>5293.1980000000012</v>
      </c>
      <c r="W12" s="117">
        <f>'ACT Apr 2021'!BL6</f>
        <v>0</v>
      </c>
      <c r="X12" s="118">
        <f>'ACT Apr 2021'!BM6</f>
        <v>0</v>
      </c>
      <c r="Y12" s="262"/>
      <c r="Z12" s="262"/>
      <c r="AA12" s="262"/>
      <c r="AB12" s="262"/>
      <c r="AC12" s="262"/>
      <c r="AD12" s="262"/>
      <c r="AE12" s="262"/>
      <c r="AF12" s="262"/>
      <c r="AG12" s="262"/>
      <c r="AH12" s="262"/>
      <c r="AI12" s="262"/>
      <c r="AJ12" s="262"/>
      <c r="AK12" s="262"/>
      <c r="AL12" s="262"/>
      <c r="AM12" s="262"/>
      <c r="AN12" s="262"/>
      <c r="AO12" s="262"/>
    </row>
    <row r="13" spans="1:41" ht="14" x14ac:dyDescent="0.15">
      <c r="A13" s="110" t="str">
        <f>'ACT Apr 2021'!K7</f>
        <v>Red Energy</v>
      </c>
      <c r="B13" s="111" t="str">
        <f>'ACT Apr 2021'!L7</f>
        <v>Red Business Saver</v>
      </c>
      <c r="C13" s="112">
        <f>IF('ACT Apr 2021'!BP7=0,91*'ACT Apr 2021'!M7/100,(91*'ACT Apr 2021'!M7/100)+'ACT Apr 2021'!BP7/4)</f>
        <v>110.27545454545456</v>
      </c>
      <c r="D13" s="112">
        <f>IF('ACT Apr 2021'!O7="",$C$5*'ACT Apr 2021'!N7/100,IF($C$5&gt;='ACT Apr 2021'!P7,('ACT Apr 2021'!P7*'ACT Apr 2021'!N7/100),($C$5*'ACT Apr 2021'!N7/100)))</f>
        <v>1260.9090909090908</v>
      </c>
      <c r="E13" s="112">
        <f>IF(AND('ACT Apr 2021'!P7&gt;0,'ACT Apr 2021'!R7&gt;0),IF($C$5&lt;'ACT Apr 2021'!P7,0,IF($C$5&lt;=('ACT Apr 2021'!R7+'ACT Apr 2021'!P7),(($C$5-'ACT Apr 2021'!P7)*'ACT Apr 2021'!Q7/100),(('ACT Apr 2021'!R7)*'ACT Apr 2021'!Q7/100))),0)</f>
        <v>0</v>
      </c>
      <c r="F13" s="112">
        <f>IF(AND('ACT Apr 2021'!Q7&gt;0,'ACT Apr 2021'!S7&gt;0),IF($C$5&lt;('ACT Apr 2021'!R7+'ACT Apr 2021'!P7),0,IF($C$5&lt;=('ACT Apr 2021'!T7+'ACT Apr 2021'!R7+'ACT Apr 2021'!P7),(($C$5-('ACT Apr 2021'!R7+'ACT Apr 2021'!P7))*'ACT Apr 2021'!S7/100),('ACT Apr 2021'!T7*'ACT Apr 2021'!S7/100))),0)</f>
        <v>0</v>
      </c>
      <c r="G13" s="114">
        <v>0</v>
      </c>
      <c r="H13" s="112">
        <f>IF(AND('ACT Apr 2021'!R7&gt;0,'ACT Apr 2021'!T7&gt;0),IF(($C$5&lt;'ACT Apr 2021'!T7),(0),($C$5-'ACT Apr 2021'!T7)*'ACT Apr 2021'!U7/100),IF(AND('ACT Apr 2021'!R7&gt;0,'ACT Apr 2021'!T7=""),IF(($C$5&lt;'ACT Apr 2021'!R7+'ACT Apr 2021'!P7),(0),(($C$5-('ACT Apr 2021'!R7+'ACT Apr 2021'!P7))*'ACT Apr 2021'!S7/100)),IF(AND('ACT Apr 2021'!P7&gt;0,'ACT Apr 2021'!R7=""&gt;0),IF(($C$5&lt;'ACT Apr 2021'!P7),(0),($C$5-'ACT Apr 2021'!P7)*'ACT Apr 2021'!Q7/100),0)))</f>
        <v>0</v>
      </c>
      <c r="I13" s="115">
        <f t="shared" si="9"/>
        <v>1371.1845454545453</v>
      </c>
      <c r="J13" s="115">
        <f t="shared" si="3"/>
        <v>5043.6363636363631</v>
      </c>
      <c r="K13" s="115">
        <f t="shared" si="4"/>
        <v>5484.7381818181811</v>
      </c>
      <c r="L13" s="85">
        <f t="shared" si="5"/>
        <v>6033.2119999999995</v>
      </c>
      <c r="M13" s="116">
        <f>'ACT Apr 2021'!BB7</f>
        <v>0</v>
      </c>
      <c r="N13" s="116">
        <f>'ACT Apr 2021'!BC7</f>
        <v>0</v>
      </c>
      <c r="O13" s="116">
        <f>'ACT Apr 2021'!BD7</f>
        <v>0</v>
      </c>
      <c r="P13" s="116">
        <f>'ACT Apr 2021'!BE7</f>
        <v>0</v>
      </c>
      <c r="Q13" s="116" t="str">
        <f t="shared" si="0"/>
        <v>No discount</v>
      </c>
      <c r="R13" s="116" t="str">
        <f t="shared" si="1"/>
        <v>Inclusive</v>
      </c>
      <c r="S13" s="211">
        <f t="shared" si="6"/>
        <v>5484.7381818181811</v>
      </c>
      <c r="T13" s="212">
        <f t="shared" si="7"/>
        <v>5484.7381818181811</v>
      </c>
      <c r="U13" s="85">
        <f t="shared" si="8"/>
        <v>6033.2119999999995</v>
      </c>
      <c r="V13" s="85">
        <f t="shared" si="8"/>
        <v>6033.2119999999995</v>
      </c>
      <c r="W13" s="117">
        <f>'ACT Apr 2021'!BL7</f>
        <v>0</v>
      </c>
      <c r="X13" s="118" t="str">
        <f>'ACT Apr 2021'!BM7</f>
        <v>n</v>
      </c>
      <c r="Y13" s="262"/>
      <c r="Z13" s="262"/>
      <c r="AA13" s="262"/>
      <c r="AB13" s="262"/>
      <c r="AC13" s="262"/>
      <c r="AD13" s="262"/>
      <c r="AE13" s="262"/>
      <c r="AF13" s="262"/>
      <c r="AG13" s="262"/>
      <c r="AH13" s="262"/>
      <c r="AI13" s="262"/>
      <c r="AJ13" s="262"/>
      <c r="AK13" s="262"/>
      <c r="AL13" s="262"/>
      <c r="AM13" s="262"/>
      <c r="AN13" s="262"/>
      <c r="AO13" s="262"/>
    </row>
    <row r="14" spans="1:41" ht="15" thickBot="1" x14ac:dyDescent="0.2">
      <c r="A14" s="121" t="str">
        <f>'ACT Apr 2021'!K8</f>
        <v>Energy Locals</v>
      </c>
      <c r="B14" s="122" t="str">
        <f>'ACT Apr 2021'!L8</f>
        <v>Business Member</v>
      </c>
      <c r="C14" s="123">
        <f>IF('ACT Apr 2021'!BP8=0,91*'ACT Apr 2021'!M8/100,(91*'ACT Apr 2021'!M8/100)+'ACT Apr 2021'!BP8/4)</f>
        <v>133.1090909090909</v>
      </c>
      <c r="D14" s="123">
        <f>IF('ACT Apr 2021'!O8="",$C$5*'ACT Apr 2021'!N8/100,IF($C$5&gt;='ACT Apr 2021'!P8,('ACT Apr 2021'!P8*'ACT Apr 2021'!N8/100),($C$5*'ACT Apr 2021'!N8/100)))</f>
        <v>1136.3636363636363</v>
      </c>
      <c r="E14" s="123">
        <f>IF(AND('ACT Apr 2021'!P8&gt;0,'ACT Apr 2021'!R8&gt;0),IF($C$5&lt;'ACT Apr 2021'!P8,0,IF($C$5&lt;=('ACT Apr 2021'!R8+'ACT Apr 2021'!P8),(($C$5-'ACT Apr 2021'!P8)*'ACT Apr 2021'!Q8/100),(('ACT Apr 2021'!R8)*'ACT Apr 2021'!Q8/100))),0)</f>
        <v>0</v>
      </c>
      <c r="F14" s="123">
        <f>IF(AND('ACT Apr 2021'!Q8&gt;0,'ACT Apr 2021'!S8&gt;0),IF($C$5&lt;('ACT Apr 2021'!R8+'ACT Apr 2021'!P8),0,IF($C$5&lt;=('ACT Apr 2021'!T8+'ACT Apr 2021'!R8+'ACT Apr 2021'!P8),(($C$5-('ACT Apr 2021'!R8+'ACT Apr 2021'!P8))*'ACT Apr 2021'!S8/100),('ACT Apr 2021'!T8*'ACT Apr 2021'!S8/100))),0)</f>
        <v>0</v>
      </c>
      <c r="G14" s="131">
        <v>1</v>
      </c>
      <c r="H14" s="123">
        <f>IF(AND('ACT Apr 2021'!R8&gt;0,'ACT Apr 2021'!T8&gt;0),IF(($C$5&lt;'ACT Apr 2021'!T8),(0),($C$5-'ACT Apr 2021'!T8)*'ACT Apr 2021'!U8/100),IF(AND('ACT Apr 2021'!R8&gt;0,'ACT Apr 2021'!T8=""),IF(($C$5&lt;'ACT Apr 2021'!R8+'ACT Apr 2021'!P8),(0),(($C$5-('ACT Apr 2021'!R8+'ACT Apr 2021'!P8))*'ACT Apr 2021'!S8/100)),IF(AND('ACT Apr 2021'!P8&gt;0,'ACT Apr 2021'!R8=""&gt;0),IF(($C$5&lt;'ACT Apr 2021'!P8),(0),($C$5-'ACT Apr 2021'!P8)*'ACT Apr 2021'!Q8/100),0)))</f>
        <v>0</v>
      </c>
      <c r="I14" s="125">
        <f t="shared" ref="I14" si="10">SUM(C14:H14)</f>
        <v>1270.4727272727271</v>
      </c>
      <c r="J14" s="125">
        <f t="shared" si="3"/>
        <v>4549.454545454545</v>
      </c>
      <c r="K14" s="125">
        <f t="shared" si="4"/>
        <v>5081.8909090909083</v>
      </c>
      <c r="L14" s="119">
        <f t="shared" si="5"/>
        <v>5590.08</v>
      </c>
      <c r="M14" s="126">
        <f>'ACT Apr 2021'!BB8</f>
        <v>0</v>
      </c>
      <c r="N14" s="126">
        <f>'ACT Apr 2021'!BC8</f>
        <v>0</v>
      </c>
      <c r="O14" s="126">
        <f>'ACT Apr 2021'!BD8</f>
        <v>0</v>
      </c>
      <c r="P14" s="126">
        <f>'ACT Apr 2021'!BE8</f>
        <v>0</v>
      </c>
      <c r="Q14" s="126" t="str">
        <f t="shared" si="0"/>
        <v>No discount</v>
      </c>
      <c r="R14" s="126" t="str">
        <f t="shared" si="1"/>
        <v>Exclusive</v>
      </c>
      <c r="S14" s="213">
        <f t="shared" si="6"/>
        <v>5081.8909090909083</v>
      </c>
      <c r="T14" s="214">
        <f t="shared" si="7"/>
        <v>5081.8909090909083</v>
      </c>
      <c r="U14" s="119">
        <f t="shared" si="8"/>
        <v>5590.08</v>
      </c>
      <c r="V14" s="119">
        <f t="shared" si="8"/>
        <v>5590.08</v>
      </c>
      <c r="W14" s="127">
        <f>'ACT Apr 2021'!BL8</f>
        <v>0</v>
      </c>
      <c r="X14" s="128" t="str">
        <f>'ACT Apr 2021'!BM8</f>
        <v>n</v>
      </c>
      <c r="Y14" s="262"/>
      <c r="Z14" s="262"/>
      <c r="AA14" s="262"/>
      <c r="AB14" s="262"/>
      <c r="AC14" s="262"/>
      <c r="AD14" s="262"/>
      <c r="AE14" s="262"/>
      <c r="AF14" s="262"/>
      <c r="AG14" s="262"/>
      <c r="AH14" s="262"/>
      <c r="AI14" s="262"/>
      <c r="AJ14" s="262"/>
      <c r="AK14" s="262"/>
      <c r="AL14" s="262"/>
      <c r="AM14" s="262"/>
      <c r="AN14" s="262"/>
      <c r="AO14" s="262"/>
    </row>
    <row r="15" spans="1:41" x14ac:dyDescent="0.15">
      <c r="A15" s="262"/>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row>
    <row r="16" spans="1:41" ht="14" thickBot="1" x14ac:dyDescent="0.2">
      <c r="A16" s="262"/>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row>
    <row r="17" spans="1:41" ht="14" x14ac:dyDescent="0.15">
      <c r="A17" s="74" t="s">
        <v>197</v>
      </c>
      <c r="B17" s="75"/>
      <c r="C17" s="75"/>
      <c r="D17" s="81"/>
      <c r="E17" s="81"/>
      <c r="F17" s="81"/>
      <c r="G17" s="81"/>
      <c r="H17" s="81"/>
      <c r="I17" s="82"/>
      <c r="J17" s="82"/>
      <c r="K17" s="75"/>
      <c r="L17" s="75"/>
      <c r="M17" s="75"/>
      <c r="N17" s="75"/>
      <c r="O17" s="75"/>
      <c r="P17" s="75"/>
      <c r="Q17" s="75"/>
      <c r="R17" s="75"/>
      <c r="S17" s="75"/>
      <c r="T17" s="75"/>
      <c r="U17" s="75"/>
      <c r="V17" s="75"/>
      <c r="W17" s="75"/>
      <c r="X17" s="76"/>
      <c r="Y17" s="262"/>
      <c r="Z17" s="262"/>
      <c r="AA17" s="262"/>
      <c r="AB17" s="262"/>
      <c r="AC17" s="262"/>
      <c r="AD17" s="262"/>
      <c r="AE17" s="262"/>
      <c r="AF17" s="262"/>
      <c r="AG17" s="262"/>
      <c r="AH17" s="262"/>
      <c r="AI17" s="262"/>
      <c r="AJ17" s="262"/>
      <c r="AK17" s="262"/>
      <c r="AL17" s="262"/>
      <c r="AM17" s="262"/>
      <c r="AN17" s="262"/>
      <c r="AO17" s="262"/>
    </row>
    <row r="18" spans="1:41" ht="14" x14ac:dyDescent="0.15">
      <c r="A18" s="77" t="s">
        <v>105</v>
      </c>
      <c r="B18" s="32"/>
      <c r="C18" s="86">
        <v>5000</v>
      </c>
      <c r="D18" s="83"/>
      <c r="E18" s="83"/>
      <c r="F18" s="83"/>
      <c r="G18" s="83"/>
      <c r="H18" s="83"/>
      <c r="I18" s="84"/>
      <c r="J18" s="84"/>
      <c r="K18" s="32"/>
      <c r="L18" s="32"/>
      <c r="M18" s="32"/>
      <c r="N18" s="32"/>
      <c r="O18" s="32"/>
      <c r="P18" s="32"/>
      <c r="Q18" s="32"/>
      <c r="R18" s="32"/>
      <c r="S18" s="32"/>
      <c r="T18" s="32"/>
      <c r="U18" s="32"/>
      <c r="V18" s="32"/>
      <c r="W18" s="32"/>
      <c r="X18" s="78"/>
      <c r="Y18" s="262"/>
      <c r="Z18" s="262"/>
      <c r="AA18" s="262"/>
      <c r="AB18" s="262"/>
      <c r="AC18" s="262"/>
      <c r="AD18" s="262"/>
      <c r="AE18" s="262"/>
      <c r="AF18" s="262"/>
      <c r="AG18" s="262"/>
      <c r="AH18" s="262"/>
      <c r="AI18" s="262"/>
      <c r="AJ18" s="262"/>
      <c r="AK18" s="262"/>
      <c r="AL18" s="262"/>
      <c r="AM18" s="262"/>
      <c r="AN18" s="262"/>
      <c r="AO18" s="262"/>
    </row>
    <row r="19" spans="1:41" ht="14" x14ac:dyDescent="0.15">
      <c r="A19" s="77" t="s">
        <v>198</v>
      </c>
      <c r="B19" s="32"/>
      <c r="C19" s="87">
        <v>0.7</v>
      </c>
      <c r="D19" s="83"/>
      <c r="E19" s="83"/>
      <c r="F19" s="83"/>
      <c r="G19" s="83"/>
      <c r="H19" s="83"/>
      <c r="I19" s="84"/>
      <c r="J19" s="84"/>
      <c r="K19" s="32"/>
      <c r="L19" s="32"/>
      <c r="M19" s="32"/>
      <c r="N19" s="32"/>
      <c r="O19" s="32"/>
      <c r="P19" s="32"/>
      <c r="Q19" s="32"/>
      <c r="R19" s="32"/>
      <c r="S19" s="32"/>
      <c r="T19" s="32"/>
      <c r="U19" s="32"/>
      <c r="V19" s="32"/>
      <c r="W19" s="32"/>
      <c r="X19" s="78"/>
      <c r="Y19" s="262"/>
      <c r="Z19" s="262"/>
      <c r="AA19" s="262"/>
      <c r="AB19" s="262"/>
      <c r="AC19" s="262"/>
      <c r="AD19" s="262"/>
      <c r="AE19" s="262"/>
      <c r="AF19" s="262"/>
      <c r="AG19" s="262"/>
      <c r="AH19" s="262"/>
      <c r="AI19" s="262"/>
      <c r="AJ19" s="262"/>
      <c r="AK19" s="262"/>
      <c r="AL19" s="262"/>
      <c r="AM19" s="262"/>
      <c r="AN19" s="262"/>
      <c r="AO19" s="262"/>
    </row>
    <row r="20" spans="1:41" ht="14" x14ac:dyDescent="0.15">
      <c r="A20" s="77" t="s">
        <v>199</v>
      </c>
      <c r="B20" s="32"/>
      <c r="C20" s="87">
        <v>0.3</v>
      </c>
      <c r="D20" s="83"/>
      <c r="E20" s="83"/>
      <c r="F20" s="83"/>
      <c r="G20" s="83"/>
      <c r="H20" s="83"/>
      <c r="I20" s="84"/>
      <c r="J20" s="84"/>
      <c r="K20" s="32"/>
      <c r="L20" s="32"/>
      <c r="M20" s="32"/>
      <c r="N20" s="32"/>
      <c r="O20" s="32"/>
      <c r="P20" s="32"/>
      <c r="Q20" s="32"/>
      <c r="R20" s="32"/>
      <c r="S20" s="32"/>
      <c r="T20" s="32"/>
      <c r="U20" s="32"/>
      <c r="V20" s="32"/>
      <c r="W20" s="32"/>
      <c r="X20" s="78"/>
      <c r="Y20" s="262"/>
      <c r="Z20" s="262"/>
      <c r="AA20" s="262"/>
      <c r="AB20" s="262"/>
      <c r="AC20" s="262"/>
      <c r="AD20" s="262"/>
      <c r="AE20" s="262"/>
      <c r="AF20" s="262"/>
      <c r="AG20" s="262"/>
      <c r="AH20" s="262"/>
      <c r="AI20" s="262"/>
      <c r="AJ20" s="262"/>
      <c r="AK20" s="262"/>
      <c r="AL20" s="262"/>
      <c r="AM20" s="262"/>
      <c r="AN20" s="262"/>
      <c r="AO20" s="262"/>
    </row>
    <row r="21" spans="1:41"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5"/>
      <c r="W21" s="175"/>
      <c r="X21" s="176"/>
      <c r="Y21" s="262"/>
      <c r="Z21" s="262"/>
      <c r="AA21" s="262"/>
      <c r="AB21" s="262"/>
      <c r="AC21" s="262"/>
      <c r="AD21" s="262"/>
      <c r="AE21" s="262"/>
      <c r="AF21" s="262"/>
      <c r="AG21" s="262"/>
      <c r="AH21" s="262"/>
      <c r="AI21" s="262"/>
      <c r="AJ21" s="262"/>
      <c r="AK21" s="262"/>
      <c r="AL21" s="262"/>
      <c r="AM21" s="262"/>
      <c r="AN21" s="262"/>
      <c r="AO21" s="262"/>
    </row>
    <row r="22" spans="1:41" ht="75" x14ac:dyDescent="0.15">
      <c r="A22" s="177" t="s">
        <v>14</v>
      </c>
      <c r="B22" s="178" t="s">
        <v>188</v>
      </c>
      <c r="C22" s="179" t="s">
        <v>164</v>
      </c>
      <c r="D22" s="179" t="s">
        <v>5</v>
      </c>
      <c r="E22" s="179" t="s">
        <v>6</v>
      </c>
      <c r="F22" s="179" t="s">
        <v>7</v>
      </c>
      <c r="G22" s="179" t="s">
        <v>110</v>
      </c>
      <c r="H22" s="179" t="s">
        <v>197</v>
      </c>
      <c r="I22" s="186" t="s">
        <v>111</v>
      </c>
      <c r="J22" s="206" t="s">
        <v>335</v>
      </c>
      <c r="K22" s="207" t="s">
        <v>112</v>
      </c>
      <c r="L22" s="180" t="s">
        <v>339</v>
      </c>
      <c r="M22" s="181" t="s">
        <v>113</v>
      </c>
      <c r="N22" s="181" t="s">
        <v>167</v>
      </c>
      <c r="O22" s="181" t="s">
        <v>168</v>
      </c>
      <c r="P22" s="181" t="s">
        <v>169</v>
      </c>
      <c r="Q22" s="208" t="s">
        <v>336</v>
      </c>
      <c r="R22" s="208" t="s">
        <v>337</v>
      </c>
      <c r="S22" s="209" t="s">
        <v>129</v>
      </c>
      <c r="T22" s="209" t="s">
        <v>130</v>
      </c>
      <c r="U22" s="182" t="s">
        <v>176</v>
      </c>
      <c r="V22" s="182" t="s">
        <v>177</v>
      </c>
      <c r="W22" s="187" t="s">
        <v>131</v>
      </c>
      <c r="X22" s="183" t="s">
        <v>132</v>
      </c>
      <c r="Y22" s="262"/>
      <c r="Z22" s="262"/>
      <c r="AA22" s="262"/>
      <c r="AB22" s="262"/>
      <c r="AC22" s="262"/>
      <c r="AD22" s="262"/>
      <c r="AE22" s="262"/>
      <c r="AF22" s="262"/>
      <c r="AG22" s="262"/>
      <c r="AH22" s="262"/>
      <c r="AI22" s="262"/>
      <c r="AJ22" s="262"/>
      <c r="AK22" s="262"/>
      <c r="AL22" s="262"/>
      <c r="AM22" s="262"/>
      <c r="AN22" s="262"/>
      <c r="AO22" s="262"/>
    </row>
    <row r="23" spans="1:41" ht="14" x14ac:dyDescent="0.15">
      <c r="A23" s="110" t="str">
        <f>'ACT Apr 2021'!K9</f>
        <v>ActewAGL</v>
      </c>
      <c r="B23" s="111" t="str">
        <f>'ACT Apr 2021'!L9</f>
        <v>Business plan</v>
      </c>
      <c r="C23" s="112">
        <f>IF('ACT Apr 2021'!BP9=0,91*'ACT Apr 2021'!M9/100,(91*'ACT Apr 2021'!M9/100)+'ACT Apr 2021'!BP9/4)</f>
        <v>120.11999999999998</v>
      </c>
      <c r="D23" s="112">
        <f>IF('ACT Apr 2021'!O9="",$C$18*$C$19*'ACT Apr 2021'!N9/100,IF($C$18*$C$19&gt;='ACT Apr 2021'!P9,('ACT Apr 2021'!P9*'ACT Apr 2021'!N9/100),($C$18*$C$19*'ACT Apr 2021'!N9/100)))</f>
        <v>962.49999999999989</v>
      </c>
      <c r="E23" s="112">
        <f>IF(AND('ACT Apr 2021'!P9&gt;0,'ACT Apr 2021'!R9&gt;0),IF($C$18*$C$19&lt;'ACT Apr 2021'!P9,0,IF($C$18*$C$19&lt;=('ACT Apr 2021'!R9+'ACT Apr 2021'!P9),(($C$18*$C$19-'ACT Apr 2021'!P9)*'ACT Apr 2021'!Q9/100),(('ACT Apr 2021'!R9)*'ACT Apr 2021'!Q9/100))),0)</f>
        <v>0</v>
      </c>
      <c r="F23" s="112">
        <f>IF(AND('ACT Apr 2021'!Q9&gt;0,'ACT Apr 2021'!S9&gt;0),IF($C$18*$C$19&lt;('ACT Apr 2021'!R9+'ACT Apr 2021'!P9),0,IF($C$18*$C$19&lt;=('ACT Apr 2021'!T9+'ACT Apr 2021'!R9+'ACT Apr 2021'!P9),(($C$18*$C$19-('ACT Apr 2021'!R9+'ACT Apr 2021'!P9))*'ACT Apr 2021'!S9/100),('ACT Apr 2021'!T9*'ACT Apr 2021'!S9/100))),0)</f>
        <v>0</v>
      </c>
      <c r="G23" s="112">
        <f>IF(AND('ACT Apr 2021'!R9&gt;0,'ACT Apr 2021'!T9&gt;0),IF(($C$18*$C$19&lt;'ACT Apr 2021'!T9),(0),($C$18*$C$19-'ACT Apr 2021'!T9)*'ACT Apr 2021'!U9/100),IF(AND('ACT Apr 2021'!R9&gt;0,'ACT Apr 2021'!T9=""),IF(($C$18*$C$19&lt;'ACT Apr 2021'!R9+'ACT Apr 2021'!P9),(0),(($C$18*$C$19-('ACT Apr 2021'!R9+'ACT Apr 2021'!P9))*'ACT Apr 2021'!S9/100)),IF(AND('ACT Apr 2021'!P9&gt;0,'ACT Apr 2021'!R9=""&gt;0),IF(($C$18*$C$19&lt;'ACT Apr 2021'!P9),(0),($C$18*$C$19-'ACT Apr 2021'!P9)*'ACT Apr 2021'!Q9/100),0)))</f>
        <v>0</v>
      </c>
      <c r="H23" s="112">
        <f>($C$18*$C$20)*'ACT Apr 2021'!AF9/100</f>
        <v>211.49999999999997</v>
      </c>
      <c r="I23" s="115">
        <f t="shared" ref="I23:I27" si="11">SUM(C23:H23)</f>
        <v>1294.1199999999999</v>
      </c>
      <c r="J23" s="115">
        <f>(I23-C23)*4</f>
        <v>4696</v>
      </c>
      <c r="K23" s="115">
        <f>I23*4</f>
        <v>5176.4799999999996</v>
      </c>
      <c r="L23" s="85">
        <f>K23*1.1</f>
        <v>5694.1279999999997</v>
      </c>
      <c r="M23" s="116">
        <f>'ACT Apr 2021'!BB9</f>
        <v>0</v>
      </c>
      <c r="N23" s="116">
        <f>'ACT Apr 2021'!BC9</f>
        <v>12</v>
      </c>
      <c r="O23" s="116">
        <f>'ACT Apr 2021'!BD9</f>
        <v>0</v>
      </c>
      <c r="P23" s="116">
        <f>'ACT Apr 2021'!BE9</f>
        <v>0</v>
      </c>
      <c r="Q23" s="116" t="str">
        <f t="shared" ref="Q23:Q27" si="12">IF(SUM(M23:P23)=0,"No discount",IF(M23&gt;0,"Guaranteed off bill",IF(N23&gt;0,"Guaranteed off usage",IF(O23&gt;0,"Pay-on-time off bill","Pay-on-time off usage"))))</f>
        <v>Guaranteed off usage</v>
      </c>
      <c r="R23" s="116" t="str">
        <f t="shared" ref="R23:R27" si="13">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4612.9599999999991</v>
      </c>
      <c r="T23" s="212">
        <f>IF(AND(Q23="Pay-on-time off bill",R23="Inclusive"),((S23*1.1)-((S23*1.1)*O23/100))/1.1,IF(AND(Q23="Pay-on-time off usage",R23="Inclusive"),((S23*1.1)-((J23*1.1)*P23/100))/1.1,IF(AND(Q23="Pay-on-time off bill",R23="Exclusive"),S23-(S23*O23/100),IF(AND(Q23="Pay-on-time off usage",R23="Exclusive"),S23-(J23*P23/100),IF(R23="Inclusive",((S23*1.1))/1.1,S23)))))</f>
        <v>4612.9599999999991</v>
      </c>
      <c r="U23" s="85">
        <f>S23*1.1</f>
        <v>5074.2559999999994</v>
      </c>
      <c r="V23" s="85">
        <f>T23*1.1</f>
        <v>5074.2559999999994</v>
      </c>
      <c r="W23" s="117">
        <f>'ACT Apr 2021'!BL9</f>
        <v>0</v>
      </c>
      <c r="X23" s="118" t="str">
        <f>'ACT Apr 2021'!BM9</f>
        <v>n</v>
      </c>
      <c r="Y23" s="262"/>
      <c r="Z23" s="262"/>
      <c r="AA23" s="262"/>
      <c r="AB23" s="262"/>
      <c r="AC23" s="262"/>
      <c r="AD23" s="262"/>
      <c r="AE23" s="262"/>
      <c r="AF23" s="262"/>
      <c r="AG23" s="262"/>
      <c r="AH23" s="262"/>
      <c r="AI23" s="262"/>
      <c r="AJ23" s="262"/>
      <c r="AK23" s="262"/>
      <c r="AL23" s="262"/>
      <c r="AM23" s="262"/>
      <c r="AN23" s="262"/>
      <c r="AO23" s="262"/>
    </row>
    <row r="24" spans="1:41" ht="14" x14ac:dyDescent="0.15">
      <c r="A24" s="110" t="str">
        <f>'ACT Apr 2021'!K10</f>
        <v>EnergyAustralia</v>
      </c>
      <c r="B24" s="111" t="str">
        <f>'ACT Apr 2021'!L10</f>
        <v>Total Plan</v>
      </c>
      <c r="C24" s="112">
        <f>IF('ACT Apr 2021'!BP10=0,91*'ACT Apr 2021'!M10/100,(91*'ACT Apr 2021'!M10/100)+'ACT Apr 2021'!BP10/4)</f>
        <v>111.20199999999997</v>
      </c>
      <c r="D24" s="112">
        <f>IF('ACT Apr 2021'!O10="",$C$18*$C$19*'ACT Apr 2021'!N10/100,IF($C$18*$C$19&gt;='ACT Apr 2021'!P10,('ACT Apr 2021'!P10*'ACT Apr 2021'!N10/100),($C$18*$C$19*'ACT Apr 2021'!N10/100)))</f>
        <v>958.0454545454545</v>
      </c>
      <c r="E24" s="112">
        <f>IF(AND('ACT Apr 2021'!P10&gt;0,'ACT Apr 2021'!R10&gt;0),IF($C$18*$C$19&lt;'ACT Apr 2021'!P10,0,IF($C$18*$C$19&lt;=('ACT Apr 2021'!R10+'ACT Apr 2021'!P10),(($C$18*$C$19-'ACT Apr 2021'!P10)*'ACT Apr 2021'!Q10/100),(('ACT Apr 2021'!R10)*'ACT Apr 2021'!Q10/100))),0)</f>
        <v>0</v>
      </c>
      <c r="F24" s="112">
        <f>IF(AND('ACT Apr 2021'!Q10&gt;0,'ACT Apr 2021'!S10&gt;0),IF($C$18*$C$19&lt;('ACT Apr 2021'!R10+'ACT Apr 2021'!P10),0,IF($C$18*$C$19&lt;=('ACT Apr 2021'!T10+'ACT Apr 2021'!R10+'ACT Apr 2021'!P10),(($C$18*$C$19-('ACT Apr 2021'!R10+'ACT Apr 2021'!P10))*'ACT Apr 2021'!S10/100),('ACT Apr 2021'!T10*'ACT Apr 2021'!S10/100))),0)</f>
        <v>0</v>
      </c>
      <c r="G24" s="112">
        <f>IF(AND('ACT Apr 2021'!R10&gt;0,'ACT Apr 2021'!T10&gt;0),IF(($C$18*$C$19&lt;'ACT Apr 2021'!T10),(0),($C$18*$C$19-'ACT Apr 2021'!T10)*'ACT Apr 2021'!U10/100),IF(AND('ACT Apr 2021'!R10&gt;0,'ACT Apr 2021'!T10=""),IF(($C$18*$C$19&lt;'ACT Apr 2021'!R10+'ACT Apr 2021'!P10),(0),(($C$18*$C$19-('ACT Apr 2021'!R10+'ACT Apr 2021'!P10))*'ACT Apr 2021'!S10/100)),IF(AND('ACT Apr 2021'!P10&gt;0,'ACT Apr 2021'!R10=""&gt;0),IF(($C$18*$C$19&lt;'ACT Apr 2021'!P10),(0),($C$18*$C$19-'ACT Apr 2021'!P10)*'ACT Apr 2021'!Q10/100),0)))</f>
        <v>0</v>
      </c>
      <c r="H24" s="112">
        <f>($C$18*$C$20)*'ACT Apr 2021'!AF10/100</f>
        <v>174.1363636363636</v>
      </c>
      <c r="I24" s="115">
        <f t="shared" si="11"/>
        <v>1243.383818181818</v>
      </c>
      <c r="J24" s="115">
        <f t="shared" ref="J24:J27" si="14">(I24-C24)*4</f>
        <v>4528.7272727272721</v>
      </c>
      <c r="K24" s="115">
        <f t="shared" ref="K24:K27" si="15">I24*4</f>
        <v>4973.5352727272721</v>
      </c>
      <c r="L24" s="85">
        <f t="shared" ref="L24:L27" si="16">K24*1.1</f>
        <v>5470.8887999999997</v>
      </c>
      <c r="M24" s="116">
        <f>'ACT Apr 2021'!BB10</f>
        <v>10</v>
      </c>
      <c r="N24" s="116">
        <f>'ACT Apr 2021'!BC10</f>
        <v>0</v>
      </c>
      <c r="O24" s="116">
        <f>'ACT Apr 2021'!BD10</f>
        <v>0</v>
      </c>
      <c r="P24" s="116">
        <f>'ACT Apr 2021'!BE10</f>
        <v>0</v>
      </c>
      <c r="Q24" s="116" t="str">
        <f t="shared" si="12"/>
        <v>Guaranteed off bill</v>
      </c>
      <c r="R24" s="116" t="str">
        <f t="shared" si="13"/>
        <v>Exclusive</v>
      </c>
      <c r="S24" s="211">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12">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85">
        <f>S24*1.1</f>
        <v>4923.7999200000004</v>
      </c>
      <c r="V24" s="85">
        <f>T24*1.1</f>
        <v>4923.7999200000004</v>
      </c>
      <c r="W24" s="117">
        <f>'ACT Apr 2021'!BL10</f>
        <v>0</v>
      </c>
      <c r="X24" s="118" t="str">
        <f>'ACT Apr 2021'!BM10</f>
        <v>n</v>
      </c>
      <c r="Y24" s="262"/>
      <c r="Z24" s="262"/>
      <c r="AA24" s="262"/>
      <c r="AB24" s="262"/>
      <c r="AC24" s="262"/>
      <c r="AD24" s="262"/>
      <c r="AE24" s="262"/>
      <c r="AF24" s="262"/>
      <c r="AG24" s="262"/>
      <c r="AH24" s="262"/>
      <c r="AI24" s="262"/>
      <c r="AJ24" s="262"/>
      <c r="AK24" s="262"/>
      <c r="AL24" s="262"/>
      <c r="AM24" s="262"/>
      <c r="AN24" s="262"/>
      <c r="AO24" s="262"/>
    </row>
    <row r="25" spans="1:41" ht="14" x14ac:dyDescent="0.15">
      <c r="A25" s="110" t="str">
        <f>'ACT Apr 2021'!K11</f>
        <v>Origin Energy</v>
      </c>
      <c r="B25" s="111" t="str">
        <f>'ACT Apr 2021'!L11</f>
        <v xml:space="preserve">Flexi </v>
      </c>
      <c r="C25" s="112">
        <f>IF('ACT Apr 2021'!BP11=0,91*'ACT Apr 2021'!M11/100,(91*'ACT Apr 2021'!M11/100)+'ACT Apr 2021'!BP11/4)</f>
        <v>115.11499999999999</v>
      </c>
      <c r="D25" s="112">
        <f>IF('ACT Apr 2021'!O11="",$C$18*$C$19*'ACT Apr 2021'!N11/100,IF($C$18*$C$19&gt;='ACT Apr 2021'!P11,('ACT Apr 2021'!P11*'ACT Apr 2021'!N11/100),($C$18*$C$19*'ACT Apr 2021'!N11/100)))</f>
        <v>965.68181818181813</v>
      </c>
      <c r="E25" s="112">
        <f>IF(AND('ACT Apr 2021'!P11&gt;0,'ACT Apr 2021'!R11&gt;0),IF($C$18*$C$19&lt;'ACT Apr 2021'!P11,0,IF($C$18*$C$19&lt;=('ACT Apr 2021'!R11+'ACT Apr 2021'!P11),(($C$18*$C$19-'ACT Apr 2021'!P11)*'ACT Apr 2021'!Q11/100),(('ACT Apr 2021'!R11)*'ACT Apr 2021'!Q11/100))),0)</f>
        <v>0</v>
      </c>
      <c r="F25" s="112">
        <f>IF(AND('ACT Apr 2021'!Q11&gt;0,'ACT Apr 2021'!S11&gt;0),IF($C$18*$C$19&lt;('ACT Apr 2021'!R11+'ACT Apr 2021'!P11),0,IF($C$18*$C$19&lt;=('ACT Apr 2021'!T11+'ACT Apr 2021'!R11+'ACT Apr 2021'!P11),(($C$18*$C$19-('ACT Apr 2021'!R11+'ACT Apr 2021'!P11))*'ACT Apr 2021'!S11/100),('ACT Apr 2021'!T11*'ACT Apr 2021'!S11/100))),0)</f>
        <v>0</v>
      </c>
      <c r="G25" s="112">
        <f>IF(AND('ACT Apr 2021'!R11&gt;0,'ACT Apr 2021'!T11&gt;0),IF(($C$18*$C$19&lt;'ACT Apr 2021'!T11),(0),($C$18*$C$19-'ACT Apr 2021'!T11)*'ACT Apr 2021'!U11/100),IF(AND('ACT Apr 2021'!R11&gt;0,'ACT Apr 2021'!T11=""),IF(($C$18*$C$19&lt;'ACT Apr 2021'!R11+'ACT Apr 2021'!P11),(0),(($C$18*$C$19-('ACT Apr 2021'!R11+'ACT Apr 2021'!P11))*'ACT Apr 2021'!S11/100)),IF(AND('ACT Apr 2021'!P11&gt;0,'ACT Apr 2021'!R11=""&gt;0),IF(($C$18*$C$19&lt;'ACT Apr 2021'!P11),(0),($C$18*$C$19-'ACT Apr 2021'!P11)*'ACT Apr 2021'!Q11/100),0)))</f>
        <v>0</v>
      </c>
      <c r="H25" s="112">
        <f>($C$18*$C$20)*'ACT Apr 2021'!AF11/100</f>
        <v>194.72727272727272</v>
      </c>
      <c r="I25" s="115">
        <f t="shared" si="11"/>
        <v>1275.5240909090908</v>
      </c>
      <c r="J25" s="115">
        <f t="shared" si="14"/>
        <v>4641.6363636363631</v>
      </c>
      <c r="K25" s="115">
        <f t="shared" si="15"/>
        <v>5102.0963636363631</v>
      </c>
      <c r="L25" s="85">
        <f t="shared" si="16"/>
        <v>5612.3059999999996</v>
      </c>
      <c r="M25" s="116">
        <f>'ACT Apr 2021'!BB11</f>
        <v>0</v>
      </c>
      <c r="N25" s="116">
        <f>'ACT Apr 2021'!BC11</f>
        <v>10</v>
      </c>
      <c r="O25" s="116">
        <f>'ACT Apr 2021'!BD11</f>
        <v>0</v>
      </c>
      <c r="P25" s="116">
        <f>'ACT Apr 2021'!BE11</f>
        <v>0</v>
      </c>
      <c r="Q25" s="116" t="str">
        <f t="shared" si="12"/>
        <v>Guaranteed off usage</v>
      </c>
      <c r="R25" s="116" t="str">
        <f t="shared" si="13"/>
        <v>Inclusive</v>
      </c>
      <c r="S25" s="211">
        <f t="shared" si="17"/>
        <v>4637.9327272727269</v>
      </c>
      <c r="T25" s="212">
        <f t="shared" si="18"/>
        <v>4637.9327272727269</v>
      </c>
      <c r="U25" s="85">
        <f t="shared" ref="U25:V27" si="19">S25*1.1</f>
        <v>5101.7259999999997</v>
      </c>
      <c r="V25" s="85">
        <f t="shared" si="19"/>
        <v>5101.7259999999997</v>
      </c>
      <c r="W25" s="117">
        <f>'ACT Apr 2021'!BL11</f>
        <v>12</v>
      </c>
      <c r="X25" s="118" t="str">
        <f>'ACT Apr 2021'!BM11</f>
        <v>y</v>
      </c>
      <c r="Y25" s="262"/>
      <c r="Z25" s="262"/>
      <c r="AA25" s="262"/>
      <c r="AB25" s="262"/>
      <c r="AC25" s="262"/>
      <c r="AD25" s="262"/>
      <c r="AE25" s="262"/>
      <c r="AF25" s="262"/>
      <c r="AG25" s="262"/>
      <c r="AH25" s="262"/>
      <c r="AI25" s="262"/>
      <c r="AJ25" s="262"/>
      <c r="AK25" s="262"/>
      <c r="AL25" s="262"/>
      <c r="AM25" s="262"/>
      <c r="AN25" s="262"/>
      <c r="AO25" s="262"/>
    </row>
    <row r="26" spans="1:41" ht="14" x14ac:dyDescent="0.15">
      <c r="A26" s="110" t="str">
        <f>'ACT Apr 2021'!K12</f>
        <v>Red Energy</v>
      </c>
      <c r="B26" s="111" t="str">
        <f>'ACT Apr 2021'!L12</f>
        <v>Red Business Saver</v>
      </c>
      <c r="C26" s="112">
        <f>IF('ACT Apr 2021'!BP12=0,91*'ACT Apr 2021'!M12/100,(91*'ACT Apr 2021'!M12/100)+'ACT Apr 2021'!BP12/4)</f>
        <v>110.27545454545456</v>
      </c>
      <c r="D26" s="112">
        <f>IF('ACT Apr 2021'!O12="",$C$18*$C$19*'ACT Apr 2021'!N12/100,IF($C$18*$C$19&gt;='ACT Apr 2021'!P12,('ACT Apr 2021'!P12*'ACT Apr 2021'!N12/100),($C$18*$C$19*'ACT Apr 2021'!N12/100)))</f>
        <v>882.63636363636351</v>
      </c>
      <c r="E26" s="112">
        <f>IF(AND('ACT Apr 2021'!P12&gt;0,'ACT Apr 2021'!R12&gt;0),IF($C$18*$C$19&lt;'ACT Apr 2021'!P12,0,IF($C$18*$C$19&lt;=('ACT Apr 2021'!R12+'ACT Apr 2021'!P12),(($C$18*$C$19-'ACT Apr 2021'!P12)*'ACT Apr 2021'!Q12/100),(('ACT Apr 2021'!R12)*'ACT Apr 2021'!Q12/100))),0)</f>
        <v>0</v>
      </c>
      <c r="F26" s="112">
        <f>IF(AND('ACT Apr 2021'!Q12&gt;0,'ACT Apr 2021'!S12&gt;0),IF($C$18*$C$19&lt;('ACT Apr 2021'!R12+'ACT Apr 2021'!P12),0,IF($C$18*$C$19&lt;=('ACT Apr 2021'!T12+'ACT Apr 2021'!R12+'ACT Apr 2021'!P12),(($C$18*$C$19-('ACT Apr 2021'!R12+'ACT Apr 2021'!P12))*'ACT Apr 2021'!S12/100),('ACT Apr 2021'!T12*'ACT Apr 2021'!S12/100))),0)</f>
        <v>0</v>
      </c>
      <c r="G26" s="112">
        <f>IF(AND('ACT Apr 2021'!R12&gt;0,'ACT Apr 2021'!T12&gt;0),IF(($C$18*$C$19&lt;'ACT Apr 2021'!T12),(0),($C$18*$C$19-'ACT Apr 2021'!T12)*'ACT Apr 2021'!U12/100),IF(AND('ACT Apr 2021'!R12&gt;0,'ACT Apr 2021'!T12=""),IF(($C$18*$C$19&lt;'ACT Apr 2021'!R12+'ACT Apr 2021'!P12),(0),(($C$18*$C$19-('ACT Apr 2021'!R12+'ACT Apr 2021'!P12))*'ACT Apr 2021'!S12/100)),IF(AND('ACT Apr 2021'!P12&gt;0,'ACT Apr 2021'!R12=""&gt;0),IF(($C$18*$C$19&lt;'ACT Apr 2021'!P12),(0),($C$18*$C$19-'ACT Apr 2021'!P12)*'ACT Apr 2021'!Q12/100),0)))</f>
        <v>0</v>
      </c>
      <c r="H26" s="112">
        <f>($C$18*$C$20)*'ACT Apr 2021'!AF12/100</f>
        <v>192.40909090909088</v>
      </c>
      <c r="I26" s="115">
        <f t="shared" si="11"/>
        <v>1185.320909090909</v>
      </c>
      <c r="J26" s="115">
        <f t="shared" si="14"/>
        <v>4300.181818181818</v>
      </c>
      <c r="K26" s="115">
        <f t="shared" si="15"/>
        <v>4741.2836363636361</v>
      </c>
      <c r="L26" s="85">
        <f t="shared" si="16"/>
        <v>5215.4120000000003</v>
      </c>
      <c r="M26" s="116">
        <f>'ACT Apr 2021'!BB12</f>
        <v>0</v>
      </c>
      <c r="N26" s="116">
        <f>'ACT Apr 2021'!BC12</f>
        <v>0</v>
      </c>
      <c r="O26" s="116">
        <f>'ACT Apr 2021'!BD12</f>
        <v>0</v>
      </c>
      <c r="P26" s="116">
        <f>'ACT Apr 2021'!BE12</f>
        <v>0</v>
      </c>
      <c r="Q26" s="116" t="str">
        <f t="shared" si="12"/>
        <v>No discount</v>
      </c>
      <c r="R26" s="116" t="str">
        <f t="shared" si="13"/>
        <v>Inclusive</v>
      </c>
      <c r="S26" s="211">
        <f t="shared" si="17"/>
        <v>4741.2836363636361</v>
      </c>
      <c r="T26" s="212">
        <f t="shared" si="18"/>
        <v>4741.2836363636361</v>
      </c>
      <c r="U26" s="85">
        <f t="shared" si="19"/>
        <v>5215.4120000000003</v>
      </c>
      <c r="V26" s="85">
        <f t="shared" si="19"/>
        <v>5215.4120000000003</v>
      </c>
      <c r="W26" s="117">
        <f>'ACT Apr 2021'!BL12</f>
        <v>0</v>
      </c>
      <c r="X26" s="118" t="str">
        <f>'ACT Apr 2021'!BM12</f>
        <v>n</v>
      </c>
      <c r="Y26" s="262"/>
      <c r="Z26" s="262"/>
      <c r="AA26" s="262"/>
      <c r="AB26" s="262"/>
      <c r="AC26" s="262"/>
      <c r="AD26" s="262"/>
      <c r="AE26" s="262"/>
      <c r="AF26" s="262"/>
      <c r="AG26" s="262"/>
      <c r="AH26" s="262"/>
      <c r="AI26" s="262"/>
      <c r="AJ26" s="262"/>
      <c r="AK26" s="262"/>
      <c r="AL26" s="262"/>
      <c r="AM26" s="262"/>
      <c r="AN26" s="262"/>
      <c r="AO26" s="262"/>
    </row>
    <row r="27" spans="1:41" ht="15" thickBot="1" x14ac:dyDescent="0.2">
      <c r="A27" s="121" t="str">
        <f>'ACT Apr 2021'!K13</f>
        <v>Energy Locals</v>
      </c>
      <c r="B27" s="122" t="str">
        <f>'ACT Apr 2021'!L13</f>
        <v>Business Member</v>
      </c>
      <c r="C27" s="123">
        <f>IF('ACT Apr 2021'!BP13=0,91*'ACT Apr 2021'!M13/100,(91*'ACT Apr 2021'!M13/100)+'ACT Apr 2021'!BP13/4)</f>
        <v>133.1090909090909</v>
      </c>
      <c r="D27" s="123">
        <f>IF('ACT Apr 2021'!O13="",$C$18*$C$19*'ACT Apr 2021'!N13/100,IF($C$18*$C$19&gt;='ACT Apr 2021'!P13,('ACT Apr 2021'!P13*'ACT Apr 2021'!N13/100),($C$18*$C$19*'ACT Apr 2021'!N13/100)))</f>
        <v>795.4545454545455</v>
      </c>
      <c r="E27" s="123">
        <f>IF(AND('ACT Apr 2021'!P13&gt;0,'ACT Apr 2021'!R13&gt;0),IF($C$18*$C$19&lt;'ACT Apr 2021'!P13,0,IF($C$18*$C$19&lt;=('ACT Apr 2021'!R13+'ACT Apr 2021'!P13),(($C$18*$C$19-'ACT Apr 2021'!P13)*'ACT Apr 2021'!Q13/100),(('ACT Apr 2021'!R13)*'ACT Apr 2021'!Q13/100))),0)</f>
        <v>0</v>
      </c>
      <c r="F27" s="123">
        <f>IF(AND('ACT Apr 2021'!Q13&gt;0,'ACT Apr 2021'!S13&gt;0),IF($C$18*$C$19&lt;('ACT Apr 2021'!R13+'ACT Apr 2021'!P13),0,IF($C$18*$C$19&lt;=('ACT Apr 2021'!T13+'ACT Apr 2021'!R13+'ACT Apr 2021'!P13),(($C$18*$C$19-('ACT Apr 2021'!R13+'ACT Apr 2021'!P13))*'ACT Apr 2021'!S13/100),('ACT Apr 2021'!T13*'ACT Apr 2021'!S13/100))),0)</f>
        <v>0</v>
      </c>
      <c r="G27" s="123">
        <f>IF(AND('ACT Apr 2021'!R13&gt;0,'ACT Apr 2021'!T13&gt;0),IF(($C$18*$C$19&lt;'ACT Apr 2021'!T13),(0),($C$18*$C$19-'ACT Apr 2021'!T13)*'ACT Apr 2021'!U13/100),IF(AND('ACT Apr 2021'!R13&gt;0,'ACT Apr 2021'!T13=""),IF(($C$18*$C$19&lt;'ACT Apr 2021'!R13+'ACT Apr 2021'!P13),(0),(($C$18*$C$19-('ACT Apr 2021'!R13+'ACT Apr 2021'!P13))*'ACT Apr 2021'!S13/100)),IF(AND('ACT Apr 2021'!P13&gt;0,'ACT Apr 2021'!R13=""&gt;0),IF(($C$18*$C$19&lt;'ACT Apr 2021'!P13),(0),($C$18*$C$19-'ACT Apr 2021'!P13)*'ACT Apr 2021'!Q13/100),0)))</f>
        <v>0</v>
      </c>
      <c r="H27" s="123">
        <f>($C$18*$C$20)*'ACT Apr 2021'!AF13/100</f>
        <v>163.63636363636363</v>
      </c>
      <c r="I27" s="125">
        <f t="shared" si="11"/>
        <v>1092.2</v>
      </c>
      <c r="J27" s="125">
        <f t="shared" si="14"/>
        <v>3836.3636363636365</v>
      </c>
      <c r="K27" s="125">
        <f t="shared" si="15"/>
        <v>4368.8</v>
      </c>
      <c r="L27" s="119">
        <f t="shared" si="16"/>
        <v>4805.68</v>
      </c>
      <c r="M27" s="126">
        <f>'ACT Apr 2021'!BB13</f>
        <v>0</v>
      </c>
      <c r="N27" s="126">
        <f>'ACT Apr 2021'!BC13</f>
        <v>0</v>
      </c>
      <c r="O27" s="126">
        <f>'ACT Apr 2021'!BD13</f>
        <v>0</v>
      </c>
      <c r="P27" s="126">
        <f>'ACT Apr 2021'!BE13</f>
        <v>0</v>
      </c>
      <c r="Q27" s="126" t="str">
        <f t="shared" si="12"/>
        <v>No discount</v>
      </c>
      <c r="R27" s="126" t="str">
        <f t="shared" si="13"/>
        <v>Exclusive</v>
      </c>
      <c r="S27" s="213">
        <f t="shared" si="17"/>
        <v>4368.8</v>
      </c>
      <c r="T27" s="214">
        <f t="shared" si="18"/>
        <v>4368.8</v>
      </c>
      <c r="U27" s="119">
        <f t="shared" si="19"/>
        <v>4805.68</v>
      </c>
      <c r="V27" s="119">
        <f t="shared" si="19"/>
        <v>4805.68</v>
      </c>
      <c r="W27" s="127">
        <f>'ACT Apr 2021'!BL13</f>
        <v>0</v>
      </c>
      <c r="X27" s="128" t="str">
        <f>'ACT Apr 2021'!BM13</f>
        <v>n</v>
      </c>
      <c r="Y27" s="262"/>
      <c r="Z27" s="262"/>
      <c r="AA27" s="262"/>
      <c r="AB27" s="262"/>
      <c r="AC27" s="262"/>
      <c r="AD27" s="262"/>
      <c r="AE27" s="262"/>
      <c r="AF27" s="262"/>
      <c r="AG27" s="262"/>
      <c r="AH27" s="262"/>
      <c r="AI27" s="262"/>
      <c r="AJ27" s="262"/>
      <c r="AK27" s="262"/>
      <c r="AL27" s="262"/>
      <c r="AM27" s="262"/>
      <c r="AN27" s="262"/>
      <c r="AO27" s="262"/>
    </row>
    <row r="28" spans="1:41" x14ac:dyDescent="0.1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row>
    <row r="29" spans="1:41" ht="14" thickBot="1" x14ac:dyDescent="0.2">
      <c r="A29" s="262"/>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row>
    <row r="30" spans="1:41" ht="14" x14ac:dyDescent="0.15">
      <c r="A30" s="74" t="s">
        <v>91</v>
      </c>
      <c r="B30" s="75"/>
      <c r="C30" s="75"/>
      <c r="D30" s="75"/>
      <c r="E30" s="75"/>
      <c r="F30" s="75"/>
      <c r="G30" s="75"/>
      <c r="H30" s="75"/>
      <c r="I30" s="75"/>
      <c r="J30" s="75"/>
      <c r="K30" s="75"/>
      <c r="L30" s="75"/>
      <c r="M30" s="75"/>
      <c r="N30" s="75"/>
      <c r="O30" s="75"/>
      <c r="P30" s="75"/>
      <c r="Q30" s="75"/>
      <c r="R30" s="75"/>
      <c r="S30" s="75"/>
      <c r="T30" s="75"/>
      <c r="U30" s="75"/>
      <c r="V30" s="75"/>
      <c r="W30" s="75"/>
      <c r="X30" s="76"/>
      <c r="Y30" s="262"/>
      <c r="Z30" s="262"/>
      <c r="AA30" s="262"/>
      <c r="AB30" s="262"/>
      <c r="AC30" s="262"/>
      <c r="AD30" s="262"/>
      <c r="AE30" s="262"/>
      <c r="AF30" s="262"/>
      <c r="AG30" s="262"/>
      <c r="AH30" s="262"/>
      <c r="AI30" s="262"/>
      <c r="AJ30" s="262"/>
      <c r="AK30" s="262"/>
      <c r="AL30" s="262"/>
      <c r="AM30" s="262"/>
      <c r="AN30" s="262"/>
      <c r="AO30" s="262"/>
    </row>
    <row r="31" spans="1:41" ht="14" x14ac:dyDescent="0.15">
      <c r="A31" s="77" t="s">
        <v>51</v>
      </c>
      <c r="B31" s="32"/>
      <c r="C31" s="86">
        <v>5000</v>
      </c>
      <c r="D31" s="32"/>
      <c r="E31" s="32"/>
      <c r="F31" s="32"/>
      <c r="G31" s="32"/>
      <c r="H31" s="32"/>
      <c r="I31" s="32"/>
      <c r="J31" s="32"/>
      <c r="K31" s="32"/>
      <c r="L31" s="32"/>
      <c r="M31" s="32"/>
      <c r="N31" s="32"/>
      <c r="O31" s="32"/>
      <c r="P31" s="32"/>
      <c r="Q31" s="32"/>
      <c r="R31" s="32"/>
      <c r="S31" s="32"/>
      <c r="T31" s="32"/>
      <c r="U31" s="32"/>
      <c r="V31" s="32"/>
      <c r="W31" s="32"/>
      <c r="X31" s="78"/>
      <c r="Y31" s="262"/>
      <c r="Z31" s="262"/>
      <c r="AA31" s="262"/>
      <c r="AB31" s="262"/>
      <c r="AC31" s="262"/>
      <c r="AD31" s="262"/>
      <c r="AE31" s="262"/>
      <c r="AF31" s="262"/>
      <c r="AG31" s="262"/>
      <c r="AH31" s="262"/>
      <c r="AI31" s="262"/>
      <c r="AJ31" s="262"/>
      <c r="AK31" s="262"/>
      <c r="AL31" s="262"/>
      <c r="AM31" s="262"/>
      <c r="AN31" s="262"/>
      <c r="AO31" s="262"/>
    </row>
    <row r="32" spans="1:41" ht="14" x14ac:dyDescent="0.15">
      <c r="A32" s="77" t="s">
        <v>52</v>
      </c>
      <c r="B32" s="32"/>
      <c r="C32" s="87">
        <v>0.3</v>
      </c>
      <c r="D32" s="32"/>
      <c r="E32" s="32"/>
      <c r="F32" s="32"/>
      <c r="G32" s="32"/>
      <c r="H32" s="32"/>
      <c r="I32" s="32"/>
      <c r="J32" s="32"/>
      <c r="K32" s="32"/>
      <c r="L32" s="32"/>
      <c r="M32" s="32"/>
      <c r="N32" s="32"/>
      <c r="O32" s="32"/>
      <c r="P32" s="32"/>
      <c r="Q32" s="32"/>
      <c r="R32" s="32"/>
      <c r="S32" s="32"/>
      <c r="T32" s="32"/>
      <c r="U32" s="32"/>
      <c r="V32" s="32"/>
      <c r="W32" s="32"/>
      <c r="X32" s="78"/>
      <c r="Y32" s="262"/>
      <c r="Z32" s="262"/>
      <c r="AA32" s="262"/>
      <c r="AB32" s="262"/>
      <c r="AC32" s="262"/>
      <c r="AD32" s="262"/>
      <c r="AE32" s="262"/>
      <c r="AF32" s="262"/>
      <c r="AG32" s="262"/>
      <c r="AH32" s="262"/>
      <c r="AI32" s="262"/>
      <c r="AJ32" s="262"/>
      <c r="AK32" s="262"/>
      <c r="AL32" s="262"/>
      <c r="AM32" s="262"/>
      <c r="AN32" s="262"/>
      <c r="AO32" s="262"/>
    </row>
    <row r="33" spans="1:41" ht="14" x14ac:dyDescent="0.15">
      <c r="A33" s="77" t="s">
        <v>53</v>
      </c>
      <c r="B33" s="32"/>
      <c r="C33" s="87">
        <v>0.4</v>
      </c>
      <c r="D33" s="32"/>
      <c r="E33" s="32"/>
      <c r="F33" s="32"/>
      <c r="G33" s="32"/>
      <c r="H33" s="32"/>
      <c r="I33" s="32"/>
      <c r="J33" s="32"/>
      <c r="K33" s="32"/>
      <c r="L33" s="32"/>
      <c r="M33" s="32"/>
      <c r="N33" s="32"/>
      <c r="O33" s="32"/>
      <c r="P33" s="32"/>
      <c r="Q33" s="32"/>
      <c r="R33" s="32"/>
      <c r="S33" s="32"/>
      <c r="T33" s="32"/>
      <c r="U33" s="32"/>
      <c r="V33" s="32"/>
      <c r="W33" s="32"/>
      <c r="X33" s="78"/>
      <c r="Y33" s="262"/>
      <c r="Z33" s="262"/>
      <c r="AA33" s="262"/>
      <c r="AB33" s="262"/>
      <c r="AC33" s="262"/>
      <c r="AD33" s="262"/>
      <c r="AE33" s="262"/>
      <c r="AF33" s="262"/>
      <c r="AG33" s="262"/>
      <c r="AH33" s="262"/>
      <c r="AI33" s="262"/>
      <c r="AJ33" s="262"/>
      <c r="AK33" s="262"/>
      <c r="AL33" s="262"/>
      <c r="AM33" s="262"/>
      <c r="AN33" s="262"/>
      <c r="AO33" s="262"/>
    </row>
    <row r="34" spans="1:41" ht="14" x14ac:dyDescent="0.15">
      <c r="A34" s="77" t="s">
        <v>54</v>
      </c>
      <c r="B34" s="32"/>
      <c r="C34" s="87">
        <v>0.3</v>
      </c>
      <c r="D34" s="32"/>
      <c r="E34" s="32"/>
      <c r="F34" s="32"/>
      <c r="G34" s="32"/>
      <c r="H34" s="32"/>
      <c r="I34" s="32"/>
      <c r="J34" s="32"/>
      <c r="K34" s="32"/>
      <c r="L34" s="32"/>
      <c r="M34" s="32"/>
      <c r="N34" s="32"/>
      <c r="O34" s="32"/>
      <c r="P34" s="32"/>
      <c r="Q34" s="32"/>
      <c r="R34" s="32"/>
      <c r="S34" s="32"/>
      <c r="T34" s="32"/>
      <c r="U34" s="32"/>
      <c r="V34" s="32"/>
      <c r="W34" s="32"/>
      <c r="X34" s="78"/>
      <c r="Y34" s="262"/>
      <c r="Z34" s="262"/>
      <c r="AA34" s="262"/>
      <c r="AB34" s="262"/>
      <c r="AC34" s="262"/>
      <c r="AD34" s="262"/>
      <c r="AE34" s="262"/>
      <c r="AF34" s="262"/>
      <c r="AG34" s="262"/>
      <c r="AH34" s="262"/>
      <c r="AI34" s="262"/>
      <c r="AJ34" s="262"/>
      <c r="AK34" s="262"/>
      <c r="AL34" s="262"/>
      <c r="AM34" s="262"/>
      <c r="AN34" s="262"/>
      <c r="AO34" s="262"/>
    </row>
    <row r="35" spans="1:41" ht="15" thickBot="1" x14ac:dyDescent="0.2">
      <c r="A35" s="174"/>
      <c r="B35" s="175"/>
      <c r="C35" s="175"/>
      <c r="D35" s="175"/>
      <c r="E35" s="175"/>
      <c r="F35" s="175"/>
      <c r="G35" s="175"/>
      <c r="H35" s="175"/>
      <c r="I35" s="175"/>
      <c r="J35" s="175"/>
      <c r="K35" s="175"/>
      <c r="L35" s="175"/>
      <c r="M35" s="175"/>
      <c r="N35" s="175"/>
      <c r="O35" s="175"/>
      <c r="P35" s="175"/>
      <c r="Q35" s="175"/>
      <c r="R35" s="175"/>
      <c r="S35" s="175"/>
      <c r="T35" s="175"/>
      <c r="U35" s="175"/>
      <c r="V35" s="175"/>
      <c r="W35" s="175"/>
      <c r="X35" s="176"/>
      <c r="Y35" s="262"/>
      <c r="Z35" s="262"/>
      <c r="AA35" s="262"/>
      <c r="AB35" s="262"/>
      <c r="AC35" s="262"/>
      <c r="AD35" s="262"/>
      <c r="AE35" s="262"/>
      <c r="AF35" s="262"/>
      <c r="AG35" s="262"/>
      <c r="AH35" s="262"/>
      <c r="AI35" s="262"/>
      <c r="AJ35" s="262"/>
      <c r="AK35" s="262"/>
      <c r="AL35" s="262"/>
      <c r="AM35" s="262"/>
      <c r="AN35" s="262"/>
      <c r="AO35" s="262"/>
    </row>
    <row r="36" spans="1:41" ht="75" x14ac:dyDescent="0.15">
      <c r="A36" s="177" t="s">
        <v>55</v>
      </c>
      <c r="B36" s="178" t="s">
        <v>56</v>
      </c>
      <c r="C36" s="179" t="s">
        <v>57</v>
      </c>
      <c r="D36" s="179" t="s">
        <v>58</v>
      </c>
      <c r="E36" s="179" t="s">
        <v>6</v>
      </c>
      <c r="F36" s="179" t="s">
        <v>170</v>
      </c>
      <c r="G36" s="179" t="s">
        <v>171</v>
      </c>
      <c r="H36" s="179" t="s">
        <v>172</v>
      </c>
      <c r="I36" s="179" t="s">
        <v>111</v>
      </c>
      <c r="J36" s="206" t="s">
        <v>335</v>
      </c>
      <c r="K36" s="207" t="s">
        <v>101</v>
      </c>
      <c r="L36" s="180" t="s">
        <v>339</v>
      </c>
      <c r="M36" s="181" t="s">
        <v>102</v>
      </c>
      <c r="N36" s="181" t="s">
        <v>183</v>
      </c>
      <c r="O36" s="181" t="s">
        <v>116</v>
      </c>
      <c r="P36" s="181" t="s">
        <v>84</v>
      </c>
      <c r="Q36" s="208" t="s">
        <v>336</v>
      </c>
      <c r="R36" s="208" t="s">
        <v>337</v>
      </c>
      <c r="S36" s="209" t="s">
        <v>85</v>
      </c>
      <c r="T36" s="209" t="s">
        <v>86</v>
      </c>
      <c r="U36" s="182" t="s">
        <v>176</v>
      </c>
      <c r="V36" s="182" t="s">
        <v>177</v>
      </c>
      <c r="W36" s="181" t="s">
        <v>87</v>
      </c>
      <c r="X36" s="183" t="s">
        <v>88</v>
      </c>
      <c r="Y36" s="262"/>
      <c r="Z36" s="262"/>
      <c r="AA36" s="262"/>
      <c r="AB36" s="262"/>
      <c r="AC36" s="262"/>
      <c r="AD36" s="262"/>
      <c r="AE36" s="262"/>
      <c r="AF36" s="262"/>
      <c r="AG36" s="262"/>
      <c r="AH36" s="262"/>
      <c r="AI36" s="262"/>
      <c r="AJ36" s="262"/>
      <c r="AK36" s="262"/>
      <c r="AL36" s="262"/>
      <c r="AM36" s="262"/>
      <c r="AN36" s="262"/>
      <c r="AO36" s="262"/>
    </row>
    <row r="37" spans="1:41" ht="14" x14ac:dyDescent="0.15">
      <c r="A37" s="110" t="str">
        <f>'ACT Apr 2021'!K14</f>
        <v>ActewAGL</v>
      </c>
      <c r="B37" s="111" t="str">
        <f>'ACT Apr 2021'!L14</f>
        <v>Business plan</v>
      </c>
      <c r="C37" s="112">
        <f>IF('ACT Apr 2021'!BP14=0,91*'ACT Apr 2021'!M14/100,(91*'ACT Apr 2021'!M14/100)+'ACT Apr 2021'!BP14/4)</f>
        <v>120.11999999999998</v>
      </c>
      <c r="D37" s="112">
        <f>IF('ACT Apr 2021'!O14="",$C$31*$C$32*'ACT Apr 2021'!N14/100,IF($C$31*$C$32&gt;='ACT Apr 2021'!P14,('ACT Apr 2021'!P14*'ACT Apr 2021'!N14/100),($C$31*$C$32*'ACT Apr 2021'!N14/100)))</f>
        <v>513.54545454545439</v>
      </c>
      <c r="E37" s="112">
        <f>IF(AND('ACT Apr 2021'!P14&gt;0,'ACT Apr 2021'!R14&gt;0),IF($C$31*$C$32&lt;'ACT Apr 2021'!P14,0,IF($C$31*$C$32&lt;=('ACT Apr 2021'!R14+'ACT Apr 2021'!P14),(($C$31*$C$32-'ACT Apr 2021'!P14)*'ACT Apr 2021'!Q14/100),(('ACT Apr 2021'!R14)*'ACT Apr 2021'!Q14/100))),0)</f>
        <v>0</v>
      </c>
      <c r="F37" s="112">
        <f>IF(AND('ACT Apr 2021'!R14&gt;0,'ACT Apr 2021'!T14&gt;0),IF(($C$31*$C$32&lt;'ACT Apr 2021'!T14),(0),($C$31*$C$32-'ACT Apr 2021'!T14)*'ACT Apr 2021'!U14/100),IF(AND('ACT Apr 2021'!R14&gt;0,'ACT Apr 2021'!T14=""),IF(($C$31*$C$32&lt;'ACT Apr 2021'!R14+'ACT Apr 2021'!P14),(0),(($C$31*$C$32-('ACT Apr 2021'!R14+'ACT Apr 2021'!P14))*'ACT Apr 2021'!S14/100)),IF(AND('ACT Apr 2021'!P14&gt;0,'ACT Apr 2021'!R14=""&gt;0),IF(($C$31*$C$32&lt;'ACT Apr 2021'!P14),(0),($C$31*$C$32-'ACT Apr 2021'!P14)*'ACT Apr 2021'!Q14/100),0)))</f>
        <v>0</v>
      </c>
      <c r="G37" s="112">
        <f>($C$31*$C$33)*'ACT Apr 2021'!AI14/100</f>
        <v>475.09090909090895</v>
      </c>
      <c r="H37" s="112">
        <f>($C$31*$C$34)*'ACT Apr 2021'!W14/100</f>
        <v>269.72727272727275</v>
      </c>
      <c r="I37" s="115">
        <f t="shared" ref="I37:I41" si="20">SUM(C37:H37)</f>
        <v>1378.4836363636362</v>
      </c>
      <c r="J37" s="115">
        <f>(I37-C37)*4</f>
        <v>5033.454545454545</v>
      </c>
      <c r="K37" s="115">
        <f>I37*4</f>
        <v>5513.9345454545446</v>
      </c>
      <c r="L37" s="85">
        <f>K37*1.1</f>
        <v>6065.3279999999995</v>
      </c>
      <c r="M37" s="116">
        <f>'ACT Apr 2021'!BB14</f>
        <v>0</v>
      </c>
      <c r="N37" s="116">
        <f>'ACT Apr 2021'!BC14</f>
        <v>12</v>
      </c>
      <c r="O37" s="116">
        <f>'ACT Apr 2021'!BD14</f>
        <v>0</v>
      </c>
      <c r="P37" s="116">
        <f>'ACT Apr 2021'!BE14</f>
        <v>0</v>
      </c>
      <c r="Q37" s="116" t="str">
        <f t="shared" ref="Q37:Q41" si="21">IF(SUM(M37:P37)=0,"No discount",IF(M37&gt;0,"Guaranteed off bill",IF(N37&gt;0,"Guaranteed off usage",IF(O37&gt;0,"Pay-on-time off bill","Pay-on-time off usage"))))</f>
        <v>Guaranteed off usage</v>
      </c>
      <c r="R37" s="116" t="str">
        <f t="shared" ref="R37:R41" si="22">IF(OR(A37="Origin Energy",A37="Red Energy",A37="Powershop"),"Inclusive","Exclusive")</f>
        <v>Exclusive</v>
      </c>
      <c r="S37" s="211">
        <f>IF(AND(Q37="Guaranteed off bill",R37="Inclusive"),((K37*1.1)-((K37*1.1)*M37/100))/1.1,IF(AND(Q37="Guaranteed off usage",R37="Inclusive"),((K37*1.1)-((J37*1.1)*N37/100))/1.1,IF(AND(Q37="Guaranteed off bill",R37="Exclusive"),K37-(K37*M37/100),IF(AND(Q37="Guaranteed off usage",R37="Exclusive"),K37-(J37*N37/100),IF(R37="Inclusive",((K37*1.1))/1.1,K37)))))</f>
        <v>4909.9199999999992</v>
      </c>
      <c r="T37" s="212">
        <f>IF(AND(Q37="Pay-on-time off bill",R37="Inclusive"),((S37*1.1)-((S37*1.1)*O37/100))/1.1,IF(AND(Q37="Pay-on-time off usage",R37="Inclusive"),((S37*1.1)-((J37*1.1)*P37/100))/1.1,IF(AND(Q37="Pay-on-time off bill",R37="Exclusive"),S37-(S37*O37/100),IF(AND(Q37="Pay-on-time off usage",R37="Exclusive"),S37-(J37*P37/100),IF(R37="Inclusive",((S37*1.1))/1.1,S37)))))</f>
        <v>4909.9199999999992</v>
      </c>
      <c r="U37" s="85">
        <f t="shared" ref="U37:V41" si="23">S37*1.1</f>
        <v>5400.9119999999994</v>
      </c>
      <c r="V37" s="85">
        <f t="shared" si="23"/>
        <v>5400.9119999999994</v>
      </c>
      <c r="W37" s="117">
        <f>'ACT Apr 2021'!BL14</f>
        <v>0</v>
      </c>
      <c r="X37" s="118" t="str">
        <f>'ACT Apr 2021'!BM14</f>
        <v>n</v>
      </c>
      <c r="Y37" s="262"/>
      <c r="Z37" s="262"/>
      <c r="AA37" s="262"/>
      <c r="AB37" s="262"/>
      <c r="AC37" s="262"/>
      <c r="AD37" s="262"/>
      <c r="AE37" s="262"/>
      <c r="AF37" s="262"/>
      <c r="AG37" s="262"/>
      <c r="AH37" s="262"/>
      <c r="AI37" s="262"/>
      <c r="AJ37" s="262"/>
      <c r="AK37" s="262"/>
      <c r="AL37" s="262"/>
      <c r="AM37" s="262"/>
      <c r="AN37" s="262"/>
      <c r="AO37" s="262"/>
    </row>
    <row r="38" spans="1:41" ht="14" x14ac:dyDescent="0.15">
      <c r="A38" s="110" t="str">
        <f>'ACT Apr 2021'!K15</f>
        <v>EnergyAustralia</v>
      </c>
      <c r="B38" s="111" t="str">
        <f>'ACT Apr 2021'!L15</f>
        <v>Total Plan</v>
      </c>
      <c r="C38" s="112">
        <f>IF('ACT Apr 2021'!BP15=0,91*'ACT Apr 2021'!M15/100,(91*'ACT Apr 2021'!M15/100)+'ACT Apr 2021'!BP15/4)</f>
        <v>110.20100000000001</v>
      </c>
      <c r="D38" s="112">
        <f>IF('ACT Apr 2021'!O15="",$C$31*$C$32*'ACT Apr 2021'!N15/100,IF($C$31*$C$32&gt;='ACT Apr 2021'!P15,('ACT Apr 2021'!P15*'ACT Apr 2021'!N15/100),($C$31*$C$32*'ACT Apr 2021'!N15/100)))</f>
        <v>594.5454545454545</v>
      </c>
      <c r="E38" s="112">
        <f>IF(AND('ACT Apr 2021'!P15&gt;0,'ACT Apr 2021'!R15&gt;0),IF($C$31*$C$32&lt;'ACT Apr 2021'!P15,0,IF($C$31*$C$32&lt;=('ACT Apr 2021'!R15+'ACT Apr 2021'!P15),(($C$31*$C$32-'ACT Apr 2021'!P15)*'ACT Apr 2021'!Q15/100),(('ACT Apr 2021'!R15)*'ACT Apr 2021'!Q15/100))),0)</f>
        <v>0</v>
      </c>
      <c r="F38" s="112">
        <f>IF(AND('ACT Apr 2021'!R15&gt;0,'ACT Apr 2021'!T15&gt;0),IF(($C$31*$C$32&lt;'ACT Apr 2021'!T15),(0),($C$31*$C$32-'ACT Apr 2021'!T15)*'ACT Apr 2021'!U15/100),IF(AND('ACT Apr 2021'!R15&gt;0,'ACT Apr 2021'!T15=""),IF(($C$31*$C$32&lt;'ACT Apr 2021'!R15+'ACT Apr 2021'!P15),(0),(($C$31*$C$32-('ACT Apr 2021'!R15+'ACT Apr 2021'!P15))*'ACT Apr 2021'!S15/100)),IF(AND('ACT Apr 2021'!P15&gt;0,'ACT Apr 2021'!R15=""&gt;0),IF(($C$31*$C$32&lt;'ACT Apr 2021'!P15),(0),($C$31*$C$32-'ACT Apr 2021'!P15)*'ACT Apr 2021'!Q15/100),0)))</f>
        <v>0</v>
      </c>
      <c r="G38" s="112">
        <f>($C$31*$C$33)*'ACT Apr 2021'!AI15/100</f>
        <v>545.63636363636363</v>
      </c>
      <c r="H38" s="112">
        <f>($C$31*$C$34)*'ACT Apr 2021'!W15/100</f>
        <v>355.36363636363632</v>
      </c>
      <c r="I38" s="115">
        <f t="shared" si="20"/>
        <v>1605.7464545454543</v>
      </c>
      <c r="J38" s="115">
        <f>(I38-C38)*4</f>
        <v>5982.1818181818171</v>
      </c>
      <c r="K38" s="115">
        <f>I38*4</f>
        <v>6422.9858181818172</v>
      </c>
      <c r="L38" s="85">
        <f>K38*1.1</f>
        <v>7065.2843999999996</v>
      </c>
      <c r="M38" s="116">
        <f>'ACT Apr 2021'!BB15</f>
        <v>10</v>
      </c>
      <c r="N38" s="116">
        <f>'ACT Apr 2021'!BC15</f>
        <v>0</v>
      </c>
      <c r="O38" s="116">
        <f>'ACT Apr 2021'!BD15</f>
        <v>0</v>
      </c>
      <c r="P38" s="116">
        <f>'ACT Apr 2021'!BE15</f>
        <v>0</v>
      </c>
      <c r="Q38" s="116" t="str">
        <f t="shared" si="21"/>
        <v>Guaranteed off bill</v>
      </c>
      <c r="R38" s="116" t="str">
        <f t="shared" si="22"/>
        <v>Exclusive</v>
      </c>
      <c r="S38" s="211">
        <f>IF(AND(Q38="Guaranteed off bill",R38="Inclusive"),((K38*1.1)-((K38*1.1)*M38/100))/1.1,IF(AND(Q38="Guaranteed off usage",R38="Inclusive"),((K38*1.1)-((J38*1.1)*N38/100))/1.1,IF(AND(Q38="Guaranteed off bill",R38="Exclusive"),K38-(K38*M38/100),IF(AND(Q38="Guaranteed off usage",R38="Exclusive"),K38-(J38*N38/100),IF(R38="Inclusive",((K38*1.1))/1.1,K38)))))</f>
        <v>5780.6872363636357</v>
      </c>
      <c r="T38" s="212">
        <f>IF(AND(Q38="Pay-on-time off bill",R38="Inclusive"),((S38*1.1)-((S38*1.1)*O38/100))/1.1,IF(AND(Q38="Pay-on-time off usage",R38="Inclusive"),((S38*1.1)-((J38*1.1)*P38/100))/1.1,IF(AND(Q38="Pay-on-time off bill",R38="Exclusive"),S38-(S38*O38/100),IF(AND(Q38="Pay-on-time off usage",R38="Exclusive"),S38-(J38*P38/100),IF(R38="Inclusive",((S38*1.1))/1.1,S38)))))</f>
        <v>5780.6872363636357</v>
      </c>
      <c r="U38" s="85">
        <f t="shared" si="23"/>
        <v>6358.7559599999995</v>
      </c>
      <c r="V38" s="85">
        <f t="shared" si="23"/>
        <v>6358.7559599999995</v>
      </c>
      <c r="W38" s="117">
        <f>'ACT Apr 2021'!BL15</f>
        <v>0</v>
      </c>
      <c r="X38" s="118" t="str">
        <f>'ACT Apr 2021'!BM15</f>
        <v>n</v>
      </c>
      <c r="Y38" s="262"/>
      <c r="Z38" s="262"/>
      <c r="AA38" s="262"/>
      <c r="AB38" s="262"/>
      <c r="AC38" s="262"/>
      <c r="AD38" s="262"/>
      <c r="AE38" s="262"/>
      <c r="AF38" s="262"/>
      <c r="AG38" s="262"/>
      <c r="AH38" s="262"/>
      <c r="AI38" s="262"/>
      <c r="AJ38" s="262"/>
      <c r="AK38" s="262"/>
      <c r="AL38" s="262"/>
      <c r="AM38" s="262"/>
      <c r="AN38" s="262"/>
      <c r="AO38" s="262"/>
    </row>
    <row r="39" spans="1:41" ht="14" x14ac:dyDescent="0.15">
      <c r="A39" s="110" t="str">
        <f>'ACT Apr 2021'!K16</f>
        <v>Origin Energy</v>
      </c>
      <c r="B39" s="111" t="str">
        <f>'ACT Apr 2021'!L16</f>
        <v xml:space="preserve">Flexi </v>
      </c>
      <c r="C39" s="112">
        <f>IF('ACT Apr 2021'!BP16=0,91*'ACT Apr 2021'!M16/100,(91*'ACT Apr 2021'!M16/100)+'ACT Apr 2021'!BP16/4)</f>
        <v>115.11499999999999</v>
      </c>
      <c r="D39" s="112">
        <f>IF('ACT Apr 2021'!O16="",$C$31*$C$32*'ACT Apr 2021'!N16/100,IF($C$31*$C$32&gt;='ACT Apr 2021'!P16,('ACT Apr 2021'!P16*'ACT Apr 2021'!N16/100),($C$31*$C$32*'ACT Apr 2021'!N16/100)))</f>
        <v>503.59090909090907</v>
      </c>
      <c r="E39" s="112">
        <f>IF(AND('ACT Apr 2021'!P16&gt;0,'ACT Apr 2021'!R16&gt;0),IF($C$31*$C$32&lt;'ACT Apr 2021'!P16,0,IF($C$31*$C$32&lt;=('ACT Apr 2021'!R16+'ACT Apr 2021'!P16),(($C$31*$C$32-'ACT Apr 2021'!P16)*'ACT Apr 2021'!Q16/100),(('ACT Apr 2021'!R16)*'ACT Apr 2021'!Q16/100))),0)</f>
        <v>0</v>
      </c>
      <c r="F39" s="112">
        <f>IF(AND('ACT Apr 2021'!R16&gt;0,'ACT Apr 2021'!T16&gt;0),IF(($C$31*$C$32&lt;'ACT Apr 2021'!T16),(0),($C$31*$C$32-'ACT Apr 2021'!T16)*'ACT Apr 2021'!U16/100),IF(AND('ACT Apr 2021'!R16&gt;0,'ACT Apr 2021'!T16=""),IF(($C$31*$C$32&lt;'ACT Apr 2021'!R16+'ACT Apr 2021'!P16),(0),(($C$31*$C$32-('ACT Apr 2021'!R16+'ACT Apr 2021'!P16))*'ACT Apr 2021'!S16/100)),IF(AND('ACT Apr 2021'!P16&gt;0,'ACT Apr 2021'!R16=""&gt;0),IF(($C$31*$C$32&lt;'ACT Apr 2021'!P16),(0),($C$31*$C$32-'ACT Apr 2021'!P16)*'ACT Apr 2021'!Q16/100),0)))</f>
        <v>0</v>
      </c>
      <c r="G39" s="112">
        <f>($C$31*$C$33)*'ACT Apr 2021'!AI16/100</f>
        <v>482.90909090909082</v>
      </c>
      <c r="H39" s="112">
        <f>($C$31*$C$34)*'ACT Apr 2021'!W16/100</f>
        <v>270.68181818181819</v>
      </c>
      <c r="I39" s="115">
        <f t="shared" si="20"/>
        <v>1372.296818181818</v>
      </c>
      <c r="J39" s="115">
        <f t="shared" ref="J39:J41" si="24">(I39-C39)*4</f>
        <v>5028.7272727272721</v>
      </c>
      <c r="K39" s="115">
        <f t="shared" ref="K39:K41" si="25">I39*4</f>
        <v>5489.1872727272721</v>
      </c>
      <c r="L39" s="85">
        <f t="shared" ref="L39:L41" si="26">K39*1.1</f>
        <v>6038.1059999999998</v>
      </c>
      <c r="M39" s="116">
        <f>'ACT Apr 2021'!BB16</f>
        <v>0</v>
      </c>
      <c r="N39" s="116">
        <f>'ACT Apr 2021'!BC16</f>
        <v>10</v>
      </c>
      <c r="O39" s="116">
        <f>'ACT Apr 2021'!BD16</f>
        <v>0</v>
      </c>
      <c r="P39" s="116">
        <f>'ACT Apr 2021'!BE16</f>
        <v>0</v>
      </c>
      <c r="Q39" s="116" t="str">
        <f t="shared" si="21"/>
        <v>Guaranteed off usage</v>
      </c>
      <c r="R39" s="116" t="str">
        <f t="shared" si="22"/>
        <v>Inclusive</v>
      </c>
      <c r="S39" s="211">
        <f t="shared" ref="S39:S41" si="27">IF(AND(Q39="Guaranteed off bill",R39="Inclusive"),((K39*1.1)-((K39*1.1)*M39/100))/1.1,IF(AND(Q39="Guaranteed off usage",R39="Inclusive"),((K39*1.1)-((J39*1.1)*N39/100))/1.1,IF(AND(Q39="Guaranteed off bill",R39="Exclusive"),K39-(K39*M39/100),IF(AND(Q39="Guaranteed off usage",R39="Exclusive"),K39-(J39*N39/100),IF(R39="Inclusive",((K39*1.1))/1.1,K39)))))</f>
        <v>4986.3145454545447</v>
      </c>
      <c r="T39" s="212">
        <f t="shared" ref="T39:T41" si="28">IF(AND(Q39="Pay-on-time off bill",R39="Inclusive"),((S39*1.1)-((S39*1.1)*O39/100))/1.1,IF(AND(Q39="Pay-on-time off usage",R39="Inclusive"),((S39*1.1)-((J39*1.1)*P39/100))/1.1,IF(AND(Q39="Pay-on-time off bill",R39="Exclusive"),S39-(S39*O39/100),IF(AND(Q39="Pay-on-time off usage",R39="Exclusive"),S39-(J39*P39/100),IF(R39="Inclusive",((S39*1.1))/1.1,S39)))))</f>
        <v>4986.3145454545447</v>
      </c>
      <c r="U39" s="85">
        <f t="shared" si="23"/>
        <v>5484.9459999999999</v>
      </c>
      <c r="V39" s="85">
        <f t="shared" si="23"/>
        <v>5484.9459999999999</v>
      </c>
      <c r="W39" s="117">
        <f>'ACT Apr 2021'!BL16</f>
        <v>12</v>
      </c>
      <c r="X39" s="118" t="str">
        <f>'ACT Apr 2021'!BM16</f>
        <v>y</v>
      </c>
      <c r="Y39" s="262"/>
      <c r="Z39" s="262"/>
      <c r="AA39" s="262"/>
      <c r="AB39" s="262"/>
      <c r="AC39" s="262"/>
      <c r="AD39" s="262"/>
      <c r="AE39" s="262"/>
      <c r="AF39" s="262"/>
      <c r="AG39" s="262"/>
      <c r="AH39" s="262"/>
      <c r="AI39" s="262"/>
      <c r="AJ39" s="262"/>
      <c r="AK39" s="262"/>
      <c r="AL39" s="262"/>
      <c r="AM39" s="262"/>
      <c r="AN39" s="262"/>
      <c r="AO39" s="262"/>
    </row>
    <row r="40" spans="1:41" ht="14" x14ac:dyDescent="0.15">
      <c r="A40" s="110" t="str">
        <f>'ACT Apr 2021'!K17</f>
        <v>Next Business Energy</v>
      </c>
      <c r="B40" s="111" t="str">
        <f>'ACT Apr 2021'!L17</f>
        <v xml:space="preserve">Assured </v>
      </c>
      <c r="C40" s="112">
        <f>IF('ACT Apr 2021'!BP17=0,91*'ACT Apr 2021'!M17/100,(91*'ACT Apr 2021'!M17/100)+'ACT Apr 2021'!BP17/4)</f>
        <v>78.168999999999997</v>
      </c>
      <c r="D40" s="112">
        <f>IF('ACT Apr 2021'!O17="",$C$31*$C$32*'ACT Apr 2021'!N17/100,IF($C$31*$C$32&gt;='ACT Apr 2021'!P17,('ACT Apr 2021'!P17*'ACT Apr 2021'!N17/100),($C$31*$C$32*'ACT Apr 2021'!N17/100)))</f>
        <v>465</v>
      </c>
      <c r="E40" s="112">
        <f>IF(AND('ACT Apr 2021'!P17&gt;0,'ACT Apr 2021'!R17&gt;0),IF($C$31*$C$32&lt;'ACT Apr 2021'!P17,0,IF($C$31*$C$32&lt;=('ACT Apr 2021'!R17+'ACT Apr 2021'!P17),(($C$31*$C$32-'ACT Apr 2021'!P17)*'ACT Apr 2021'!Q17/100),(('ACT Apr 2021'!R17)*'ACT Apr 2021'!Q17/100))),0)</f>
        <v>0</v>
      </c>
      <c r="F40" s="112">
        <f>IF(AND('ACT Apr 2021'!R17&gt;0,'ACT Apr 2021'!T17&gt;0),IF(($C$31*$C$32&lt;'ACT Apr 2021'!T17),(0),($C$31*$C$32-'ACT Apr 2021'!T17)*'ACT Apr 2021'!U17/100),IF(AND('ACT Apr 2021'!R17&gt;0,'ACT Apr 2021'!T17=""),IF(($C$31*$C$32&lt;'ACT Apr 2021'!R17+'ACT Apr 2021'!P17),(0),(($C$31*$C$32-('ACT Apr 2021'!R17+'ACT Apr 2021'!P17))*'ACT Apr 2021'!S17/100)),IF(AND('ACT Apr 2021'!P17&gt;0,'ACT Apr 2021'!R17=""&gt;0),IF(($C$31*$C$32&lt;'ACT Apr 2021'!P17),(0),($C$31*$C$32-'ACT Apr 2021'!P17)*'ACT Apr 2021'!Q17/100),0)))</f>
        <v>0</v>
      </c>
      <c r="G40" s="112">
        <f>($C$31*$C$33)*'ACT Apr 2021'!AI17/100</f>
        <v>389.99999999999994</v>
      </c>
      <c r="H40" s="112">
        <f>($C$31*$C$34)*'ACT Apr 2021'!W17/100</f>
        <v>210</v>
      </c>
      <c r="I40" s="115">
        <f t="shared" si="20"/>
        <v>1143.1689999999999</v>
      </c>
      <c r="J40" s="115">
        <f t="shared" si="24"/>
        <v>4259.9999999999991</v>
      </c>
      <c r="K40" s="115">
        <f t="shared" si="25"/>
        <v>4572.6759999999995</v>
      </c>
      <c r="L40" s="85">
        <f t="shared" si="26"/>
        <v>5029.9435999999996</v>
      </c>
      <c r="M40" s="116">
        <f>'ACT Apr 2021'!BB17</f>
        <v>0</v>
      </c>
      <c r="N40" s="116">
        <f>'ACT Apr 2021'!BC17</f>
        <v>0</v>
      </c>
      <c r="O40" s="116">
        <f>'ACT Apr 2021'!BD17</f>
        <v>0</v>
      </c>
      <c r="P40" s="116">
        <f>'ACT Apr 2021'!BE17</f>
        <v>0</v>
      </c>
      <c r="Q40" s="116" t="str">
        <f t="shared" si="21"/>
        <v>No discount</v>
      </c>
      <c r="R40" s="116" t="str">
        <f t="shared" si="22"/>
        <v>Exclusive</v>
      </c>
      <c r="S40" s="211">
        <f t="shared" si="27"/>
        <v>4572.6759999999995</v>
      </c>
      <c r="T40" s="212">
        <f t="shared" si="28"/>
        <v>4572.6759999999995</v>
      </c>
      <c r="U40" s="85">
        <f t="shared" si="23"/>
        <v>5029.9435999999996</v>
      </c>
      <c r="V40" s="85">
        <f t="shared" si="23"/>
        <v>5029.9435999999996</v>
      </c>
      <c r="W40" s="117">
        <f>'ACT Apr 2021'!BL17</f>
        <v>0</v>
      </c>
      <c r="X40" s="118" t="str">
        <f>'ACT Apr 2021'!BM17</f>
        <v>n</v>
      </c>
      <c r="Y40" s="262"/>
      <c r="Z40" s="262"/>
      <c r="AA40" s="262"/>
      <c r="AB40" s="262"/>
      <c r="AC40" s="262"/>
      <c r="AD40" s="262"/>
      <c r="AE40" s="262"/>
      <c r="AF40" s="262"/>
      <c r="AG40" s="262"/>
      <c r="AH40" s="262"/>
      <c r="AI40" s="262"/>
      <c r="AJ40" s="262"/>
      <c r="AK40" s="262"/>
      <c r="AL40" s="262"/>
      <c r="AM40" s="262"/>
      <c r="AN40" s="262"/>
      <c r="AO40" s="262"/>
    </row>
    <row r="41" spans="1:41" ht="15" thickBot="1" x14ac:dyDescent="0.2">
      <c r="A41" s="121" t="str">
        <f>'ACT Apr 2021'!K18</f>
        <v>Energy Locals</v>
      </c>
      <c r="B41" s="122" t="str">
        <f>'ACT Apr 2021'!L18</f>
        <v>Business Member</v>
      </c>
      <c r="C41" s="123">
        <f>IF('ACT Apr 2021'!BP18=0,91*'ACT Apr 2021'!M18/100,(91*'ACT Apr 2021'!M18/100)+'ACT Apr 2021'!BP18/4)</f>
        <v>133.1090909090909</v>
      </c>
      <c r="D41" s="123">
        <f>IF('ACT Apr 2021'!O18="",$C$31*$C$32*'ACT Apr 2021'!N18/100,IF($C$31*$C$32&gt;='ACT Apr 2021'!P18,('ACT Apr 2021'!P18*'ACT Apr 2021'!N18/100),($C$31*$C$32*'ACT Apr 2021'!N18/100)))</f>
        <v>490.90909090909088</v>
      </c>
      <c r="E41" s="123">
        <f>IF(AND('ACT Apr 2021'!P18&gt;0,'ACT Apr 2021'!R18&gt;0),IF($C$31*$C$32&lt;'ACT Apr 2021'!P18,0,IF($C$31*$C$32&lt;=('ACT Apr 2021'!R18+'ACT Apr 2021'!P18),(($C$31*$C$32-'ACT Apr 2021'!P18)*'ACT Apr 2021'!Q18/100),(('ACT Apr 2021'!R18)*'ACT Apr 2021'!Q18/100))),0)</f>
        <v>0</v>
      </c>
      <c r="F41" s="123">
        <f>IF(AND('ACT Apr 2021'!R18&gt;0,'ACT Apr 2021'!T18&gt;0),IF(($C$31*$C$32&lt;'ACT Apr 2021'!T18),(0),($C$31*$C$32-'ACT Apr 2021'!T18)*'ACT Apr 2021'!U18/100),IF(AND('ACT Apr 2021'!R18&gt;0,'ACT Apr 2021'!T18=""),IF(($C$31*$C$32&lt;'ACT Apr 2021'!R18+'ACT Apr 2021'!P18),(0),(($C$31*$C$32-('ACT Apr 2021'!R18+'ACT Apr 2021'!P18))*'ACT Apr 2021'!S18/100)),IF(AND('ACT Apr 2021'!P18&gt;0,'ACT Apr 2021'!R18=""&gt;0),IF(($C$31*$C$32&lt;'ACT Apr 2021'!P18),(0),($C$31*$C$32-'ACT Apr 2021'!P18)*'ACT Apr 2021'!Q18/100),0)))</f>
        <v>0</v>
      </c>
      <c r="G41" s="123">
        <f>($C$31*$C$33)*'ACT Apr 2021'!AI18/100</f>
        <v>436.36363636363632</v>
      </c>
      <c r="H41" s="123">
        <f>($C$31*$C$34)*'ACT Apr 2021'!W18/100</f>
        <v>190.90909090909088</v>
      </c>
      <c r="I41" s="125">
        <f t="shared" si="20"/>
        <v>1251.2909090909088</v>
      </c>
      <c r="J41" s="125">
        <f t="shared" si="24"/>
        <v>4472.7272727272721</v>
      </c>
      <c r="K41" s="125">
        <f t="shared" si="25"/>
        <v>5005.1636363636353</v>
      </c>
      <c r="L41" s="119">
        <f t="shared" si="26"/>
        <v>5505.6799999999994</v>
      </c>
      <c r="M41" s="126">
        <f>'ACT Apr 2021'!BB18</f>
        <v>0</v>
      </c>
      <c r="N41" s="126">
        <f>'ACT Apr 2021'!BC18</f>
        <v>0</v>
      </c>
      <c r="O41" s="126">
        <f>'ACT Apr 2021'!BD18</f>
        <v>0</v>
      </c>
      <c r="P41" s="126">
        <f>'ACT Apr 2021'!BE18</f>
        <v>0</v>
      </c>
      <c r="Q41" s="126" t="str">
        <f t="shared" si="21"/>
        <v>No discount</v>
      </c>
      <c r="R41" s="126" t="str">
        <f t="shared" si="22"/>
        <v>Exclusive</v>
      </c>
      <c r="S41" s="213">
        <f t="shared" si="27"/>
        <v>5005.1636363636353</v>
      </c>
      <c r="T41" s="214">
        <f t="shared" si="28"/>
        <v>5005.1636363636353</v>
      </c>
      <c r="U41" s="119">
        <f t="shared" si="23"/>
        <v>5505.6799999999994</v>
      </c>
      <c r="V41" s="119">
        <f t="shared" si="23"/>
        <v>5505.6799999999994</v>
      </c>
      <c r="W41" s="127">
        <f>'ACT Apr 2021'!BL18</f>
        <v>0</v>
      </c>
      <c r="X41" s="128" t="str">
        <f>'ACT Apr 2021'!BM18</f>
        <v>n</v>
      </c>
      <c r="Y41" s="262"/>
      <c r="Z41" s="262"/>
      <c r="AA41" s="262"/>
      <c r="AB41" s="262"/>
      <c r="AC41" s="262"/>
      <c r="AD41" s="262"/>
      <c r="AE41" s="262"/>
      <c r="AF41" s="262"/>
      <c r="AG41" s="262"/>
      <c r="AH41" s="262"/>
      <c r="AI41" s="262"/>
      <c r="AJ41" s="262"/>
      <c r="AK41" s="262"/>
      <c r="AL41" s="262"/>
      <c r="AM41" s="262"/>
      <c r="AN41" s="262"/>
      <c r="AO41" s="262"/>
    </row>
    <row r="42" spans="1:41" x14ac:dyDescent="0.15">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row>
    <row r="43" spans="1:41" x14ac:dyDescent="0.15">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row>
    <row r="44" spans="1:41" x14ac:dyDescent="0.15">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row>
    <row r="45" spans="1:41" x14ac:dyDescent="0.15">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row>
    <row r="46" spans="1:41" x14ac:dyDescent="0.15">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row>
    <row r="47" spans="1:41" x14ac:dyDescent="0.1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row>
    <row r="48" spans="1:41" x14ac:dyDescent="0.15">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row>
    <row r="49" spans="1:41" x14ac:dyDescent="0.15">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row>
    <row r="50" spans="1:41" x14ac:dyDescent="0.15">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row>
    <row r="51" spans="1:41" x14ac:dyDescent="0.15">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row>
    <row r="52" spans="1:41" x14ac:dyDescent="0.15">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row>
    <row r="53" spans="1:41" x14ac:dyDescent="0.15">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row>
    <row r="54" spans="1:41" x14ac:dyDescent="0.15">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row>
    <row r="55" spans="1:41" x14ac:dyDescent="0.15">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row>
    <row r="56" spans="1:41" x14ac:dyDescent="0.15">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row>
    <row r="57" spans="1:41" x14ac:dyDescent="0.15">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row>
    <row r="58" spans="1:41" x14ac:dyDescent="0.15">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row>
    <row r="59" spans="1:41" x14ac:dyDescent="0.15">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row>
    <row r="60" spans="1:41" x14ac:dyDescent="0.15">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row>
    <row r="61" spans="1:41" x14ac:dyDescent="0.15">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2"/>
      <c r="AO61" s="262"/>
    </row>
    <row r="62" spans="1:41" x14ac:dyDescent="0.15">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2"/>
      <c r="AO62" s="262"/>
    </row>
    <row r="63" spans="1:41" x14ac:dyDescent="0.15">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row>
    <row r="64" spans="1:41" x14ac:dyDescent="0.15">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row>
    <row r="65" spans="1:41" x14ac:dyDescent="0.15">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row>
    <row r="66" spans="1:41" x14ac:dyDescent="0.15">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row>
    <row r="67" spans="1:41" x14ac:dyDescent="0.15">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2"/>
      <c r="AO67" s="262"/>
    </row>
    <row r="68" spans="1:41" x14ac:dyDescent="0.15">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c r="AO68" s="262"/>
    </row>
    <row r="69" spans="1:41" x14ac:dyDescent="0.15">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row>
    <row r="70" spans="1:41" x14ac:dyDescent="0.15">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row>
    <row r="71" spans="1:41" x14ac:dyDescent="0.15">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row>
  </sheetData>
  <sheetProtection algorithmName="SHA-512" hashValue="MFHMqed9GbLk+5jX2dLpVfiBf1nUOF6TMuz7QDr+hu1C8e1wys58jIH8LTe8gJwpZ8X8C0zCcforsoVZkmmpMw==" saltValue="E0TKd25GCSRjWPom0nTi2w==" spinCount="100000" sheet="1" objects="1" scenarios="1"/>
  <pageMargins left="0.75" right="0.75" top="1" bottom="1" header="0.5" footer="0.5"/>
  <pageSetup paperSize="9" orientation="portrait" horizontalDpi="0" verticalDpi="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3B09-1249-AD49-B6EC-488F9E859EBB}">
  <sheetPr codeName="Sheet19">
    <tabColor theme="7" tint="0.59999389629810485"/>
  </sheetPr>
  <dimension ref="A1:BA84"/>
  <sheetViews>
    <sheetView zoomScale="90" zoomScaleNormal="90" workbookViewId="0">
      <selection activeCell="AA36" sqref="AA36"/>
    </sheetView>
  </sheetViews>
  <sheetFormatPr baseColWidth="10" defaultRowHeight="14" x14ac:dyDescent="0.15"/>
  <cols>
    <col min="1" max="1" width="26.6640625" style="228" customWidth="1"/>
    <col min="2" max="2" width="22.6640625" style="228" bestFit="1" customWidth="1"/>
    <col min="3" max="9" width="12.1640625" style="228" customWidth="1"/>
    <col min="10" max="11" width="12.1640625" style="228" hidden="1" customWidth="1"/>
    <col min="12" max="16" width="12.1640625" style="228" customWidth="1"/>
    <col min="17" max="20" width="12.1640625" style="228" hidden="1" customWidth="1"/>
    <col min="21" max="24" width="12.1640625" style="228" customWidth="1"/>
    <col min="25" max="53" width="7.5" style="228" customWidth="1"/>
    <col min="54" max="16384" width="10.83203125" style="228"/>
  </cols>
  <sheetData>
    <row r="1" spans="1:53" x14ac:dyDescent="0.15">
      <c r="A1" s="228" t="s">
        <v>178</v>
      </c>
    </row>
    <row r="2" spans="1:53" x14ac:dyDescent="0.15">
      <c r="A2" s="229" t="s">
        <v>196</v>
      </c>
    </row>
    <row r="3" spans="1:53" ht="15" thickBot="1" x14ac:dyDescent="0.2"/>
    <row r="4" spans="1:53" x14ac:dyDescent="0.15">
      <c r="A4" s="74" t="s">
        <v>104</v>
      </c>
      <c r="B4" s="75"/>
      <c r="C4" s="75"/>
      <c r="D4" s="75"/>
      <c r="E4" s="75"/>
      <c r="F4" s="75"/>
      <c r="G4" s="75"/>
      <c r="H4" s="75"/>
      <c r="I4" s="75"/>
      <c r="J4" s="75"/>
      <c r="K4" s="75"/>
      <c r="L4" s="75"/>
      <c r="M4" s="75"/>
      <c r="N4" s="75"/>
      <c r="O4" s="75"/>
      <c r="P4" s="75"/>
      <c r="Q4" s="75"/>
      <c r="R4" s="75"/>
      <c r="S4" s="75"/>
      <c r="T4" s="75"/>
      <c r="U4" s="75"/>
      <c r="V4" s="75"/>
      <c r="W4" s="75"/>
      <c r="X4" s="76"/>
    </row>
    <row r="5" spans="1:53" x14ac:dyDescent="0.15">
      <c r="A5" s="77" t="s">
        <v>105</v>
      </c>
      <c r="B5" s="32"/>
      <c r="C5" s="86">
        <v>5000</v>
      </c>
      <c r="D5" s="32"/>
      <c r="E5" s="32"/>
      <c r="F5" s="32"/>
      <c r="G5" s="32"/>
      <c r="H5" s="32"/>
      <c r="I5" s="32"/>
      <c r="J5" s="32"/>
      <c r="K5" s="32"/>
      <c r="L5" s="32"/>
      <c r="M5" s="32"/>
      <c r="N5" s="32"/>
      <c r="O5" s="32"/>
      <c r="P5" s="32"/>
      <c r="Q5" s="32"/>
      <c r="R5" s="32"/>
      <c r="S5" s="32"/>
      <c r="T5" s="32"/>
      <c r="U5" s="32"/>
      <c r="V5" s="32"/>
      <c r="W5" s="32"/>
      <c r="X5" s="78"/>
    </row>
    <row r="6" spans="1:53" ht="15" thickBo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6"/>
    </row>
    <row r="7" spans="1:53" ht="75" x14ac:dyDescent="0.15">
      <c r="A7" s="177" t="s">
        <v>14</v>
      </c>
      <c r="B7" s="178" t="s">
        <v>188</v>
      </c>
      <c r="C7" s="179" t="s">
        <v>164</v>
      </c>
      <c r="D7" s="179" t="s">
        <v>5</v>
      </c>
      <c r="E7" s="179" t="s">
        <v>6</v>
      </c>
      <c r="F7" s="179" t="s">
        <v>7</v>
      </c>
      <c r="G7" s="179" t="s">
        <v>114</v>
      </c>
      <c r="H7" s="179" t="s">
        <v>110</v>
      </c>
      <c r="I7" s="179" t="s">
        <v>111</v>
      </c>
      <c r="J7" s="206" t="s">
        <v>335</v>
      </c>
      <c r="K7" s="207" t="s">
        <v>112</v>
      </c>
      <c r="L7" s="180" t="s">
        <v>339</v>
      </c>
      <c r="M7" s="181" t="s">
        <v>113</v>
      </c>
      <c r="N7" s="181" t="s">
        <v>167</v>
      </c>
      <c r="O7" s="181" t="s">
        <v>168</v>
      </c>
      <c r="P7" s="181" t="s">
        <v>169</v>
      </c>
      <c r="Q7" s="208" t="s">
        <v>336</v>
      </c>
      <c r="R7" s="208" t="s">
        <v>337</v>
      </c>
      <c r="S7" s="209" t="s">
        <v>129</v>
      </c>
      <c r="T7" s="209" t="s">
        <v>130</v>
      </c>
      <c r="U7" s="182" t="s">
        <v>176</v>
      </c>
      <c r="V7" s="182" t="s">
        <v>177</v>
      </c>
      <c r="W7" s="181" t="s">
        <v>131</v>
      </c>
      <c r="X7" s="183" t="s">
        <v>132</v>
      </c>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row>
    <row r="8" spans="1:53" x14ac:dyDescent="0.15">
      <c r="A8" s="110" t="str">
        <f>'ACT Oct 2020'!K2</f>
        <v>ActewAGL</v>
      </c>
      <c r="B8" s="111" t="str">
        <f>'ACT Oct 2020'!L2</f>
        <v>Business plan</v>
      </c>
      <c r="C8" s="112">
        <f>IF('ACT Oct 2020'!BP2=0,91*'ACT Oct 2020'!M2/100,(91*'ACT Oct 2020'!M2/100)+'ACT Oct 2020'!BP2/4)</f>
        <v>120.11999999999998</v>
      </c>
      <c r="D8" s="112">
        <f>IF('ACT Oct 2020'!O2="",$C$5*'ACT Oct 2020'!N2/100,IF($C$5&gt;='ACT Oct 2020'!P2,('ACT Oct 2020'!P2*'ACT Oct 2020'!N2/100),($C$5*'ACT Oct 2020'!N2/100)))</f>
        <v>1374.9999999999998</v>
      </c>
      <c r="E8" s="112">
        <f>IF(AND('ACT Oct 2020'!P2&gt;0,'ACT Oct 2020'!R2&gt;0),IF($C$5&lt;'ACT Oct 2020'!P2,0,IF($C$5&lt;=('ACT Oct 2020'!R2+'ACT Oct 2020'!P2),(($C$5-'ACT Oct 2020'!P2)*'ACT Oct 2020'!Q2/100),(('ACT Oct 2020'!R2)*'ACT Oct 2020'!Q2/100))),0)</f>
        <v>0</v>
      </c>
      <c r="F8" s="112">
        <f>IF(AND('ACT Oct 2020'!Q2&gt;0,'ACT Oct 2020'!S2&gt;0),IF($C$5&lt;('ACT Oct 2020'!R2+'ACT Oct 2020'!P2),0,IF($C$5&lt;=('ACT Oct 2020'!T2+'ACT Oct 2020'!R2+'ACT Oct 2020'!P2),(($C$5-('ACT Oct 2020'!R2+'ACT Oct 2020'!P2))*'ACT Oct 2020'!S2/100),('ACT Oct 2020'!T2*'ACT Oct 2020'!S2/100))),0)</f>
        <v>0</v>
      </c>
      <c r="G8" s="114">
        <v>0</v>
      </c>
      <c r="H8" s="112">
        <f>IF(AND('ACT Oct 2020'!R2&gt;0,'ACT Oct 2020'!T2&gt;0),IF(($C$5&lt;'ACT Oct 2020'!T2),(0),($C$5-'ACT Oct 2020'!T2)*'ACT Oct 2020'!U2/100),IF(AND('ACT Oct 2020'!R2&gt;0,'ACT Oct 2020'!T2=""),IF(($C$5&lt;'ACT Oct 2020'!R2+'ACT Oct 2020'!P2),(0),(($C$5-('ACT Oct 2020'!R2+'ACT Oct 2020'!P2))*'ACT Oct 2020'!S2/100)),IF(AND('ACT Oct 2020'!P2&gt;0,'ACT Oct 2020'!R2=""&gt;0),IF(($C$5&lt;'ACT Oct 2020'!P2),(0),($C$5-'ACT Oct 2020'!P2)*'ACT Oct 2020'!Q2/100),0)))</f>
        <v>0</v>
      </c>
      <c r="I8" s="115">
        <f>SUM(C8:H8)</f>
        <v>1495.1199999999997</v>
      </c>
      <c r="J8" s="115">
        <f>(I8-C8)*4</f>
        <v>5499.9999999999991</v>
      </c>
      <c r="K8" s="115">
        <f>I8*4</f>
        <v>5980.4799999999987</v>
      </c>
      <c r="L8" s="85">
        <f>K8*1.1</f>
        <v>6578.5279999999993</v>
      </c>
      <c r="M8" s="116">
        <f>'ACT Oct 2020'!BB2</f>
        <v>0</v>
      </c>
      <c r="N8" s="116">
        <f>'ACT Oct 2020'!BC2</f>
        <v>12</v>
      </c>
      <c r="O8" s="116">
        <f>'ACT Oct 2020'!BD2</f>
        <v>0</v>
      </c>
      <c r="P8" s="116">
        <f>'ACT Oct 2020'!BE2</f>
        <v>0</v>
      </c>
      <c r="Q8" s="116" t="str">
        <f t="shared" ref="Q8:Q14" si="0">IF(SUM(M8:P8)=0,"No discount",IF(M8&gt;0,"Guaranteed off bill",IF(N8&gt;0,"Guaranteed off usage",IF(O8&gt;0,"Pay-on-time off bill","Pay-on-time off usage"))))</f>
        <v>Guaranteed off usage</v>
      </c>
      <c r="R8" s="116" t="str">
        <f t="shared" ref="R8:R14" si="1">IF(OR(A8="Origin Energy",A8="Red Energy",A8="Powershop"),"Inclusive","Exclusive")</f>
        <v>Exclusive</v>
      </c>
      <c r="S8" s="210">
        <f>IF(AND(Q8="Guaranteed off bill",R8="Inclusive"),((K8*1.1)-((K8*1.1)*M8/100))/1.1,IF(AND(Q8="Guaranteed off usage",R8="Inclusive"),((K8*1.1)-((J8*1.1)*N8/100))/1.1,IF(AND(Q8="Guaranteed off bill",R8="Exclusive"),K8-(K8*M8/100),IF(AND(Q8="Guaranteed off usage",R8="Exclusive"),K8-(J8*N8/100),IF(R8="Inclusive",((K8*1.1))/1.1,K8)))))</f>
        <v>5320.4799999999987</v>
      </c>
      <c r="T8" s="210">
        <f>IF(AND(Q8="Pay-on-time off bill",R8="Inclusive"),((S8*1.1)-((S8*1.1)*O8/100))/1.1,IF(AND(Q8="Pay-on-time off usage",R8="Inclusive"),((S8*1.1)-((J8*1.1)*P8/100))/1.1,IF(AND(Q8="Pay-on-time off bill",R8="Exclusive"),S8-(S8*O8/100),IF(AND(Q8="Pay-on-time off usage",R8="Exclusive"),S8-(J8*P8/100),IF(R8="Inclusive",((S8*1.1))/1.1,S8)))))</f>
        <v>5320.4799999999987</v>
      </c>
      <c r="U8" s="85">
        <f>S8*1.1</f>
        <v>5852.5279999999993</v>
      </c>
      <c r="V8" s="85">
        <f>T8*1.1</f>
        <v>5852.5279999999993</v>
      </c>
      <c r="W8" s="117">
        <f>'ACT Oct 2020'!BL2</f>
        <v>0</v>
      </c>
      <c r="X8" s="118" t="str">
        <f>'ACT Oct 2020'!BM2</f>
        <v>n</v>
      </c>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row>
    <row r="9" spans="1:53" x14ac:dyDescent="0.15">
      <c r="A9" s="110" t="str">
        <f>'ACT Oct 2020'!K3</f>
        <v>EnergyAustralia</v>
      </c>
      <c r="B9" s="111" t="str">
        <f>'ACT Oct 2020'!L3</f>
        <v>Total Plan</v>
      </c>
      <c r="C9" s="112">
        <f>IF('ACT Oct 2020'!BP3=0,91*'ACT Oct 2020'!M3/100,(91*'ACT Oct 2020'!M3/100)+'ACT Oct 2020'!BP3/4)</f>
        <v>111.20199999999997</v>
      </c>
      <c r="D9" s="112">
        <f>IF('ACT Oct 2020'!O3="",$C$5*'ACT Oct 2020'!N3/100,IF($C$5&gt;='ACT Oct 2020'!P3,('ACT Oct 2020'!P3*'ACT Oct 2020'!N3/100),($C$5*'ACT Oct 2020'!N3/100)))</f>
        <v>1368.6363636363635</v>
      </c>
      <c r="E9" s="112">
        <f>IF(AND('ACT Oct 2020'!P3&gt;0,'ACT Oct 2020'!R3&gt;0),IF($C$5&lt;'ACT Oct 2020'!P3,0,IF($C$5&lt;=('ACT Oct 2020'!R3+'ACT Oct 2020'!P3),(($C$5-'ACT Oct 2020'!P3)*'ACT Oct 2020'!Q3/100),(('ACT Oct 2020'!R3)*'ACT Oct 2020'!Q3/100))),0)</f>
        <v>0</v>
      </c>
      <c r="F9" s="112">
        <f>IF(AND('ACT Oct 2020'!Q3&gt;0,'ACT Oct 2020'!S3&gt;0),IF($C$5&lt;('ACT Oct 2020'!R3+'ACT Oct 2020'!P3),0,IF($C$5&lt;=('ACT Oct 2020'!T3+'ACT Oct 2020'!R3+'ACT Oct 2020'!P3),(($C$5-('ACT Oct 2020'!R3+'ACT Oct 2020'!P3))*'ACT Oct 2020'!S3/100),('ACT Oct 2020'!T3*'ACT Oct 2020'!S3/100))),0)</f>
        <v>0</v>
      </c>
      <c r="G9" s="114">
        <v>0</v>
      </c>
      <c r="H9" s="112">
        <f>IF(AND('ACT Oct 2020'!R3&gt;0,'ACT Oct 2020'!T3&gt;0),IF(($C$5&lt;'ACT Oct 2020'!T3),(0),($C$5-'ACT Oct 2020'!T3)*'ACT Oct 2020'!U3/100),IF(AND('ACT Oct 2020'!R3&gt;0,'ACT Oct 2020'!T3=""),IF(($C$5&lt;'ACT Oct 2020'!R3+'ACT Oct 2020'!P3),(0),(($C$5-('ACT Oct 2020'!R3+'ACT Oct 2020'!P3))*'ACT Oct 2020'!S3/100)),IF(AND('ACT Oct 2020'!P3&gt;0,'ACT Oct 2020'!R3=""&gt;0),IF(($C$5&lt;'ACT Oct 2020'!P3),(0),($C$5-'ACT Oct 2020'!P3)*'ACT Oct 2020'!Q3/100),0)))</f>
        <v>0</v>
      </c>
      <c r="I9" s="115">
        <f t="shared" ref="I9:I11" si="2">SUM(C9:H9)</f>
        <v>1479.8383636363635</v>
      </c>
      <c r="J9" s="115">
        <f t="shared" ref="J9:J14" si="3">(I9-C9)*4</f>
        <v>5474.545454545454</v>
      </c>
      <c r="K9" s="115">
        <f t="shared" ref="K9:K14" si="4">I9*4</f>
        <v>5919.353454545454</v>
      </c>
      <c r="L9" s="85">
        <f t="shared" ref="L9:L14" si="5">K9*1.1</f>
        <v>6511.2888000000003</v>
      </c>
      <c r="M9" s="116">
        <f>'ACT Oct 2020'!BB3</f>
        <v>10</v>
      </c>
      <c r="N9" s="116">
        <f>'ACT Oct 2020'!BC3</f>
        <v>0</v>
      </c>
      <c r="O9" s="116">
        <f>'ACT Oct 2020'!BD3</f>
        <v>0</v>
      </c>
      <c r="P9" s="116">
        <f>'ACT Oct 2020'!BE3</f>
        <v>0</v>
      </c>
      <c r="Q9" s="116" t="str">
        <f t="shared" si="0"/>
        <v>Guaranteed off bill</v>
      </c>
      <c r="R9" s="116" t="str">
        <f t="shared" si="1"/>
        <v>Exclusive</v>
      </c>
      <c r="S9" s="210">
        <f t="shared" ref="S9:S14" si="6">IF(AND(Q9="Guaranteed off bill",R9="Inclusive"),((K9*1.1)-((K9*1.1)*M9/100))/1.1,IF(AND(Q9="Guaranteed off usage",R9="Inclusive"),((K9*1.1)-((J9*1.1)*N9/100))/1.1,IF(AND(Q9="Guaranteed off bill",R9="Exclusive"),K9-(K9*M9/100),IF(AND(Q9="Guaranteed off usage",R9="Exclusive"),K9-(J9*N9/100),IF(R9="Inclusive",((K9*1.1))/1.1,K9)))))</f>
        <v>5327.4181090909087</v>
      </c>
      <c r="T9" s="210">
        <f t="shared" ref="T9:T14" si="7">IF(AND(Q9="Pay-on-time off bill",R9="Inclusive"),((S9*1.1)-((S9*1.1)*O9/100))/1.1,IF(AND(Q9="Pay-on-time off usage",R9="Inclusive"),((S9*1.1)-((J9*1.1)*P9/100))/1.1,IF(AND(Q9="Pay-on-time off bill",R9="Exclusive"),S9-(S9*O9/100),IF(AND(Q9="Pay-on-time off usage",R9="Exclusive"),S9-(J9*P9/100),IF(R9="Inclusive",((S9*1.1))/1.1,S9)))))</f>
        <v>5327.4181090909087</v>
      </c>
      <c r="U9" s="85">
        <f>S9*1.1</f>
        <v>5860.1599200000001</v>
      </c>
      <c r="V9" s="85">
        <f>T9*1.1</f>
        <v>5860.1599200000001</v>
      </c>
      <c r="W9" s="117">
        <f>'ACT Oct 2020'!BL3</f>
        <v>0</v>
      </c>
      <c r="X9" s="118" t="str">
        <f>'ACT Oct 2020'!BM3</f>
        <v>n</v>
      </c>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row>
    <row r="10" spans="1:53" x14ac:dyDescent="0.15">
      <c r="A10" s="110" t="str">
        <f>'ACT Oct 2020'!K4</f>
        <v>Origin Energy</v>
      </c>
      <c r="B10" s="111" t="str">
        <f>'ACT Oct 2020'!L4</f>
        <v xml:space="preserve">Flexi </v>
      </c>
      <c r="C10" s="112">
        <f>IF('ACT Oct 2020'!BP4=0,91*'ACT Oct 2020'!M4/100,(91*'ACT Oct 2020'!M4/100)+'ACT Oct 2020'!BP4/4)</f>
        <v>115.11499999999999</v>
      </c>
      <c r="D10" s="112">
        <f>IF('ACT Oct 2020'!O4="",$C$5*'ACT Oct 2020'!N4/100,IF($C$5&gt;='ACT Oct 2020'!P4,('ACT Oct 2020'!P4*'ACT Oct 2020'!N4/100),($C$5*'ACT Oct 2020'!N4/100)))</f>
        <v>1379.5454545454545</v>
      </c>
      <c r="E10" s="112">
        <f>IF(AND('ACT Oct 2020'!P4&gt;0,'ACT Oct 2020'!R4&gt;0),IF($C$5&lt;'ACT Oct 2020'!P4,0,IF($C$5&lt;=('ACT Oct 2020'!R4+'ACT Oct 2020'!P4),(($C$5-'ACT Oct 2020'!P4)*'ACT Oct 2020'!Q4/100),(('ACT Oct 2020'!R4)*'ACT Oct 2020'!Q4/100))),0)</f>
        <v>0</v>
      </c>
      <c r="F10" s="112">
        <f>IF(AND('ACT Oct 2020'!Q4&gt;0,'ACT Oct 2020'!S4&gt;0),IF($C$5&lt;('ACT Oct 2020'!R4+'ACT Oct 2020'!P4),0,IF($C$5&lt;=('ACT Oct 2020'!T4+'ACT Oct 2020'!R4+'ACT Oct 2020'!P4),(($C$5-('ACT Oct 2020'!R4+'ACT Oct 2020'!P4))*'ACT Oct 2020'!S4/100),('ACT Oct 2020'!T4*'ACT Oct 2020'!S4/100))),0)</f>
        <v>0</v>
      </c>
      <c r="G10" s="114">
        <v>0</v>
      </c>
      <c r="H10" s="112">
        <f>IF(AND('ACT Oct 2020'!R4&gt;0,'ACT Oct 2020'!T4&gt;0),IF(($C$5&lt;'ACT Oct 2020'!T4),(0),($C$5-'ACT Oct 2020'!T4)*'ACT Oct 2020'!U4/100),IF(AND('ACT Oct 2020'!R4&gt;0,'ACT Oct 2020'!T4=""),IF(($C$5&lt;'ACT Oct 2020'!R4+'ACT Oct 2020'!P4),(0),(($C$5-('ACT Oct 2020'!R4+'ACT Oct 2020'!P4))*'ACT Oct 2020'!S4/100)),IF(AND('ACT Oct 2020'!P4&gt;0,'ACT Oct 2020'!R4=""&gt;0),IF(($C$5&lt;'ACT Oct 2020'!P4),(0),($C$5-'ACT Oct 2020'!P4)*'ACT Oct 2020'!Q4/100),0)))</f>
        <v>0</v>
      </c>
      <c r="I10" s="115">
        <f t="shared" si="2"/>
        <v>1494.6604545454545</v>
      </c>
      <c r="J10" s="115">
        <f t="shared" si="3"/>
        <v>5518.181818181818</v>
      </c>
      <c r="K10" s="115">
        <f t="shared" si="4"/>
        <v>5978.6418181818181</v>
      </c>
      <c r="L10" s="85">
        <f t="shared" si="5"/>
        <v>6576.5060000000003</v>
      </c>
      <c r="M10" s="116">
        <f>'ACT Oct 2020'!BB4</f>
        <v>8</v>
      </c>
      <c r="N10" s="116">
        <f>'ACT Oct 2020'!BC4</f>
        <v>0</v>
      </c>
      <c r="O10" s="116">
        <f>'ACT Oct 2020'!BD4</f>
        <v>0</v>
      </c>
      <c r="P10" s="116">
        <f>'ACT Oct 2020'!BE4</f>
        <v>0</v>
      </c>
      <c r="Q10" s="116" t="str">
        <f t="shared" si="0"/>
        <v>Guaranteed off bill</v>
      </c>
      <c r="R10" s="116" t="str">
        <f t="shared" si="1"/>
        <v>Inclusive</v>
      </c>
      <c r="S10" s="210">
        <f t="shared" si="6"/>
        <v>5500.3504727272721</v>
      </c>
      <c r="T10" s="210">
        <f t="shared" si="7"/>
        <v>5500.3504727272721</v>
      </c>
      <c r="U10" s="85">
        <f t="shared" ref="U10:V14" si="8">S10*1.1</f>
        <v>6050.3855199999998</v>
      </c>
      <c r="V10" s="85">
        <f t="shared" si="8"/>
        <v>6050.3855199999998</v>
      </c>
      <c r="W10" s="117">
        <f>'ACT Oct 2020'!BL4</f>
        <v>12</v>
      </c>
      <c r="X10" s="118" t="str">
        <f>'ACT Oct 2020'!BM4</f>
        <v>y</v>
      </c>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row>
    <row r="11" spans="1:53" x14ac:dyDescent="0.15">
      <c r="A11" s="110" t="str">
        <f>'ACT Oct 2020'!K5</f>
        <v>Next Business Energy</v>
      </c>
      <c r="B11" s="111" t="str">
        <f>'ACT Oct 2020'!L5</f>
        <v xml:space="preserve">Assured </v>
      </c>
      <c r="C11" s="112">
        <f>IF('ACT Oct 2020'!BP5=0,91*'ACT Oct 2020'!M5/100,(91*'ACT Oct 2020'!M5/100)+'ACT Oct 2020'!BP5/4)</f>
        <v>78.168999999999997</v>
      </c>
      <c r="D11" s="112">
        <f>IF('ACT Oct 2020'!O5="",$C$5*'ACT Oct 2020'!N5/100,IF($C$5&gt;='ACT Oct 2020'!P5,('ACT Oct 2020'!P5*'ACT Oct 2020'!N5/100),($C$5*'ACT Oct 2020'!N5/100)))</f>
        <v>1175</v>
      </c>
      <c r="E11" s="112">
        <f>IF(AND('ACT Oct 2020'!P5&gt;0,'ACT Oct 2020'!R5&gt;0),IF($C$5&lt;'ACT Oct 2020'!P5,0,IF($C$5&lt;=('ACT Oct 2020'!R5+'ACT Oct 2020'!P5),(($C$5-'ACT Oct 2020'!P5)*'ACT Oct 2020'!Q5/100),(('ACT Oct 2020'!R5)*'ACT Oct 2020'!Q5/100))),0)</f>
        <v>0</v>
      </c>
      <c r="F11" s="112">
        <f>IF(AND('ACT Oct 2020'!Q5&gt;0,'ACT Oct 2020'!S5&gt;0),IF($C$5&lt;('ACT Oct 2020'!R5+'ACT Oct 2020'!P5),0,IF($C$5&lt;=('ACT Oct 2020'!T5+'ACT Oct 2020'!R5+'ACT Oct 2020'!P5),(($C$5-('ACT Oct 2020'!R5+'ACT Oct 2020'!P5))*'ACT Oct 2020'!S5/100),('ACT Oct 2020'!T5*'ACT Oct 2020'!S5/100))),0)</f>
        <v>0</v>
      </c>
      <c r="G11" s="114">
        <v>0</v>
      </c>
      <c r="H11" s="112">
        <f>IF(AND('ACT Oct 2020'!R5&gt;0,'ACT Oct 2020'!T5&gt;0),IF(($C$5&lt;'ACT Oct 2020'!T5),(0),($C$5-'ACT Oct 2020'!T5)*'ACT Oct 2020'!U5/100),IF(AND('ACT Oct 2020'!R5&gt;0,'ACT Oct 2020'!T5=""),IF(($C$5&lt;'ACT Oct 2020'!R5+'ACT Oct 2020'!P5),(0),(($C$5-('ACT Oct 2020'!R5+'ACT Oct 2020'!P5))*'ACT Oct 2020'!S5/100)),IF(AND('ACT Oct 2020'!P5&gt;0,'ACT Oct 2020'!R5=""&gt;0),IF(($C$5&lt;'ACT Oct 2020'!P5),(0),($C$5-'ACT Oct 2020'!P5)*'ACT Oct 2020'!Q5/100),0)))</f>
        <v>0</v>
      </c>
      <c r="I11" s="115">
        <f t="shared" si="2"/>
        <v>1253.1690000000001</v>
      </c>
      <c r="J11" s="115">
        <f t="shared" si="3"/>
        <v>4700</v>
      </c>
      <c r="K11" s="115">
        <f t="shared" si="4"/>
        <v>5012.6760000000004</v>
      </c>
      <c r="L11" s="85">
        <f t="shared" si="5"/>
        <v>5513.9436000000005</v>
      </c>
      <c r="M11" s="116">
        <f>'ACT Oct 2020'!BB5</f>
        <v>0</v>
      </c>
      <c r="N11" s="116">
        <f>'ACT Oct 2020'!BC5</f>
        <v>0</v>
      </c>
      <c r="O11" s="116">
        <f>'ACT Oct 2020'!BD5</f>
        <v>0</v>
      </c>
      <c r="P11" s="116">
        <f>'ACT Oct 2020'!BE5</f>
        <v>0</v>
      </c>
      <c r="Q11" s="116" t="str">
        <f t="shared" si="0"/>
        <v>No discount</v>
      </c>
      <c r="R11" s="116" t="str">
        <f t="shared" si="1"/>
        <v>Exclusive</v>
      </c>
      <c r="S11" s="210">
        <f t="shared" si="6"/>
        <v>5012.6760000000004</v>
      </c>
      <c r="T11" s="210">
        <f t="shared" si="7"/>
        <v>5012.6760000000004</v>
      </c>
      <c r="U11" s="85">
        <f t="shared" si="8"/>
        <v>5513.9436000000005</v>
      </c>
      <c r="V11" s="85">
        <f t="shared" si="8"/>
        <v>5513.9436000000005</v>
      </c>
      <c r="W11" s="117">
        <f>'ACT Oct 2020'!BL5</f>
        <v>0</v>
      </c>
      <c r="X11" s="118" t="str">
        <f>'ACT Oct 2020'!BM5</f>
        <v>n</v>
      </c>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row>
    <row r="12" spans="1:53" x14ac:dyDescent="0.15">
      <c r="A12" s="110" t="str">
        <f>'ACT Oct 2020'!K6</f>
        <v>Powerclub</v>
      </c>
      <c r="B12" s="111" t="str">
        <f>'ACT Oct 2020'!L6</f>
        <v>Bis Flat</v>
      </c>
      <c r="C12" s="112">
        <f>IF('ACT Oct 2020'!BP6=0,91*'ACT Oct 2020'!M6/100,(91*'ACT Oct 2020'!M6/100)+'ACT Oct 2020'!BP6/4)</f>
        <v>100.27227272727272</v>
      </c>
      <c r="D12" s="112">
        <f>IF('ACT Oct 2020'!O6="",$C$5*'ACT Oct 2020'!N6/100,IF($C$5&gt;='ACT Oct 2020'!P6,('ACT Oct 2020'!P6*'ACT Oct 2020'!N6/100),($C$5*'ACT Oct 2020'!N6/100)))</f>
        <v>1102.7272727272727</v>
      </c>
      <c r="E12" s="112">
        <f>IF(AND('ACT Oct 2020'!P6&gt;0,'ACT Oct 2020'!R6&gt;0),IF($C$5&lt;'ACT Oct 2020'!P6,0,IF($C$5&lt;=('ACT Oct 2020'!R6+'ACT Oct 2020'!P6),(($C$5-'ACT Oct 2020'!P6)*'ACT Oct 2020'!Q6/100),(('ACT Oct 2020'!R6)*'ACT Oct 2020'!Q6/100))),0)</f>
        <v>0</v>
      </c>
      <c r="F12" s="112">
        <f>IF(AND('ACT Oct 2020'!Q6&gt;0,'ACT Oct 2020'!S6&gt;0),IF($C$5&lt;('ACT Oct 2020'!R6+'ACT Oct 2020'!P6),0,IF($C$5&lt;=('ACT Oct 2020'!T6+'ACT Oct 2020'!R6+'ACT Oct 2020'!P6),(($C$5-('ACT Oct 2020'!R6+'ACT Oct 2020'!P6))*'ACT Oct 2020'!S6/100),('ACT Oct 2020'!T6*'ACT Oct 2020'!S6/100))),0)</f>
        <v>0</v>
      </c>
      <c r="G12" s="114">
        <v>0</v>
      </c>
      <c r="H12" s="112">
        <f>IF(AND('ACT Oct 2020'!R6&gt;0,'ACT Oct 2020'!T6&gt;0),IF(($C$5&lt;'ACT Oct 2020'!T6),(0),($C$5-'ACT Oct 2020'!T6)*'ACT Oct 2020'!U6/100),IF(AND('ACT Oct 2020'!R6&gt;0,'ACT Oct 2020'!T6=""),IF(($C$5&lt;'ACT Oct 2020'!R6+'ACT Oct 2020'!P6),(0),(($C$5-('ACT Oct 2020'!R6+'ACT Oct 2020'!P6))*'ACT Oct 2020'!S6/100)),IF(AND('ACT Oct 2020'!P6&gt;0,'ACT Oct 2020'!R6=""&gt;0),IF(($C$5&lt;'ACT Oct 2020'!P6),(0),($C$5-'ACT Oct 2020'!P6)*'ACT Oct 2020'!Q6/100),0)))</f>
        <v>0</v>
      </c>
      <c r="I12" s="115">
        <f t="shared" ref="I12:I13" si="9">SUM(C12:H12)</f>
        <v>1202.9995454545456</v>
      </c>
      <c r="J12" s="115">
        <f t="shared" si="3"/>
        <v>4410.909090909091</v>
      </c>
      <c r="K12" s="115">
        <f t="shared" si="4"/>
        <v>4811.9981818181823</v>
      </c>
      <c r="L12" s="85">
        <f t="shared" si="5"/>
        <v>5293.1980000000012</v>
      </c>
      <c r="M12" s="116">
        <f>'ACT Oct 2020'!BB6</f>
        <v>0</v>
      </c>
      <c r="N12" s="116">
        <f>'ACT Oct 2020'!BC6</f>
        <v>0</v>
      </c>
      <c r="O12" s="116">
        <f>'ACT Oct 2020'!BD6</f>
        <v>0</v>
      </c>
      <c r="P12" s="116">
        <f>'ACT Oct 2020'!BE6</f>
        <v>0</v>
      </c>
      <c r="Q12" s="116" t="str">
        <f t="shared" si="0"/>
        <v>No discount</v>
      </c>
      <c r="R12" s="116" t="str">
        <f t="shared" si="1"/>
        <v>Exclusive</v>
      </c>
      <c r="S12" s="211">
        <f t="shared" si="6"/>
        <v>4811.9981818181823</v>
      </c>
      <c r="T12" s="212">
        <f t="shared" si="7"/>
        <v>4811.9981818181823</v>
      </c>
      <c r="U12" s="85">
        <f t="shared" si="8"/>
        <v>5293.1980000000012</v>
      </c>
      <c r="V12" s="85">
        <f t="shared" si="8"/>
        <v>5293.1980000000012</v>
      </c>
      <c r="W12" s="117">
        <f>'ACT Oct 2020'!BL6</f>
        <v>0</v>
      </c>
      <c r="X12" s="118">
        <f>'ACT Oct 2020'!BM6</f>
        <v>0</v>
      </c>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row>
    <row r="13" spans="1:53" x14ac:dyDescent="0.15">
      <c r="A13" s="110" t="str">
        <f>'ACT Oct 2020'!K7</f>
        <v>Red Energy</v>
      </c>
      <c r="B13" s="111" t="str">
        <f>'ACT Oct 2020'!L7</f>
        <v>Red Business Saver</v>
      </c>
      <c r="C13" s="112">
        <f>IF('ACT Oct 2020'!BP7=0,91*'ACT Oct 2020'!M7/100,(91*'ACT Oct 2020'!M7/100)+'ACT Oct 2020'!BP7/4)</f>
        <v>110.27545454545456</v>
      </c>
      <c r="D13" s="112">
        <f>IF('ACT Oct 2020'!O7="",$C$5*'ACT Oct 2020'!N7/100,IF($C$5&gt;='ACT Oct 2020'!P7,('ACT Oct 2020'!P7*'ACT Oct 2020'!N7/100),($C$5*'ACT Oct 2020'!N7/100)))</f>
        <v>1260.9090909090908</v>
      </c>
      <c r="E13" s="112">
        <f>IF(AND('ACT Oct 2020'!P7&gt;0,'ACT Oct 2020'!R7&gt;0),IF($C$5&lt;'ACT Oct 2020'!P7,0,IF($C$5&lt;=('ACT Oct 2020'!R7+'ACT Oct 2020'!P7),(($C$5-'ACT Oct 2020'!P7)*'ACT Oct 2020'!Q7/100),(('ACT Oct 2020'!R7)*'ACT Oct 2020'!Q7/100))),0)</f>
        <v>0</v>
      </c>
      <c r="F13" s="112">
        <f>IF(AND('ACT Oct 2020'!Q7&gt;0,'ACT Oct 2020'!S7&gt;0),IF($C$5&lt;('ACT Oct 2020'!R7+'ACT Oct 2020'!P7),0,IF($C$5&lt;=('ACT Oct 2020'!T7+'ACT Oct 2020'!R7+'ACT Oct 2020'!P7),(($C$5-('ACT Oct 2020'!R7+'ACT Oct 2020'!P7))*'ACT Oct 2020'!S7/100),('ACT Oct 2020'!T7*'ACT Oct 2020'!S7/100))),0)</f>
        <v>0</v>
      </c>
      <c r="G13" s="114">
        <v>0</v>
      </c>
      <c r="H13" s="112">
        <f>IF(AND('ACT Oct 2020'!R7&gt;0,'ACT Oct 2020'!T7&gt;0),IF(($C$5&lt;'ACT Oct 2020'!T7),(0),($C$5-'ACT Oct 2020'!T7)*'ACT Oct 2020'!U7/100),IF(AND('ACT Oct 2020'!R7&gt;0,'ACT Oct 2020'!T7=""),IF(($C$5&lt;'ACT Oct 2020'!R7+'ACT Oct 2020'!P7),(0),(($C$5-('ACT Oct 2020'!R7+'ACT Oct 2020'!P7))*'ACT Oct 2020'!S7/100)),IF(AND('ACT Oct 2020'!P7&gt;0,'ACT Oct 2020'!R7=""&gt;0),IF(($C$5&lt;'ACT Oct 2020'!P7),(0),($C$5-'ACT Oct 2020'!P7)*'ACT Oct 2020'!Q7/100),0)))</f>
        <v>0</v>
      </c>
      <c r="I13" s="115">
        <f t="shared" si="9"/>
        <v>1371.1845454545453</v>
      </c>
      <c r="J13" s="115">
        <f t="shared" si="3"/>
        <v>5043.6363636363631</v>
      </c>
      <c r="K13" s="115">
        <f t="shared" si="4"/>
        <v>5484.7381818181811</v>
      </c>
      <c r="L13" s="85">
        <f t="shared" si="5"/>
        <v>6033.2119999999995</v>
      </c>
      <c r="M13" s="116">
        <f>'ACT Oct 2020'!BB7</f>
        <v>0</v>
      </c>
      <c r="N13" s="116">
        <f>'ACT Oct 2020'!BC7</f>
        <v>0</v>
      </c>
      <c r="O13" s="116">
        <f>'ACT Oct 2020'!BD7</f>
        <v>0</v>
      </c>
      <c r="P13" s="116">
        <f>'ACT Oct 2020'!BE7</f>
        <v>0</v>
      </c>
      <c r="Q13" s="116" t="str">
        <f t="shared" si="0"/>
        <v>No discount</v>
      </c>
      <c r="R13" s="116" t="str">
        <f t="shared" si="1"/>
        <v>Inclusive</v>
      </c>
      <c r="S13" s="211">
        <f t="shared" si="6"/>
        <v>5484.7381818181811</v>
      </c>
      <c r="T13" s="212">
        <f t="shared" si="7"/>
        <v>5484.7381818181811</v>
      </c>
      <c r="U13" s="85">
        <f t="shared" si="8"/>
        <v>6033.2119999999995</v>
      </c>
      <c r="V13" s="85">
        <f t="shared" si="8"/>
        <v>6033.2119999999995</v>
      </c>
      <c r="W13" s="117">
        <f>'ACT Oct 2020'!BL7</f>
        <v>0</v>
      </c>
      <c r="X13" s="118" t="str">
        <f>'ACT Oct 2020'!BM7</f>
        <v>n</v>
      </c>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row>
    <row r="14" spans="1:53" ht="15" thickBot="1" x14ac:dyDescent="0.2">
      <c r="A14" s="121" t="str">
        <f>'ACT Oct 2020'!K8</f>
        <v>Energy Locals</v>
      </c>
      <c r="B14" s="122" t="str">
        <f>'ACT Oct 2020'!L8</f>
        <v>Business Member</v>
      </c>
      <c r="C14" s="123">
        <f>IF('ACT Oct 2020'!BP8=0,91*'ACT Oct 2020'!M8/100,(91*'ACT Oct 2020'!M8/100)+'ACT Oct 2020'!BP8/4)</f>
        <v>133.1090909090909</v>
      </c>
      <c r="D14" s="123">
        <f>IF('ACT Oct 2020'!O8="",$C$5*'ACT Oct 2020'!N8/100,IF($C$5&gt;='ACT Oct 2020'!P8,('ACT Oct 2020'!P8*'ACT Oct 2020'!N8/100),($C$5*'ACT Oct 2020'!N8/100)))</f>
        <v>1136.3636363636363</v>
      </c>
      <c r="E14" s="123">
        <f>IF(AND('ACT Oct 2020'!P8&gt;0,'ACT Oct 2020'!R8&gt;0),IF($C$5&lt;'ACT Oct 2020'!P8,0,IF($C$5&lt;=('ACT Oct 2020'!R8+'ACT Oct 2020'!P8),(($C$5-'ACT Oct 2020'!P8)*'ACT Oct 2020'!Q8/100),(('ACT Oct 2020'!R8)*'ACT Oct 2020'!Q8/100))),0)</f>
        <v>0</v>
      </c>
      <c r="F14" s="123">
        <f>IF(AND('ACT Oct 2020'!Q8&gt;0,'ACT Oct 2020'!S8&gt;0),IF($C$5&lt;('ACT Oct 2020'!R8+'ACT Oct 2020'!P8),0,IF($C$5&lt;=('ACT Oct 2020'!T8+'ACT Oct 2020'!R8+'ACT Oct 2020'!P8),(($C$5-('ACT Oct 2020'!R8+'ACT Oct 2020'!P8))*'ACT Oct 2020'!S8/100),('ACT Oct 2020'!T8*'ACT Oct 2020'!S8/100))),0)</f>
        <v>0</v>
      </c>
      <c r="G14" s="131">
        <v>1</v>
      </c>
      <c r="H14" s="123">
        <f>IF(AND('ACT Oct 2020'!R8&gt;0,'ACT Oct 2020'!T8&gt;0),IF(($C$5&lt;'ACT Oct 2020'!T8),(0),($C$5-'ACT Oct 2020'!T8)*'ACT Oct 2020'!U8/100),IF(AND('ACT Oct 2020'!R8&gt;0,'ACT Oct 2020'!T8=""),IF(($C$5&lt;'ACT Oct 2020'!R8+'ACT Oct 2020'!P8),(0),(($C$5-('ACT Oct 2020'!R8+'ACT Oct 2020'!P8))*'ACT Oct 2020'!S8/100)),IF(AND('ACT Oct 2020'!P8&gt;0,'ACT Oct 2020'!R8=""&gt;0),IF(($C$5&lt;'ACT Oct 2020'!P8),(0),($C$5-'ACT Oct 2020'!P8)*'ACT Oct 2020'!Q8/100),0)))</f>
        <v>0</v>
      </c>
      <c r="I14" s="125">
        <f t="shared" ref="I14" si="10">SUM(C14:H14)</f>
        <v>1270.4727272727271</v>
      </c>
      <c r="J14" s="125">
        <f t="shared" si="3"/>
        <v>4549.454545454545</v>
      </c>
      <c r="K14" s="125">
        <f t="shared" si="4"/>
        <v>5081.8909090909083</v>
      </c>
      <c r="L14" s="119">
        <f t="shared" si="5"/>
        <v>5590.08</v>
      </c>
      <c r="M14" s="126">
        <f>'ACT Oct 2020'!BB8</f>
        <v>0</v>
      </c>
      <c r="N14" s="126">
        <f>'ACT Oct 2020'!BC8</f>
        <v>0</v>
      </c>
      <c r="O14" s="126">
        <f>'ACT Oct 2020'!BD8</f>
        <v>0</v>
      </c>
      <c r="P14" s="126">
        <f>'ACT Oct 2020'!BE8</f>
        <v>0</v>
      </c>
      <c r="Q14" s="126" t="str">
        <f t="shared" si="0"/>
        <v>No discount</v>
      </c>
      <c r="R14" s="126" t="str">
        <f t="shared" si="1"/>
        <v>Exclusive</v>
      </c>
      <c r="S14" s="213">
        <f t="shared" si="6"/>
        <v>5081.8909090909083</v>
      </c>
      <c r="T14" s="214">
        <f t="shared" si="7"/>
        <v>5081.8909090909083</v>
      </c>
      <c r="U14" s="119">
        <f t="shared" si="8"/>
        <v>5590.08</v>
      </c>
      <c r="V14" s="119">
        <f t="shared" si="8"/>
        <v>5590.08</v>
      </c>
      <c r="W14" s="127">
        <f>'ACT Oct 2020'!BL8</f>
        <v>0</v>
      </c>
      <c r="X14" s="128" t="str">
        <f>'ACT Oct 2020'!BM8</f>
        <v>n</v>
      </c>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row>
    <row r="15" spans="1:53" x14ac:dyDescent="0.15">
      <c r="A15" s="230"/>
      <c r="I15" s="231"/>
      <c r="J15" s="231"/>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row>
    <row r="16" spans="1:53" ht="15" thickBot="1" x14ac:dyDescent="0.2">
      <c r="A16" s="230"/>
      <c r="I16" s="231"/>
      <c r="J16" s="231"/>
      <c r="T16" s="232"/>
      <c r="U16" s="232"/>
      <c r="V16" s="232"/>
      <c r="W16" s="232"/>
      <c r="X16" s="233"/>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row>
    <row r="17" spans="1:53" x14ac:dyDescent="0.15">
      <c r="A17" s="74" t="s">
        <v>197</v>
      </c>
      <c r="B17" s="75"/>
      <c r="C17" s="75"/>
      <c r="D17" s="81"/>
      <c r="E17" s="81"/>
      <c r="F17" s="81"/>
      <c r="G17" s="81"/>
      <c r="H17" s="81"/>
      <c r="I17" s="82"/>
      <c r="J17" s="82"/>
      <c r="K17" s="75"/>
      <c r="L17" s="75"/>
      <c r="M17" s="75"/>
      <c r="N17" s="75"/>
      <c r="O17" s="75"/>
      <c r="P17" s="75"/>
      <c r="Q17" s="75"/>
      <c r="R17" s="75"/>
      <c r="S17" s="75"/>
      <c r="T17" s="75"/>
      <c r="U17" s="75"/>
      <c r="V17" s="75"/>
      <c r="W17" s="75"/>
      <c r="X17" s="76"/>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row>
    <row r="18" spans="1:53" x14ac:dyDescent="0.15">
      <c r="A18" s="77" t="s">
        <v>105</v>
      </c>
      <c r="B18" s="32"/>
      <c r="C18" s="86">
        <v>5000</v>
      </c>
      <c r="D18" s="83"/>
      <c r="E18" s="83"/>
      <c r="F18" s="83"/>
      <c r="G18" s="83"/>
      <c r="H18" s="83"/>
      <c r="I18" s="84"/>
      <c r="J18" s="84"/>
      <c r="K18" s="32"/>
      <c r="L18" s="32"/>
      <c r="M18" s="32"/>
      <c r="N18" s="32"/>
      <c r="O18" s="32"/>
      <c r="P18" s="32"/>
      <c r="Q18" s="32"/>
      <c r="R18" s="32"/>
      <c r="S18" s="32"/>
      <c r="T18" s="32"/>
      <c r="U18" s="32"/>
      <c r="V18" s="32"/>
      <c r="W18" s="32"/>
      <c r="X18" s="78"/>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row>
    <row r="19" spans="1:53" x14ac:dyDescent="0.15">
      <c r="A19" s="77" t="s">
        <v>198</v>
      </c>
      <c r="B19" s="32"/>
      <c r="C19" s="87">
        <v>0.7</v>
      </c>
      <c r="D19" s="83"/>
      <c r="E19" s="83"/>
      <c r="F19" s="83"/>
      <c r="G19" s="83"/>
      <c r="H19" s="83"/>
      <c r="I19" s="84"/>
      <c r="J19" s="84"/>
      <c r="K19" s="32"/>
      <c r="L19" s="32"/>
      <c r="M19" s="32"/>
      <c r="N19" s="32"/>
      <c r="O19" s="32"/>
      <c r="P19" s="32"/>
      <c r="Q19" s="32"/>
      <c r="R19" s="32"/>
      <c r="S19" s="32"/>
      <c r="T19" s="32"/>
      <c r="U19" s="32"/>
      <c r="V19" s="32"/>
      <c r="W19" s="32"/>
      <c r="X19" s="78"/>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row>
    <row r="20" spans="1:53" x14ac:dyDescent="0.15">
      <c r="A20" s="77" t="s">
        <v>199</v>
      </c>
      <c r="B20" s="32"/>
      <c r="C20" s="87">
        <v>0.3</v>
      </c>
      <c r="D20" s="83"/>
      <c r="E20" s="83"/>
      <c r="F20" s="83"/>
      <c r="G20" s="83"/>
      <c r="H20" s="83"/>
      <c r="I20" s="84"/>
      <c r="J20" s="84"/>
      <c r="K20" s="32"/>
      <c r="L20" s="32"/>
      <c r="M20" s="32"/>
      <c r="N20" s="32"/>
      <c r="O20" s="32"/>
      <c r="P20" s="32"/>
      <c r="Q20" s="32"/>
      <c r="R20" s="32"/>
      <c r="S20" s="32"/>
      <c r="T20" s="32"/>
      <c r="U20" s="32"/>
      <c r="V20" s="32"/>
      <c r="W20" s="32"/>
      <c r="X20" s="78"/>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row>
    <row r="21" spans="1:53" ht="15" thickBot="1" x14ac:dyDescent="0.2">
      <c r="A21" s="174"/>
      <c r="B21" s="175"/>
      <c r="C21" s="184"/>
      <c r="D21" s="184"/>
      <c r="E21" s="184"/>
      <c r="F21" s="184"/>
      <c r="G21" s="184"/>
      <c r="H21" s="184"/>
      <c r="I21" s="185"/>
      <c r="J21" s="185"/>
      <c r="K21" s="175"/>
      <c r="L21" s="175"/>
      <c r="M21" s="175"/>
      <c r="N21" s="175"/>
      <c r="O21" s="175"/>
      <c r="P21" s="175"/>
      <c r="Q21" s="175"/>
      <c r="R21" s="175"/>
      <c r="S21" s="175"/>
      <c r="T21" s="175"/>
      <c r="U21" s="175"/>
      <c r="V21" s="175"/>
      <c r="W21" s="175"/>
      <c r="X21" s="176"/>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row>
    <row r="22" spans="1:53" ht="75" x14ac:dyDescent="0.15">
      <c r="A22" s="177" t="s">
        <v>14</v>
      </c>
      <c r="B22" s="178" t="s">
        <v>188</v>
      </c>
      <c r="C22" s="179" t="s">
        <v>164</v>
      </c>
      <c r="D22" s="179" t="s">
        <v>5</v>
      </c>
      <c r="E22" s="179" t="s">
        <v>6</v>
      </c>
      <c r="F22" s="179" t="s">
        <v>7</v>
      </c>
      <c r="G22" s="179" t="s">
        <v>110</v>
      </c>
      <c r="H22" s="179" t="s">
        <v>197</v>
      </c>
      <c r="I22" s="186" t="s">
        <v>111</v>
      </c>
      <c r="J22" s="206" t="s">
        <v>335</v>
      </c>
      <c r="K22" s="207" t="s">
        <v>112</v>
      </c>
      <c r="L22" s="180" t="s">
        <v>339</v>
      </c>
      <c r="M22" s="181" t="s">
        <v>113</v>
      </c>
      <c r="N22" s="181" t="s">
        <v>167</v>
      </c>
      <c r="O22" s="181" t="s">
        <v>168</v>
      </c>
      <c r="P22" s="181" t="s">
        <v>169</v>
      </c>
      <c r="Q22" s="208" t="s">
        <v>336</v>
      </c>
      <c r="R22" s="208" t="s">
        <v>337</v>
      </c>
      <c r="S22" s="209" t="s">
        <v>129</v>
      </c>
      <c r="T22" s="209" t="s">
        <v>130</v>
      </c>
      <c r="U22" s="182" t="s">
        <v>176</v>
      </c>
      <c r="V22" s="182" t="s">
        <v>177</v>
      </c>
      <c r="W22" s="187" t="s">
        <v>131</v>
      </c>
      <c r="X22" s="183" t="s">
        <v>132</v>
      </c>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row>
    <row r="23" spans="1:53" x14ac:dyDescent="0.15">
      <c r="A23" s="110" t="str">
        <f>'ACT Oct 2020'!K9</f>
        <v>ActewAGL</v>
      </c>
      <c r="B23" s="111" t="str">
        <f>'ACT Oct 2020'!L9</f>
        <v>Business plan</v>
      </c>
      <c r="C23" s="112">
        <f>IF('ACT Oct 2020'!BP9=0,91*'ACT Oct 2020'!M9/100,(91*'ACT Oct 2020'!M9/100)+'ACT Oct 2020'!BP9/4)</f>
        <v>120.11999999999998</v>
      </c>
      <c r="D23" s="112">
        <f>IF('ACT Oct 2020'!O9="",$C$18*$C$19*'ACT Oct 2020'!N9/100,IF($C$18*$C$19&gt;='ACT Oct 2020'!P9,('ACT Oct 2020'!P9*'ACT Oct 2020'!N9/100),($C$18*$C$19*'ACT Oct 2020'!N9/100)))</f>
        <v>962.49999999999989</v>
      </c>
      <c r="E23" s="112">
        <f>IF(AND('ACT Oct 2020'!P9&gt;0,'ACT Oct 2020'!R9&gt;0),IF($C$18*$C$19&lt;'ACT Oct 2020'!P9,0,IF($C$18*$C$19&lt;=('ACT Oct 2020'!R9+'ACT Oct 2020'!P9),(($C$18*$C$19-'ACT Oct 2020'!P9)*'ACT Oct 2020'!Q9/100),(('ACT Oct 2020'!R9)*'ACT Oct 2020'!Q9/100))),0)</f>
        <v>0</v>
      </c>
      <c r="F23" s="112">
        <f>IF(AND('ACT Oct 2020'!Q9&gt;0,'ACT Oct 2020'!S9&gt;0),IF($C$18*$C$19&lt;('ACT Oct 2020'!R9+'ACT Oct 2020'!P9),0,IF($C$18*$C$19&lt;=('ACT Oct 2020'!T9+'ACT Oct 2020'!R9+'ACT Oct 2020'!P9),(($C$18*$C$19-('ACT Oct 2020'!R9+'ACT Oct 2020'!P9))*'ACT Oct 2020'!S9/100),('ACT Oct 2020'!T9*'ACT Oct 2020'!S9/100))),0)</f>
        <v>0</v>
      </c>
      <c r="G23" s="112">
        <f>IF(AND('ACT Oct 2020'!R9&gt;0,'ACT Oct 2020'!T9&gt;0),IF(($C$18*$C$19&lt;'ACT Oct 2020'!T9),(0),($C$18*$C$19-'ACT Oct 2020'!T9)*'ACT Oct 2020'!U9/100),IF(AND('ACT Oct 2020'!R9&gt;0,'ACT Oct 2020'!T9=""),IF(($C$18*$C$19&lt;'ACT Oct 2020'!R9+'ACT Oct 2020'!P9),(0),(($C$18*$C$19-('ACT Oct 2020'!R9+'ACT Oct 2020'!P9))*'ACT Oct 2020'!S9/100)),IF(AND('ACT Oct 2020'!P9&gt;0,'ACT Oct 2020'!R9=""&gt;0),IF(($C$18*$C$19&lt;'ACT Oct 2020'!P9),(0),($C$18*$C$19-'ACT Oct 2020'!P9)*'ACT Oct 2020'!Q9/100),0)))</f>
        <v>0</v>
      </c>
      <c r="H23" s="112">
        <f>($C$18*$C$20)*'ACT Oct 2020'!AF9/100</f>
        <v>211.49999999999997</v>
      </c>
      <c r="I23" s="115">
        <f t="shared" ref="I23:I27" si="11">SUM(C23:H23)</f>
        <v>1294.1199999999999</v>
      </c>
      <c r="J23" s="115">
        <f>(I23-C23)*4</f>
        <v>4696</v>
      </c>
      <c r="K23" s="115">
        <f>I23*4</f>
        <v>5176.4799999999996</v>
      </c>
      <c r="L23" s="85">
        <f>K23*1.1</f>
        <v>5694.1279999999997</v>
      </c>
      <c r="M23" s="116">
        <f>'ACT Oct 2020'!BB9</f>
        <v>0</v>
      </c>
      <c r="N23" s="116">
        <f>'ACT Oct 2020'!BC9</f>
        <v>12</v>
      </c>
      <c r="O23" s="116">
        <f>'ACT Oct 2020'!BD9</f>
        <v>0</v>
      </c>
      <c r="P23" s="116">
        <f>'ACT Oct 2020'!BE9</f>
        <v>0</v>
      </c>
      <c r="Q23" s="116" t="str">
        <f t="shared" ref="Q23:Q27" si="12">IF(SUM(M23:P23)=0,"No discount",IF(M23&gt;0,"Guaranteed off bill",IF(N23&gt;0,"Guaranteed off usage",IF(O23&gt;0,"Pay-on-time off bill","Pay-on-time off usage"))))</f>
        <v>Guaranteed off usage</v>
      </c>
      <c r="R23" s="116" t="str">
        <f t="shared" ref="R23:R27" si="13">IF(OR(A23="Origin Energy",A23="Red Energy",A23="Powershop"),"Inclusive","Exclusive")</f>
        <v>Exclusive</v>
      </c>
      <c r="S23" s="211">
        <f>IF(AND(Q23="Guaranteed off bill",R23="Inclusive"),((K23*1.1)-((K23*1.1)*M23/100))/1.1,IF(AND(Q23="Guaranteed off usage",R23="Inclusive"),((K23*1.1)-((J23*1.1)*N23/100))/1.1,IF(AND(Q23="Guaranteed off bill",R23="Exclusive"),K23-(K23*M23/100),IF(AND(Q23="Guaranteed off usage",R23="Exclusive"),K23-(J23*N23/100),IF(R23="Inclusive",((K23*1.1))/1.1,K23)))))</f>
        <v>4612.9599999999991</v>
      </c>
      <c r="T23" s="212">
        <f>IF(AND(Q23="Pay-on-time off bill",R23="Inclusive"),((S23*1.1)-((S23*1.1)*O23/100))/1.1,IF(AND(Q23="Pay-on-time off usage",R23="Inclusive"),((S23*1.1)-((J23*1.1)*P23/100))/1.1,IF(AND(Q23="Pay-on-time off bill",R23="Exclusive"),S23-(S23*O23/100),IF(AND(Q23="Pay-on-time off usage",R23="Exclusive"),S23-(J23*P23/100),IF(R23="Inclusive",((S23*1.1))/1.1,S23)))))</f>
        <v>4612.9599999999991</v>
      </c>
      <c r="U23" s="85">
        <f>S23*1.1</f>
        <v>5074.2559999999994</v>
      </c>
      <c r="V23" s="85">
        <f>T23*1.1</f>
        <v>5074.2559999999994</v>
      </c>
      <c r="W23" s="117">
        <f>'ACT Oct 2020'!BL9</f>
        <v>0</v>
      </c>
      <c r="X23" s="118" t="str">
        <f>'ACT Oct 2020'!BM9</f>
        <v>n</v>
      </c>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row>
    <row r="24" spans="1:53" x14ac:dyDescent="0.15">
      <c r="A24" s="110" t="str">
        <f>'ACT Oct 2020'!K10</f>
        <v>EnergyAustralia</v>
      </c>
      <c r="B24" s="111" t="str">
        <f>'ACT Oct 2020'!L10</f>
        <v>Total Plan</v>
      </c>
      <c r="C24" s="112">
        <f>IF('ACT Oct 2020'!BP10=0,91*'ACT Oct 2020'!M10/100,(91*'ACT Oct 2020'!M10/100)+'ACT Oct 2020'!BP10/4)</f>
        <v>111.20199999999997</v>
      </c>
      <c r="D24" s="112">
        <f>IF('ACT Oct 2020'!O10="",$C$18*$C$19*'ACT Oct 2020'!N10/100,IF($C$18*$C$19&gt;='ACT Oct 2020'!P10,('ACT Oct 2020'!P10*'ACT Oct 2020'!N10/100),($C$18*$C$19*'ACT Oct 2020'!N10/100)))</f>
        <v>958.0454545454545</v>
      </c>
      <c r="E24" s="112">
        <f>IF(AND('ACT Oct 2020'!P10&gt;0,'ACT Oct 2020'!R10&gt;0),IF($C$18*$C$19&lt;'ACT Oct 2020'!P10,0,IF($C$18*$C$19&lt;=('ACT Oct 2020'!R10+'ACT Oct 2020'!P10),(($C$18*$C$19-'ACT Oct 2020'!P10)*'ACT Oct 2020'!Q10/100),(('ACT Oct 2020'!R10)*'ACT Oct 2020'!Q10/100))),0)</f>
        <v>0</v>
      </c>
      <c r="F24" s="112">
        <f>IF(AND('ACT Oct 2020'!Q10&gt;0,'ACT Oct 2020'!S10&gt;0),IF($C$18*$C$19&lt;('ACT Oct 2020'!R10+'ACT Oct 2020'!P10),0,IF($C$18*$C$19&lt;=('ACT Oct 2020'!T10+'ACT Oct 2020'!R10+'ACT Oct 2020'!P10),(($C$18*$C$19-('ACT Oct 2020'!R10+'ACT Oct 2020'!P10))*'ACT Oct 2020'!S10/100),('ACT Oct 2020'!T10*'ACT Oct 2020'!S10/100))),0)</f>
        <v>0</v>
      </c>
      <c r="G24" s="112">
        <f>IF(AND('ACT Oct 2020'!R10&gt;0,'ACT Oct 2020'!T10&gt;0),IF(($C$18*$C$19&lt;'ACT Oct 2020'!T10),(0),($C$18*$C$19-'ACT Oct 2020'!T10)*'ACT Oct 2020'!U10/100),IF(AND('ACT Oct 2020'!R10&gt;0,'ACT Oct 2020'!T10=""),IF(($C$18*$C$19&lt;'ACT Oct 2020'!R10+'ACT Oct 2020'!P10),(0),(($C$18*$C$19-('ACT Oct 2020'!R10+'ACT Oct 2020'!P10))*'ACT Oct 2020'!S10/100)),IF(AND('ACT Oct 2020'!P10&gt;0,'ACT Oct 2020'!R10=""&gt;0),IF(($C$18*$C$19&lt;'ACT Oct 2020'!P10),(0),($C$18*$C$19-'ACT Oct 2020'!P10)*'ACT Oct 2020'!Q10/100),0)))</f>
        <v>0</v>
      </c>
      <c r="H24" s="112">
        <f>($C$18*$C$20)*'ACT Oct 2020'!AF10/100</f>
        <v>174.1363636363636</v>
      </c>
      <c r="I24" s="115">
        <f t="shared" si="11"/>
        <v>1243.383818181818</v>
      </c>
      <c r="J24" s="115">
        <f t="shared" ref="J24:J27" si="14">(I24-C24)*4</f>
        <v>4528.7272727272721</v>
      </c>
      <c r="K24" s="115">
        <f t="shared" ref="K24:K27" si="15">I24*4</f>
        <v>4973.5352727272721</v>
      </c>
      <c r="L24" s="85">
        <f t="shared" ref="L24:L27" si="16">K24*1.1</f>
        <v>5470.8887999999997</v>
      </c>
      <c r="M24" s="116">
        <f>'ACT Oct 2020'!BB10</f>
        <v>10</v>
      </c>
      <c r="N24" s="116">
        <f>'ACT Oct 2020'!BC10</f>
        <v>0</v>
      </c>
      <c r="O24" s="116">
        <f>'ACT Oct 2020'!BD10</f>
        <v>0</v>
      </c>
      <c r="P24" s="116">
        <f>'ACT Oct 2020'!BE10</f>
        <v>0</v>
      </c>
      <c r="Q24" s="116" t="str">
        <f t="shared" si="12"/>
        <v>Guaranteed off bill</v>
      </c>
      <c r="R24" s="116" t="str">
        <f t="shared" si="13"/>
        <v>Exclusive</v>
      </c>
      <c r="S24" s="211">
        <f t="shared" ref="S24:S27" si="17">IF(AND(Q24="Guaranteed off bill",R24="Inclusive"),((K24*1.1)-((K24*1.1)*M24/100))/1.1,IF(AND(Q24="Guaranteed off usage",R24="Inclusive"),((K24*1.1)-((J24*1.1)*N24/100))/1.1,IF(AND(Q24="Guaranteed off bill",R24="Exclusive"),K24-(K24*M24/100),IF(AND(Q24="Guaranteed off usage",R24="Exclusive"),K24-(J24*N24/100),IF(R24="Inclusive",((K24*1.1))/1.1,K24)))))</f>
        <v>4476.1817454545453</v>
      </c>
      <c r="T24" s="212">
        <f t="shared" ref="T24:T27" si="18">IF(AND(Q24="Pay-on-time off bill",R24="Inclusive"),((S24*1.1)-((S24*1.1)*O24/100))/1.1,IF(AND(Q24="Pay-on-time off usage",R24="Inclusive"),((S24*1.1)-((J24*1.1)*P24/100))/1.1,IF(AND(Q24="Pay-on-time off bill",R24="Exclusive"),S24-(S24*O24/100),IF(AND(Q24="Pay-on-time off usage",R24="Exclusive"),S24-(J24*P24/100),IF(R24="Inclusive",((S24*1.1))/1.1,S24)))))</f>
        <v>4476.1817454545453</v>
      </c>
      <c r="U24" s="85">
        <f>S24*1.1</f>
        <v>4923.7999200000004</v>
      </c>
      <c r="V24" s="85">
        <f>T24*1.1</f>
        <v>4923.7999200000004</v>
      </c>
      <c r="W24" s="117">
        <f>'ACT Oct 2020'!BL10</f>
        <v>0</v>
      </c>
      <c r="X24" s="118" t="str">
        <f>'ACT Oct 2020'!BM10</f>
        <v>n</v>
      </c>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row>
    <row r="25" spans="1:53" x14ac:dyDescent="0.15">
      <c r="A25" s="110" t="str">
        <f>'ACT Oct 2020'!K11</f>
        <v>Origin Energy</v>
      </c>
      <c r="B25" s="111" t="str">
        <f>'ACT Oct 2020'!L11</f>
        <v xml:space="preserve">Flexi </v>
      </c>
      <c r="C25" s="112">
        <f>IF('ACT Oct 2020'!BP11=0,91*'ACT Oct 2020'!M11/100,(91*'ACT Oct 2020'!M11/100)+'ACT Oct 2020'!BP11/4)</f>
        <v>115.11499999999999</v>
      </c>
      <c r="D25" s="112">
        <f>IF('ACT Oct 2020'!O11="",$C$18*$C$19*'ACT Oct 2020'!N11/100,IF($C$18*$C$19&gt;='ACT Oct 2020'!P11,('ACT Oct 2020'!P11*'ACT Oct 2020'!N11/100),($C$18*$C$19*'ACT Oct 2020'!N11/100)))</f>
        <v>965.68181818181813</v>
      </c>
      <c r="E25" s="112">
        <f>IF(AND('ACT Oct 2020'!P11&gt;0,'ACT Oct 2020'!R11&gt;0),IF($C$18*$C$19&lt;'ACT Oct 2020'!P11,0,IF($C$18*$C$19&lt;=('ACT Oct 2020'!R11+'ACT Oct 2020'!P11),(($C$18*$C$19-'ACT Oct 2020'!P11)*'ACT Oct 2020'!Q11/100),(('ACT Oct 2020'!R11)*'ACT Oct 2020'!Q11/100))),0)</f>
        <v>0</v>
      </c>
      <c r="F25" s="112">
        <f>IF(AND('ACT Oct 2020'!Q11&gt;0,'ACT Oct 2020'!S11&gt;0),IF($C$18*$C$19&lt;('ACT Oct 2020'!R11+'ACT Oct 2020'!P11),0,IF($C$18*$C$19&lt;=('ACT Oct 2020'!T11+'ACT Oct 2020'!R11+'ACT Oct 2020'!P11),(($C$18*$C$19-('ACT Oct 2020'!R11+'ACT Oct 2020'!P11))*'ACT Oct 2020'!S11/100),('ACT Oct 2020'!T11*'ACT Oct 2020'!S11/100))),0)</f>
        <v>0</v>
      </c>
      <c r="G25" s="112">
        <f>IF(AND('ACT Oct 2020'!R11&gt;0,'ACT Oct 2020'!T11&gt;0),IF(($C$18*$C$19&lt;'ACT Oct 2020'!T11),(0),($C$18*$C$19-'ACT Oct 2020'!T11)*'ACT Oct 2020'!U11/100),IF(AND('ACT Oct 2020'!R11&gt;0,'ACT Oct 2020'!T11=""),IF(($C$18*$C$19&lt;'ACT Oct 2020'!R11+'ACT Oct 2020'!P11),(0),(($C$18*$C$19-('ACT Oct 2020'!R11+'ACT Oct 2020'!P11))*'ACT Oct 2020'!S11/100)),IF(AND('ACT Oct 2020'!P11&gt;0,'ACT Oct 2020'!R11=""&gt;0),IF(($C$18*$C$19&lt;'ACT Oct 2020'!P11),(0),($C$18*$C$19-'ACT Oct 2020'!P11)*'ACT Oct 2020'!Q11/100),0)))</f>
        <v>0</v>
      </c>
      <c r="H25" s="112">
        <f>($C$18*$C$20)*'ACT Oct 2020'!AF11/100</f>
        <v>194.72727272727272</v>
      </c>
      <c r="I25" s="115">
        <f t="shared" si="11"/>
        <v>1275.5240909090908</v>
      </c>
      <c r="J25" s="115">
        <f t="shared" si="14"/>
        <v>4641.6363636363631</v>
      </c>
      <c r="K25" s="115">
        <f t="shared" si="15"/>
        <v>5102.0963636363631</v>
      </c>
      <c r="L25" s="85">
        <f t="shared" si="16"/>
        <v>5612.3059999999996</v>
      </c>
      <c r="M25" s="116">
        <f>'ACT Oct 2020'!BB11</f>
        <v>8</v>
      </c>
      <c r="N25" s="116">
        <f>'ACT Oct 2020'!BC11</f>
        <v>0</v>
      </c>
      <c r="O25" s="116">
        <f>'ACT Oct 2020'!BD11</f>
        <v>0</v>
      </c>
      <c r="P25" s="116">
        <f>'ACT Oct 2020'!BE11</f>
        <v>0</v>
      </c>
      <c r="Q25" s="116" t="str">
        <f t="shared" si="12"/>
        <v>Guaranteed off bill</v>
      </c>
      <c r="R25" s="116" t="str">
        <f t="shared" si="13"/>
        <v>Inclusive</v>
      </c>
      <c r="S25" s="211">
        <f t="shared" si="17"/>
        <v>4693.9286545454534</v>
      </c>
      <c r="T25" s="212">
        <f t="shared" si="18"/>
        <v>4693.9286545454534</v>
      </c>
      <c r="U25" s="85">
        <f t="shared" ref="U25:V27" si="19">S25*1.1</f>
        <v>5163.3215199999995</v>
      </c>
      <c r="V25" s="85">
        <f t="shared" si="19"/>
        <v>5163.3215199999995</v>
      </c>
      <c r="W25" s="117">
        <f>'ACT Oct 2020'!BL11</f>
        <v>12</v>
      </c>
      <c r="X25" s="118" t="str">
        <f>'ACT Oct 2020'!BM11</f>
        <v>y</v>
      </c>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row>
    <row r="26" spans="1:53" x14ac:dyDescent="0.15">
      <c r="A26" s="110" t="str">
        <f>'ACT Oct 2020'!K12</f>
        <v>Red Energy</v>
      </c>
      <c r="B26" s="111" t="str">
        <f>'ACT Oct 2020'!L12</f>
        <v>Red Business Saver</v>
      </c>
      <c r="C26" s="112">
        <f>IF('ACT Oct 2020'!BP12=0,91*'ACT Oct 2020'!M12/100,(91*'ACT Oct 2020'!M12/100)+'ACT Oct 2020'!BP12/4)</f>
        <v>110.27545454545456</v>
      </c>
      <c r="D26" s="112">
        <f>IF('ACT Oct 2020'!O12="",$C$18*$C$19*'ACT Oct 2020'!N12/100,IF($C$18*$C$19&gt;='ACT Oct 2020'!P12,('ACT Oct 2020'!P12*'ACT Oct 2020'!N12/100),($C$18*$C$19*'ACT Oct 2020'!N12/100)))</f>
        <v>882.63636363636351</v>
      </c>
      <c r="E26" s="112">
        <f>IF(AND('ACT Oct 2020'!P12&gt;0,'ACT Oct 2020'!R12&gt;0),IF($C$18*$C$19&lt;'ACT Oct 2020'!P12,0,IF($C$18*$C$19&lt;=('ACT Oct 2020'!R12+'ACT Oct 2020'!P12),(($C$18*$C$19-'ACT Oct 2020'!P12)*'ACT Oct 2020'!Q12/100),(('ACT Oct 2020'!R12)*'ACT Oct 2020'!Q12/100))),0)</f>
        <v>0</v>
      </c>
      <c r="F26" s="112">
        <f>IF(AND('ACT Oct 2020'!Q12&gt;0,'ACT Oct 2020'!S12&gt;0),IF($C$18*$C$19&lt;('ACT Oct 2020'!R12+'ACT Oct 2020'!P12),0,IF($C$18*$C$19&lt;=('ACT Oct 2020'!T12+'ACT Oct 2020'!R12+'ACT Oct 2020'!P12),(($C$18*$C$19-('ACT Oct 2020'!R12+'ACT Oct 2020'!P12))*'ACT Oct 2020'!S12/100),('ACT Oct 2020'!T12*'ACT Oct 2020'!S12/100))),0)</f>
        <v>0</v>
      </c>
      <c r="G26" s="112">
        <f>IF(AND('ACT Oct 2020'!R12&gt;0,'ACT Oct 2020'!T12&gt;0),IF(($C$18*$C$19&lt;'ACT Oct 2020'!T12),(0),($C$18*$C$19-'ACT Oct 2020'!T12)*'ACT Oct 2020'!U12/100),IF(AND('ACT Oct 2020'!R12&gt;0,'ACT Oct 2020'!T12=""),IF(($C$18*$C$19&lt;'ACT Oct 2020'!R12+'ACT Oct 2020'!P12),(0),(($C$18*$C$19-('ACT Oct 2020'!R12+'ACT Oct 2020'!P12))*'ACT Oct 2020'!S12/100)),IF(AND('ACT Oct 2020'!P12&gt;0,'ACT Oct 2020'!R12=""&gt;0),IF(($C$18*$C$19&lt;'ACT Oct 2020'!P12),(0),($C$18*$C$19-'ACT Oct 2020'!P12)*'ACT Oct 2020'!Q12/100),0)))</f>
        <v>0</v>
      </c>
      <c r="H26" s="112">
        <f>($C$18*$C$20)*'ACT Oct 2020'!AF12/100</f>
        <v>192.40909090909088</v>
      </c>
      <c r="I26" s="115">
        <f t="shared" si="11"/>
        <v>1185.320909090909</v>
      </c>
      <c r="J26" s="115">
        <f t="shared" si="14"/>
        <v>4300.181818181818</v>
      </c>
      <c r="K26" s="115">
        <f t="shared" si="15"/>
        <v>4741.2836363636361</v>
      </c>
      <c r="L26" s="85">
        <f t="shared" si="16"/>
        <v>5215.4120000000003</v>
      </c>
      <c r="M26" s="116">
        <f>'ACT Oct 2020'!BB12</f>
        <v>0</v>
      </c>
      <c r="N26" s="116">
        <f>'ACT Oct 2020'!BC12</f>
        <v>0</v>
      </c>
      <c r="O26" s="116">
        <f>'ACT Oct 2020'!BD12</f>
        <v>0</v>
      </c>
      <c r="P26" s="116">
        <f>'ACT Oct 2020'!BE12</f>
        <v>0</v>
      </c>
      <c r="Q26" s="116" t="str">
        <f t="shared" si="12"/>
        <v>No discount</v>
      </c>
      <c r="R26" s="116" t="str">
        <f t="shared" si="13"/>
        <v>Inclusive</v>
      </c>
      <c r="S26" s="211">
        <f t="shared" si="17"/>
        <v>4741.2836363636361</v>
      </c>
      <c r="T26" s="212">
        <f t="shared" si="18"/>
        <v>4741.2836363636361</v>
      </c>
      <c r="U26" s="85">
        <f t="shared" si="19"/>
        <v>5215.4120000000003</v>
      </c>
      <c r="V26" s="85">
        <f t="shared" si="19"/>
        <v>5215.4120000000003</v>
      </c>
      <c r="W26" s="117">
        <f>'ACT Oct 2020'!BL12</f>
        <v>0</v>
      </c>
      <c r="X26" s="118" t="str">
        <f>'ACT Oct 2020'!BM12</f>
        <v>n</v>
      </c>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row>
    <row r="27" spans="1:53" ht="15" thickBot="1" x14ac:dyDescent="0.2">
      <c r="A27" s="121" t="str">
        <f>'ACT Oct 2020'!K13</f>
        <v>Energy Locals</v>
      </c>
      <c r="B27" s="122" t="str">
        <f>'ACT Oct 2020'!L13</f>
        <v>Business Member</v>
      </c>
      <c r="C27" s="123">
        <f>IF('ACT Oct 2020'!BP13=0,91*'ACT Oct 2020'!M13/100,(91*'ACT Oct 2020'!M13/100)+'ACT Oct 2020'!BP13/4)</f>
        <v>133.1090909090909</v>
      </c>
      <c r="D27" s="123">
        <f>IF('ACT Oct 2020'!O13="",$C$18*$C$19*'ACT Oct 2020'!N13/100,IF($C$18*$C$19&gt;='ACT Oct 2020'!P13,('ACT Oct 2020'!P13*'ACT Oct 2020'!N13/100),($C$18*$C$19*'ACT Oct 2020'!N13/100)))</f>
        <v>795.4545454545455</v>
      </c>
      <c r="E27" s="123">
        <f>IF(AND('ACT Oct 2020'!P13&gt;0,'ACT Oct 2020'!R13&gt;0),IF($C$18*$C$19&lt;'ACT Oct 2020'!P13,0,IF($C$18*$C$19&lt;=('ACT Oct 2020'!R13+'ACT Oct 2020'!P13),(($C$18*$C$19-'ACT Oct 2020'!P13)*'ACT Oct 2020'!Q13/100),(('ACT Oct 2020'!R13)*'ACT Oct 2020'!Q13/100))),0)</f>
        <v>0</v>
      </c>
      <c r="F27" s="123">
        <f>IF(AND('ACT Oct 2020'!Q13&gt;0,'ACT Oct 2020'!S13&gt;0),IF($C$18*$C$19&lt;('ACT Oct 2020'!R13+'ACT Oct 2020'!P13),0,IF($C$18*$C$19&lt;=('ACT Oct 2020'!T13+'ACT Oct 2020'!R13+'ACT Oct 2020'!P13),(($C$18*$C$19-('ACT Oct 2020'!R13+'ACT Oct 2020'!P13))*'ACT Oct 2020'!S13/100),('ACT Oct 2020'!T13*'ACT Oct 2020'!S13/100))),0)</f>
        <v>0</v>
      </c>
      <c r="G27" s="123">
        <f>IF(AND('ACT Oct 2020'!R13&gt;0,'ACT Oct 2020'!T13&gt;0),IF(($C$18*$C$19&lt;'ACT Oct 2020'!T13),(0),($C$18*$C$19-'ACT Oct 2020'!T13)*'ACT Oct 2020'!U13/100),IF(AND('ACT Oct 2020'!R13&gt;0,'ACT Oct 2020'!T13=""),IF(($C$18*$C$19&lt;'ACT Oct 2020'!R13+'ACT Oct 2020'!P13),(0),(($C$18*$C$19-('ACT Oct 2020'!R13+'ACT Oct 2020'!P13))*'ACT Oct 2020'!S13/100)),IF(AND('ACT Oct 2020'!P13&gt;0,'ACT Oct 2020'!R13=""&gt;0),IF(($C$18*$C$19&lt;'ACT Oct 2020'!P13),(0),($C$18*$C$19-'ACT Oct 2020'!P13)*'ACT Oct 2020'!Q13/100),0)))</f>
        <v>0</v>
      </c>
      <c r="H27" s="123">
        <f>($C$18*$C$20)*'ACT Oct 2020'!AF13/100</f>
        <v>163.63636363636363</v>
      </c>
      <c r="I27" s="125">
        <f t="shared" si="11"/>
        <v>1092.2</v>
      </c>
      <c r="J27" s="125">
        <f t="shared" si="14"/>
        <v>3836.3636363636365</v>
      </c>
      <c r="K27" s="125">
        <f t="shared" si="15"/>
        <v>4368.8</v>
      </c>
      <c r="L27" s="119">
        <f t="shared" si="16"/>
        <v>4805.68</v>
      </c>
      <c r="M27" s="126">
        <f>'ACT Oct 2020'!BB13</f>
        <v>0</v>
      </c>
      <c r="N27" s="126">
        <f>'ACT Oct 2020'!BC13</f>
        <v>0</v>
      </c>
      <c r="O27" s="126">
        <f>'ACT Oct 2020'!BD13</f>
        <v>0</v>
      </c>
      <c r="P27" s="126">
        <f>'ACT Oct 2020'!BE13</f>
        <v>0</v>
      </c>
      <c r="Q27" s="126" t="str">
        <f t="shared" si="12"/>
        <v>No discount</v>
      </c>
      <c r="R27" s="126" t="str">
        <f t="shared" si="13"/>
        <v>Exclusive</v>
      </c>
      <c r="S27" s="213">
        <f t="shared" si="17"/>
        <v>4368.8</v>
      </c>
      <c r="T27" s="214">
        <f t="shared" si="18"/>
        <v>4368.8</v>
      </c>
      <c r="U27" s="119">
        <f t="shared" si="19"/>
        <v>4805.68</v>
      </c>
      <c r="V27" s="119">
        <f t="shared" si="19"/>
        <v>4805.68</v>
      </c>
      <c r="W27" s="127">
        <f>'ACT Oct 2020'!BL13</f>
        <v>0</v>
      </c>
      <c r="X27" s="128" t="str">
        <f>'ACT Oct 2020'!BM13</f>
        <v>n</v>
      </c>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row>
    <row r="28" spans="1:53" x14ac:dyDescent="0.15">
      <c r="A28" s="230"/>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row>
    <row r="29" spans="1:53" ht="15" thickBot="1" x14ac:dyDescent="0.2">
      <c r="A29" s="230"/>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row>
    <row r="30" spans="1:53" x14ac:dyDescent="0.15">
      <c r="A30" s="74" t="s">
        <v>91</v>
      </c>
      <c r="B30" s="75"/>
      <c r="C30" s="75"/>
      <c r="D30" s="75"/>
      <c r="E30" s="75"/>
      <c r="F30" s="75"/>
      <c r="G30" s="75"/>
      <c r="H30" s="75"/>
      <c r="I30" s="75"/>
      <c r="J30" s="75"/>
      <c r="K30" s="75"/>
      <c r="L30" s="75"/>
      <c r="M30" s="75"/>
      <c r="N30" s="75"/>
      <c r="O30" s="75"/>
      <c r="P30" s="75"/>
      <c r="Q30" s="75"/>
      <c r="R30" s="75"/>
      <c r="S30" s="75"/>
      <c r="T30" s="75"/>
      <c r="U30" s="75"/>
      <c r="V30" s="75"/>
      <c r="W30" s="75"/>
      <c r="X30" s="76"/>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row>
    <row r="31" spans="1:53" x14ac:dyDescent="0.15">
      <c r="A31" s="77" t="s">
        <v>51</v>
      </c>
      <c r="B31" s="32"/>
      <c r="C31" s="86">
        <v>5000</v>
      </c>
      <c r="D31" s="32"/>
      <c r="E31" s="32"/>
      <c r="F31" s="32"/>
      <c r="G31" s="32"/>
      <c r="H31" s="32"/>
      <c r="I31" s="32"/>
      <c r="J31" s="32"/>
      <c r="K31" s="32"/>
      <c r="L31" s="32"/>
      <c r="M31" s="32"/>
      <c r="N31" s="32"/>
      <c r="O31" s="32"/>
      <c r="P31" s="32"/>
      <c r="Q31" s="32"/>
      <c r="R31" s="32"/>
      <c r="S31" s="32"/>
      <c r="T31" s="32"/>
      <c r="U31" s="32"/>
      <c r="V31" s="32"/>
      <c r="W31" s="32"/>
      <c r="X31" s="78"/>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row>
    <row r="32" spans="1:53" x14ac:dyDescent="0.15">
      <c r="A32" s="77" t="s">
        <v>52</v>
      </c>
      <c r="B32" s="32"/>
      <c r="C32" s="87">
        <v>0.3</v>
      </c>
      <c r="D32" s="32"/>
      <c r="E32" s="32"/>
      <c r="F32" s="32"/>
      <c r="G32" s="32"/>
      <c r="H32" s="32"/>
      <c r="I32" s="32"/>
      <c r="J32" s="32"/>
      <c r="K32" s="32"/>
      <c r="L32" s="32"/>
      <c r="M32" s="32"/>
      <c r="N32" s="32"/>
      <c r="O32" s="32"/>
      <c r="P32" s="32"/>
      <c r="Q32" s="32"/>
      <c r="R32" s="32"/>
      <c r="S32" s="32"/>
      <c r="T32" s="32"/>
      <c r="U32" s="32"/>
      <c r="V32" s="32"/>
      <c r="W32" s="32"/>
      <c r="X32" s="78"/>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row>
    <row r="33" spans="1:53" x14ac:dyDescent="0.15">
      <c r="A33" s="77" t="s">
        <v>53</v>
      </c>
      <c r="B33" s="32"/>
      <c r="C33" s="87">
        <v>0.4</v>
      </c>
      <c r="D33" s="32"/>
      <c r="E33" s="32"/>
      <c r="F33" s="32"/>
      <c r="G33" s="32"/>
      <c r="H33" s="32"/>
      <c r="I33" s="32"/>
      <c r="J33" s="32"/>
      <c r="K33" s="32"/>
      <c r="L33" s="32"/>
      <c r="M33" s="32"/>
      <c r="N33" s="32"/>
      <c r="O33" s="32"/>
      <c r="P33" s="32"/>
      <c r="Q33" s="32"/>
      <c r="R33" s="32"/>
      <c r="S33" s="32"/>
      <c r="T33" s="32"/>
      <c r="U33" s="32"/>
      <c r="V33" s="32"/>
      <c r="W33" s="32"/>
      <c r="X33" s="78"/>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row>
    <row r="34" spans="1:53" x14ac:dyDescent="0.15">
      <c r="A34" s="77" t="s">
        <v>54</v>
      </c>
      <c r="B34" s="32"/>
      <c r="C34" s="87">
        <v>0.3</v>
      </c>
      <c r="D34" s="32"/>
      <c r="E34" s="32"/>
      <c r="F34" s="32"/>
      <c r="G34" s="32"/>
      <c r="H34" s="32"/>
      <c r="I34" s="32"/>
      <c r="J34" s="32"/>
      <c r="K34" s="32"/>
      <c r="L34" s="32"/>
      <c r="M34" s="32"/>
      <c r="N34" s="32"/>
      <c r="O34" s="32"/>
      <c r="P34" s="32"/>
      <c r="Q34" s="32"/>
      <c r="R34" s="32"/>
      <c r="S34" s="32"/>
      <c r="T34" s="32"/>
      <c r="U34" s="32"/>
      <c r="V34" s="32"/>
      <c r="W34" s="32"/>
      <c r="X34" s="78"/>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row>
    <row r="35" spans="1:53" ht="15" thickBot="1" x14ac:dyDescent="0.2">
      <c r="A35" s="174"/>
      <c r="B35" s="175"/>
      <c r="C35" s="175"/>
      <c r="D35" s="175"/>
      <c r="E35" s="175"/>
      <c r="F35" s="175"/>
      <c r="G35" s="175"/>
      <c r="H35" s="175"/>
      <c r="I35" s="175"/>
      <c r="J35" s="175"/>
      <c r="K35" s="175"/>
      <c r="L35" s="175"/>
      <c r="M35" s="175"/>
      <c r="N35" s="175"/>
      <c r="O35" s="175"/>
      <c r="P35" s="175"/>
      <c r="Q35" s="175"/>
      <c r="R35" s="175"/>
      <c r="S35" s="175"/>
      <c r="T35" s="175"/>
      <c r="U35" s="175"/>
      <c r="V35" s="175"/>
      <c r="W35" s="175"/>
      <c r="X35" s="176"/>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row>
    <row r="36" spans="1:53" ht="75" x14ac:dyDescent="0.15">
      <c r="A36" s="177" t="s">
        <v>55</v>
      </c>
      <c r="B36" s="178" t="s">
        <v>56</v>
      </c>
      <c r="C36" s="179" t="s">
        <v>57</v>
      </c>
      <c r="D36" s="179" t="s">
        <v>58</v>
      </c>
      <c r="E36" s="179" t="s">
        <v>6</v>
      </c>
      <c r="F36" s="179" t="s">
        <v>170</v>
      </c>
      <c r="G36" s="179" t="s">
        <v>171</v>
      </c>
      <c r="H36" s="179" t="s">
        <v>172</v>
      </c>
      <c r="I36" s="179" t="s">
        <v>111</v>
      </c>
      <c r="J36" s="206" t="s">
        <v>335</v>
      </c>
      <c r="K36" s="207" t="s">
        <v>101</v>
      </c>
      <c r="L36" s="180" t="s">
        <v>339</v>
      </c>
      <c r="M36" s="181" t="s">
        <v>102</v>
      </c>
      <c r="N36" s="181" t="s">
        <v>183</v>
      </c>
      <c r="O36" s="181" t="s">
        <v>116</v>
      </c>
      <c r="P36" s="181" t="s">
        <v>84</v>
      </c>
      <c r="Q36" s="208" t="s">
        <v>336</v>
      </c>
      <c r="R36" s="208" t="s">
        <v>337</v>
      </c>
      <c r="S36" s="209" t="s">
        <v>85</v>
      </c>
      <c r="T36" s="209" t="s">
        <v>86</v>
      </c>
      <c r="U36" s="182" t="s">
        <v>176</v>
      </c>
      <c r="V36" s="182" t="s">
        <v>177</v>
      </c>
      <c r="W36" s="181" t="s">
        <v>87</v>
      </c>
      <c r="X36" s="183" t="s">
        <v>88</v>
      </c>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row>
    <row r="37" spans="1:53" x14ac:dyDescent="0.15">
      <c r="A37" s="110" t="str">
        <f>'ACT Oct 2020'!K14</f>
        <v>ActewAGL</v>
      </c>
      <c r="B37" s="111" t="str">
        <f>'ACT Oct 2020'!L14</f>
        <v>Business plan</v>
      </c>
      <c r="C37" s="112">
        <f>IF('ACT Oct 2020'!BP14=0,91*'ACT Oct 2020'!M14/100,(91*'ACT Oct 2020'!M14/100)+'ACT Oct 2020'!BP14/4)</f>
        <v>120.11999999999998</v>
      </c>
      <c r="D37" s="112">
        <f>IF('ACT Oct 2020'!O14="",$C$31*$C$32*'ACT Oct 2020'!N14/100,IF($C$31*$C$32&gt;='ACT Oct 2020'!P14,('ACT Oct 2020'!P14*'ACT Oct 2020'!N14/100),($C$31*$C$32*'ACT Oct 2020'!N14/100)))</f>
        <v>513.54545454545439</v>
      </c>
      <c r="E37" s="112">
        <f>IF(AND('ACT Oct 2020'!P14&gt;0,'ACT Oct 2020'!R14&gt;0),IF($C$31*$C$32&lt;'ACT Oct 2020'!P14,0,IF($C$31*$C$32&lt;=('ACT Oct 2020'!R14+'ACT Oct 2020'!P14),(($C$31*$C$32-'ACT Oct 2020'!P14)*'ACT Oct 2020'!Q14/100),(('ACT Oct 2020'!R14)*'ACT Oct 2020'!Q14/100))),0)</f>
        <v>0</v>
      </c>
      <c r="F37" s="112">
        <f>IF(AND('ACT Oct 2020'!R14&gt;0,'ACT Oct 2020'!T14&gt;0),IF(($C$31*$C$32&lt;'ACT Oct 2020'!T14),(0),($C$31*$C$32-'ACT Oct 2020'!T14)*'ACT Oct 2020'!U14/100),IF(AND('ACT Oct 2020'!R14&gt;0,'ACT Oct 2020'!T14=""),IF(($C$31*$C$32&lt;'ACT Oct 2020'!R14+'ACT Oct 2020'!P14),(0),(($C$31*$C$32-('ACT Oct 2020'!R14+'ACT Oct 2020'!P14))*'ACT Oct 2020'!S14/100)),IF(AND('ACT Oct 2020'!P14&gt;0,'ACT Oct 2020'!R14=""&gt;0),IF(($C$31*$C$32&lt;'ACT Oct 2020'!P14),(0),($C$31*$C$32-'ACT Oct 2020'!P14)*'ACT Oct 2020'!Q14/100),0)))</f>
        <v>0</v>
      </c>
      <c r="G37" s="112">
        <f>($C$31*$C$33)*'ACT Oct 2020'!AI14/100</f>
        <v>475.09090909090895</v>
      </c>
      <c r="H37" s="112">
        <f>($C$31*$C$34)*'ACT Oct 2020'!W14/100</f>
        <v>269.72727272727275</v>
      </c>
      <c r="I37" s="115">
        <f t="shared" ref="I37" si="20">SUM(C37:H37)</f>
        <v>1378.4836363636362</v>
      </c>
      <c r="J37" s="115">
        <f>(I37-C37)*4</f>
        <v>5033.454545454545</v>
      </c>
      <c r="K37" s="115">
        <f>I37*4</f>
        <v>5513.9345454545446</v>
      </c>
      <c r="L37" s="85">
        <f>K37*1.1</f>
        <v>6065.3279999999995</v>
      </c>
      <c r="M37" s="116">
        <f>'ACT Oct 2020'!BB14</f>
        <v>0</v>
      </c>
      <c r="N37" s="116">
        <f>'ACT Oct 2020'!BC14</f>
        <v>12</v>
      </c>
      <c r="O37" s="116">
        <f>'ACT Oct 2020'!BD14</f>
        <v>0</v>
      </c>
      <c r="P37" s="116">
        <f>'ACT Oct 2020'!BE14</f>
        <v>0</v>
      </c>
      <c r="Q37" s="116" t="str">
        <f t="shared" ref="Q37" si="21">IF(SUM(M37:P37)=0,"No discount",IF(M37&gt;0,"Guaranteed off bill",IF(N37&gt;0,"Guaranteed off usage",IF(O37&gt;0,"Pay-on-time off bill","Pay-on-time off usage"))))</f>
        <v>Guaranteed off usage</v>
      </c>
      <c r="R37" s="116" t="str">
        <f t="shared" ref="R37" si="22">IF(OR(A37="Origin Energy",A37="Red Energy",A37="Powershop"),"Inclusive","Exclusive")</f>
        <v>Exclusive</v>
      </c>
      <c r="S37" s="211">
        <f>IF(AND(Q37="Guaranteed off bill",R37="Inclusive"),((K37*1.1)-((K37*1.1)*M37/100))/1.1,IF(AND(Q37="Guaranteed off usage",R37="Inclusive"),((K37*1.1)-((J37*1.1)*N37/100))/1.1,IF(AND(Q37="Guaranteed off bill",R37="Exclusive"),K37-(K37*M37/100),IF(AND(Q37="Guaranteed off usage",R37="Exclusive"),K37-(J37*N37/100),IF(R37="Inclusive",((K37*1.1))/1.1,K37)))))</f>
        <v>4909.9199999999992</v>
      </c>
      <c r="T37" s="212">
        <f>IF(AND(Q37="Pay-on-time off bill",R37="Inclusive"),((S37*1.1)-((S37*1.1)*O37/100))/1.1,IF(AND(Q37="Pay-on-time off usage",R37="Inclusive"),((S37*1.1)-((J37*1.1)*P37/100))/1.1,IF(AND(Q37="Pay-on-time off bill",R37="Exclusive"),S37-(S37*O37/100),IF(AND(Q37="Pay-on-time off usage",R37="Exclusive"),S37-(J37*P37/100),IF(R37="Inclusive",((S37*1.1))/1.1,S37)))))</f>
        <v>4909.9199999999992</v>
      </c>
      <c r="U37" s="85">
        <f t="shared" ref="U37:V39" si="23">S37*1.1</f>
        <v>5400.9119999999994</v>
      </c>
      <c r="V37" s="85">
        <f t="shared" si="23"/>
        <v>5400.9119999999994</v>
      </c>
      <c r="W37" s="117">
        <f>'ACT Oct 2020'!BL14</f>
        <v>0</v>
      </c>
      <c r="X37" s="118" t="str">
        <f>'ACT Oct 2020'!BM14</f>
        <v>n</v>
      </c>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row>
    <row r="38" spans="1:53" x14ac:dyDescent="0.15">
      <c r="A38" s="110" t="str">
        <f>'ACT Oct 2020'!K15</f>
        <v>EnergyAustralia</v>
      </c>
      <c r="B38" s="111" t="str">
        <f>'ACT Oct 2020'!L15</f>
        <v>Total Plan</v>
      </c>
      <c r="C38" s="112">
        <f>IF('ACT Oct 2020'!BP15=0,91*'ACT Oct 2020'!M15/100,(91*'ACT Oct 2020'!M15/100)+'ACT Oct 2020'!BP15/4)</f>
        <v>110.20100000000001</v>
      </c>
      <c r="D38" s="112">
        <f>IF('ACT Oct 2020'!O15="",$C$31*$C$32*'ACT Oct 2020'!N15/100,IF($C$31*$C$32&gt;='ACT Oct 2020'!P15,('ACT Oct 2020'!P15*'ACT Oct 2020'!N15/100),($C$31*$C$32*'ACT Oct 2020'!N15/100)))</f>
        <v>594.5454545454545</v>
      </c>
      <c r="E38" s="112">
        <f>IF(AND('ACT Oct 2020'!P15&gt;0,'ACT Oct 2020'!R15&gt;0),IF($C$31*$C$32&lt;'ACT Oct 2020'!P15,0,IF($C$31*$C$32&lt;=('ACT Oct 2020'!R15+'ACT Oct 2020'!P15),(($C$31*$C$32-'ACT Oct 2020'!P15)*'ACT Oct 2020'!Q15/100),(('ACT Oct 2020'!R15)*'ACT Oct 2020'!Q15/100))),0)</f>
        <v>0</v>
      </c>
      <c r="F38" s="112">
        <f>IF(AND('ACT Oct 2020'!R15&gt;0,'ACT Oct 2020'!T15&gt;0),IF(($C$31*$C$32&lt;'ACT Oct 2020'!T15),(0),($C$31*$C$32-'ACT Oct 2020'!T15)*'ACT Oct 2020'!U15/100),IF(AND('ACT Oct 2020'!R15&gt;0,'ACT Oct 2020'!T15=""),IF(($C$31*$C$32&lt;'ACT Oct 2020'!R15+'ACT Oct 2020'!P15),(0),(($C$31*$C$32-('ACT Oct 2020'!R15+'ACT Oct 2020'!P15))*'ACT Oct 2020'!S15/100)),IF(AND('ACT Oct 2020'!P15&gt;0,'ACT Oct 2020'!R15=""&gt;0),IF(($C$31*$C$32&lt;'ACT Oct 2020'!P15),(0),($C$31*$C$32-'ACT Oct 2020'!P15)*'ACT Oct 2020'!Q15/100),0)))</f>
        <v>0</v>
      </c>
      <c r="G38" s="112">
        <f>($C$31*$C$33)*'ACT Oct 2020'!AI15/100</f>
        <v>545.63636363636363</v>
      </c>
      <c r="H38" s="112">
        <f>($C$31*$C$34)*'ACT Oct 2020'!W15/100</f>
        <v>355.36363636363632</v>
      </c>
      <c r="I38" s="115">
        <f t="shared" ref="I38:I41" si="24">SUM(C38:H38)</f>
        <v>1605.7464545454543</v>
      </c>
      <c r="J38" s="115">
        <f>(I38-C38)*4</f>
        <v>5982.1818181818171</v>
      </c>
      <c r="K38" s="115">
        <f>I38*4</f>
        <v>6422.9858181818172</v>
      </c>
      <c r="L38" s="85">
        <f>K38*1.1</f>
        <v>7065.2843999999996</v>
      </c>
      <c r="M38" s="116">
        <f>'ACT Oct 2020'!BB15</f>
        <v>10</v>
      </c>
      <c r="N38" s="116">
        <f>'ACT Oct 2020'!BC15</f>
        <v>0</v>
      </c>
      <c r="O38" s="116">
        <f>'ACT Oct 2020'!BD15</f>
        <v>0</v>
      </c>
      <c r="P38" s="116">
        <f>'ACT Oct 2020'!BE15</f>
        <v>0</v>
      </c>
      <c r="Q38" s="116" t="str">
        <f t="shared" ref="Q38:Q41" si="25">IF(SUM(M38:P38)=0,"No discount",IF(M38&gt;0,"Guaranteed off bill",IF(N38&gt;0,"Guaranteed off usage",IF(O38&gt;0,"Pay-on-time off bill","Pay-on-time off usage"))))</f>
        <v>Guaranteed off bill</v>
      </c>
      <c r="R38" s="116" t="str">
        <f t="shared" ref="R38:R41" si="26">IF(OR(A38="Origin Energy",A38="Red Energy",A38="Powershop"),"Inclusive","Exclusive")</f>
        <v>Exclusive</v>
      </c>
      <c r="S38" s="211">
        <f>IF(AND(Q38="Guaranteed off bill",R38="Inclusive"),((K38*1.1)-((K38*1.1)*M38/100))/1.1,IF(AND(Q38="Guaranteed off usage",R38="Inclusive"),((K38*1.1)-((J38*1.1)*N38/100))/1.1,IF(AND(Q38="Guaranteed off bill",R38="Exclusive"),K38-(K38*M38/100),IF(AND(Q38="Guaranteed off usage",R38="Exclusive"),K38-(J38*N38/100),IF(R38="Inclusive",((K38*1.1))/1.1,K38)))))</f>
        <v>5780.6872363636357</v>
      </c>
      <c r="T38" s="212">
        <f>IF(AND(Q38="Pay-on-time off bill",R38="Inclusive"),((S38*1.1)-((S38*1.1)*O38/100))/1.1,IF(AND(Q38="Pay-on-time off usage",R38="Inclusive"),((S38*1.1)-((J38*1.1)*P38/100))/1.1,IF(AND(Q38="Pay-on-time off bill",R38="Exclusive"),S38-(S38*O38/100),IF(AND(Q38="Pay-on-time off usage",R38="Exclusive"),S38-(J38*P38/100),IF(R38="Inclusive",((S38*1.1))/1.1,S38)))))</f>
        <v>5780.6872363636357</v>
      </c>
      <c r="U38" s="85">
        <f t="shared" si="23"/>
        <v>6358.7559599999995</v>
      </c>
      <c r="V38" s="85">
        <f t="shared" si="23"/>
        <v>6358.7559599999995</v>
      </c>
      <c r="W38" s="117">
        <f>'ACT Oct 2020'!BL15</f>
        <v>0</v>
      </c>
      <c r="X38" s="118" t="str">
        <f>'ACT Oct 2020'!BM15</f>
        <v>n</v>
      </c>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row>
    <row r="39" spans="1:53" x14ac:dyDescent="0.15">
      <c r="A39" s="110" t="str">
        <f>'ACT Oct 2020'!K16</f>
        <v>Origin Energy</v>
      </c>
      <c r="B39" s="111" t="str">
        <f>'ACT Oct 2020'!L16</f>
        <v xml:space="preserve">Flexi </v>
      </c>
      <c r="C39" s="112">
        <f>IF('ACT Oct 2020'!BP16=0,91*'ACT Oct 2020'!M16/100,(91*'ACT Oct 2020'!M16/100)+'ACT Oct 2020'!BP16/4)</f>
        <v>115.11499999999999</v>
      </c>
      <c r="D39" s="112">
        <f>IF('ACT Oct 2020'!O16="",$C$31*$C$32*'ACT Oct 2020'!N16/100,IF($C$31*$C$32&gt;='ACT Oct 2020'!P16,('ACT Oct 2020'!P16*'ACT Oct 2020'!N16/100),($C$31*$C$32*'ACT Oct 2020'!N16/100)))</f>
        <v>503.59090909090907</v>
      </c>
      <c r="E39" s="112">
        <f>IF(AND('ACT Oct 2020'!P16&gt;0,'ACT Oct 2020'!R16&gt;0),IF($C$31*$C$32&lt;'ACT Oct 2020'!P16,0,IF($C$31*$C$32&lt;=('ACT Oct 2020'!R16+'ACT Oct 2020'!P16),(($C$31*$C$32-'ACT Oct 2020'!P16)*'ACT Oct 2020'!Q16/100),(('ACT Oct 2020'!R16)*'ACT Oct 2020'!Q16/100))),0)</f>
        <v>0</v>
      </c>
      <c r="F39" s="112">
        <f>IF(AND('ACT Oct 2020'!R16&gt;0,'ACT Oct 2020'!T16&gt;0),IF(($C$31*$C$32&lt;'ACT Oct 2020'!T16),(0),($C$31*$C$32-'ACT Oct 2020'!T16)*'ACT Oct 2020'!U16/100),IF(AND('ACT Oct 2020'!R16&gt;0,'ACT Oct 2020'!T16=""),IF(($C$31*$C$32&lt;'ACT Oct 2020'!R16+'ACT Oct 2020'!P16),(0),(($C$31*$C$32-('ACT Oct 2020'!R16+'ACT Oct 2020'!P16))*'ACT Oct 2020'!S16/100)),IF(AND('ACT Oct 2020'!P16&gt;0,'ACT Oct 2020'!R16=""&gt;0),IF(($C$31*$C$32&lt;'ACT Oct 2020'!P16),(0),($C$31*$C$32-'ACT Oct 2020'!P16)*'ACT Oct 2020'!Q16/100),0)))</f>
        <v>0</v>
      </c>
      <c r="G39" s="112">
        <f>($C$31*$C$33)*'ACT Oct 2020'!AI16/100</f>
        <v>482.90909090909082</v>
      </c>
      <c r="H39" s="112">
        <f>($C$31*$C$34)*'ACT Oct 2020'!W16/100</f>
        <v>270.68181818181819</v>
      </c>
      <c r="I39" s="115">
        <f t="shared" si="24"/>
        <v>1372.296818181818</v>
      </c>
      <c r="J39" s="115">
        <f t="shared" ref="J39:J41" si="27">(I39-C39)*4</f>
        <v>5028.7272727272721</v>
      </c>
      <c r="K39" s="115">
        <f t="shared" ref="K39:K41" si="28">I39*4</f>
        <v>5489.1872727272721</v>
      </c>
      <c r="L39" s="85">
        <f t="shared" ref="L39:L41" si="29">K39*1.1</f>
        <v>6038.1059999999998</v>
      </c>
      <c r="M39" s="116">
        <f>'ACT Oct 2020'!BB16</f>
        <v>8</v>
      </c>
      <c r="N39" s="116">
        <f>'ACT Oct 2020'!BC16</f>
        <v>0</v>
      </c>
      <c r="O39" s="116">
        <f>'ACT Oct 2020'!BD16</f>
        <v>0</v>
      </c>
      <c r="P39" s="116">
        <f>'ACT Oct 2020'!BE16</f>
        <v>0</v>
      </c>
      <c r="Q39" s="116" t="str">
        <f t="shared" si="25"/>
        <v>Guaranteed off bill</v>
      </c>
      <c r="R39" s="116" t="str">
        <f t="shared" si="26"/>
        <v>Inclusive</v>
      </c>
      <c r="S39" s="211">
        <f t="shared" ref="S39:S41" si="30">IF(AND(Q39="Guaranteed off bill",R39="Inclusive"),((K39*1.1)-((K39*1.1)*M39/100))/1.1,IF(AND(Q39="Guaranteed off usage",R39="Inclusive"),((K39*1.1)-((J39*1.1)*N39/100))/1.1,IF(AND(Q39="Guaranteed off bill",R39="Exclusive"),K39-(K39*M39/100),IF(AND(Q39="Guaranteed off usage",R39="Exclusive"),K39-(J39*N39/100),IF(R39="Inclusive",((K39*1.1))/1.1,K39)))))</f>
        <v>5050.0522909090896</v>
      </c>
      <c r="T39" s="212">
        <f t="shared" ref="T39:T41" si="31">IF(AND(Q39="Pay-on-time off bill",R39="Inclusive"),((S39*1.1)-((S39*1.1)*O39/100))/1.1,IF(AND(Q39="Pay-on-time off usage",R39="Inclusive"),((S39*1.1)-((J39*1.1)*P39/100))/1.1,IF(AND(Q39="Pay-on-time off bill",R39="Exclusive"),S39-(S39*O39/100),IF(AND(Q39="Pay-on-time off usage",R39="Exclusive"),S39-(J39*P39/100),IF(R39="Inclusive",((S39*1.1))/1.1,S39)))))</f>
        <v>5050.0522909090896</v>
      </c>
      <c r="U39" s="85">
        <f t="shared" si="23"/>
        <v>5555.0575199999994</v>
      </c>
      <c r="V39" s="85">
        <f t="shared" si="23"/>
        <v>5555.0575199999994</v>
      </c>
      <c r="W39" s="117">
        <f>'ACT Oct 2020'!BL16</f>
        <v>12</v>
      </c>
      <c r="X39" s="118" t="str">
        <f>'ACT Oct 2020'!BM16</f>
        <v>y</v>
      </c>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row>
    <row r="40" spans="1:53" x14ac:dyDescent="0.15">
      <c r="A40" s="110" t="str">
        <f>'ACT Oct 2020'!K17</f>
        <v>Next Business Energy</v>
      </c>
      <c r="B40" s="111" t="str">
        <f>'ACT Oct 2020'!L17</f>
        <v xml:space="preserve">Assured </v>
      </c>
      <c r="C40" s="112">
        <f>IF('ACT Oct 2020'!BP17=0,91*'ACT Oct 2020'!M17/100,(91*'ACT Oct 2020'!M17/100)+'ACT Oct 2020'!BP17/4)</f>
        <v>78.168999999999997</v>
      </c>
      <c r="D40" s="112">
        <f>IF('ACT Oct 2020'!O17="",$C$31*$C$32*'ACT Oct 2020'!N17/100,IF($C$31*$C$32&gt;='ACT Oct 2020'!P17,('ACT Oct 2020'!P17*'ACT Oct 2020'!N17/100),($C$31*$C$32*'ACT Oct 2020'!N17/100)))</f>
        <v>465</v>
      </c>
      <c r="E40" s="112">
        <f>IF(AND('ACT Oct 2020'!P17&gt;0,'ACT Oct 2020'!R17&gt;0),IF($C$31*$C$32&lt;'ACT Oct 2020'!P17,0,IF($C$31*$C$32&lt;=('ACT Oct 2020'!R17+'ACT Oct 2020'!P17),(($C$31*$C$32-'ACT Oct 2020'!P17)*'ACT Oct 2020'!Q17/100),(('ACT Oct 2020'!R17)*'ACT Oct 2020'!Q17/100))),0)</f>
        <v>0</v>
      </c>
      <c r="F40" s="112">
        <f>IF(AND('ACT Oct 2020'!R17&gt;0,'ACT Oct 2020'!T17&gt;0),IF(($C$31*$C$32&lt;'ACT Oct 2020'!T17),(0),($C$31*$C$32-'ACT Oct 2020'!T17)*'ACT Oct 2020'!U17/100),IF(AND('ACT Oct 2020'!R17&gt;0,'ACT Oct 2020'!T17=""),IF(($C$31*$C$32&lt;'ACT Oct 2020'!R17+'ACT Oct 2020'!P17),(0),(($C$31*$C$32-('ACT Oct 2020'!R17+'ACT Oct 2020'!P17))*'ACT Oct 2020'!S17/100)),IF(AND('ACT Oct 2020'!P17&gt;0,'ACT Oct 2020'!R17=""&gt;0),IF(($C$31*$C$32&lt;'ACT Oct 2020'!P17),(0),($C$31*$C$32-'ACT Oct 2020'!P17)*'ACT Oct 2020'!Q17/100),0)))</f>
        <v>0</v>
      </c>
      <c r="G40" s="112">
        <f>($C$31*$C$33)*'ACT Oct 2020'!AI17/100</f>
        <v>389.99999999999994</v>
      </c>
      <c r="H40" s="112">
        <f>($C$31*$C$34)*'ACT Oct 2020'!W17/100</f>
        <v>210</v>
      </c>
      <c r="I40" s="115">
        <f t="shared" si="24"/>
        <v>1143.1689999999999</v>
      </c>
      <c r="J40" s="115">
        <f t="shared" si="27"/>
        <v>4259.9999999999991</v>
      </c>
      <c r="K40" s="115">
        <f t="shared" si="28"/>
        <v>4572.6759999999995</v>
      </c>
      <c r="L40" s="85">
        <f t="shared" si="29"/>
        <v>5029.9435999999996</v>
      </c>
      <c r="M40" s="116">
        <f>'ACT Oct 2020'!BB17</f>
        <v>0</v>
      </c>
      <c r="N40" s="116">
        <f>'ACT Oct 2020'!BC17</f>
        <v>0</v>
      </c>
      <c r="O40" s="116">
        <f>'ACT Oct 2020'!BD17</f>
        <v>0</v>
      </c>
      <c r="P40" s="116">
        <f>'ACT Oct 2020'!BE17</f>
        <v>0</v>
      </c>
      <c r="Q40" s="116" t="str">
        <f t="shared" si="25"/>
        <v>No discount</v>
      </c>
      <c r="R40" s="116" t="str">
        <f t="shared" si="26"/>
        <v>Exclusive</v>
      </c>
      <c r="S40" s="211">
        <f t="shared" si="30"/>
        <v>4572.6759999999995</v>
      </c>
      <c r="T40" s="212">
        <f t="shared" si="31"/>
        <v>4572.6759999999995</v>
      </c>
      <c r="U40" s="85">
        <f t="shared" ref="U40:V41" si="32">S40*1.1</f>
        <v>5029.9435999999996</v>
      </c>
      <c r="V40" s="85">
        <f t="shared" si="32"/>
        <v>5029.9435999999996</v>
      </c>
      <c r="W40" s="117">
        <f>'ACT Oct 2020'!BL17</f>
        <v>0</v>
      </c>
      <c r="X40" s="118" t="str">
        <f>'ACT Oct 2020'!BM17</f>
        <v>n</v>
      </c>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row>
    <row r="41" spans="1:53" ht="15" thickBot="1" x14ac:dyDescent="0.2">
      <c r="A41" s="121" t="str">
        <f>'ACT Oct 2020'!K18</f>
        <v>Energy Locals</v>
      </c>
      <c r="B41" s="122" t="str">
        <f>'ACT Oct 2020'!L18</f>
        <v>Business Member</v>
      </c>
      <c r="C41" s="123">
        <f>IF('ACT Oct 2020'!BP18=0,91*'ACT Oct 2020'!M18/100,(91*'ACT Oct 2020'!M18/100)+'ACT Oct 2020'!BP18/4)</f>
        <v>133.1090909090909</v>
      </c>
      <c r="D41" s="123">
        <f>IF('ACT Oct 2020'!O18="",$C$31*$C$32*'ACT Oct 2020'!N18/100,IF($C$31*$C$32&gt;='ACT Oct 2020'!P18,('ACT Oct 2020'!P18*'ACT Oct 2020'!N18/100),($C$31*$C$32*'ACT Oct 2020'!N18/100)))</f>
        <v>490.90909090909088</v>
      </c>
      <c r="E41" s="123">
        <f>IF(AND('ACT Oct 2020'!P18&gt;0,'ACT Oct 2020'!R18&gt;0),IF($C$31*$C$32&lt;'ACT Oct 2020'!P18,0,IF($C$31*$C$32&lt;=('ACT Oct 2020'!R18+'ACT Oct 2020'!P18),(($C$31*$C$32-'ACT Oct 2020'!P18)*'ACT Oct 2020'!Q18/100),(('ACT Oct 2020'!R18)*'ACT Oct 2020'!Q18/100))),0)</f>
        <v>0</v>
      </c>
      <c r="F41" s="123">
        <f>IF(AND('ACT Oct 2020'!R18&gt;0,'ACT Oct 2020'!T18&gt;0),IF(($C$31*$C$32&lt;'ACT Oct 2020'!T18),(0),($C$31*$C$32-'ACT Oct 2020'!T18)*'ACT Oct 2020'!U18/100),IF(AND('ACT Oct 2020'!R18&gt;0,'ACT Oct 2020'!T18=""),IF(($C$31*$C$32&lt;'ACT Oct 2020'!R18+'ACT Oct 2020'!P18),(0),(($C$31*$C$32-('ACT Oct 2020'!R18+'ACT Oct 2020'!P18))*'ACT Oct 2020'!S18/100)),IF(AND('ACT Oct 2020'!P18&gt;0,'ACT Oct 2020'!R18=""&gt;0),IF(($C$31*$C$32&lt;'ACT Oct 2020'!P18),(0),($C$31*$C$32-'ACT Oct 2020'!P18)*'ACT Oct 2020'!Q18/100),0)))</f>
        <v>0</v>
      </c>
      <c r="G41" s="123">
        <f>($C$31*$C$33)*'ACT Oct 2020'!AI18/100</f>
        <v>436.36363636363632</v>
      </c>
      <c r="H41" s="123">
        <f>($C$31*$C$34)*'ACT Oct 2020'!W18/100</f>
        <v>190.90909090909088</v>
      </c>
      <c r="I41" s="125">
        <f t="shared" si="24"/>
        <v>1251.2909090909088</v>
      </c>
      <c r="J41" s="125">
        <f t="shared" si="27"/>
        <v>4472.7272727272721</v>
      </c>
      <c r="K41" s="125">
        <f t="shared" si="28"/>
        <v>5005.1636363636353</v>
      </c>
      <c r="L41" s="119">
        <f t="shared" si="29"/>
        <v>5505.6799999999994</v>
      </c>
      <c r="M41" s="126">
        <f>'ACT Oct 2020'!BB18</f>
        <v>0</v>
      </c>
      <c r="N41" s="126">
        <f>'ACT Oct 2020'!BC18</f>
        <v>0</v>
      </c>
      <c r="O41" s="126">
        <f>'ACT Oct 2020'!BD18</f>
        <v>0</v>
      </c>
      <c r="P41" s="126">
        <f>'ACT Oct 2020'!BE18</f>
        <v>0</v>
      </c>
      <c r="Q41" s="126" t="str">
        <f t="shared" si="25"/>
        <v>No discount</v>
      </c>
      <c r="R41" s="126" t="str">
        <f t="shared" si="26"/>
        <v>Exclusive</v>
      </c>
      <c r="S41" s="213">
        <f t="shared" si="30"/>
        <v>5005.1636363636353</v>
      </c>
      <c r="T41" s="214">
        <f t="shared" si="31"/>
        <v>5005.1636363636353</v>
      </c>
      <c r="U41" s="119">
        <f t="shared" si="32"/>
        <v>5505.6799999999994</v>
      </c>
      <c r="V41" s="119">
        <f t="shared" si="32"/>
        <v>5505.6799999999994</v>
      </c>
      <c r="W41" s="127">
        <f>'ACT Oct 2020'!BL18</f>
        <v>0</v>
      </c>
      <c r="X41" s="128" t="str">
        <f>'ACT Oct 2020'!BM18</f>
        <v>n</v>
      </c>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row>
    <row r="42" spans="1:53" x14ac:dyDescent="0.15">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row>
    <row r="43" spans="1:53" x14ac:dyDescent="0.15">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row>
    <row r="44" spans="1:53" x14ac:dyDescent="0.15">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row>
    <row r="45" spans="1:53" x14ac:dyDescent="0.15">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row>
    <row r="46" spans="1:53" x14ac:dyDescent="0.15">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row>
    <row r="47" spans="1:53" x14ac:dyDescent="0.15">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row>
    <row r="48" spans="1:53" x14ac:dyDescent="0.15">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row>
    <row r="49" spans="25:53" x14ac:dyDescent="0.15">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row>
    <row r="50" spans="25:53" x14ac:dyDescent="0.15">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row>
    <row r="51" spans="25:53" x14ac:dyDescent="0.15">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row>
    <row r="52" spans="25:53" x14ac:dyDescent="0.15">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row>
    <row r="53" spans="25:53" x14ac:dyDescent="0.15">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row>
    <row r="54" spans="25:53" x14ac:dyDescent="0.15">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row>
    <row r="55" spans="25:53" x14ac:dyDescent="0.15">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row>
    <row r="56" spans="25:53" x14ac:dyDescent="0.15">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row>
    <row r="57" spans="25:53" x14ac:dyDescent="0.15">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row>
    <row r="58" spans="25:53" x14ac:dyDescent="0.15">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row>
    <row r="59" spans="25:53" x14ac:dyDescent="0.15">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row>
    <row r="60" spans="25:53" x14ac:dyDescent="0.15">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row>
    <row r="61" spans="25:53" x14ac:dyDescent="0.15">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row>
    <row r="62" spans="25:53" x14ac:dyDescent="0.15">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row>
    <row r="63" spans="25:53" x14ac:dyDescent="0.15">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row>
    <row r="64" spans="25:53" x14ac:dyDescent="0.15">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row>
    <row r="65" spans="25:53" x14ac:dyDescent="0.15">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row>
    <row r="66" spans="25:53" x14ac:dyDescent="0.15">
      <c r="Y66" s="232"/>
      <c r="Z66" s="23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row>
    <row r="67" spans="25:53" x14ac:dyDescent="0.15">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row>
    <row r="68" spans="25:53" x14ac:dyDescent="0.15">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row>
    <row r="69" spans="25:53" x14ac:dyDescent="0.15">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row>
    <row r="70" spans="25:53" x14ac:dyDescent="0.15">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row>
    <row r="71" spans="25:53" x14ac:dyDescent="0.15">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row>
    <row r="72" spans="25:53" x14ac:dyDescent="0.15">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row>
    <row r="73" spans="25:53" x14ac:dyDescent="0.15">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row>
    <row r="74" spans="25:53" x14ac:dyDescent="0.15">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row>
    <row r="75" spans="25:53" x14ac:dyDescent="0.15">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row>
    <row r="76" spans="25:53" x14ac:dyDescent="0.15">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row>
    <row r="77" spans="25:53" x14ac:dyDescent="0.15">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row>
    <row r="78" spans="25:53" x14ac:dyDescent="0.15">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row>
    <row r="79" spans="25:53" x14ac:dyDescent="0.15">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row>
    <row r="80" spans="25:53" x14ac:dyDescent="0.15">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row>
    <row r="81" spans="25:53" x14ac:dyDescent="0.15">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row>
    <row r="82" spans="25:53" x14ac:dyDescent="0.15">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row>
    <row r="83" spans="25:53" x14ac:dyDescent="0.15">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row>
    <row r="84" spans="25:53" x14ac:dyDescent="0.15">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row>
  </sheetData>
  <sheetProtection algorithmName="SHA-512" hashValue="4LhPMXQwvhVj68NYRWHREg0N5IPXqTssyQYnZapcZ3fcffvAmz5Q2v8IpBLIO4aas3/jDc+QtM6W2bczooh7AQ==" saltValue="Ivh7Mo65rDdZ76oZ4JfXYw==" spinCount="100000" sheet="1" objects="1" scenarios="1"/>
  <pageMargins left="0.75" right="0.75" top="1" bottom="1" header="0.5" footer="0.5"/>
  <pageSetup paperSize="9" orientation="portrait" horizontalDpi="0" verticalDpi="0"/>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33</vt:i4>
      </vt:variant>
    </vt:vector>
  </HeadingPairs>
  <TitlesOfParts>
    <vt:vector size="33" baseType="lpstr">
      <vt:lpstr>Notes</vt:lpstr>
      <vt:lpstr>ACT Bills April 2024</vt:lpstr>
      <vt:lpstr>ACT Bills October 2023</vt:lpstr>
      <vt:lpstr>ACT Bills April 2023</vt:lpstr>
      <vt:lpstr>ACT Bills October 2022</vt:lpstr>
      <vt:lpstr>ACT Bills April 2022</vt:lpstr>
      <vt:lpstr>ACT Bills October 2021</vt:lpstr>
      <vt:lpstr>ACT Bills April 2021</vt:lpstr>
      <vt:lpstr>ACT Bills October 2020</vt:lpstr>
      <vt:lpstr>ACT Bills April 2020</vt:lpstr>
      <vt:lpstr>ACT Bills October 2019</vt:lpstr>
      <vt:lpstr>ACT Bills April 2019</vt:lpstr>
      <vt:lpstr>ACT Bills October 2018</vt:lpstr>
      <vt:lpstr>ACT Bills April 2018</vt:lpstr>
      <vt:lpstr>ACT Bills October 2017</vt:lpstr>
      <vt:lpstr>ACT Bills April 2017</vt:lpstr>
      <vt:lpstr>ACT Bills April 2016</vt:lpstr>
      <vt:lpstr>ACT Apr 2024</vt:lpstr>
      <vt:lpstr>ACT Oct 2023</vt:lpstr>
      <vt:lpstr>ACT Apr 2023</vt:lpstr>
      <vt:lpstr>ACT Oct 2022</vt:lpstr>
      <vt:lpstr>ACT Apr 2022</vt:lpstr>
      <vt:lpstr>ACT Oct 2021</vt:lpstr>
      <vt:lpstr>ACT Apr 2021</vt:lpstr>
      <vt:lpstr>ACT Oct 2020</vt:lpstr>
      <vt:lpstr>ACT Apr 2020</vt:lpstr>
      <vt:lpstr>ACT Oct 2019</vt:lpstr>
      <vt:lpstr>ACT Apr 2019</vt:lpstr>
      <vt:lpstr>ACT Oct 2018</vt:lpstr>
      <vt:lpstr>ACT Apr 2018</vt:lpstr>
      <vt:lpstr>ACT Oct 2017</vt:lpstr>
      <vt:lpstr>ACT Apr 2017</vt:lpstr>
      <vt:lpstr>ACT Apr 2016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May Mauseth</dc:creator>
  <cp:keywords/>
  <dc:description/>
  <cp:lastModifiedBy>May Mauseth</cp:lastModifiedBy>
  <dcterms:created xsi:type="dcterms:W3CDTF">2016-05-03T02:18:57Z</dcterms:created>
  <dcterms:modified xsi:type="dcterms:W3CDTF">2024-06-07T03:16:40Z</dcterms:modified>
  <cp:category/>
</cp:coreProperties>
</file>