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ichaelthompson/Alviss Consulting Dropbox/ECA SME TT October 2019/WB Tas/"/>
    </mc:Choice>
  </mc:AlternateContent>
  <xr:revisionPtr revIDLastSave="0" documentId="13_ncr:1_{5FC1FA4B-AE95-3F4D-A93C-AFEC211696A0}" xr6:coauthVersionLast="45" xr6:coauthVersionMax="45" xr10:uidLastSave="{00000000-0000-0000-0000-000000000000}"/>
  <workbookProtection workbookAlgorithmName="SHA-512" workbookHashValue="n0p6Et7hNAWd+fkz6swR+YpPfrpHetfk9xrwUDizUydblk7e6W6IqH9EkJBoNZDxfFS2dRCVjunaIZaOh/5XUQ==" workbookSaltValue="c/hDg0BeiIWDe6cpyiW4IQ==" workbookSpinCount="100000" lockStructure="1"/>
  <bookViews>
    <workbookView xWindow="31200" yWindow="580" windowWidth="32840" windowHeight="21020" tabRatio="500" xr2:uid="{00000000-000D-0000-FFFF-FFFF00000000}"/>
  </bookViews>
  <sheets>
    <sheet name="Notes" sheetId="3" r:id="rId1"/>
    <sheet name="TAS Bills October 2019" sheetId="15" r:id="rId2"/>
    <sheet name="TAS Bills April 2019" sheetId="13" r:id="rId3"/>
    <sheet name="TAS Bills October 2018" sheetId="11" r:id="rId4"/>
    <sheet name="TAS Bills April 2018" sheetId="9" r:id="rId5"/>
    <sheet name="TAS Bills October 2017" sheetId="7" r:id="rId6"/>
    <sheet name="TAS Bills April 2017" sheetId="5" r:id="rId7"/>
    <sheet name="TAS Bills April 2016" sheetId="2" state="hidden" r:id="rId8"/>
    <sheet name="TAS Oct 2019" sheetId="14" state="hidden" r:id="rId9"/>
    <sheet name="TAS Apr 2019" sheetId="12" state="hidden" r:id="rId10"/>
    <sheet name="TAS Oct 2018" sheetId="10" state="hidden" r:id="rId11"/>
    <sheet name="TAS Apr 2018" sheetId="8" state="hidden" r:id="rId12"/>
    <sheet name="TAS Oct 2017" sheetId="6" state="hidden" r:id="rId13"/>
    <sheet name="TAS Apr 2017" sheetId="4" state="hidden" r:id="rId14"/>
    <sheet name="TAS Apr 2016" sheetId="1" state="hidden" r:id="rId15"/>
  </sheets>
  <calcPr calcId="191029" calcMode="autoNoTable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19" i="15" l="1"/>
  <c r="P9" i="15"/>
  <c r="T30" i="15" l="1"/>
  <c r="S30" i="15"/>
  <c r="N30" i="15"/>
  <c r="M30" i="15"/>
  <c r="L30" i="15"/>
  <c r="K30" i="15"/>
  <c r="H30" i="15"/>
  <c r="G30" i="15"/>
  <c r="I30" i="15" s="1"/>
  <c r="J30" i="15" s="1"/>
  <c r="O30" i="15" s="1"/>
  <c r="D30" i="15"/>
  <c r="C30" i="15"/>
  <c r="B30" i="15"/>
  <c r="A30" i="15"/>
  <c r="T29" i="15"/>
  <c r="S29" i="15"/>
  <c r="N29" i="15"/>
  <c r="M29" i="15"/>
  <c r="L29" i="15"/>
  <c r="K29" i="15"/>
  <c r="H29" i="15"/>
  <c r="G29" i="15"/>
  <c r="D29" i="15"/>
  <c r="I29" i="15" s="1"/>
  <c r="J29" i="15" s="1"/>
  <c r="O29" i="15" s="1"/>
  <c r="C29" i="15"/>
  <c r="B29" i="15"/>
  <c r="A29" i="15"/>
  <c r="T19" i="15"/>
  <c r="S19" i="15"/>
  <c r="N19" i="15"/>
  <c r="M19" i="15"/>
  <c r="L19" i="15"/>
  <c r="K19" i="15"/>
  <c r="H19" i="15"/>
  <c r="G19" i="15"/>
  <c r="I19" i="15" s="1"/>
  <c r="J19" i="15" s="1"/>
  <c r="O19" i="15" s="1"/>
  <c r="D19" i="15"/>
  <c r="C19" i="15"/>
  <c r="B19" i="15"/>
  <c r="A19" i="15"/>
  <c r="T18" i="15"/>
  <c r="S18" i="15"/>
  <c r="N18" i="15"/>
  <c r="M18" i="15"/>
  <c r="L18" i="15"/>
  <c r="K18" i="15"/>
  <c r="H18" i="15"/>
  <c r="G18" i="15"/>
  <c r="D18" i="15"/>
  <c r="C18" i="15"/>
  <c r="B18" i="15"/>
  <c r="A18" i="15"/>
  <c r="T9" i="15"/>
  <c r="S9" i="15"/>
  <c r="N9" i="15"/>
  <c r="M9" i="15"/>
  <c r="L9" i="15"/>
  <c r="K9" i="15"/>
  <c r="H9" i="15"/>
  <c r="D9" i="15"/>
  <c r="I9" i="15" s="1"/>
  <c r="J9" i="15" s="1"/>
  <c r="O9" i="15" s="1"/>
  <c r="C9" i="15"/>
  <c r="B9" i="15"/>
  <c r="A9" i="15"/>
  <c r="T8" i="15"/>
  <c r="S8" i="15"/>
  <c r="N8" i="15"/>
  <c r="M8" i="15"/>
  <c r="L8" i="15"/>
  <c r="K8" i="15"/>
  <c r="H8" i="15"/>
  <c r="D8" i="15"/>
  <c r="C8" i="15"/>
  <c r="B8" i="15"/>
  <c r="A8" i="15"/>
  <c r="I8" i="15"/>
  <c r="J8" i="15" s="1"/>
  <c r="O8" i="15" s="1"/>
  <c r="I18" i="15" l="1"/>
  <c r="J18" i="15" s="1"/>
  <c r="O18" i="15" s="1"/>
  <c r="Q8" i="15"/>
  <c r="P8" i="15"/>
  <c r="R8" i="15" s="1"/>
  <c r="R9" i="15"/>
  <c r="Q9" i="15"/>
  <c r="Q18" i="15"/>
  <c r="P18" i="15"/>
  <c r="R18" i="15" s="1"/>
  <c r="R19" i="15"/>
  <c r="Q19" i="15"/>
  <c r="Q29" i="15"/>
  <c r="P29" i="15"/>
  <c r="R29" i="15" s="1"/>
  <c r="P30" i="15"/>
  <c r="R30" i="15" s="1"/>
  <c r="Q30" i="15"/>
  <c r="G19" i="13"/>
  <c r="S30" i="13"/>
  <c r="T30" i="13"/>
  <c r="T29" i="13"/>
  <c r="S29" i="13"/>
  <c r="S19" i="13"/>
  <c r="T19" i="13"/>
  <c r="T18" i="13"/>
  <c r="S18" i="13"/>
  <c r="S9" i="13"/>
  <c r="T9" i="13"/>
  <c r="T8" i="13"/>
  <c r="S8" i="13"/>
  <c r="Q30" i="13"/>
  <c r="R30" i="13"/>
  <c r="Q9" i="13"/>
  <c r="R9" i="13"/>
  <c r="P30" i="13"/>
  <c r="P9" i="13"/>
  <c r="K30" i="13" l="1"/>
  <c r="L30" i="13"/>
  <c r="M30" i="13"/>
  <c r="N30" i="13"/>
  <c r="L29" i="13"/>
  <c r="M29" i="13"/>
  <c r="N29" i="13"/>
  <c r="K29" i="13"/>
  <c r="K19" i="13"/>
  <c r="L19" i="13"/>
  <c r="M19" i="13"/>
  <c r="N19" i="13"/>
  <c r="L18" i="13"/>
  <c r="M18" i="13"/>
  <c r="N18" i="13"/>
  <c r="K18" i="13"/>
  <c r="K9" i="13"/>
  <c r="L9" i="13"/>
  <c r="M9" i="13"/>
  <c r="N9" i="13"/>
  <c r="L8" i="13"/>
  <c r="M8" i="13"/>
  <c r="N8" i="13"/>
  <c r="K8" i="13"/>
  <c r="A30" i="13"/>
  <c r="B30" i="13"/>
  <c r="C30" i="13"/>
  <c r="D30" i="13"/>
  <c r="I30" i="13" s="1"/>
  <c r="J30" i="13" s="1"/>
  <c r="O30" i="13" s="1"/>
  <c r="G30" i="13"/>
  <c r="H30" i="13"/>
  <c r="A19" i="13"/>
  <c r="B19" i="13"/>
  <c r="C19" i="13"/>
  <c r="D19" i="13"/>
  <c r="H19" i="13"/>
  <c r="I19" i="13" s="1"/>
  <c r="J19" i="13" s="1"/>
  <c r="O19" i="13" s="1"/>
  <c r="A9" i="13"/>
  <c r="B9" i="13"/>
  <c r="C9" i="13"/>
  <c r="I9" i="13" s="1"/>
  <c r="J9" i="13" s="1"/>
  <c r="O9" i="13" s="1"/>
  <c r="D9" i="13"/>
  <c r="H9" i="13"/>
  <c r="P19" i="13" l="1"/>
  <c r="R19" i="13" s="1"/>
  <c r="Q19" i="13"/>
  <c r="H29" i="13"/>
  <c r="G29" i="13"/>
  <c r="D29" i="13"/>
  <c r="C29" i="13"/>
  <c r="B29" i="13"/>
  <c r="A29" i="13"/>
  <c r="H18" i="13"/>
  <c r="G18" i="13"/>
  <c r="D18" i="13"/>
  <c r="C18" i="13"/>
  <c r="B18" i="13"/>
  <c r="A18" i="13"/>
  <c r="H8" i="13"/>
  <c r="D8" i="13"/>
  <c r="C8" i="13"/>
  <c r="B8" i="13"/>
  <c r="A8" i="13"/>
  <c r="I18" i="13" l="1"/>
  <c r="J18" i="13" s="1"/>
  <c r="O18" i="13" s="1"/>
  <c r="Q18" i="13" s="1"/>
  <c r="I8" i="13"/>
  <c r="J8" i="13" s="1"/>
  <c r="O8" i="13" s="1"/>
  <c r="I29" i="13"/>
  <c r="J29" i="13" s="1"/>
  <c r="O29" i="13" s="1"/>
  <c r="P29" i="13" s="1"/>
  <c r="R29" i="13" s="1"/>
  <c r="P18" i="13"/>
  <c r="R18" i="13" s="1"/>
  <c r="Q8" i="13"/>
  <c r="P8" i="13"/>
  <c r="R8" i="13" s="1"/>
  <c r="T27" i="11"/>
  <c r="S27" i="11"/>
  <c r="N27" i="11"/>
  <c r="M27" i="11"/>
  <c r="L27" i="11"/>
  <c r="H27" i="11"/>
  <c r="G27" i="11"/>
  <c r="D27" i="11"/>
  <c r="C27" i="11"/>
  <c r="B27" i="11"/>
  <c r="A27" i="11"/>
  <c r="T17" i="11"/>
  <c r="S17" i="11"/>
  <c r="N17" i="11"/>
  <c r="M17" i="11"/>
  <c r="L17" i="11"/>
  <c r="H17" i="11"/>
  <c r="G17" i="11"/>
  <c r="D17" i="11"/>
  <c r="C17" i="11"/>
  <c r="B17" i="11"/>
  <c r="A17" i="11"/>
  <c r="T8" i="11"/>
  <c r="S8" i="11"/>
  <c r="N8" i="11"/>
  <c r="M8" i="11"/>
  <c r="L8" i="11"/>
  <c r="H8" i="11"/>
  <c r="D8" i="11"/>
  <c r="C8" i="11"/>
  <c r="B8" i="11"/>
  <c r="A8" i="11"/>
  <c r="Q29" i="13" l="1"/>
  <c r="I8" i="11"/>
  <c r="J8" i="11" s="1"/>
  <c r="O8" i="11" s="1"/>
  <c r="I17" i="11"/>
  <c r="J17" i="11" s="1"/>
  <c r="O17" i="11" s="1"/>
  <c r="P17" i="11" s="1"/>
  <c r="R17" i="11" s="1"/>
  <c r="I27" i="11"/>
  <c r="J27" i="11" s="1"/>
  <c r="O27" i="11" s="1"/>
  <c r="P27" i="11" s="1"/>
  <c r="R27" i="11" s="1"/>
  <c r="Q8" i="11"/>
  <c r="P8" i="11"/>
  <c r="R8" i="11" s="1"/>
  <c r="Q17" i="11"/>
  <c r="T30" i="9"/>
  <c r="S30" i="9"/>
  <c r="N30" i="9"/>
  <c r="M30" i="9"/>
  <c r="L30" i="9"/>
  <c r="H30" i="9"/>
  <c r="G30" i="9"/>
  <c r="D30" i="9"/>
  <c r="C30" i="9"/>
  <c r="B30" i="9"/>
  <c r="A30" i="9"/>
  <c r="T29" i="9"/>
  <c r="S29" i="9"/>
  <c r="N29" i="9"/>
  <c r="M29" i="9"/>
  <c r="L29" i="9"/>
  <c r="H29" i="9"/>
  <c r="G29" i="9"/>
  <c r="D29" i="9"/>
  <c r="C29" i="9"/>
  <c r="B29" i="9"/>
  <c r="A29" i="9"/>
  <c r="T19" i="9"/>
  <c r="S19" i="9"/>
  <c r="N19" i="9"/>
  <c r="M19" i="9"/>
  <c r="L19" i="9"/>
  <c r="H19" i="9"/>
  <c r="C19" i="9"/>
  <c r="D19" i="9"/>
  <c r="B19" i="9"/>
  <c r="A19" i="9"/>
  <c r="T18" i="9"/>
  <c r="S18" i="9"/>
  <c r="N18" i="9"/>
  <c r="M18" i="9"/>
  <c r="L18" i="9"/>
  <c r="H18" i="9"/>
  <c r="G18" i="9"/>
  <c r="D18" i="9"/>
  <c r="C18" i="9"/>
  <c r="B18" i="9"/>
  <c r="A18" i="9"/>
  <c r="T9" i="9"/>
  <c r="S9" i="9"/>
  <c r="N9" i="9"/>
  <c r="M9" i="9"/>
  <c r="L9" i="9"/>
  <c r="D9" i="9"/>
  <c r="I9" i="9" s="1"/>
  <c r="J9" i="9" s="1"/>
  <c r="O9" i="9" s="1"/>
  <c r="C9" i="9"/>
  <c r="B9" i="9"/>
  <c r="A9" i="9"/>
  <c r="T8" i="9"/>
  <c r="S8" i="9"/>
  <c r="N8" i="9"/>
  <c r="M8" i="9"/>
  <c r="L8" i="9"/>
  <c r="H8" i="9"/>
  <c r="D8" i="9"/>
  <c r="C8" i="9"/>
  <c r="B8" i="9"/>
  <c r="A8" i="9"/>
  <c r="T30" i="7"/>
  <c r="S30" i="7"/>
  <c r="N30" i="7"/>
  <c r="M30" i="7"/>
  <c r="L30" i="7"/>
  <c r="H30" i="7"/>
  <c r="G30" i="7"/>
  <c r="D30" i="7"/>
  <c r="C30" i="7"/>
  <c r="B30" i="7"/>
  <c r="A30" i="7"/>
  <c r="T29" i="7"/>
  <c r="S29" i="7"/>
  <c r="N29" i="7"/>
  <c r="M29" i="7"/>
  <c r="L29" i="7"/>
  <c r="H29" i="7"/>
  <c r="G29" i="7"/>
  <c r="D29" i="7"/>
  <c r="C29" i="7"/>
  <c r="B29" i="7"/>
  <c r="A29" i="7"/>
  <c r="T19" i="7"/>
  <c r="S19" i="7"/>
  <c r="N19" i="7"/>
  <c r="M19" i="7"/>
  <c r="L19" i="7"/>
  <c r="H19" i="7"/>
  <c r="C19" i="7"/>
  <c r="D19" i="7"/>
  <c r="B19" i="7"/>
  <c r="A19" i="7"/>
  <c r="T18" i="7"/>
  <c r="S18" i="7"/>
  <c r="N18" i="7"/>
  <c r="M18" i="7"/>
  <c r="L18" i="7"/>
  <c r="H18" i="7"/>
  <c r="G18" i="7"/>
  <c r="D18" i="7"/>
  <c r="C18" i="7"/>
  <c r="B18" i="7"/>
  <c r="A18" i="7"/>
  <c r="T9" i="7"/>
  <c r="S9" i="7"/>
  <c r="N9" i="7"/>
  <c r="M9" i="7"/>
  <c r="L9" i="7"/>
  <c r="D9" i="7"/>
  <c r="C9" i="7"/>
  <c r="B9" i="7"/>
  <c r="A9" i="7"/>
  <c r="T8" i="7"/>
  <c r="S8" i="7"/>
  <c r="N8" i="7"/>
  <c r="M8" i="7"/>
  <c r="L8" i="7"/>
  <c r="H8" i="7"/>
  <c r="D8" i="7"/>
  <c r="C8" i="7"/>
  <c r="B8" i="7"/>
  <c r="A8" i="7"/>
  <c r="C30" i="2"/>
  <c r="D30" i="2"/>
  <c r="G30" i="2"/>
  <c r="H30" i="2"/>
  <c r="L30" i="2"/>
  <c r="M30" i="2"/>
  <c r="C29" i="2"/>
  <c r="D29" i="2"/>
  <c r="G29" i="2"/>
  <c r="H29" i="2"/>
  <c r="M29" i="2"/>
  <c r="C19" i="2"/>
  <c r="D19" i="2"/>
  <c r="H19" i="2"/>
  <c r="L19" i="2"/>
  <c r="M19" i="2"/>
  <c r="C18" i="2"/>
  <c r="D18" i="2"/>
  <c r="G18" i="2"/>
  <c r="H18" i="2"/>
  <c r="M18" i="2"/>
  <c r="C9" i="2"/>
  <c r="I9" i="2" s="1"/>
  <c r="J9" i="2" s="1"/>
  <c r="D9" i="2"/>
  <c r="L9" i="2"/>
  <c r="M9" i="2"/>
  <c r="C8" i="2"/>
  <c r="D8" i="2"/>
  <c r="H8" i="2"/>
  <c r="I8" i="2" s="1"/>
  <c r="J8" i="2" s="1"/>
  <c r="O8" i="2" s="1"/>
  <c r="M8" i="2"/>
  <c r="N30" i="2"/>
  <c r="S30" i="2"/>
  <c r="T30" i="2"/>
  <c r="T29" i="2"/>
  <c r="S29" i="2"/>
  <c r="N29" i="2"/>
  <c r="L29" i="2"/>
  <c r="A30" i="2"/>
  <c r="B30" i="2"/>
  <c r="B29" i="2"/>
  <c r="A29" i="2"/>
  <c r="A19" i="2"/>
  <c r="B19" i="2"/>
  <c r="B18" i="2"/>
  <c r="A18" i="2"/>
  <c r="S19" i="2"/>
  <c r="T19" i="2"/>
  <c r="T18" i="2"/>
  <c r="S18" i="2"/>
  <c r="N19" i="2"/>
  <c r="N18" i="2"/>
  <c r="L18" i="2"/>
  <c r="S9" i="2"/>
  <c r="T9" i="2"/>
  <c r="T8" i="2"/>
  <c r="S8" i="2"/>
  <c r="N9" i="2"/>
  <c r="N8" i="2"/>
  <c r="L8" i="2"/>
  <c r="A9" i="2"/>
  <c r="B9" i="2"/>
  <c r="B8" i="2"/>
  <c r="A8" i="2"/>
  <c r="T30" i="5"/>
  <c r="S30" i="5"/>
  <c r="N30" i="5"/>
  <c r="M30" i="5"/>
  <c r="L30" i="5"/>
  <c r="H30" i="5"/>
  <c r="G30" i="5"/>
  <c r="D30" i="5"/>
  <c r="C30" i="5"/>
  <c r="B30" i="5"/>
  <c r="A30" i="5"/>
  <c r="T29" i="5"/>
  <c r="S29" i="5"/>
  <c r="N29" i="5"/>
  <c r="M29" i="5"/>
  <c r="L29" i="5"/>
  <c r="H29" i="5"/>
  <c r="G29" i="5"/>
  <c r="D29" i="5"/>
  <c r="C29" i="5"/>
  <c r="B29" i="5"/>
  <c r="A29" i="5"/>
  <c r="T19" i="5"/>
  <c r="S19" i="5"/>
  <c r="N19" i="5"/>
  <c r="M19" i="5"/>
  <c r="L19" i="5"/>
  <c r="H19" i="5"/>
  <c r="C19" i="5"/>
  <c r="D19" i="5"/>
  <c r="B19" i="5"/>
  <c r="A19" i="5"/>
  <c r="T18" i="5"/>
  <c r="S18" i="5"/>
  <c r="N18" i="5"/>
  <c r="M18" i="5"/>
  <c r="L18" i="5"/>
  <c r="H18" i="5"/>
  <c r="G18" i="5"/>
  <c r="D18" i="5"/>
  <c r="C18" i="5"/>
  <c r="B18" i="5"/>
  <c r="A18" i="5"/>
  <c r="T9" i="5"/>
  <c r="S9" i="5"/>
  <c r="N9" i="5"/>
  <c r="M9" i="5"/>
  <c r="L9" i="5"/>
  <c r="D9" i="5"/>
  <c r="C9" i="5"/>
  <c r="B9" i="5"/>
  <c r="A9" i="5"/>
  <c r="T8" i="5"/>
  <c r="S8" i="5"/>
  <c r="N8" i="5"/>
  <c r="M8" i="5"/>
  <c r="L8" i="5"/>
  <c r="H8" i="5"/>
  <c r="D8" i="5"/>
  <c r="C8" i="5"/>
  <c r="B8" i="5"/>
  <c r="A8" i="5"/>
  <c r="I18" i="9" l="1"/>
  <c r="J18" i="9" s="1"/>
  <c r="O18" i="9" s="1"/>
  <c r="I29" i="9"/>
  <c r="J29" i="9" s="1"/>
  <c r="O29" i="9" s="1"/>
  <c r="O9" i="2"/>
  <c r="I18" i="2"/>
  <c r="J18" i="2" s="1"/>
  <c r="O18" i="2" s="1"/>
  <c r="P18" i="2" s="1"/>
  <c r="R18" i="2" s="1"/>
  <c r="I8" i="7"/>
  <c r="J8" i="7" s="1"/>
  <c r="O8" i="7" s="1"/>
  <c r="Q27" i="11"/>
  <c r="I9" i="5"/>
  <c r="J9" i="5" s="1"/>
  <c r="O9" i="5" s="1"/>
  <c r="I19" i="5"/>
  <c r="J19" i="5" s="1"/>
  <c r="O19" i="5" s="1"/>
  <c r="P19" i="5" s="1"/>
  <c r="R19" i="5" s="1"/>
  <c r="I29" i="5"/>
  <c r="J29" i="5" s="1"/>
  <c r="O29" i="5" s="1"/>
  <c r="I30" i="5"/>
  <c r="J30" i="5" s="1"/>
  <c r="O30" i="5" s="1"/>
  <c r="I19" i="2"/>
  <c r="J19" i="2" s="1"/>
  <c r="O19" i="2" s="1"/>
  <c r="I18" i="7"/>
  <c r="J18" i="7" s="1"/>
  <c r="O18" i="7" s="1"/>
  <c r="P18" i="7" s="1"/>
  <c r="R18" i="7" s="1"/>
  <c r="I8" i="9"/>
  <c r="J8" i="9" s="1"/>
  <c r="O8" i="9" s="1"/>
  <c r="I8" i="5"/>
  <c r="J8" i="5" s="1"/>
  <c r="O8" i="5" s="1"/>
  <c r="I29" i="2"/>
  <c r="J29" i="2" s="1"/>
  <c r="O29" i="2" s="1"/>
  <c r="I18" i="5"/>
  <c r="J18" i="5" s="1"/>
  <c r="O18" i="5" s="1"/>
  <c r="P18" i="5" s="1"/>
  <c r="R18" i="5" s="1"/>
  <c r="I30" i="2"/>
  <c r="J30" i="2" s="1"/>
  <c r="O30" i="2" s="1"/>
  <c r="I9" i="7"/>
  <c r="J9" i="7" s="1"/>
  <c r="O9" i="7" s="1"/>
  <c r="I19" i="7"/>
  <c r="J19" i="7" s="1"/>
  <c r="O19" i="7" s="1"/>
  <c r="P19" i="7" s="1"/>
  <c r="R19" i="7" s="1"/>
  <c r="I29" i="7"/>
  <c r="J29" i="7" s="1"/>
  <c r="O29" i="7" s="1"/>
  <c r="Q29" i="7" s="1"/>
  <c r="I30" i="7"/>
  <c r="J30" i="7" s="1"/>
  <c r="O30" i="7" s="1"/>
  <c r="I19" i="9"/>
  <c r="J19" i="9" s="1"/>
  <c r="O19" i="9" s="1"/>
  <c r="I30" i="9"/>
  <c r="J30" i="9" s="1"/>
  <c r="O30" i="9" s="1"/>
  <c r="Q30" i="9" s="1"/>
  <c r="P9" i="9"/>
  <c r="R9" i="9" s="1"/>
  <c r="Q9" i="9"/>
  <c r="P8" i="2"/>
  <c r="R8" i="2" s="1"/>
  <c r="Q8" i="2"/>
  <c r="Q18" i="2"/>
  <c r="P8" i="7"/>
  <c r="R8" i="7" s="1"/>
  <c r="Q8" i="7"/>
  <c r="Q18" i="9"/>
  <c r="P18" i="9"/>
  <c r="R18" i="9" s="1"/>
  <c r="Q9" i="5"/>
  <c r="P9" i="5"/>
  <c r="R9" i="5" s="1"/>
  <c r="Q19" i="5"/>
  <c r="Q29" i="5"/>
  <c r="P29" i="5"/>
  <c r="R29" i="5" s="1"/>
  <c r="P30" i="5"/>
  <c r="R30" i="5" s="1"/>
  <c r="Q30" i="5"/>
  <c r="P19" i="2"/>
  <c r="R19" i="2" s="1"/>
  <c r="Q19" i="2"/>
  <c r="Q18" i="7"/>
  <c r="Q29" i="9"/>
  <c r="P29" i="9"/>
  <c r="R29" i="9" s="1"/>
  <c r="P8" i="9"/>
  <c r="R8" i="9" s="1"/>
  <c r="Q8" i="9"/>
  <c r="Q8" i="5"/>
  <c r="P8" i="5"/>
  <c r="R8" i="5" s="1"/>
  <c r="P9" i="2"/>
  <c r="R9" i="2" s="1"/>
  <c r="Q9" i="2"/>
  <c r="Q29" i="2"/>
  <c r="P29" i="2"/>
  <c r="R29" i="2" s="1"/>
  <c r="Q18" i="5"/>
  <c r="P30" i="2"/>
  <c r="R30" i="2" s="1"/>
  <c r="Q30" i="2"/>
  <c r="P9" i="7"/>
  <c r="R9" i="7" s="1"/>
  <c r="Q9" i="7"/>
  <c r="Q19" i="7"/>
  <c r="P29" i="7"/>
  <c r="R29" i="7" s="1"/>
  <c r="P30" i="7"/>
  <c r="R30" i="7" s="1"/>
  <c r="Q30" i="7"/>
  <c r="Q19" i="9"/>
  <c r="P19" i="9"/>
  <c r="R19" i="9" s="1"/>
  <c r="P30" i="9"/>
  <c r="R30" i="9" s="1"/>
</calcChain>
</file>

<file path=xl/sharedStrings.xml><?xml version="1.0" encoding="utf-8"?>
<sst xmlns="http://schemas.openxmlformats.org/spreadsheetml/2006/main" count="1655" uniqueCount="248">
  <si>
    <t xml:space="preserve">Alviss Consulting Pty Ltd does not accept liability for any action taken based on the information provided in this workbook or for any loss, </t>
    <phoneticPr fontId="0" type="noConversion"/>
  </si>
  <si>
    <t xml:space="preserve">economic or otherwise, suffered as a result of reliance on the information presented in this workbook.  </t>
    <phoneticPr fontId="0" type="noConversion"/>
  </si>
  <si>
    <t>This workbook contains:</t>
  </si>
  <si>
    <t>If you would like to obtain information about energy offers available to you as a customer, go to AER’s "Energy Made Easy" website</t>
    <phoneticPr fontId="3" type="noConversion"/>
  </si>
  <si>
    <t>www.energymadeeasy.gov.au or contact the energy retailers directly.</t>
    <phoneticPr fontId="3" type="noConversion"/>
  </si>
  <si>
    <t xml:space="preserve">*Analysis of bills (consumption level/pattern variable) </t>
    <phoneticPr fontId="3" type="noConversion"/>
  </si>
  <si>
    <t xml:space="preserve">*The spreadsheets are interactive where the user can adjust quarterly consumption (kWh) and peak/off peak  </t>
    <phoneticPr fontId="3" type="noConversion"/>
  </si>
  <si>
    <t>proportions (%). All red cells contain variables for the user to insert</t>
    <phoneticPr fontId="3" type="noConversion"/>
  </si>
  <si>
    <t>Dual fuel condition? (y/n)</t>
    <phoneticPr fontId="3" type="noConversion"/>
  </si>
  <si>
    <t>Split week tariff: Shoulder - weekends (c/kWh)</t>
    <phoneticPr fontId="3" type="noConversion"/>
  </si>
  <si>
    <t>Seasonal: Peak season shoulder rate (c/kWh)</t>
    <phoneticPr fontId="3" type="noConversion"/>
  </si>
  <si>
    <t>Comments</t>
    <phoneticPr fontId="3" type="noConversion"/>
  </si>
  <si>
    <t>Other incentives</t>
    <phoneticPr fontId="3" type="noConversion"/>
  </si>
  <si>
    <t>Single rate</t>
  </si>
  <si>
    <t xml:space="preserve">relied upon. The workbook is not an appropriate substitute for obtaining an offer from an energy retailer.  The information presented </t>
  </si>
  <si>
    <t>The main purpose of this workbook is to provide consumer advocates with a tool to track and analyse</t>
  </si>
  <si>
    <t xml:space="preserve">in the workbook is not provided as financial advice. While we have taken great care to ensure accuracy of the information provided in this </t>
  </si>
  <si>
    <t>DB Zone</t>
    <phoneticPr fontId="3" type="noConversion"/>
  </si>
  <si>
    <t>Meter type</t>
    <phoneticPr fontId="3" type="noConversion"/>
  </si>
  <si>
    <t>Effective from</t>
    <phoneticPr fontId="3" type="noConversion"/>
  </si>
  <si>
    <t>Solar (y/n)</t>
    <phoneticPr fontId="3" type="noConversion"/>
  </si>
  <si>
    <t>Insert off-peak proportion (%):</t>
    <phoneticPr fontId="3" type="noConversion"/>
  </si>
  <si>
    <t>Insert quarterly consumption (kWh):</t>
    <phoneticPr fontId="3" type="noConversion"/>
  </si>
  <si>
    <t>Insert peak proportion (%):</t>
    <phoneticPr fontId="3" type="noConversion"/>
  </si>
  <si>
    <t>Insert shoulder proportion (%):</t>
    <phoneticPr fontId="3" type="noConversion"/>
  </si>
  <si>
    <t>Annual bill incl guaranteed discounts (incl GST)</t>
    <phoneticPr fontId="3" type="noConversion"/>
  </si>
  <si>
    <t>Annual bill incl conditional discounts (incl GST)</t>
    <phoneticPr fontId="3" type="noConversion"/>
  </si>
  <si>
    <t>Supply charge</t>
    <phoneticPr fontId="3" type="noConversion"/>
  </si>
  <si>
    <t>Single</t>
    <phoneticPr fontId="3" type="noConversion"/>
  </si>
  <si>
    <t>ERM Power</t>
    <phoneticPr fontId="3" type="noConversion"/>
  </si>
  <si>
    <t>Adjustable</t>
    <phoneticPr fontId="3" type="noConversion"/>
  </si>
  <si>
    <t>Controlled</t>
    <phoneticPr fontId="3" type="noConversion"/>
  </si>
  <si>
    <t>Tas-Controlled 1</t>
    <phoneticPr fontId="3" type="noConversion"/>
  </si>
  <si>
    <t>TOU</t>
    <phoneticPr fontId="3" type="noConversion"/>
  </si>
  <si>
    <t>Tas-TOU</t>
    <phoneticPr fontId="3" type="noConversion"/>
  </si>
  <si>
    <t>Retailer</t>
    <phoneticPr fontId="3" type="noConversion"/>
  </si>
  <si>
    <t>Offer</t>
    <phoneticPr fontId="3" type="noConversion"/>
  </si>
  <si>
    <t>*As SME electricity offers currently depend on the type of metering installed at the premises,</t>
    <phoneticPr fontId="3" type="noConversion"/>
  </si>
  <si>
    <t>this analysis include the three most common electricity offers based on meter type:</t>
  </si>
  <si>
    <t xml:space="preserve">1) Single rate (also known as flat rate). </t>
    <phoneticPr fontId="3" type="noConversion"/>
  </si>
  <si>
    <t>3) Time of Use (TOU). Three part tariff with peak, shoulder and off-peak rates.</t>
    <phoneticPr fontId="3" type="noConversion"/>
  </si>
  <si>
    <t>*All supply charges published as quarterly charges have been divided by 91 days.</t>
  </si>
  <si>
    <t>*All daily inclining block thresholds have been multiplied by 91 to calculate quarterly bills.</t>
    <phoneticPr fontId="3" type="noConversion"/>
  </si>
  <si>
    <t>TAS Workbook 1 - Electricity offers</t>
    <phoneticPr fontId="3" type="noConversion"/>
  </si>
  <si>
    <t xml:space="preserve">changes to SME energy offers in the Tasmania.  </t>
    <phoneticPr fontId="3" type="noConversion"/>
  </si>
  <si>
    <t>2) Controlled load (also known as dedicated circuit). Typically used for hot water and heating.</t>
    <phoneticPr fontId="3" type="noConversion"/>
  </si>
  <si>
    <t>TAS Retailers:</t>
    <phoneticPr fontId="3" type="noConversion"/>
  </si>
  <si>
    <t>Aurora</t>
    <phoneticPr fontId="3" type="noConversion"/>
  </si>
  <si>
    <t xml:space="preserve">workbook, it is suitable for use only as a research and advocacy tool. We do not accept any legal responsibility for errors or inaccuracies. </t>
  </si>
  <si>
    <t>TASMANIA, TasNetworks</t>
    <phoneticPr fontId="3" type="noConversion"/>
  </si>
  <si>
    <t>Cont' off peak 1st step (kWh)</t>
    <phoneticPr fontId="3" type="noConversion"/>
  </si>
  <si>
    <t>Cont' off peak 2nd rate</t>
    <phoneticPr fontId="3" type="noConversion"/>
  </si>
  <si>
    <t>Shoulder (c/kWh)</t>
    <phoneticPr fontId="3" type="noConversion"/>
  </si>
  <si>
    <t>Split week tariff: Shoulder - weekdays (c/kWh)</t>
    <phoneticPr fontId="3" type="noConversion"/>
  </si>
  <si>
    <t>Approx. incentive value ($)</t>
    <phoneticPr fontId="3" type="noConversion"/>
  </si>
  <si>
    <t>Dual Fuel discount off usage (%)</t>
    <phoneticPr fontId="3" type="noConversion"/>
  </si>
  <si>
    <t>Contract length (months)</t>
    <phoneticPr fontId="3" type="noConversion"/>
  </si>
  <si>
    <t>ETF (Y/N)</t>
    <phoneticPr fontId="3" type="noConversion"/>
  </si>
  <si>
    <t>Limited benefit period? (months)</t>
    <phoneticPr fontId="3" type="noConversion"/>
  </si>
  <si>
    <t>Other Direct Debit Incentive (y/n)</t>
    <phoneticPr fontId="3" type="noConversion"/>
  </si>
  <si>
    <t>Service fee ($ per month)</t>
    <phoneticPr fontId="3" type="noConversion"/>
  </si>
  <si>
    <t>Incentive type</t>
    <phoneticPr fontId="3" type="noConversion"/>
  </si>
  <si>
    <t>Annual bill (excl GST)</t>
  </si>
  <si>
    <t>Guaranteed discount off bill (%)</t>
  </si>
  <si>
    <t>Guaranteed discount off usage (%)</t>
  </si>
  <si>
    <t>POT discount off bill (%)</t>
  </si>
  <si>
    <t>POT discount off usage (%)</t>
  </si>
  <si>
    <t>Annual bill incl guaranteed discounts</t>
  </si>
  <si>
    <t>Annual bill incl conditional discounts</t>
  </si>
  <si>
    <t>Contract length (months)</t>
  </si>
  <si>
    <t>TOU</t>
    <phoneticPr fontId="3" type="noConversion"/>
  </si>
  <si>
    <t>y</t>
    <phoneticPr fontId="3" type="noConversion"/>
  </si>
  <si>
    <t>o</t>
    <phoneticPr fontId="3" type="noConversion"/>
  </si>
  <si>
    <t>Solar meter fee (c/day)</t>
  </si>
  <si>
    <t>Retailer</t>
  </si>
  <si>
    <t>Name</t>
    <phoneticPr fontId="3" type="noConversion"/>
  </si>
  <si>
    <t>Supply (c/day)</t>
  </si>
  <si>
    <t>Single or peak rate (c/kWh)</t>
    <phoneticPr fontId="3" type="noConversion"/>
  </si>
  <si>
    <t>block type</t>
  </si>
  <si>
    <t>Peak 1st step (kWh)</t>
    <phoneticPr fontId="3" type="noConversion"/>
  </si>
  <si>
    <t>Insert quarterly consumption (kWh):</t>
  </si>
  <si>
    <t>Offer</t>
  </si>
  <si>
    <t>Supply charge</t>
  </si>
  <si>
    <t>1st block</t>
  </si>
  <si>
    <t>2nd block</t>
  </si>
  <si>
    <t>3rd block</t>
  </si>
  <si>
    <t>4th block</t>
  </si>
  <si>
    <t>Peak balance</t>
  </si>
  <si>
    <t>Quarterly bill</t>
  </si>
  <si>
    <t>Summer or winter peak (s/w)</t>
    <phoneticPr fontId="3" type="noConversion"/>
  </si>
  <si>
    <t>Number of peak months</t>
    <phoneticPr fontId="3" type="noConversion"/>
  </si>
  <si>
    <t>solar (net/gross)</t>
  </si>
  <si>
    <t>FIT (c/kWh)</t>
    <phoneticPr fontId="3" type="noConversion"/>
  </si>
  <si>
    <t>Green (y/n/o)</t>
    <phoneticPr fontId="3" type="noConversion"/>
  </si>
  <si>
    <t>Green note</t>
    <phoneticPr fontId="3" type="noConversion"/>
  </si>
  <si>
    <t>Guaranteed discount off bill (%)</t>
    <phoneticPr fontId="3" type="noConversion"/>
  </si>
  <si>
    <t>Exit fee (yes/no)</t>
  </si>
  <si>
    <t>Controlled load</t>
  </si>
  <si>
    <t>Insert peak proportion (%):</t>
  </si>
  <si>
    <t>Seasonal: Off-peak/ Off-peak rate (c/kWh)</t>
    <phoneticPr fontId="3" type="noConversion"/>
  </si>
  <si>
    <t>Cont' off peak</t>
    <phoneticPr fontId="3" type="noConversion"/>
  </si>
  <si>
    <t>Restricted eligibility? (n/so/nso)</t>
    <phoneticPr fontId="3" type="noConversion"/>
  </si>
  <si>
    <r>
      <t>Workbook prepared by Alviss Consulting for</t>
    </r>
    <r>
      <rPr>
        <b/>
        <sz val="11"/>
        <color indexed="48"/>
        <rFont val="Arial"/>
        <family val="2"/>
      </rPr>
      <t xml:space="preserve"> Energy Consumers Australia (ECA)</t>
    </r>
    <phoneticPr fontId="3" type="noConversion"/>
  </si>
  <si>
    <t>SME Tariff-Tracker</t>
    <phoneticPr fontId="3" type="noConversion"/>
  </si>
  <si>
    <t>DISCLAIMER:</t>
  </si>
  <si>
    <t xml:space="preserve">The energy offers, tariffs and bill calculations presented in this workbook should be used as a general guide only and should not be </t>
  </si>
  <si>
    <t>Purpose of SME Tariff-Tracking project:project</t>
    <phoneticPr fontId="3" type="noConversion"/>
  </si>
  <si>
    <t>Aurora Energy</t>
    <phoneticPr fontId="3" type="noConversion"/>
  </si>
  <si>
    <t>quarter</t>
    <phoneticPr fontId="3" type="noConversion"/>
  </si>
  <si>
    <t>Tas-Single</t>
    <phoneticPr fontId="3" type="noConversion"/>
  </si>
  <si>
    <t>net</t>
    <phoneticPr fontId="3" type="noConversion"/>
  </si>
  <si>
    <t>TAS</t>
    <phoneticPr fontId="3" type="noConversion"/>
  </si>
  <si>
    <t>Aurora</t>
    <phoneticPr fontId="3" type="noConversion"/>
  </si>
  <si>
    <t>Seasonal: Off peak season shoulder rate (c/kWh)</t>
    <phoneticPr fontId="3" type="noConversion"/>
  </si>
  <si>
    <t>Peak or single Capacity charge  (c/kVA/day)</t>
    <phoneticPr fontId="3" type="noConversion"/>
  </si>
  <si>
    <t>Shoulder Capacity charge  (c/kVA/day)</t>
    <phoneticPr fontId="3" type="noConversion"/>
  </si>
  <si>
    <t>Off-peak Capacity charge  (c/kVA/day)</t>
    <phoneticPr fontId="3" type="noConversion"/>
  </si>
  <si>
    <t>Time structure Code</t>
    <phoneticPr fontId="3" type="noConversion"/>
  </si>
  <si>
    <t>Seasonal? (y/n)</t>
    <phoneticPr fontId="3" type="noConversion"/>
  </si>
  <si>
    <t>Peak 2nd rate (c/kWh)</t>
    <phoneticPr fontId="3" type="noConversion"/>
  </si>
  <si>
    <t>Peak 2nd step (kWh)</t>
    <phoneticPr fontId="3" type="noConversion"/>
  </si>
  <si>
    <t>Peak 3rd rate (c/kWh)</t>
    <phoneticPr fontId="3" type="noConversion"/>
  </si>
  <si>
    <t>Peak 3rd step (kWh)</t>
    <phoneticPr fontId="3" type="noConversion"/>
  </si>
  <si>
    <t>Peak 4th rate (c/kWh)</t>
    <phoneticPr fontId="3" type="noConversion"/>
  </si>
  <si>
    <t>Seasonal: peak/ off-peak rate (c/kWh)</t>
    <phoneticPr fontId="3" type="noConversion"/>
  </si>
  <si>
    <t>Off-peak rate (c/kWh)</t>
    <phoneticPr fontId="3" type="noConversion"/>
  </si>
  <si>
    <t>Guaranteed discount off usage (%)</t>
    <phoneticPr fontId="3" type="noConversion"/>
  </si>
  <si>
    <t>POT discount off bill (%)</t>
    <phoneticPr fontId="3" type="noConversion"/>
  </si>
  <si>
    <t>POT discount off usage (%)</t>
    <phoneticPr fontId="3" type="noConversion"/>
  </si>
  <si>
    <t>ID</t>
  </si>
  <si>
    <t>Timestamp</t>
    <phoneticPr fontId="3" type="noConversion"/>
  </si>
  <si>
    <t>State</t>
    <phoneticPr fontId="3" type="noConversion"/>
  </si>
  <si>
    <t>DB</t>
    <phoneticPr fontId="3" type="noConversion"/>
  </si>
  <si>
    <t>quarter</t>
    <phoneticPr fontId="8" type="noConversion"/>
  </si>
  <si>
    <t>Regulated offer</t>
  </si>
  <si>
    <t>Tab colors:</t>
  </si>
  <si>
    <t>April</t>
  </si>
  <si>
    <t>Source: www.tasnetworks.com.au</t>
  </si>
  <si>
    <t>DD discount off bill (%)</t>
    <phoneticPr fontId="3" type="noConversion"/>
  </si>
  <si>
    <t>DD discount off usage (%)</t>
    <phoneticPr fontId="3" type="noConversion"/>
  </si>
  <si>
    <t>E-bill discount off bill (%)</t>
    <phoneticPr fontId="3" type="noConversion"/>
  </si>
  <si>
    <t>E-bill discount off usage (%)</t>
    <phoneticPr fontId="3" type="noConversion"/>
  </si>
  <si>
    <t>Dual Fuel discount off bill (%)</t>
    <phoneticPr fontId="3" type="noConversion"/>
  </si>
  <si>
    <t>Off peak 1st step (kWh)</t>
    <phoneticPr fontId="3" type="noConversion"/>
  </si>
  <si>
    <t>Off peak 2nd rate (c/kWh)</t>
    <phoneticPr fontId="3" type="noConversion"/>
  </si>
  <si>
    <t>Off peak 2nd step (kWh)</t>
    <phoneticPr fontId="3" type="noConversion"/>
  </si>
  <si>
    <t>Off peak 3rd rate (c/kWh)</t>
    <phoneticPr fontId="3" type="noConversion"/>
  </si>
  <si>
    <t>Off peak 3rd step (kWh)</t>
    <phoneticPr fontId="3" type="noConversion"/>
  </si>
  <si>
    <t>Off peak 4th rate (c/kWh)</t>
    <phoneticPr fontId="3" type="noConversion"/>
  </si>
  <si>
    <t>Seasonal tariff with non-seasonal off-peak rate (c/kWh)</t>
    <phoneticPr fontId="3" type="noConversion"/>
  </si>
  <si>
    <t>n</t>
    <phoneticPr fontId="3" type="noConversion"/>
  </si>
  <si>
    <t>Insert controlled off-peak proportion (%):</t>
  </si>
  <si>
    <t>Small Business Electricity Offers</t>
    <phoneticPr fontId="3" type="noConversion"/>
  </si>
  <si>
    <t>TAS</t>
    <phoneticPr fontId="3" type="noConversion"/>
  </si>
  <si>
    <t>Aurora</t>
    <phoneticPr fontId="3" type="noConversion"/>
  </si>
  <si>
    <t>Single</t>
    <phoneticPr fontId="3" type="noConversion"/>
  </si>
  <si>
    <t>1st block</t>
    <phoneticPr fontId="3" type="noConversion"/>
  </si>
  <si>
    <t>Peak balance</t>
    <phoneticPr fontId="3" type="noConversion"/>
  </si>
  <si>
    <t>Shoulder</t>
    <phoneticPr fontId="3" type="noConversion"/>
  </si>
  <si>
    <t>Off-Peak</t>
    <phoneticPr fontId="3" type="noConversion"/>
  </si>
  <si>
    <t>Annual bill (excl GST)</t>
    <phoneticPr fontId="3" type="noConversion"/>
  </si>
  <si>
    <t>Annual bill incl guaranteed discounts</t>
    <phoneticPr fontId="3" type="noConversion"/>
  </si>
  <si>
    <t>Annual bill incl conditional discounts</t>
    <phoneticPr fontId="3" type="noConversion"/>
  </si>
  <si>
    <t>Exit fee (yes/no)</t>
    <phoneticPr fontId="3" type="noConversion"/>
  </si>
  <si>
    <t>October</t>
  </si>
  <si>
    <t>TAS</t>
    <phoneticPr fontId="9" type="noConversion"/>
  </si>
  <si>
    <t>Controlled</t>
    <phoneticPr fontId="9" type="noConversion"/>
  </si>
  <si>
    <t>y</t>
    <phoneticPr fontId="9" type="noConversion"/>
  </si>
  <si>
    <t>n</t>
    <phoneticPr fontId="9" type="noConversion"/>
  </si>
  <si>
    <t>Aurora Energy</t>
    <phoneticPr fontId="9" type="noConversion"/>
  </si>
  <si>
    <t>Regulated</t>
    <phoneticPr fontId="9" type="noConversion"/>
  </si>
  <si>
    <t>quarter</t>
    <phoneticPr fontId="9" type="noConversion"/>
  </si>
  <si>
    <t>Tas-Controlled 1</t>
    <phoneticPr fontId="9" type="noConversion"/>
  </si>
  <si>
    <t>net</t>
    <phoneticPr fontId="9" type="noConversion"/>
  </si>
  <si>
    <t>o</t>
    <phoneticPr fontId="9" type="noConversion"/>
  </si>
  <si>
    <t>DD discount of 5 cents/day</t>
  </si>
  <si>
    <t>Account credit</t>
  </si>
  <si>
    <t>TOU</t>
    <phoneticPr fontId="9" type="noConversion"/>
  </si>
  <si>
    <t>Tas-TOU</t>
    <phoneticPr fontId="9" type="noConversion"/>
  </si>
  <si>
    <t>net</t>
    <phoneticPr fontId="9" type="noConversion"/>
  </si>
  <si>
    <t>Single</t>
    <phoneticPr fontId="9" type="noConversion"/>
  </si>
  <si>
    <t>Tas-Single</t>
    <phoneticPr fontId="9" type="noConversion"/>
  </si>
  <si>
    <t>Tasnetworks</t>
  </si>
  <si>
    <t>Aurora</t>
    <phoneticPr fontId="9" type="noConversion"/>
  </si>
  <si>
    <t>Single</t>
    <phoneticPr fontId="9" type="noConversion"/>
  </si>
  <si>
    <t>ERM Power</t>
    <phoneticPr fontId="9" type="noConversion"/>
  </si>
  <si>
    <t>Adjustable</t>
    <phoneticPr fontId="9" type="noConversion"/>
  </si>
  <si>
    <t>net</t>
    <phoneticPr fontId="9" type="noConversion"/>
  </si>
  <si>
    <t>n</t>
    <phoneticPr fontId="9" type="noConversion"/>
  </si>
  <si>
    <t>TAS</t>
    <phoneticPr fontId="8" type="noConversion"/>
  </si>
  <si>
    <t>Single</t>
    <phoneticPr fontId="8" type="noConversion"/>
  </si>
  <si>
    <t>y</t>
    <phoneticPr fontId="8" type="noConversion"/>
  </si>
  <si>
    <t>n</t>
    <phoneticPr fontId="8" type="noConversion"/>
  </si>
  <si>
    <t>Aurora Energy</t>
    <phoneticPr fontId="8" type="noConversion"/>
  </si>
  <si>
    <t>Regulated</t>
    <phoneticPr fontId="8" type="noConversion"/>
  </si>
  <si>
    <t>Tas-Single</t>
    <phoneticPr fontId="8" type="noConversion"/>
  </si>
  <si>
    <t>net</t>
    <phoneticPr fontId="8" type="noConversion"/>
  </si>
  <si>
    <t>o</t>
    <phoneticPr fontId="8" type="noConversion"/>
  </si>
  <si>
    <t>Controlled</t>
    <phoneticPr fontId="8" type="noConversion"/>
  </si>
  <si>
    <t>Tas-Controlled 1</t>
    <phoneticPr fontId="8" type="noConversion"/>
  </si>
  <si>
    <t>TOU</t>
    <phoneticPr fontId="8" type="noConversion"/>
  </si>
  <si>
    <t>Tas-TOU</t>
    <phoneticPr fontId="8" type="noConversion"/>
  </si>
  <si>
    <t>ERM Power</t>
    <phoneticPr fontId="8" type="noConversion"/>
  </si>
  <si>
    <t>Adjustable</t>
    <phoneticPr fontId="8" type="noConversion"/>
  </si>
  <si>
    <t>Aurora</t>
    <phoneticPr fontId="8" type="noConversion"/>
  </si>
  <si>
    <t>TAS</t>
    <phoneticPr fontId="10" type="noConversion"/>
  </si>
  <si>
    <t>TasNetworks</t>
  </si>
  <si>
    <t>Single</t>
    <phoneticPr fontId="10" type="noConversion"/>
  </si>
  <si>
    <t>y</t>
    <phoneticPr fontId="10" type="noConversion"/>
  </si>
  <si>
    <t>n</t>
    <phoneticPr fontId="10" type="noConversion"/>
  </si>
  <si>
    <t>1st Energy</t>
  </si>
  <si>
    <t>1st Saver</t>
  </si>
  <si>
    <t>quarter</t>
    <phoneticPr fontId="10" type="noConversion"/>
  </si>
  <si>
    <t>Tas-Single</t>
    <phoneticPr fontId="10" type="noConversion"/>
  </si>
  <si>
    <t>net</t>
    <phoneticPr fontId="10" type="noConversion"/>
  </si>
  <si>
    <t>o</t>
    <phoneticPr fontId="10" type="noConversion"/>
  </si>
  <si>
    <t>Monthly billing</t>
  </si>
  <si>
    <t>Controlled</t>
    <phoneticPr fontId="10" type="noConversion"/>
  </si>
  <si>
    <t>Tas-Controlled 1</t>
    <phoneticPr fontId="10" type="noConversion"/>
  </si>
  <si>
    <t>TOU</t>
    <phoneticPr fontId="10" type="noConversion"/>
  </si>
  <si>
    <t>Tas-TOU</t>
    <phoneticPr fontId="10" type="noConversion"/>
  </si>
  <si>
    <t>1st energy</t>
  </si>
  <si>
    <t xml:space="preserve">*Electricity market offers  as of April 2016, April 2017, October 2017, April 2018, October 2018, </t>
  </si>
  <si>
    <t>April 2019 and October 2019</t>
  </si>
  <si>
    <t>TAS</t>
  </si>
  <si>
    <t>Single</t>
  </si>
  <si>
    <t>y</t>
  </si>
  <si>
    <t>n</t>
  </si>
  <si>
    <t>Aurora Energy</t>
  </si>
  <si>
    <t>Regulated</t>
  </si>
  <si>
    <t>quarter</t>
  </si>
  <si>
    <t>Tas-Single</t>
  </si>
  <si>
    <t>net</t>
  </si>
  <si>
    <t>o</t>
  </si>
  <si>
    <t>DD discount of 5.5 cents/day</t>
  </si>
  <si>
    <t>TAS</t>
    <phoneticPr fontId="0" type="noConversion"/>
  </si>
  <si>
    <t>TOU</t>
    <phoneticPr fontId="0" type="noConversion"/>
  </si>
  <si>
    <t>y</t>
    <phoneticPr fontId="0" type="noConversion"/>
  </si>
  <si>
    <t>n</t>
    <phoneticPr fontId="0" type="noConversion"/>
  </si>
  <si>
    <t>Aurora Energy</t>
    <phoneticPr fontId="0" type="noConversion"/>
  </si>
  <si>
    <t>Regulated</t>
    <phoneticPr fontId="0" type="noConversion"/>
  </si>
  <si>
    <t/>
  </si>
  <si>
    <t>Tas-TOU</t>
    <phoneticPr fontId="0" type="noConversion"/>
  </si>
  <si>
    <t>net</t>
    <phoneticPr fontId="0" type="noConversion"/>
  </si>
  <si>
    <t>o</t>
    <phoneticPr fontId="0" type="noConversion"/>
  </si>
  <si>
    <t>Controlled</t>
    <phoneticPr fontId="0" type="noConversion"/>
  </si>
  <si>
    <t>quarter</t>
    <phoneticPr fontId="0" type="noConversion"/>
  </si>
  <si>
    <t>Tas-Controlled 1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</si>
</sst>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8"/>
      <name val="Arial"/>
      <family val="2"/>
    </font>
    <font>
      <sz val="11"/>
      <color indexed="8"/>
      <name val="Arial"/>
      <family val="2"/>
    </font>
    <font>
      <sz val="11"/>
      <color indexed="48"/>
      <name val="Arial"/>
      <family val="2"/>
    </font>
    <font>
      <b/>
      <sz val="11"/>
      <color indexed="48"/>
      <name val="Arial"/>
      <family val="2"/>
    </font>
    <font>
      <sz val="10"/>
      <name val="Arial"/>
      <family val="2"/>
    </font>
    <font>
      <sz val="11"/>
      <name val="Verdana"/>
      <family val="2"/>
    </font>
    <font>
      <b/>
      <sz val="11"/>
      <name val="Verdana"/>
      <family val="2"/>
    </font>
    <font>
      <sz val="10"/>
      <color theme="1"/>
      <name val="Verdana"/>
      <family val="2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6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A9A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14" fontId="0" fillId="0" borderId="1" xfId="0" applyNumberFormat="1" applyFill="1" applyBorder="1" applyAlignment="1">
      <alignment horizontal="left"/>
    </xf>
    <xf numFmtId="0" fontId="0" fillId="0" borderId="1" xfId="0" applyFill="1" applyBorder="1"/>
    <xf numFmtId="1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2" borderId="0" xfId="0" applyFill="1" applyAlignment="1">
      <alignment horizontal="right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0" fillId="2" borderId="2" xfId="0" applyFill="1" applyBorder="1" applyAlignment="1">
      <alignment wrapText="1"/>
    </xf>
    <xf numFmtId="0" fontId="0" fillId="3" borderId="3" xfId="0" applyFill="1" applyBorder="1" applyAlignment="1">
      <alignment horizontal="right" wrapText="1"/>
    </xf>
    <xf numFmtId="0" fontId="0" fillId="4" borderId="0" xfId="0" applyFill="1" applyAlignment="1">
      <alignment horizontal="right" wrapText="1"/>
    </xf>
    <xf numFmtId="0" fontId="0" fillId="4" borderId="2" xfId="0" applyFill="1" applyBorder="1" applyAlignment="1">
      <alignment horizontal="right" wrapText="1"/>
    </xf>
    <xf numFmtId="0" fontId="0" fillId="5" borderId="0" xfId="0" applyFill="1" applyAlignment="1">
      <alignment horizontal="right" wrapText="1"/>
    </xf>
    <xf numFmtId="0" fontId="0" fillId="5" borderId="0" xfId="0" applyFill="1" applyBorder="1" applyAlignment="1">
      <alignment horizontal="right" wrapText="1"/>
    </xf>
    <xf numFmtId="0" fontId="0" fillId="6" borderId="4" xfId="0" applyFill="1" applyBorder="1" applyAlignment="1">
      <alignment horizontal="right" wrapText="1"/>
    </xf>
    <xf numFmtId="0" fontId="0" fillId="6" borderId="0" xfId="0" applyFill="1" applyBorder="1" applyAlignment="1">
      <alignment horizontal="right" wrapText="1"/>
    </xf>
    <xf numFmtId="0" fontId="0" fillId="7" borderId="0" xfId="0" applyFill="1" applyAlignment="1">
      <alignment horizontal="right" wrapText="1"/>
    </xf>
    <xf numFmtId="0" fontId="0" fillId="8" borderId="0" xfId="0" applyFill="1" applyAlignment="1">
      <alignment horizontal="right" wrapText="1"/>
    </xf>
    <xf numFmtId="0" fontId="0" fillId="9" borderId="3" xfId="0" applyFill="1" applyBorder="1" applyAlignment="1">
      <alignment horizontal="right" wrapText="1"/>
    </xf>
    <xf numFmtId="0" fontId="0" fillId="10" borderId="0" xfId="0" applyFill="1" applyBorder="1" applyAlignment="1">
      <alignment horizontal="center" wrapText="1"/>
    </xf>
    <xf numFmtId="0" fontId="0" fillId="10" borderId="2" xfId="0" applyFill="1" applyBorder="1" applyAlignment="1">
      <alignment horizontal="center" wrapText="1"/>
    </xf>
    <xf numFmtId="0" fontId="0" fillId="11" borderId="0" xfId="0" applyFill="1" applyBorder="1" applyAlignment="1">
      <alignment horizontal="center" wrapText="1"/>
    </xf>
    <xf numFmtId="0" fontId="0" fillId="11" borderId="2" xfId="0" applyFill="1" applyBorder="1" applyAlignment="1">
      <alignment horizontal="center" wrapText="1"/>
    </xf>
    <xf numFmtId="0" fontId="0" fillId="12" borderId="0" xfId="0" applyFill="1" applyBorder="1" applyAlignment="1">
      <alignment horizontal="center" wrapText="1"/>
    </xf>
    <xf numFmtId="0" fontId="0" fillId="12" borderId="2" xfId="0" applyFill="1" applyBorder="1" applyAlignment="1">
      <alignment horizontal="right" wrapText="1"/>
    </xf>
    <xf numFmtId="0" fontId="0" fillId="7" borderId="0" xfId="0" applyFill="1" applyBorder="1" applyAlignment="1">
      <alignment horizontal="center" wrapText="1"/>
    </xf>
    <xf numFmtId="0" fontId="0" fillId="4" borderId="0" xfId="0" applyFill="1" applyAlignment="1">
      <alignment horizontal="center" wrapText="1"/>
    </xf>
    <xf numFmtId="0" fontId="0" fillId="7" borderId="0" xfId="0" applyFill="1" applyAlignment="1">
      <alignment horizontal="center" wrapText="1"/>
    </xf>
    <xf numFmtId="0" fontId="0" fillId="4" borderId="0" xfId="0" applyFill="1" applyBorder="1" applyAlignment="1">
      <alignment horizontal="center" wrapText="1"/>
    </xf>
    <xf numFmtId="0" fontId="0" fillId="4" borderId="2" xfId="0" applyFill="1" applyBorder="1" applyAlignment="1">
      <alignment horizontal="center" wrapText="1"/>
    </xf>
    <xf numFmtId="0" fontId="0" fillId="2" borderId="0" xfId="0" applyFill="1" applyBorder="1" applyAlignment="1">
      <alignment horizontal="left" wrapText="1"/>
    </xf>
    <xf numFmtId="0" fontId="0" fillId="2" borderId="0" xfId="0" applyFill="1" applyBorder="1" applyAlignment="1">
      <alignment horizontal="center" wrapText="1"/>
    </xf>
    <xf numFmtId="0" fontId="4" fillId="13" borderId="8" xfId="0" applyFont="1" applyFill="1" applyBorder="1"/>
    <xf numFmtId="0" fontId="4" fillId="13" borderId="0" xfId="0" applyFont="1" applyFill="1" applyBorder="1"/>
    <xf numFmtId="0" fontId="4" fillId="13" borderId="5" xfId="0" applyFont="1" applyFill="1" applyBorder="1"/>
    <xf numFmtId="14" fontId="2" fillId="0" borderId="1" xfId="0" applyNumberFormat="1" applyFont="1" applyFill="1" applyBorder="1"/>
    <xf numFmtId="0" fontId="0" fillId="0" borderId="0" xfId="0" applyFill="1"/>
    <xf numFmtId="0" fontId="0" fillId="0" borderId="0" xfId="0" applyFill="1" applyBorder="1"/>
    <xf numFmtId="0" fontId="8" fillId="13" borderId="0" xfId="0" applyFont="1" applyFill="1"/>
    <xf numFmtId="0" fontId="4" fillId="13" borderId="0" xfId="0" applyFont="1" applyFill="1"/>
    <xf numFmtId="0" fontId="10" fillId="13" borderId="0" xfId="0" applyFont="1" applyFill="1"/>
    <xf numFmtId="0" fontId="9" fillId="13" borderId="0" xfId="0" applyFont="1" applyFill="1"/>
    <xf numFmtId="0" fontId="9" fillId="13" borderId="7" xfId="0" applyFont="1" applyFill="1" applyBorder="1"/>
    <xf numFmtId="0" fontId="11" fillId="13" borderId="8" xfId="0" applyFont="1" applyFill="1" applyBorder="1"/>
    <xf numFmtId="0" fontId="10" fillId="13" borderId="8" xfId="0" applyFont="1" applyFill="1" applyBorder="1"/>
    <xf numFmtId="0" fontId="10" fillId="13" borderId="9" xfId="0" applyFont="1" applyFill="1" applyBorder="1"/>
    <xf numFmtId="0" fontId="10" fillId="13" borderId="0" xfId="0" applyFont="1" applyFill="1" applyBorder="1"/>
    <xf numFmtId="0" fontId="10" fillId="13" borderId="6" xfId="0" applyFont="1" applyFill="1" applyBorder="1"/>
    <xf numFmtId="0" fontId="5" fillId="13" borderId="0" xfId="0" applyFont="1" applyFill="1"/>
    <xf numFmtId="0" fontId="11" fillId="13" borderId="0" xfId="0" applyFont="1" applyFill="1"/>
    <xf numFmtId="0" fontId="0" fillId="13" borderId="0" xfId="0" applyFill="1"/>
    <xf numFmtId="0" fontId="11" fillId="13" borderId="0" xfId="0" applyFont="1" applyFill="1" applyBorder="1"/>
    <xf numFmtId="0" fontId="12" fillId="13" borderId="0" xfId="0" applyFont="1" applyFill="1" applyBorder="1"/>
    <xf numFmtId="0" fontId="4" fillId="13" borderId="0" xfId="0" applyFont="1" applyFill="1" applyProtection="1">
      <protection hidden="1"/>
    </xf>
    <xf numFmtId="0" fontId="11" fillId="0" borderId="0" xfId="0" applyFont="1" applyFill="1" applyBorder="1"/>
    <xf numFmtId="0" fontId="4" fillId="13" borderId="10" xfId="0" applyFont="1" applyFill="1" applyBorder="1"/>
    <xf numFmtId="0" fontId="4" fillId="13" borderId="11" xfId="0" applyFont="1" applyFill="1" applyBorder="1"/>
    <xf numFmtId="0" fontId="11" fillId="13" borderId="11" xfId="0" applyFont="1" applyFill="1" applyBorder="1"/>
    <xf numFmtId="0" fontId="10" fillId="13" borderId="11" xfId="0" applyFont="1" applyFill="1" applyBorder="1"/>
    <xf numFmtId="0" fontId="10" fillId="13" borderId="17" xfId="0" applyFont="1" applyFill="1" applyBorder="1"/>
    <xf numFmtId="0" fontId="1" fillId="3" borderId="7" xfId="0" applyFont="1" applyFill="1" applyBorder="1"/>
    <xf numFmtId="0" fontId="10" fillId="3" borderId="9" xfId="0" applyFont="1" applyFill="1" applyBorder="1"/>
    <xf numFmtId="0" fontId="4" fillId="14" borderId="0" xfId="0" applyFont="1" applyFill="1"/>
    <xf numFmtId="0" fontId="10" fillId="13" borderId="7" xfId="0" applyFont="1" applyFill="1" applyBorder="1"/>
    <xf numFmtId="17" fontId="10" fillId="16" borderId="5" xfId="0" applyNumberFormat="1" applyFont="1" applyFill="1" applyBorder="1"/>
    <xf numFmtId="0" fontId="10" fillId="16" borderId="6" xfId="0" applyFont="1" applyFill="1" applyBorder="1"/>
    <xf numFmtId="17" fontId="10" fillId="17" borderId="10" xfId="0" applyNumberFormat="1" applyFont="1" applyFill="1" applyBorder="1"/>
    <xf numFmtId="0" fontId="10" fillId="17" borderId="17" xfId="0" applyFont="1" applyFill="1" applyBorder="1"/>
    <xf numFmtId="17" fontId="10" fillId="18" borderId="5" xfId="0" applyNumberFormat="1" applyFont="1" applyFill="1" applyBorder="1"/>
    <xf numFmtId="0" fontId="10" fillId="18" borderId="6" xfId="0" applyFont="1" applyFill="1" applyBorder="1"/>
    <xf numFmtId="0" fontId="0" fillId="2" borderId="1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4" fillId="15" borderId="0" xfId="0" applyFont="1" applyFill="1" applyProtection="1">
      <protection hidden="1"/>
    </xf>
    <xf numFmtId="0" fontId="0" fillId="0" borderId="0" xfId="0" applyProtection="1">
      <protection hidden="1"/>
    </xf>
    <xf numFmtId="0" fontId="5" fillId="15" borderId="0" xfId="0" applyFont="1" applyFill="1" applyProtection="1">
      <protection hidden="1"/>
    </xf>
    <xf numFmtId="0" fontId="4" fillId="15" borderId="11" xfId="0" applyFont="1" applyFill="1" applyBorder="1" applyProtection="1">
      <protection hidden="1"/>
    </xf>
    <xf numFmtId="0" fontId="6" fillId="13" borderId="7" xfId="0" applyFont="1" applyFill="1" applyBorder="1" applyProtection="1">
      <protection hidden="1"/>
    </xf>
    <xf numFmtId="0" fontId="4" fillId="13" borderId="8" xfId="0" applyFont="1" applyFill="1" applyBorder="1" applyProtection="1">
      <protection hidden="1"/>
    </xf>
    <xf numFmtId="0" fontId="4" fillId="13" borderId="0" xfId="0" applyFont="1" applyFill="1" applyBorder="1" applyProtection="1">
      <protection hidden="1"/>
    </xf>
    <xf numFmtId="0" fontId="4" fillId="13" borderId="9" xfId="0" applyFont="1" applyFill="1" applyBorder="1" applyProtection="1">
      <protection hidden="1"/>
    </xf>
    <xf numFmtId="0" fontId="4" fillId="13" borderId="5" xfId="0" applyFont="1" applyFill="1" applyBorder="1" applyProtection="1">
      <protection hidden="1"/>
    </xf>
    <xf numFmtId="0" fontId="4" fillId="13" borderId="6" xfId="0" applyFont="1" applyFill="1" applyBorder="1" applyProtection="1">
      <protection hidden="1"/>
    </xf>
    <xf numFmtId="0" fontId="4" fillId="15" borderId="0" xfId="0" applyFont="1" applyFill="1" applyAlignment="1" applyProtection="1">
      <alignment wrapText="1"/>
      <protection hidden="1"/>
    </xf>
    <xf numFmtId="4" fontId="4" fillId="13" borderId="3" xfId="0" applyNumberFormat="1" applyFont="1" applyFill="1" applyBorder="1" applyProtection="1">
      <protection hidden="1"/>
    </xf>
    <xf numFmtId="4" fontId="4" fillId="13" borderId="4" xfId="0" applyNumberFormat="1" applyFont="1" applyFill="1" applyBorder="1" applyProtection="1">
      <protection hidden="1"/>
    </xf>
    <xf numFmtId="2" fontId="4" fillId="13" borderId="3" xfId="0" applyNumberFormat="1" applyFont="1" applyFill="1" applyBorder="1" applyAlignment="1" applyProtection="1">
      <alignment horizontal="right"/>
      <protection hidden="1"/>
    </xf>
    <xf numFmtId="4" fontId="4" fillId="13" borderId="2" xfId="0" applyNumberFormat="1" applyFont="1" applyFill="1" applyBorder="1" applyProtection="1">
      <protection hidden="1"/>
    </xf>
    <xf numFmtId="3" fontId="4" fillId="13" borderId="3" xfId="0" applyNumberFormat="1" applyFont="1" applyFill="1" applyBorder="1" applyProtection="1">
      <protection hidden="1"/>
    </xf>
    <xf numFmtId="3" fontId="5" fillId="13" borderId="3" xfId="0" applyNumberFormat="1" applyFont="1" applyFill="1" applyBorder="1" applyProtection="1">
      <protection hidden="1"/>
    </xf>
    <xf numFmtId="0" fontId="4" fillId="13" borderId="3" xfId="0" applyFont="1" applyFill="1" applyBorder="1" applyProtection="1">
      <protection hidden="1"/>
    </xf>
    <xf numFmtId="0" fontId="4" fillId="13" borderId="3" xfId="0" applyFont="1" applyFill="1" applyBorder="1" applyAlignment="1" applyProtection="1">
      <alignment horizontal="center"/>
      <protection hidden="1"/>
    </xf>
    <xf numFmtId="0" fontId="4" fillId="13" borderId="16" xfId="0" applyFont="1" applyFill="1" applyBorder="1" applyAlignment="1" applyProtection="1">
      <alignment horizontal="center"/>
      <protection hidden="1"/>
    </xf>
    <xf numFmtId="0" fontId="0" fillId="15" borderId="0" xfId="0" applyFill="1" applyProtection="1">
      <protection hidden="1"/>
    </xf>
    <xf numFmtId="4" fontId="4" fillId="13" borderId="8" xfId="0" applyNumberFormat="1" applyFont="1" applyFill="1" applyBorder="1" applyProtection="1">
      <protection hidden="1"/>
    </xf>
    <xf numFmtId="3" fontId="5" fillId="13" borderId="8" xfId="0" applyNumberFormat="1" applyFont="1" applyFill="1" applyBorder="1" applyProtection="1">
      <protection hidden="1"/>
    </xf>
    <xf numFmtId="4" fontId="4" fillId="13" borderId="0" xfId="0" applyNumberFormat="1" applyFont="1" applyFill="1" applyBorder="1" applyProtection="1">
      <protection hidden="1"/>
    </xf>
    <xf numFmtId="3" fontId="5" fillId="13" borderId="0" xfId="0" applyNumberFormat="1" applyFont="1" applyFill="1" applyBorder="1" applyProtection="1">
      <protection hidden="1"/>
    </xf>
    <xf numFmtId="4" fontId="7" fillId="13" borderId="0" xfId="0" applyNumberFormat="1" applyFont="1" applyFill="1" applyProtection="1">
      <protection hidden="1"/>
    </xf>
    <xf numFmtId="0" fontId="4" fillId="15" borderId="0" xfId="0" applyFont="1" applyFill="1" applyBorder="1" applyProtection="1">
      <protection hidden="1"/>
    </xf>
    <xf numFmtId="0" fontId="5" fillId="14" borderId="0" xfId="0" applyFont="1" applyFill="1" applyBorder="1" applyProtection="1">
      <protection locked="0"/>
    </xf>
    <xf numFmtId="9" fontId="5" fillId="14" borderId="0" xfId="0" applyNumberFormat="1" applyFont="1" applyFill="1" applyBorder="1" applyProtection="1">
      <protection locked="0"/>
    </xf>
    <xf numFmtId="0" fontId="4" fillId="16" borderId="0" xfId="0" applyFont="1" applyFill="1" applyProtection="1">
      <protection hidden="1"/>
    </xf>
    <xf numFmtId="0" fontId="0" fillId="16" borderId="0" xfId="0" applyFill="1" applyProtection="1">
      <protection hidden="1"/>
    </xf>
    <xf numFmtId="0" fontId="5" fillId="16" borderId="0" xfId="0" applyFont="1" applyFill="1" applyProtection="1">
      <protection hidden="1"/>
    </xf>
    <xf numFmtId="0" fontId="4" fillId="16" borderId="11" xfId="0" applyFont="1" applyFill="1" applyBorder="1" applyProtection="1">
      <protection hidden="1"/>
    </xf>
    <xf numFmtId="0" fontId="4" fillId="16" borderId="0" xfId="0" applyFont="1" applyFill="1" applyAlignment="1" applyProtection="1">
      <alignment wrapText="1"/>
      <protection hidden="1"/>
    </xf>
    <xf numFmtId="0" fontId="4" fillId="16" borderId="0" xfId="0" applyFont="1" applyFill="1" applyBorder="1" applyProtection="1">
      <protection hidden="1"/>
    </xf>
    <xf numFmtId="0" fontId="4" fillId="18" borderId="0" xfId="0" applyFont="1" applyFill="1" applyProtection="1">
      <protection hidden="1"/>
    </xf>
    <xf numFmtId="0" fontId="0" fillId="18" borderId="0" xfId="0" applyFill="1" applyProtection="1">
      <protection hidden="1"/>
    </xf>
    <xf numFmtId="0" fontId="5" fillId="18" borderId="0" xfId="0" applyFont="1" applyFill="1" applyProtection="1">
      <protection hidden="1"/>
    </xf>
    <xf numFmtId="0" fontId="4" fillId="18" borderId="11" xfId="0" applyFont="1" applyFill="1" applyBorder="1" applyProtection="1">
      <protection hidden="1"/>
    </xf>
    <xf numFmtId="0" fontId="4" fillId="18" borderId="0" xfId="0" applyFont="1" applyFill="1" applyAlignment="1" applyProtection="1">
      <alignment wrapText="1"/>
      <protection hidden="1"/>
    </xf>
    <xf numFmtId="0" fontId="4" fillId="19" borderId="10" xfId="0" applyFont="1" applyFill="1" applyBorder="1" applyProtection="1">
      <protection hidden="1"/>
    </xf>
    <xf numFmtId="4" fontId="4" fillId="19" borderId="12" xfId="0" applyNumberFormat="1" applyFont="1" applyFill="1" applyBorder="1" applyProtection="1">
      <protection hidden="1"/>
    </xf>
    <xf numFmtId="4" fontId="4" fillId="19" borderId="13" xfId="0" applyNumberFormat="1" applyFont="1" applyFill="1" applyBorder="1" applyProtection="1">
      <protection hidden="1"/>
    </xf>
    <xf numFmtId="2" fontId="4" fillId="19" borderId="12" xfId="0" applyNumberFormat="1" applyFont="1" applyFill="1" applyBorder="1" applyAlignment="1" applyProtection="1">
      <alignment horizontal="right"/>
      <protection hidden="1"/>
    </xf>
    <xf numFmtId="4" fontId="4" fillId="19" borderId="14" xfId="0" applyNumberFormat="1" applyFont="1" applyFill="1" applyBorder="1" applyProtection="1">
      <protection hidden="1"/>
    </xf>
    <xf numFmtId="3" fontId="4" fillId="19" borderId="12" xfId="0" applyNumberFormat="1" applyFont="1" applyFill="1" applyBorder="1" applyProtection="1">
      <protection hidden="1"/>
    </xf>
    <xf numFmtId="3" fontId="5" fillId="19" borderId="12" xfId="0" applyNumberFormat="1" applyFont="1" applyFill="1" applyBorder="1" applyProtection="1">
      <protection hidden="1"/>
    </xf>
    <xf numFmtId="0" fontId="4" fillId="19" borderId="12" xfId="0" applyFont="1" applyFill="1" applyBorder="1" applyProtection="1">
      <protection hidden="1"/>
    </xf>
    <xf numFmtId="0" fontId="4" fillId="19" borderId="12" xfId="0" applyFont="1" applyFill="1" applyBorder="1" applyAlignment="1" applyProtection="1">
      <alignment horizontal="center"/>
      <protection hidden="1"/>
    </xf>
    <xf numFmtId="0" fontId="4" fillId="19" borderId="15" xfId="0" applyFont="1" applyFill="1" applyBorder="1" applyAlignment="1" applyProtection="1">
      <alignment horizontal="center"/>
      <protection hidden="1"/>
    </xf>
    <xf numFmtId="0" fontId="0" fillId="19" borderId="0" xfId="0" applyFill="1" applyProtection="1">
      <protection hidden="1"/>
    </xf>
    <xf numFmtId="4" fontId="7" fillId="19" borderId="11" xfId="0" applyNumberFormat="1" applyFont="1" applyFill="1" applyBorder="1" applyProtection="1">
      <protection hidden="1"/>
    </xf>
    <xf numFmtId="0" fontId="4" fillId="18" borderId="0" xfId="0" applyFont="1" applyFill="1" applyBorder="1" applyProtection="1">
      <protection hidden="1"/>
    </xf>
    <xf numFmtId="0" fontId="4" fillId="20" borderId="0" xfId="0" applyFont="1" applyFill="1" applyProtection="1">
      <protection hidden="1"/>
    </xf>
    <xf numFmtId="0" fontId="0" fillId="20" borderId="0" xfId="0" applyFill="1" applyProtection="1">
      <protection hidden="1"/>
    </xf>
    <xf numFmtId="0" fontId="5" fillId="20" borderId="0" xfId="0" applyFont="1" applyFill="1" applyProtection="1">
      <protection hidden="1"/>
    </xf>
    <xf numFmtId="0" fontId="4" fillId="20" borderId="11" xfId="0" applyFont="1" applyFill="1" applyBorder="1" applyProtection="1">
      <protection hidden="1"/>
    </xf>
    <xf numFmtId="0" fontId="4" fillId="20" borderId="0" xfId="0" applyFont="1" applyFill="1" applyAlignment="1" applyProtection="1">
      <alignment wrapText="1"/>
      <protection hidden="1"/>
    </xf>
    <xf numFmtId="0" fontId="4" fillId="20" borderId="0" xfId="0" applyFont="1" applyFill="1" applyBorder="1" applyProtection="1">
      <protection hidden="1"/>
    </xf>
    <xf numFmtId="0" fontId="4" fillId="21" borderId="0" xfId="0" applyFont="1" applyFill="1" applyProtection="1">
      <protection hidden="1"/>
    </xf>
    <xf numFmtId="0" fontId="0" fillId="21" borderId="0" xfId="0" applyFill="1" applyProtection="1">
      <protection hidden="1"/>
    </xf>
    <xf numFmtId="0" fontId="5" fillId="21" borderId="0" xfId="0" applyFont="1" applyFill="1" applyProtection="1">
      <protection hidden="1"/>
    </xf>
    <xf numFmtId="0" fontId="4" fillId="21" borderId="11" xfId="0" applyFont="1" applyFill="1" applyBorder="1" applyProtection="1">
      <protection hidden="1"/>
    </xf>
    <xf numFmtId="0" fontId="4" fillId="21" borderId="0" xfId="0" applyFont="1" applyFill="1" applyAlignment="1" applyProtection="1">
      <alignment wrapText="1"/>
      <protection hidden="1"/>
    </xf>
    <xf numFmtId="0" fontId="4" fillId="21" borderId="0" xfId="0" applyFont="1" applyFill="1" applyBorder="1" applyProtection="1">
      <protection hidden="1"/>
    </xf>
    <xf numFmtId="0" fontId="4" fillId="0" borderId="3" xfId="0" applyFont="1" applyFill="1" applyBorder="1" applyProtection="1">
      <protection hidden="1"/>
    </xf>
    <xf numFmtId="4" fontId="4" fillId="0" borderId="3" xfId="0" applyNumberFormat="1" applyFont="1" applyFill="1" applyBorder="1" applyProtection="1">
      <protection hidden="1"/>
    </xf>
    <xf numFmtId="4" fontId="4" fillId="0" borderId="4" xfId="0" applyNumberFormat="1" applyFont="1" applyFill="1" applyBorder="1" applyProtection="1">
      <protection hidden="1"/>
    </xf>
    <xf numFmtId="2" fontId="4" fillId="0" borderId="3" xfId="0" applyNumberFormat="1" applyFont="1" applyFill="1" applyBorder="1" applyAlignment="1" applyProtection="1">
      <alignment horizontal="right"/>
      <protection hidden="1"/>
    </xf>
    <xf numFmtId="4" fontId="4" fillId="0" borderId="2" xfId="0" applyNumberFormat="1" applyFont="1" applyFill="1" applyBorder="1" applyProtection="1">
      <protection hidden="1"/>
    </xf>
    <xf numFmtId="3" fontId="4" fillId="0" borderId="3" xfId="0" applyNumberFormat="1" applyFont="1" applyFill="1" applyBorder="1" applyProtection="1">
      <protection hidden="1"/>
    </xf>
    <xf numFmtId="3" fontId="5" fillId="0" borderId="3" xfId="0" applyNumberFormat="1" applyFont="1" applyFill="1" applyBorder="1" applyProtection="1">
      <protection hidden="1"/>
    </xf>
    <xf numFmtId="0" fontId="4" fillId="0" borderId="3" xfId="0" applyFont="1" applyFill="1" applyBorder="1" applyAlignment="1" applyProtection="1">
      <alignment horizontal="right"/>
      <protection hidden="1"/>
    </xf>
    <xf numFmtId="0" fontId="4" fillId="0" borderId="16" xfId="0" applyFont="1" applyFill="1" applyBorder="1" applyAlignment="1" applyProtection="1">
      <alignment horizontal="right"/>
      <protection hidden="1"/>
    </xf>
    <xf numFmtId="0" fontId="4" fillId="0" borderId="12" xfId="0" applyFont="1" applyFill="1" applyBorder="1" applyProtection="1">
      <protection hidden="1"/>
    </xf>
    <xf numFmtId="4" fontId="4" fillId="0" borderId="12" xfId="0" applyNumberFormat="1" applyFont="1" applyFill="1" applyBorder="1" applyProtection="1">
      <protection hidden="1"/>
    </xf>
    <xf numFmtId="4" fontId="4" fillId="0" borderId="13" xfId="0" applyNumberFormat="1" applyFont="1" applyFill="1" applyBorder="1" applyProtection="1">
      <protection hidden="1"/>
    </xf>
    <xf numFmtId="2" fontId="4" fillId="0" borderId="12" xfId="0" applyNumberFormat="1" applyFont="1" applyFill="1" applyBorder="1" applyAlignment="1" applyProtection="1">
      <alignment horizontal="right"/>
      <protection hidden="1"/>
    </xf>
    <xf numFmtId="4" fontId="4" fillId="0" borderId="14" xfId="0" applyNumberFormat="1" applyFont="1" applyFill="1" applyBorder="1" applyProtection="1">
      <protection hidden="1"/>
    </xf>
    <xf numFmtId="3" fontId="4" fillId="0" borderId="12" xfId="0" applyNumberFormat="1" applyFont="1" applyFill="1" applyBorder="1" applyProtection="1">
      <protection hidden="1"/>
    </xf>
    <xf numFmtId="3" fontId="5" fillId="0" borderId="12" xfId="0" applyNumberFormat="1" applyFont="1" applyFill="1" applyBorder="1" applyProtection="1">
      <protection hidden="1"/>
    </xf>
    <xf numFmtId="0" fontId="4" fillId="0" borderId="12" xfId="0" applyFont="1" applyFill="1" applyBorder="1" applyAlignment="1" applyProtection="1">
      <alignment horizontal="right"/>
      <protection hidden="1"/>
    </xf>
    <xf numFmtId="0" fontId="4" fillId="0" borderId="15" xfId="0" applyFont="1" applyFill="1" applyBorder="1" applyAlignment="1" applyProtection="1">
      <alignment horizontal="right"/>
      <protection hidden="1"/>
    </xf>
    <xf numFmtId="0" fontId="6" fillId="3" borderId="1" xfId="0" applyFont="1" applyFill="1" applyBorder="1" applyAlignment="1" applyProtection="1">
      <alignment wrapText="1"/>
      <protection hidden="1"/>
    </xf>
    <xf numFmtId="0" fontId="5" fillId="3" borderId="1" xfId="0" applyFont="1" applyFill="1" applyBorder="1" applyAlignment="1" applyProtection="1">
      <alignment wrapText="1"/>
      <protection hidden="1"/>
    </xf>
    <xf numFmtId="0" fontId="4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4" fillId="3" borderId="18" xfId="0" applyFont="1" applyFill="1" applyBorder="1" applyAlignment="1" applyProtection="1">
      <alignment horizontal="center" wrapText="1"/>
      <protection hidden="1"/>
    </xf>
    <xf numFmtId="0" fontId="6" fillId="3" borderId="19" xfId="0" applyFont="1" applyFill="1" applyBorder="1" applyAlignment="1" applyProtection="1">
      <alignment wrapText="1"/>
      <protection hidden="1"/>
    </xf>
    <xf numFmtId="0" fontId="6" fillId="3" borderId="20" xfId="0" applyFont="1" applyFill="1" applyBorder="1" applyAlignment="1" applyProtection="1">
      <alignment wrapText="1"/>
      <protection hidden="1"/>
    </xf>
    <xf numFmtId="0" fontId="4" fillId="3" borderId="20" xfId="0" applyFont="1" applyFill="1" applyBorder="1" applyAlignment="1" applyProtection="1">
      <alignment horizontal="center" wrapText="1"/>
      <protection hidden="1"/>
    </xf>
    <xf numFmtId="0" fontId="5" fillId="3" borderId="19" xfId="0" applyFont="1" applyFill="1" applyBorder="1" applyAlignment="1" applyProtection="1">
      <alignment horizontal="center" wrapText="1"/>
      <protection hidden="1"/>
    </xf>
    <xf numFmtId="0" fontId="4" fillId="0" borderId="5" xfId="0" applyFont="1" applyFill="1" applyBorder="1" applyProtection="1">
      <protection hidden="1"/>
    </xf>
    <xf numFmtId="0" fontId="4" fillId="0" borderId="3" xfId="0" applyFont="1" applyFill="1" applyBorder="1" applyAlignment="1" applyProtection="1">
      <alignment horizontal="center"/>
      <protection hidden="1"/>
    </xf>
    <xf numFmtId="0" fontId="4" fillId="0" borderId="16" xfId="0" applyFont="1" applyFill="1" applyBorder="1" applyAlignment="1" applyProtection="1">
      <alignment horizontal="center"/>
      <protection hidden="1"/>
    </xf>
    <xf numFmtId="0" fontId="4" fillId="0" borderId="10" xfId="0" applyFont="1" applyFill="1" applyBorder="1" applyProtection="1"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Protection="1">
      <protection hidden="1"/>
    </xf>
    <xf numFmtId="4" fontId="7" fillId="0" borderId="11" xfId="0" applyNumberFormat="1" applyFont="1" applyFill="1" applyBorder="1" applyProtection="1">
      <protection hidden="1"/>
    </xf>
    <xf numFmtId="0" fontId="4" fillId="3" borderId="21" xfId="0" applyFont="1" applyFill="1" applyBorder="1" applyAlignment="1" applyProtection="1">
      <alignment horizontal="center" wrapText="1"/>
      <protection hidden="1"/>
    </xf>
    <xf numFmtId="17" fontId="10" fillId="20" borderId="5" xfId="0" applyNumberFormat="1" applyFont="1" applyFill="1" applyBorder="1"/>
    <xf numFmtId="0" fontId="10" fillId="20" borderId="6" xfId="0" applyFont="1" applyFill="1" applyBorder="1"/>
    <xf numFmtId="17" fontId="10" fillId="21" borderId="5" xfId="0" applyNumberFormat="1" applyFont="1" applyFill="1" applyBorder="1"/>
    <xf numFmtId="0" fontId="10" fillId="21" borderId="6" xfId="0" applyFont="1" applyFill="1" applyBorder="1"/>
    <xf numFmtId="0" fontId="4" fillId="0" borderId="2" xfId="0" applyFont="1" applyFill="1" applyBorder="1" applyProtection="1">
      <protection hidden="1"/>
    </xf>
    <xf numFmtId="0" fontId="4" fillId="0" borderId="14" xfId="0" applyFont="1" applyFill="1" applyBorder="1" applyProtection="1">
      <protection hidden="1"/>
    </xf>
    <xf numFmtId="0" fontId="4" fillId="13" borderId="22" xfId="0" applyFont="1" applyFill="1" applyBorder="1" applyProtection="1">
      <protection hidden="1"/>
    </xf>
    <xf numFmtId="0" fontId="4" fillId="19" borderId="14" xfId="0" applyFont="1" applyFill="1" applyBorder="1" applyProtection="1">
      <protection hidden="1"/>
    </xf>
    <xf numFmtId="0" fontId="4" fillId="0" borderId="23" xfId="0" applyFont="1" applyFill="1" applyBorder="1" applyProtection="1">
      <protection hidden="1"/>
    </xf>
    <xf numFmtId="0" fontId="4" fillId="0" borderId="24" xfId="0" applyFont="1" applyFill="1" applyBorder="1" applyProtection="1">
      <protection hidden="1"/>
    </xf>
    <xf numFmtId="4" fontId="4" fillId="0" borderId="25" xfId="0" applyNumberFormat="1" applyFont="1" applyFill="1" applyBorder="1" applyProtection="1">
      <protection hidden="1"/>
    </xf>
    <xf numFmtId="4" fontId="4" fillId="0" borderId="26" xfId="0" applyNumberFormat="1" applyFont="1" applyFill="1" applyBorder="1" applyProtection="1">
      <protection hidden="1"/>
    </xf>
    <xf numFmtId="2" fontId="4" fillId="0" borderId="25" xfId="0" applyNumberFormat="1" applyFont="1" applyFill="1" applyBorder="1" applyAlignment="1" applyProtection="1">
      <alignment horizontal="right"/>
      <protection hidden="1"/>
    </xf>
    <xf numFmtId="4" fontId="4" fillId="0" borderId="24" xfId="0" applyNumberFormat="1" applyFont="1" applyFill="1" applyBorder="1" applyProtection="1">
      <protection hidden="1"/>
    </xf>
    <xf numFmtId="3" fontId="4" fillId="0" borderId="25" xfId="0" applyNumberFormat="1" applyFont="1" applyFill="1" applyBorder="1" applyProtection="1">
      <protection hidden="1"/>
    </xf>
    <xf numFmtId="3" fontId="5" fillId="0" borderId="25" xfId="0" applyNumberFormat="1" applyFont="1" applyFill="1" applyBorder="1" applyProtection="1">
      <protection hidden="1"/>
    </xf>
    <xf numFmtId="0" fontId="4" fillId="0" borderId="25" xfId="0" applyFont="1" applyFill="1" applyBorder="1" applyProtection="1">
      <protection hidden="1"/>
    </xf>
    <xf numFmtId="0" fontId="4" fillId="0" borderId="25" xfId="0" applyFont="1" applyFill="1" applyBorder="1" applyAlignment="1" applyProtection="1">
      <alignment horizontal="right"/>
      <protection hidden="1"/>
    </xf>
    <xf numFmtId="0" fontId="4" fillId="0" borderId="27" xfId="0" applyFont="1" applyFill="1" applyBorder="1" applyAlignment="1" applyProtection="1">
      <alignment horizontal="right"/>
      <protection hidden="1"/>
    </xf>
    <xf numFmtId="0" fontId="4" fillId="22" borderId="0" xfId="0" applyFont="1" applyFill="1" applyProtection="1">
      <protection hidden="1"/>
    </xf>
    <xf numFmtId="0" fontId="0" fillId="22" borderId="0" xfId="0" applyFill="1" applyProtection="1">
      <protection hidden="1"/>
    </xf>
    <xf numFmtId="0" fontId="5" fillId="22" borderId="0" xfId="0" applyFont="1" applyFill="1" applyProtection="1">
      <protection hidden="1"/>
    </xf>
    <xf numFmtId="0" fontId="4" fillId="22" borderId="11" xfId="0" applyFont="1" applyFill="1" applyBorder="1" applyProtection="1">
      <protection hidden="1"/>
    </xf>
    <xf numFmtId="0" fontId="4" fillId="22" borderId="0" xfId="0" applyFont="1" applyFill="1" applyAlignment="1" applyProtection="1">
      <alignment wrapText="1"/>
      <protection hidden="1"/>
    </xf>
    <xf numFmtId="0" fontId="4" fillId="22" borderId="0" xfId="0" applyFont="1" applyFill="1" applyBorder="1" applyProtection="1">
      <protection hidden="1"/>
    </xf>
    <xf numFmtId="17" fontId="10" fillId="22" borderId="5" xfId="0" applyNumberFormat="1" applyFont="1" applyFill="1" applyBorder="1"/>
    <xf numFmtId="0" fontId="10" fillId="22" borderId="6" xfId="0" applyFont="1" applyFill="1" applyBorder="1"/>
    <xf numFmtId="0" fontId="2" fillId="0" borderId="1" xfId="0" applyFont="1" applyFill="1" applyBorder="1"/>
    <xf numFmtId="1" fontId="0" fillId="0" borderId="1" xfId="0" applyNumberFormat="1" applyFill="1" applyBorder="1"/>
    <xf numFmtId="0" fontId="2" fillId="0" borderId="1" xfId="0" applyFont="1" applyBorder="1"/>
    <xf numFmtId="0" fontId="4" fillId="0" borderId="28" xfId="0" applyFont="1" applyFill="1" applyBorder="1" applyProtection="1">
      <protection hidden="1"/>
    </xf>
    <xf numFmtId="0" fontId="4" fillId="0" borderId="22" xfId="0" applyFont="1" applyFill="1" applyBorder="1" applyProtection="1">
      <protection hidden="1"/>
    </xf>
    <xf numFmtId="4" fontId="4" fillId="0" borderId="29" xfId="0" applyNumberFormat="1" applyFont="1" applyFill="1" applyBorder="1" applyProtection="1">
      <protection hidden="1"/>
    </xf>
    <xf numFmtId="4" fontId="4" fillId="0" borderId="30" xfId="0" applyNumberFormat="1" applyFont="1" applyFill="1" applyBorder="1" applyProtection="1">
      <protection hidden="1"/>
    </xf>
    <xf numFmtId="2" fontId="4" fillId="0" borderId="29" xfId="0" applyNumberFormat="1" applyFont="1" applyFill="1" applyBorder="1" applyAlignment="1" applyProtection="1">
      <alignment horizontal="right"/>
      <protection hidden="1"/>
    </xf>
    <xf numFmtId="4" fontId="4" fillId="0" borderId="22" xfId="0" applyNumberFormat="1" applyFont="1" applyFill="1" applyBorder="1" applyProtection="1">
      <protection hidden="1"/>
    </xf>
    <xf numFmtId="3" fontId="4" fillId="0" borderId="29" xfId="0" applyNumberFormat="1" applyFont="1" applyFill="1" applyBorder="1" applyProtection="1">
      <protection hidden="1"/>
    </xf>
    <xf numFmtId="3" fontId="5" fillId="0" borderId="29" xfId="0" applyNumberFormat="1" applyFont="1" applyFill="1" applyBorder="1" applyProtection="1">
      <protection hidden="1"/>
    </xf>
    <xf numFmtId="0" fontId="4" fillId="0" borderId="29" xfId="0" applyFont="1" applyFill="1" applyBorder="1" applyProtection="1">
      <protection hidden="1"/>
    </xf>
    <xf numFmtId="0" fontId="4" fillId="23" borderId="8" xfId="0" applyFont="1" applyFill="1" applyBorder="1" applyProtection="1">
      <protection hidden="1"/>
    </xf>
    <xf numFmtId="0" fontId="4" fillId="23" borderId="0" xfId="0" applyFont="1" applyFill="1" applyBorder="1" applyProtection="1">
      <protection hidden="1"/>
    </xf>
    <xf numFmtId="0" fontId="4" fillId="0" borderId="29" xfId="0" applyFont="1" applyFill="1" applyBorder="1" applyAlignment="1" applyProtection="1">
      <alignment horizontal="center"/>
      <protection hidden="1"/>
    </xf>
    <xf numFmtId="0" fontId="6" fillId="3" borderId="32" xfId="0" applyFont="1" applyFill="1" applyBorder="1" applyAlignment="1" applyProtection="1">
      <alignment wrapText="1"/>
      <protection hidden="1"/>
    </xf>
    <xf numFmtId="0" fontId="4" fillId="0" borderId="31" xfId="0" applyFont="1" applyFill="1" applyBorder="1" applyAlignment="1" applyProtection="1">
      <alignment horizontal="center"/>
      <protection hidden="1"/>
    </xf>
    <xf numFmtId="0" fontId="4" fillId="0" borderId="25" xfId="0" applyFont="1" applyFill="1" applyBorder="1" applyAlignment="1" applyProtection="1">
      <alignment horizontal="center"/>
      <protection hidden="1"/>
    </xf>
    <xf numFmtId="0" fontId="4" fillId="0" borderId="27" xfId="0" applyFont="1" applyFill="1" applyBorder="1" applyAlignment="1" applyProtection="1">
      <alignment horizontal="center"/>
      <protection hidden="1"/>
    </xf>
    <xf numFmtId="0" fontId="0" fillId="23" borderId="1" xfId="0" applyFill="1" applyBorder="1"/>
    <xf numFmtId="0" fontId="0" fillId="13" borderId="5" xfId="0" applyFill="1" applyBorder="1"/>
    <xf numFmtId="0" fontId="2" fillId="13" borderId="10" xfId="0" applyFont="1" applyFill="1" applyBorder="1"/>
    <xf numFmtId="0" fontId="0" fillId="13" borderId="17" xfId="0" applyFill="1" applyBorder="1"/>
    <xf numFmtId="0" fontId="4" fillId="24" borderId="0" xfId="0" applyFont="1" applyFill="1" applyProtection="1">
      <protection hidden="1"/>
    </xf>
    <xf numFmtId="0" fontId="0" fillId="24" borderId="0" xfId="0" applyFill="1" applyProtection="1">
      <protection hidden="1"/>
    </xf>
    <xf numFmtId="0" fontId="5" fillId="24" borderId="0" xfId="0" applyFont="1" applyFill="1" applyProtection="1">
      <protection hidden="1"/>
    </xf>
    <xf numFmtId="0" fontId="4" fillId="24" borderId="11" xfId="0" applyFont="1" applyFill="1" applyBorder="1" applyProtection="1">
      <protection hidden="1"/>
    </xf>
    <xf numFmtId="0" fontId="4" fillId="24" borderId="0" xfId="0" applyFont="1" applyFill="1" applyAlignment="1" applyProtection="1">
      <alignment wrapText="1"/>
      <protection hidden="1"/>
    </xf>
    <xf numFmtId="0" fontId="4" fillId="24" borderId="0" xfId="0" applyFont="1" applyFill="1" applyBorder="1" applyProtection="1">
      <protection hidden="1"/>
    </xf>
    <xf numFmtId="0" fontId="10" fillId="24" borderId="5" xfId="0" applyFont="1" applyFill="1" applyBorder="1"/>
    <xf numFmtId="0" fontId="10" fillId="24" borderId="6" xfId="0" applyFont="1" applyFill="1" applyBorder="1"/>
    <xf numFmtId="14" fontId="2" fillId="20" borderId="1" xfId="0" applyNumberFormat="1" applyFont="1" applyFill="1" applyBorder="1"/>
    <xf numFmtId="2" fontId="0" fillId="0" borderId="1" xfId="0" applyNumberFormat="1" applyFill="1" applyBorder="1"/>
    <xf numFmtId="0" fontId="13" fillId="0" borderId="1" xfId="0" applyFont="1" applyBorder="1"/>
    <xf numFmtId="14" fontId="13" fillId="0" borderId="1" xfId="0" applyNumberFormat="1" applyFont="1" applyBorder="1"/>
    <xf numFmtId="14" fontId="13" fillId="0" borderId="1" xfId="0" applyNumberFormat="1" applyFont="1" applyBorder="1" applyAlignment="1">
      <alignment horizontal="left"/>
    </xf>
    <xf numFmtId="0" fontId="13" fillId="0" borderId="1" xfId="0" applyFont="1" applyBorder="1" applyAlignment="1">
      <alignment horizontal="center"/>
    </xf>
    <xf numFmtId="2" fontId="13" fillId="0" borderId="1" xfId="0" applyNumberFormat="1" applyFont="1" applyBorder="1"/>
    <xf numFmtId="1" fontId="13" fillId="0" borderId="1" xfId="0" applyNumberFormat="1" applyFont="1" applyBorder="1"/>
    <xf numFmtId="0" fontId="13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FFA9A6"/>
      <color rgb="FFFFFF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5</xdr:col>
      <xdr:colOff>876300</xdr:colOff>
      <xdr:row>50</xdr:row>
      <xdr:rowOff>17900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16500"/>
          <a:ext cx="5956300" cy="365010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</xdr:row>
      <xdr:rowOff>0</xdr:rowOff>
    </xdr:from>
    <xdr:to>
      <xdr:col>8</xdr:col>
      <xdr:colOff>1103554</xdr:colOff>
      <xdr:row>8</xdr:row>
      <xdr:rowOff>63500</xdr:rowOff>
    </xdr:to>
    <xdr:pic>
      <xdr:nvPicPr>
        <xdr:cNvPr id="3" name="Picture 2" descr="ECA final logo RGB HIGH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45300" y="342900"/>
          <a:ext cx="3008554" cy="111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1"/>
  <sheetViews>
    <sheetView tabSelected="1" workbookViewId="0">
      <selection activeCell="C12" sqref="C12"/>
    </sheetView>
  </sheetViews>
  <sheetFormatPr baseColWidth="10" defaultRowHeight="13"/>
  <cols>
    <col min="1" max="2" width="10.83203125" style="41"/>
    <col min="3" max="3" width="16" style="41" customWidth="1"/>
    <col min="4" max="4" width="18.1640625" style="41" customWidth="1"/>
    <col min="5" max="5" width="10.83203125" style="41"/>
    <col min="6" max="6" width="23.6640625" style="41" customWidth="1"/>
    <col min="7" max="8" width="10.83203125" style="41"/>
    <col min="9" max="9" width="16" style="41" customWidth="1"/>
    <col min="10" max="13" width="10.83203125" style="41"/>
    <col min="14" max="14" width="14.6640625" style="41" customWidth="1"/>
    <col min="15" max="16" width="10.83203125" style="41"/>
    <col min="17" max="17" width="16" style="41" customWidth="1"/>
    <col min="18" max="18" width="17" style="41" customWidth="1"/>
    <col min="19" max="16384" width="10.83203125" style="41"/>
  </cols>
  <sheetData>
    <row r="1" spans="1:18" ht="14">
      <c r="A1" s="39" t="s">
        <v>102</v>
      </c>
      <c r="B1" s="40"/>
      <c r="C1" s="40"/>
      <c r="D1" s="40"/>
      <c r="E1" s="40"/>
      <c r="F1" s="40"/>
      <c r="G1" s="40"/>
      <c r="H1" s="40"/>
    </row>
    <row r="2" spans="1:18" ht="15" thickBot="1">
      <c r="A2" s="42" t="s">
        <v>103</v>
      </c>
      <c r="B2" s="42"/>
      <c r="C2" s="42"/>
      <c r="D2" s="40"/>
      <c r="E2" s="40"/>
      <c r="F2" s="40"/>
      <c r="G2" s="40"/>
      <c r="H2" s="40"/>
    </row>
    <row r="3" spans="1:18" ht="14">
      <c r="A3" s="42" t="s">
        <v>43</v>
      </c>
      <c r="B3" s="42"/>
      <c r="C3" s="42"/>
      <c r="D3" s="40"/>
      <c r="E3" s="40"/>
      <c r="F3" s="40"/>
      <c r="G3" s="40"/>
      <c r="H3" s="40"/>
      <c r="J3" s="43" t="s">
        <v>104</v>
      </c>
      <c r="K3" s="33"/>
      <c r="L3" s="33"/>
      <c r="M3" s="33"/>
      <c r="N3" s="44"/>
      <c r="O3" s="44"/>
      <c r="P3" s="44"/>
      <c r="Q3" s="45"/>
      <c r="R3" s="46"/>
    </row>
    <row r="4" spans="1:18" ht="14">
      <c r="A4" s="40"/>
      <c r="B4" s="40"/>
      <c r="C4" s="40"/>
      <c r="D4" s="40"/>
      <c r="E4" s="40"/>
      <c r="F4" s="40"/>
      <c r="G4" s="40"/>
      <c r="H4" s="40"/>
      <c r="J4" s="35" t="s">
        <v>105</v>
      </c>
      <c r="K4" s="34"/>
      <c r="L4" s="34"/>
      <c r="M4" s="34"/>
      <c r="N4" s="34"/>
      <c r="O4" s="34"/>
      <c r="P4" s="34"/>
      <c r="Q4" s="47"/>
      <c r="R4" s="48"/>
    </row>
    <row r="5" spans="1:18" ht="14">
      <c r="A5" s="49" t="s">
        <v>106</v>
      </c>
      <c r="B5" s="40"/>
      <c r="C5" s="40"/>
      <c r="D5" s="40"/>
      <c r="E5" s="40"/>
      <c r="F5" s="50"/>
      <c r="G5" s="50"/>
      <c r="H5" s="50"/>
      <c r="I5" s="51"/>
      <c r="J5" s="35" t="s">
        <v>14</v>
      </c>
      <c r="K5" s="34"/>
      <c r="L5" s="34"/>
      <c r="M5" s="34"/>
      <c r="N5" s="34"/>
      <c r="O5" s="34"/>
      <c r="P5" s="34"/>
      <c r="Q5" s="47"/>
      <c r="R5" s="48"/>
    </row>
    <row r="6" spans="1:18" ht="14">
      <c r="A6" s="40" t="s">
        <v>15</v>
      </c>
      <c r="B6" s="40"/>
      <c r="C6" s="40"/>
      <c r="D6" s="40"/>
      <c r="E6" s="40"/>
      <c r="F6" s="50"/>
      <c r="G6" s="50"/>
      <c r="H6" s="50"/>
      <c r="I6" s="51"/>
      <c r="J6" s="35" t="s">
        <v>16</v>
      </c>
      <c r="K6" s="34"/>
      <c r="L6" s="34"/>
      <c r="M6" s="34"/>
      <c r="N6" s="34"/>
      <c r="O6" s="34"/>
      <c r="P6" s="34"/>
      <c r="Q6" s="47"/>
      <c r="R6" s="48"/>
    </row>
    <row r="7" spans="1:18" ht="14">
      <c r="A7" s="40" t="s">
        <v>44</v>
      </c>
      <c r="B7" s="40"/>
      <c r="C7" s="40"/>
      <c r="D7" s="40"/>
      <c r="E7" s="40"/>
      <c r="F7" s="50"/>
      <c r="G7" s="50"/>
      <c r="H7" s="50"/>
      <c r="I7" s="51"/>
      <c r="J7" s="35" t="s">
        <v>48</v>
      </c>
      <c r="K7" s="34"/>
      <c r="L7" s="34"/>
      <c r="M7" s="34"/>
      <c r="N7" s="52"/>
      <c r="O7" s="52"/>
      <c r="P7" s="52"/>
      <c r="Q7" s="47"/>
      <c r="R7" s="48"/>
    </row>
    <row r="8" spans="1:18" ht="14">
      <c r="A8" s="40"/>
      <c r="B8" s="40"/>
      <c r="C8" s="40"/>
      <c r="D8" s="40"/>
      <c r="E8" s="40"/>
      <c r="F8" s="50"/>
      <c r="G8" s="50"/>
      <c r="H8" s="53"/>
      <c r="I8" s="51"/>
      <c r="J8" s="35" t="s">
        <v>0</v>
      </c>
      <c r="K8" s="34"/>
      <c r="L8" s="34"/>
      <c r="M8" s="34"/>
      <c r="N8" s="52"/>
      <c r="O8" s="52"/>
      <c r="P8" s="52"/>
      <c r="Q8" s="47"/>
      <c r="R8" s="48"/>
    </row>
    <row r="9" spans="1:18" ht="14">
      <c r="A9" s="54"/>
      <c r="B9" s="40"/>
      <c r="C9" s="40"/>
      <c r="D9" s="40"/>
      <c r="E9" s="40"/>
      <c r="F9" s="50"/>
      <c r="G9" s="50"/>
      <c r="H9" s="50"/>
      <c r="I9" s="51"/>
      <c r="J9" s="35" t="s">
        <v>1</v>
      </c>
      <c r="K9" s="34"/>
      <c r="L9" s="34"/>
      <c r="M9" s="34"/>
      <c r="N9" s="52"/>
      <c r="O9" s="52"/>
      <c r="P9" s="52"/>
      <c r="Q9" s="47"/>
      <c r="R9" s="48"/>
    </row>
    <row r="10" spans="1:18" ht="14">
      <c r="A10" s="49" t="s">
        <v>2</v>
      </c>
      <c r="B10" s="40"/>
      <c r="C10" s="40"/>
      <c r="D10" s="40"/>
      <c r="E10" s="40"/>
      <c r="F10" s="50"/>
      <c r="G10" s="50"/>
      <c r="H10" s="40"/>
      <c r="I10" s="51"/>
      <c r="J10" s="35" t="s">
        <v>3</v>
      </c>
      <c r="K10" s="34"/>
      <c r="L10" s="34"/>
      <c r="M10" s="34"/>
      <c r="N10" s="55"/>
      <c r="O10" s="55"/>
      <c r="P10" s="55"/>
      <c r="Q10" s="47"/>
      <c r="R10" s="48"/>
    </row>
    <row r="11" spans="1:18" ht="15" thickBot="1">
      <c r="A11" s="40" t="s">
        <v>222</v>
      </c>
      <c r="B11" s="40"/>
      <c r="C11" s="40"/>
      <c r="D11" s="40"/>
      <c r="E11" s="40"/>
      <c r="F11" s="50"/>
      <c r="G11" s="50"/>
      <c r="H11" s="40"/>
      <c r="I11" s="51"/>
      <c r="J11" s="56" t="s">
        <v>4</v>
      </c>
      <c r="K11" s="57"/>
      <c r="L11" s="57"/>
      <c r="M11" s="57"/>
      <c r="N11" s="58"/>
      <c r="O11" s="58"/>
      <c r="P11" s="58"/>
      <c r="Q11" s="59"/>
      <c r="R11" s="60"/>
    </row>
    <row r="12" spans="1:18" ht="14">
      <c r="A12" s="41" t="s">
        <v>223</v>
      </c>
      <c r="B12" s="40"/>
      <c r="C12" s="40"/>
      <c r="D12" s="40"/>
      <c r="E12" s="40"/>
      <c r="F12" s="50"/>
      <c r="G12" s="50"/>
      <c r="H12" s="40"/>
      <c r="I12" s="51"/>
    </row>
    <row r="13" spans="1:18" ht="14">
      <c r="A13" s="40" t="s">
        <v>5</v>
      </c>
      <c r="E13" s="40"/>
      <c r="F13" s="50"/>
      <c r="G13" s="50"/>
      <c r="H13" s="40"/>
      <c r="I13" s="51"/>
    </row>
    <row r="14" spans="1:18" ht="15" thickBot="1">
      <c r="A14" s="40"/>
      <c r="B14" s="40"/>
      <c r="C14" s="40"/>
      <c r="D14" s="40"/>
      <c r="E14" s="40"/>
      <c r="F14" s="50"/>
      <c r="G14" s="50"/>
      <c r="H14" s="50"/>
      <c r="I14" s="51"/>
    </row>
    <row r="15" spans="1:18" ht="14">
      <c r="A15" s="40" t="s">
        <v>6</v>
      </c>
      <c r="B15" s="40"/>
      <c r="C15" s="40"/>
      <c r="D15" s="40"/>
      <c r="E15" s="40"/>
      <c r="F15" s="50"/>
      <c r="G15" s="50"/>
      <c r="H15" s="50"/>
      <c r="I15" s="51"/>
      <c r="J15" s="61" t="s">
        <v>46</v>
      </c>
      <c r="K15" s="62"/>
    </row>
    <row r="16" spans="1:18" ht="14">
      <c r="A16" s="40" t="s">
        <v>7</v>
      </c>
      <c r="B16" s="40"/>
      <c r="C16" s="40"/>
      <c r="D16" s="40"/>
      <c r="E16" s="63"/>
      <c r="F16" s="50"/>
      <c r="G16" s="50"/>
      <c r="H16" s="50"/>
      <c r="I16" s="51"/>
      <c r="J16" s="223" t="s">
        <v>47</v>
      </c>
      <c r="K16" s="48"/>
    </row>
    <row r="17" spans="1:12" ht="15" thickBot="1">
      <c r="A17" s="50"/>
      <c r="B17" s="40"/>
      <c r="C17" s="40"/>
      <c r="D17" s="40"/>
      <c r="E17" s="40"/>
      <c r="F17" s="50"/>
      <c r="G17" s="50"/>
      <c r="H17" s="50"/>
      <c r="I17" s="51"/>
      <c r="J17" s="224" t="s">
        <v>221</v>
      </c>
      <c r="K17" s="225"/>
    </row>
    <row r="18" spans="1:12" ht="15" thickBot="1">
      <c r="A18" s="40" t="s">
        <v>37</v>
      </c>
      <c r="B18" s="40"/>
      <c r="C18" s="40"/>
      <c r="D18" s="40"/>
      <c r="E18" s="40"/>
      <c r="F18" s="50"/>
      <c r="G18" s="50"/>
      <c r="H18" s="50"/>
      <c r="I18" s="51"/>
      <c r="J18" s="51"/>
      <c r="K18" s="51"/>
      <c r="L18" s="51"/>
    </row>
    <row r="19" spans="1:12" ht="14">
      <c r="A19" s="40" t="s">
        <v>38</v>
      </c>
      <c r="B19" s="50"/>
      <c r="C19" s="50"/>
      <c r="D19" s="50"/>
      <c r="E19" s="50"/>
      <c r="F19" s="50"/>
      <c r="G19" s="50"/>
      <c r="H19" s="50"/>
      <c r="I19" s="51"/>
      <c r="J19" s="64" t="s">
        <v>135</v>
      </c>
      <c r="K19" s="46"/>
      <c r="L19" s="51"/>
    </row>
    <row r="20" spans="1:12" ht="14">
      <c r="A20" s="40" t="s">
        <v>39</v>
      </c>
      <c r="B20" s="40"/>
      <c r="C20" s="40"/>
      <c r="D20" s="40"/>
      <c r="E20" s="40"/>
      <c r="F20" s="50"/>
      <c r="G20" s="50"/>
      <c r="H20" s="50"/>
      <c r="I20" s="51"/>
      <c r="J20" s="232" t="s">
        <v>164</v>
      </c>
      <c r="K20" s="233">
        <v>2019</v>
      </c>
    </row>
    <row r="21" spans="1:12" ht="14">
      <c r="A21" s="40" t="s">
        <v>45</v>
      </c>
      <c r="B21" s="40"/>
      <c r="C21" s="40"/>
      <c r="D21" s="40"/>
      <c r="E21" s="40"/>
      <c r="F21" s="50"/>
      <c r="G21" s="50"/>
      <c r="H21" s="50"/>
      <c r="I21" s="51"/>
      <c r="J21" s="201" t="s">
        <v>136</v>
      </c>
      <c r="K21" s="202">
        <v>2019</v>
      </c>
    </row>
    <row r="22" spans="1:12" ht="14">
      <c r="A22" s="40" t="s">
        <v>40</v>
      </c>
      <c r="B22" s="40"/>
      <c r="C22" s="40"/>
      <c r="D22" s="40"/>
      <c r="E22" s="40"/>
      <c r="F22" s="50"/>
      <c r="G22" s="50"/>
      <c r="H22" s="50"/>
      <c r="I22" s="51"/>
      <c r="J22" s="178" t="s">
        <v>164</v>
      </c>
      <c r="K22" s="179">
        <v>2018</v>
      </c>
    </row>
    <row r="23" spans="1:12" ht="14">
      <c r="A23" s="40"/>
      <c r="B23" s="50"/>
      <c r="C23" s="50"/>
      <c r="D23" s="50"/>
      <c r="E23" s="50"/>
      <c r="F23" s="50"/>
      <c r="G23" s="50"/>
      <c r="H23" s="50"/>
      <c r="I23" s="51"/>
      <c r="J23" s="176" t="s">
        <v>136</v>
      </c>
      <c r="K23" s="177">
        <v>2018</v>
      </c>
    </row>
    <row r="24" spans="1:12" ht="14">
      <c r="A24" s="40" t="s">
        <v>41</v>
      </c>
      <c r="B24" s="51"/>
      <c r="C24" s="51"/>
      <c r="D24" s="51"/>
      <c r="E24" s="51"/>
      <c r="F24" s="51"/>
      <c r="G24" s="51"/>
      <c r="H24" s="51"/>
      <c r="I24" s="51"/>
      <c r="J24" s="69" t="s">
        <v>164</v>
      </c>
      <c r="K24" s="70">
        <v>2017</v>
      </c>
    </row>
    <row r="25" spans="1:12" ht="14">
      <c r="A25" s="40" t="s">
        <v>42</v>
      </c>
      <c r="B25" s="51"/>
      <c r="C25" s="51"/>
      <c r="D25" s="51"/>
      <c r="E25" s="51"/>
      <c r="F25" s="51"/>
      <c r="G25" s="51"/>
      <c r="H25" s="51"/>
      <c r="I25" s="51"/>
      <c r="J25" s="65" t="s">
        <v>136</v>
      </c>
      <c r="K25" s="66">
        <v>2017</v>
      </c>
    </row>
    <row r="26" spans="1:12" ht="14" thickBot="1">
      <c r="B26" s="51"/>
      <c r="C26" s="51"/>
      <c r="D26" s="51"/>
      <c r="E26" s="51"/>
      <c r="F26" s="51"/>
      <c r="G26" s="51"/>
      <c r="H26" s="51"/>
      <c r="I26" s="51"/>
      <c r="J26" s="67" t="s">
        <v>136</v>
      </c>
      <c r="K26" s="68">
        <v>2016</v>
      </c>
    </row>
    <row r="27" spans="1:12">
      <c r="E27" s="51"/>
      <c r="F27" s="51"/>
      <c r="G27" s="51"/>
      <c r="H27" s="51"/>
      <c r="I27" s="51"/>
    </row>
    <row r="28" spans="1:12">
      <c r="E28" s="51"/>
      <c r="F28" s="51"/>
      <c r="G28" s="51"/>
      <c r="H28" s="51"/>
      <c r="I28" s="51"/>
    </row>
    <row r="29" spans="1:12">
      <c r="E29" s="51"/>
      <c r="F29" s="51"/>
      <c r="G29" s="51"/>
      <c r="H29" s="51"/>
      <c r="I29" s="51"/>
    </row>
    <row r="30" spans="1:12">
      <c r="E30" s="51"/>
      <c r="F30" s="51"/>
      <c r="G30" s="51"/>
      <c r="H30" s="51"/>
      <c r="I30" s="51"/>
    </row>
    <row r="31" spans="1:12">
      <c r="E31" s="51"/>
      <c r="F31" s="51"/>
      <c r="G31" s="51"/>
      <c r="H31" s="51"/>
      <c r="I31" s="51"/>
    </row>
    <row r="32" spans="1:12">
      <c r="E32" s="51"/>
      <c r="F32" s="51"/>
      <c r="G32" s="51"/>
      <c r="H32" s="51"/>
      <c r="I32" s="51"/>
    </row>
    <row r="33" spans="5:9">
      <c r="E33" s="51"/>
      <c r="F33" s="51"/>
      <c r="G33" s="51"/>
      <c r="H33" s="51"/>
      <c r="I33" s="51"/>
    </row>
    <row r="34" spans="5:9">
      <c r="E34" s="51"/>
      <c r="F34" s="51"/>
      <c r="G34" s="51"/>
      <c r="H34" s="51"/>
      <c r="I34" s="51"/>
    </row>
    <row r="51" spans="1:1">
      <c r="A51" s="41" t="s">
        <v>137</v>
      </c>
    </row>
  </sheetData>
  <sheetProtection algorithmName="SHA-512" hashValue="lvcHJ2pxkhZXVqHKVAdZveJuwbv8riXmYVNk8EeaD0MyXSf+BOzNhujR8NnJptZ7Qnc/2G8+5MCPis2Z1H3LXg==" saltValue="fjNaugH6es/hzOdoxqjzPA==" spinCount="100000" sheet="1" objects="1" scenarios="1"/>
  <phoneticPr fontId="3" type="noConversion"/>
  <pageMargins left="0.75" right="0.75" top="1" bottom="1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6A0EF-7C5F-C841-B147-481AFD912A10}">
  <dimension ref="A1:BT7"/>
  <sheetViews>
    <sheetView topLeftCell="F1" zoomScale="110" zoomScaleNormal="110" zoomScalePageLayoutView="125" workbookViewId="0">
      <selection activeCell="M5" sqref="M5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4" width="19.83203125" customWidth="1"/>
    <col min="45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2" ht="112">
      <c r="A1" s="5" t="s">
        <v>129</v>
      </c>
      <c r="B1" s="5" t="s">
        <v>130</v>
      </c>
      <c r="C1" s="6" t="s">
        <v>131</v>
      </c>
      <c r="D1" s="7" t="s">
        <v>132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119</v>
      </c>
      <c r="R1" s="11" t="s">
        <v>120</v>
      </c>
      <c r="S1" s="11" t="s">
        <v>121</v>
      </c>
      <c r="T1" s="11" t="s">
        <v>122</v>
      </c>
      <c r="U1" s="11" t="s">
        <v>123</v>
      </c>
      <c r="V1" s="12" t="s">
        <v>124</v>
      </c>
      <c r="W1" s="13" t="s">
        <v>125</v>
      </c>
      <c r="X1" s="13" t="s">
        <v>143</v>
      </c>
      <c r="Y1" s="13" t="s">
        <v>144</v>
      </c>
      <c r="Z1" s="13" t="s">
        <v>145</v>
      </c>
      <c r="AA1" s="13" t="s">
        <v>146</v>
      </c>
      <c r="AB1" s="13" t="s">
        <v>147</v>
      </c>
      <c r="AC1" s="13" t="s">
        <v>148</v>
      </c>
      <c r="AD1" s="14" t="s">
        <v>149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113</v>
      </c>
      <c r="AN1" s="18" t="s">
        <v>114</v>
      </c>
      <c r="AO1" s="18" t="s">
        <v>115</v>
      </c>
      <c r="AP1" s="18" t="s">
        <v>116</v>
      </c>
      <c r="AQ1" s="19" t="s">
        <v>117</v>
      </c>
      <c r="AR1" s="20" t="s">
        <v>118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126</v>
      </c>
      <c r="BA1" s="28" t="s">
        <v>127</v>
      </c>
      <c r="BB1" s="27" t="s">
        <v>128</v>
      </c>
      <c r="BC1" s="28" t="s">
        <v>138</v>
      </c>
      <c r="BD1" s="29" t="s">
        <v>139</v>
      </c>
      <c r="BE1" s="26" t="s">
        <v>140</v>
      </c>
      <c r="BF1" s="30" t="s">
        <v>141</v>
      </c>
      <c r="BG1" s="26" t="s">
        <v>142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8"/>
      <c r="BO1" s="8"/>
      <c r="BP1" s="31" t="s">
        <v>12</v>
      </c>
      <c r="BQ1" s="31" t="s">
        <v>61</v>
      </c>
      <c r="BR1" s="32" t="s">
        <v>54</v>
      </c>
      <c r="BS1" s="32" t="s">
        <v>8</v>
      </c>
      <c r="BT1" s="31" t="s">
        <v>11</v>
      </c>
    </row>
    <row r="2" spans="1:72">
      <c r="A2" s="71">
        <v>1930</v>
      </c>
      <c r="B2" s="36">
        <v>41927</v>
      </c>
      <c r="C2" s="1" t="s">
        <v>189</v>
      </c>
      <c r="D2" s="203" t="s">
        <v>206</v>
      </c>
      <c r="E2" s="2"/>
      <c r="F2" s="2" t="s">
        <v>190</v>
      </c>
      <c r="G2" s="3">
        <v>41820</v>
      </c>
      <c r="H2" s="4" t="s">
        <v>191</v>
      </c>
      <c r="I2" s="4" t="s">
        <v>192</v>
      </c>
      <c r="J2" s="4"/>
      <c r="K2" s="72" t="s">
        <v>193</v>
      </c>
      <c r="L2" s="2" t="s">
        <v>194</v>
      </c>
      <c r="M2" s="2">
        <v>92.66</v>
      </c>
      <c r="N2" s="2">
        <v>30.785</v>
      </c>
      <c r="O2" s="2" t="s">
        <v>133</v>
      </c>
      <c r="P2" s="2">
        <v>500</v>
      </c>
      <c r="Q2" s="2">
        <v>22.774000000000001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72"/>
      <c r="AN2" s="72"/>
      <c r="AO2" s="72"/>
      <c r="AP2" s="72"/>
      <c r="AQ2" s="72" t="s">
        <v>195</v>
      </c>
      <c r="AR2" s="73" t="s">
        <v>192</v>
      </c>
      <c r="AT2" s="73"/>
      <c r="AU2" s="4" t="s">
        <v>196</v>
      </c>
      <c r="AV2" s="4">
        <v>8.5410000000000004</v>
      </c>
      <c r="AW2" s="73" t="s">
        <v>197</v>
      </c>
      <c r="AX2" s="72"/>
      <c r="AY2" s="73">
        <v>0</v>
      </c>
      <c r="AZ2" s="73">
        <v>0</v>
      </c>
      <c r="BA2" s="4">
        <v>0</v>
      </c>
      <c r="BB2" s="73">
        <v>0</v>
      </c>
      <c r="BC2" s="73">
        <v>0</v>
      </c>
      <c r="BD2" s="73">
        <v>0</v>
      </c>
      <c r="BE2" s="73">
        <v>0</v>
      </c>
      <c r="BF2" s="73">
        <v>0</v>
      </c>
      <c r="BG2" s="4">
        <v>0</v>
      </c>
      <c r="BH2" s="4">
        <v>0</v>
      </c>
      <c r="BI2" s="73"/>
      <c r="BJ2" s="73" t="s">
        <v>192</v>
      </c>
      <c r="BK2" s="4"/>
      <c r="BL2" s="4" t="s">
        <v>191</v>
      </c>
      <c r="BM2" s="4"/>
      <c r="BN2" s="4"/>
      <c r="BO2" s="4"/>
      <c r="BP2" s="2" t="s">
        <v>175</v>
      </c>
      <c r="BQ2" s="74" t="s">
        <v>176</v>
      </c>
      <c r="BR2" s="4">
        <v>18.25</v>
      </c>
      <c r="BS2" s="73" t="s">
        <v>192</v>
      </c>
      <c r="BT2" s="72"/>
    </row>
    <row r="3" spans="1:72">
      <c r="A3" s="71">
        <v>4941</v>
      </c>
      <c r="B3" s="36">
        <v>42103</v>
      </c>
      <c r="C3" s="1" t="s">
        <v>205</v>
      </c>
      <c r="D3" s="203" t="s">
        <v>206</v>
      </c>
      <c r="E3" s="2"/>
      <c r="F3" s="2" t="s">
        <v>207</v>
      </c>
      <c r="G3" s="3">
        <v>42052</v>
      </c>
      <c r="H3" s="4" t="s">
        <v>208</v>
      </c>
      <c r="I3" s="4" t="s">
        <v>209</v>
      </c>
      <c r="J3" s="4"/>
      <c r="K3" s="2" t="s">
        <v>210</v>
      </c>
      <c r="L3" s="2" t="s">
        <v>211</v>
      </c>
      <c r="M3" s="2">
        <v>92.66</v>
      </c>
      <c r="N3" s="2">
        <v>30.78</v>
      </c>
      <c r="O3" s="2" t="s">
        <v>212</v>
      </c>
      <c r="P3" s="2">
        <v>500</v>
      </c>
      <c r="Q3" s="2">
        <v>22.77</v>
      </c>
      <c r="R3" s="2"/>
      <c r="S3" s="2"/>
      <c r="T3" s="204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72"/>
      <c r="AN3" s="72"/>
      <c r="AO3" s="72"/>
      <c r="AP3" s="72"/>
      <c r="AQ3" s="72" t="s">
        <v>213</v>
      </c>
      <c r="AR3" s="73" t="s">
        <v>209</v>
      </c>
      <c r="AS3" s="73"/>
      <c r="AT3" s="73"/>
      <c r="AU3" s="4" t="s">
        <v>214</v>
      </c>
      <c r="AV3" s="4">
        <v>8.5410000000000004</v>
      </c>
      <c r="AW3" s="73" t="s">
        <v>215</v>
      </c>
      <c r="AX3" s="72"/>
      <c r="AY3" s="73">
        <v>0</v>
      </c>
      <c r="AZ3" s="73">
        <v>0</v>
      </c>
      <c r="BA3" s="4">
        <v>0</v>
      </c>
      <c r="BB3" s="73">
        <v>5</v>
      </c>
      <c r="BC3" s="73">
        <v>0</v>
      </c>
      <c r="BD3" s="73">
        <v>0</v>
      </c>
      <c r="BE3" s="73">
        <v>0</v>
      </c>
      <c r="BF3" s="73">
        <v>0</v>
      </c>
      <c r="BG3" s="4">
        <v>0</v>
      </c>
      <c r="BH3" s="4">
        <v>0</v>
      </c>
      <c r="BI3" s="73"/>
      <c r="BJ3" s="73" t="s">
        <v>192</v>
      </c>
      <c r="BK3" s="4"/>
      <c r="BL3" s="4" t="s">
        <v>209</v>
      </c>
      <c r="BM3" s="4"/>
      <c r="BN3" s="4"/>
      <c r="BO3" s="4"/>
      <c r="BP3" s="4"/>
      <c r="BQ3" s="4"/>
      <c r="BR3" s="4"/>
      <c r="BS3" s="73" t="s">
        <v>209</v>
      </c>
      <c r="BT3" s="205" t="s">
        <v>216</v>
      </c>
    </row>
    <row r="4" spans="1:72">
      <c r="A4" s="71">
        <v>1928</v>
      </c>
      <c r="B4" s="36">
        <v>41927</v>
      </c>
      <c r="C4" s="1" t="s">
        <v>189</v>
      </c>
      <c r="D4" s="203" t="s">
        <v>206</v>
      </c>
      <c r="E4" s="2"/>
      <c r="F4" s="2" t="s">
        <v>198</v>
      </c>
      <c r="G4" s="3">
        <v>41820</v>
      </c>
      <c r="H4" s="4" t="s">
        <v>191</v>
      </c>
      <c r="I4" s="4" t="s">
        <v>192</v>
      </c>
      <c r="J4" s="4"/>
      <c r="K4" s="72" t="s">
        <v>193</v>
      </c>
      <c r="L4" s="2" t="s">
        <v>194</v>
      </c>
      <c r="M4" s="2">
        <v>109.27200000000001</v>
      </c>
      <c r="N4" s="2">
        <v>30.785</v>
      </c>
      <c r="O4" s="2" t="s">
        <v>133</v>
      </c>
      <c r="P4" s="2">
        <v>500</v>
      </c>
      <c r="Q4" s="2">
        <v>22.774000000000001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14.583</v>
      </c>
      <c r="AG4" s="2"/>
      <c r="AH4" s="2"/>
      <c r="AI4" s="2"/>
      <c r="AJ4" s="2"/>
      <c r="AK4" s="2"/>
      <c r="AL4" s="2"/>
      <c r="AM4" s="72"/>
      <c r="AN4" s="72"/>
      <c r="AO4" s="72"/>
      <c r="AP4" s="72"/>
      <c r="AQ4" s="72" t="s">
        <v>199</v>
      </c>
      <c r="AR4" s="73" t="s">
        <v>192</v>
      </c>
      <c r="AT4" s="73"/>
      <c r="AU4" s="4" t="s">
        <v>196</v>
      </c>
      <c r="AV4" s="4">
        <v>8.5410000000000004</v>
      </c>
      <c r="AW4" s="73" t="s">
        <v>197</v>
      </c>
      <c r="AX4" s="72"/>
      <c r="AY4" s="73">
        <v>0</v>
      </c>
      <c r="AZ4" s="73">
        <v>0</v>
      </c>
      <c r="BA4" s="4">
        <v>0</v>
      </c>
      <c r="BB4" s="73">
        <v>0</v>
      </c>
      <c r="BC4" s="73">
        <v>0</v>
      </c>
      <c r="BD4" s="73">
        <v>0</v>
      </c>
      <c r="BE4" s="73">
        <v>0</v>
      </c>
      <c r="BF4" s="73">
        <v>0</v>
      </c>
      <c r="BG4" s="4">
        <v>0</v>
      </c>
      <c r="BH4" s="4">
        <v>0</v>
      </c>
      <c r="BI4" s="73"/>
      <c r="BJ4" s="73" t="s">
        <v>192</v>
      </c>
      <c r="BK4" s="4"/>
      <c r="BL4" s="4" t="s">
        <v>191</v>
      </c>
      <c r="BM4" s="4"/>
      <c r="BN4" s="4"/>
      <c r="BO4" s="4"/>
      <c r="BP4" s="2" t="s">
        <v>175</v>
      </c>
      <c r="BQ4" s="74" t="s">
        <v>176</v>
      </c>
      <c r="BR4" s="4">
        <v>18.25</v>
      </c>
      <c r="BS4" s="73" t="s">
        <v>192</v>
      </c>
      <c r="BT4" s="72"/>
    </row>
    <row r="5" spans="1:72">
      <c r="A5" s="71">
        <v>4939</v>
      </c>
      <c r="B5" s="36">
        <v>42103</v>
      </c>
      <c r="C5" s="1" t="s">
        <v>205</v>
      </c>
      <c r="D5" s="203" t="s">
        <v>206</v>
      </c>
      <c r="E5" s="2"/>
      <c r="F5" s="2" t="s">
        <v>217</v>
      </c>
      <c r="G5" s="3">
        <v>42052</v>
      </c>
      <c r="H5" s="4" t="s">
        <v>208</v>
      </c>
      <c r="I5" s="4" t="s">
        <v>209</v>
      </c>
      <c r="J5" s="4"/>
      <c r="K5" s="2" t="s">
        <v>210</v>
      </c>
      <c r="L5" s="2" t="s">
        <v>211</v>
      </c>
      <c r="M5" s="222">
        <v>109.27200000000001</v>
      </c>
      <c r="N5" s="2">
        <v>30.78</v>
      </c>
      <c r="O5" s="2" t="s">
        <v>212</v>
      </c>
      <c r="P5" s="2">
        <v>500</v>
      </c>
      <c r="Q5" s="2">
        <v>22.77</v>
      </c>
      <c r="R5" s="2"/>
      <c r="S5" s="2"/>
      <c r="T5" s="204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22">
        <v>14.582000000000001</v>
      </c>
      <c r="AG5" s="2"/>
      <c r="AH5" s="2"/>
      <c r="AI5" s="2"/>
      <c r="AJ5" s="2"/>
      <c r="AK5" s="2"/>
      <c r="AL5" s="2"/>
      <c r="AM5" s="72"/>
      <c r="AN5" s="72"/>
      <c r="AO5" s="72"/>
      <c r="AP5" s="72"/>
      <c r="AQ5" s="72" t="s">
        <v>218</v>
      </c>
      <c r="AR5" s="73" t="s">
        <v>209</v>
      </c>
      <c r="AS5" s="73"/>
      <c r="AT5" s="73"/>
      <c r="AU5" s="4" t="s">
        <v>214</v>
      </c>
      <c r="AV5" s="4">
        <v>8.5410000000000004</v>
      </c>
      <c r="AW5" s="73" t="s">
        <v>215</v>
      </c>
      <c r="AX5" s="72"/>
      <c r="AY5" s="73">
        <v>0</v>
      </c>
      <c r="AZ5" s="73">
        <v>0</v>
      </c>
      <c r="BA5" s="4">
        <v>0</v>
      </c>
      <c r="BB5" s="73">
        <v>5</v>
      </c>
      <c r="BC5" s="73">
        <v>0</v>
      </c>
      <c r="BD5" s="73">
        <v>0</v>
      </c>
      <c r="BE5" s="73">
        <v>0</v>
      </c>
      <c r="BF5" s="73">
        <v>0</v>
      </c>
      <c r="BG5" s="4">
        <v>0</v>
      </c>
      <c r="BH5" s="4">
        <v>0</v>
      </c>
      <c r="BI5" s="73"/>
      <c r="BJ5" s="73" t="s">
        <v>192</v>
      </c>
      <c r="BK5" s="4"/>
      <c r="BL5" s="4" t="s">
        <v>209</v>
      </c>
      <c r="BM5" s="4"/>
      <c r="BN5" s="4"/>
      <c r="BO5" s="4"/>
      <c r="BP5" s="4"/>
      <c r="BQ5" s="4"/>
      <c r="BR5" s="4"/>
      <c r="BS5" s="73" t="s">
        <v>209</v>
      </c>
      <c r="BT5" s="205" t="s">
        <v>216</v>
      </c>
    </row>
    <row r="6" spans="1:72">
      <c r="A6" s="71">
        <v>1931</v>
      </c>
      <c r="B6" s="36">
        <v>41927</v>
      </c>
      <c r="C6" s="1" t="s">
        <v>189</v>
      </c>
      <c r="D6" s="203" t="s">
        <v>206</v>
      </c>
      <c r="E6" s="2"/>
      <c r="F6" s="2" t="s">
        <v>200</v>
      </c>
      <c r="G6" s="3">
        <v>41820</v>
      </c>
      <c r="H6" s="4" t="s">
        <v>191</v>
      </c>
      <c r="I6" s="4" t="s">
        <v>192</v>
      </c>
      <c r="J6" s="4"/>
      <c r="K6" s="72" t="s">
        <v>193</v>
      </c>
      <c r="L6" s="2" t="s">
        <v>194</v>
      </c>
      <c r="M6" s="2">
        <v>100.37</v>
      </c>
      <c r="N6" s="2">
        <v>25.332999999999998</v>
      </c>
      <c r="O6" s="2"/>
      <c r="P6" s="2"/>
      <c r="Q6" s="2"/>
      <c r="R6" s="2"/>
      <c r="S6" s="2"/>
      <c r="T6" s="2"/>
      <c r="U6" s="2"/>
      <c r="V6" s="2"/>
      <c r="W6" s="2">
        <v>10.71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18.309999999999999</v>
      </c>
      <c r="AJ6" s="2"/>
      <c r="AK6" s="2"/>
      <c r="AL6" s="2"/>
      <c r="AM6" s="72"/>
      <c r="AN6" s="72"/>
      <c r="AO6" s="72"/>
      <c r="AP6" s="72"/>
      <c r="AQ6" s="72" t="s">
        <v>201</v>
      </c>
      <c r="AR6" s="73" t="s">
        <v>192</v>
      </c>
      <c r="AT6" s="73"/>
      <c r="AU6" s="4" t="s">
        <v>196</v>
      </c>
      <c r="AV6" s="4">
        <v>8.5410000000000004</v>
      </c>
      <c r="AW6" s="73" t="s">
        <v>197</v>
      </c>
      <c r="AX6" s="72"/>
      <c r="AY6" s="73">
        <v>0</v>
      </c>
      <c r="AZ6" s="73">
        <v>0</v>
      </c>
      <c r="BA6" s="73">
        <v>0</v>
      </c>
      <c r="BB6" s="73">
        <v>0</v>
      </c>
      <c r="BC6" s="73">
        <v>0</v>
      </c>
      <c r="BD6" s="73">
        <v>0</v>
      </c>
      <c r="BE6" s="73">
        <v>0</v>
      </c>
      <c r="BF6" s="73">
        <v>0</v>
      </c>
      <c r="BG6" s="4">
        <v>0</v>
      </c>
      <c r="BH6" s="4">
        <v>0</v>
      </c>
      <c r="BI6" s="73"/>
      <c r="BJ6" s="73" t="s">
        <v>192</v>
      </c>
      <c r="BK6" s="4"/>
      <c r="BL6" s="4" t="s">
        <v>192</v>
      </c>
      <c r="BM6" s="4"/>
      <c r="BN6" s="4"/>
      <c r="BO6" s="4"/>
      <c r="BP6" s="2" t="s">
        <v>175</v>
      </c>
      <c r="BQ6" s="74" t="s">
        <v>176</v>
      </c>
      <c r="BR6" s="4">
        <v>18.25</v>
      </c>
      <c r="BS6" s="73" t="s">
        <v>192</v>
      </c>
      <c r="BT6" s="72"/>
    </row>
    <row r="7" spans="1:72">
      <c r="A7" s="71">
        <v>4942</v>
      </c>
      <c r="B7" s="36">
        <v>42103</v>
      </c>
      <c r="C7" s="1" t="s">
        <v>205</v>
      </c>
      <c r="D7" s="203" t="s">
        <v>206</v>
      </c>
      <c r="E7" s="2"/>
      <c r="F7" s="2" t="s">
        <v>219</v>
      </c>
      <c r="G7" s="3">
        <v>42052</v>
      </c>
      <c r="H7" s="4" t="s">
        <v>208</v>
      </c>
      <c r="I7" s="4" t="s">
        <v>209</v>
      </c>
      <c r="J7" s="4"/>
      <c r="K7" s="2" t="s">
        <v>210</v>
      </c>
      <c r="L7" s="2" t="s">
        <v>211</v>
      </c>
      <c r="M7" s="2">
        <v>100.37</v>
      </c>
      <c r="N7" s="2">
        <v>25.33</v>
      </c>
      <c r="O7" s="2"/>
      <c r="P7" s="2"/>
      <c r="Q7" s="2"/>
      <c r="R7" s="2"/>
      <c r="S7" s="2"/>
      <c r="T7" s="204"/>
      <c r="U7" s="2"/>
      <c r="V7" s="2"/>
      <c r="W7" s="2">
        <v>10.71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18.309999999999999</v>
      </c>
      <c r="AJ7" s="2"/>
      <c r="AK7" s="2"/>
      <c r="AL7" s="2"/>
      <c r="AM7" s="72"/>
      <c r="AN7" s="72"/>
      <c r="AO7" s="72"/>
      <c r="AP7" s="72"/>
      <c r="AQ7" s="72" t="s">
        <v>220</v>
      </c>
      <c r="AR7" s="73" t="s">
        <v>209</v>
      </c>
      <c r="AS7" s="73"/>
      <c r="AT7" s="73"/>
      <c r="AU7" s="4" t="s">
        <v>214</v>
      </c>
      <c r="AV7" s="4">
        <v>8.5410000000000004</v>
      </c>
      <c r="AW7" s="73" t="s">
        <v>215</v>
      </c>
      <c r="AX7" s="72"/>
      <c r="AY7" s="73">
        <v>0</v>
      </c>
      <c r="AZ7" s="73">
        <v>0</v>
      </c>
      <c r="BA7" s="73">
        <v>0</v>
      </c>
      <c r="BB7" s="73">
        <v>5</v>
      </c>
      <c r="BC7" s="73">
        <v>0</v>
      </c>
      <c r="BD7" s="73">
        <v>0</v>
      </c>
      <c r="BE7" s="73">
        <v>0</v>
      </c>
      <c r="BF7" s="73">
        <v>0</v>
      </c>
      <c r="BG7" s="4">
        <v>0</v>
      </c>
      <c r="BH7" s="4">
        <v>0</v>
      </c>
      <c r="BI7" s="73"/>
      <c r="BJ7" s="73" t="s">
        <v>192</v>
      </c>
      <c r="BK7" s="4"/>
      <c r="BL7" s="4" t="s">
        <v>209</v>
      </c>
      <c r="BM7" s="4"/>
      <c r="BN7" s="4"/>
      <c r="BO7" s="4"/>
      <c r="BP7" s="4"/>
      <c r="BQ7" s="4"/>
      <c r="BR7" s="4"/>
      <c r="BS7" s="73" t="s">
        <v>209</v>
      </c>
      <c r="BT7" s="205" t="s">
        <v>216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2E29-FE79-0246-98DB-8D8CB0E5DBE1}">
  <dimension ref="A1:BT4"/>
  <sheetViews>
    <sheetView zoomScale="110" zoomScaleNormal="110" zoomScalePageLayoutView="125" workbookViewId="0">
      <selection activeCell="M5" sqref="M5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4" width="19.83203125" customWidth="1"/>
    <col min="45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2" ht="112">
      <c r="A1" s="5" t="s">
        <v>129</v>
      </c>
      <c r="B1" s="5" t="s">
        <v>130</v>
      </c>
      <c r="C1" s="6" t="s">
        <v>131</v>
      </c>
      <c r="D1" s="7" t="s">
        <v>132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119</v>
      </c>
      <c r="R1" s="11" t="s">
        <v>120</v>
      </c>
      <c r="S1" s="11" t="s">
        <v>121</v>
      </c>
      <c r="T1" s="11" t="s">
        <v>122</v>
      </c>
      <c r="U1" s="11" t="s">
        <v>123</v>
      </c>
      <c r="V1" s="12" t="s">
        <v>124</v>
      </c>
      <c r="W1" s="13" t="s">
        <v>125</v>
      </c>
      <c r="X1" s="13" t="s">
        <v>143</v>
      </c>
      <c r="Y1" s="13" t="s">
        <v>144</v>
      </c>
      <c r="Z1" s="13" t="s">
        <v>145</v>
      </c>
      <c r="AA1" s="13" t="s">
        <v>146</v>
      </c>
      <c r="AB1" s="13" t="s">
        <v>147</v>
      </c>
      <c r="AC1" s="13" t="s">
        <v>148</v>
      </c>
      <c r="AD1" s="14" t="s">
        <v>149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113</v>
      </c>
      <c r="AN1" s="18" t="s">
        <v>114</v>
      </c>
      <c r="AO1" s="18" t="s">
        <v>115</v>
      </c>
      <c r="AP1" s="18" t="s">
        <v>116</v>
      </c>
      <c r="AQ1" s="19" t="s">
        <v>117</v>
      </c>
      <c r="AR1" s="20" t="s">
        <v>118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126</v>
      </c>
      <c r="BA1" s="28" t="s">
        <v>127</v>
      </c>
      <c r="BB1" s="27" t="s">
        <v>128</v>
      </c>
      <c r="BC1" s="28" t="s">
        <v>138</v>
      </c>
      <c r="BD1" s="29" t="s">
        <v>139</v>
      </c>
      <c r="BE1" s="26" t="s">
        <v>140</v>
      </c>
      <c r="BF1" s="30" t="s">
        <v>141</v>
      </c>
      <c r="BG1" s="26" t="s">
        <v>142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8"/>
      <c r="BO1" s="8"/>
      <c r="BP1" s="31" t="s">
        <v>12</v>
      </c>
      <c r="BQ1" s="31" t="s">
        <v>61</v>
      </c>
      <c r="BR1" s="32" t="s">
        <v>54</v>
      </c>
      <c r="BS1" s="32" t="s">
        <v>8</v>
      </c>
      <c r="BT1" s="31" t="s">
        <v>11</v>
      </c>
    </row>
    <row r="2" spans="1:72">
      <c r="A2" s="71">
        <v>1930</v>
      </c>
      <c r="B2" s="36">
        <v>41927</v>
      </c>
      <c r="C2" s="1" t="s">
        <v>189</v>
      </c>
      <c r="D2" s="2" t="s">
        <v>204</v>
      </c>
      <c r="E2" s="2"/>
      <c r="F2" s="2" t="s">
        <v>190</v>
      </c>
      <c r="G2" s="3">
        <v>41820</v>
      </c>
      <c r="H2" s="4" t="s">
        <v>191</v>
      </c>
      <c r="I2" s="4" t="s">
        <v>192</v>
      </c>
      <c r="J2" s="4"/>
      <c r="K2" s="72" t="s">
        <v>193</v>
      </c>
      <c r="L2" s="2" t="s">
        <v>194</v>
      </c>
      <c r="M2" s="2">
        <v>92.66</v>
      </c>
      <c r="N2" s="2">
        <v>30.785</v>
      </c>
      <c r="O2" s="2" t="s">
        <v>133</v>
      </c>
      <c r="P2" s="2">
        <v>500</v>
      </c>
      <c r="Q2" s="2">
        <v>22.774000000000001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72"/>
      <c r="AN2" s="72"/>
      <c r="AO2" s="72"/>
      <c r="AP2" s="72"/>
      <c r="AQ2" s="72" t="s">
        <v>195</v>
      </c>
      <c r="AR2" s="73" t="s">
        <v>192</v>
      </c>
      <c r="AT2" s="73"/>
      <c r="AU2" s="4" t="s">
        <v>196</v>
      </c>
      <c r="AV2" s="4">
        <v>8.5410000000000004</v>
      </c>
      <c r="AW2" s="73" t="s">
        <v>197</v>
      </c>
      <c r="AX2" s="72"/>
      <c r="AY2" s="73">
        <v>0</v>
      </c>
      <c r="AZ2" s="73">
        <v>0</v>
      </c>
      <c r="BA2" s="4">
        <v>0</v>
      </c>
      <c r="BB2" s="73">
        <v>0</v>
      </c>
      <c r="BC2" s="73">
        <v>0</v>
      </c>
      <c r="BD2" s="73">
        <v>0</v>
      </c>
      <c r="BE2" s="73">
        <v>0</v>
      </c>
      <c r="BF2" s="73">
        <v>0</v>
      </c>
      <c r="BG2" s="4">
        <v>0</v>
      </c>
      <c r="BH2" s="4">
        <v>0</v>
      </c>
      <c r="BI2" s="73"/>
      <c r="BJ2" s="73" t="s">
        <v>192</v>
      </c>
      <c r="BK2" s="4"/>
      <c r="BL2" s="4" t="s">
        <v>191</v>
      </c>
      <c r="BM2" s="4"/>
      <c r="BN2" s="4"/>
      <c r="BO2" s="4"/>
      <c r="BP2" s="2" t="s">
        <v>175</v>
      </c>
      <c r="BQ2" s="74" t="s">
        <v>176</v>
      </c>
      <c r="BR2" s="4">
        <v>18.25</v>
      </c>
      <c r="BS2" s="73" t="s">
        <v>192</v>
      </c>
      <c r="BT2" s="72"/>
    </row>
    <row r="3" spans="1:72">
      <c r="A3" s="71">
        <v>1928</v>
      </c>
      <c r="B3" s="36">
        <v>41927</v>
      </c>
      <c r="C3" s="1" t="s">
        <v>189</v>
      </c>
      <c r="D3" s="2" t="s">
        <v>204</v>
      </c>
      <c r="E3" s="2"/>
      <c r="F3" s="2" t="s">
        <v>198</v>
      </c>
      <c r="G3" s="3">
        <v>41820</v>
      </c>
      <c r="H3" s="4" t="s">
        <v>191</v>
      </c>
      <c r="I3" s="4" t="s">
        <v>192</v>
      </c>
      <c r="J3" s="4"/>
      <c r="K3" s="72" t="s">
        <v>193</v>
      </c>
      <c r="L3" s="2" t="s">
        <v>194</v>
      </c>
      <c r="M3" s="2">
        <v>109.27200000000001</v>
      </c>
      <c r="N3" s="2">
        <v>30.785</v>
      </c>
      <c r="O3" s="2" t="s">
        <v>133</v>
      </c>
      <c r="P3" s="2">
        <v>500</v>
      </c>
      <c r="Q3" s="2">
        <v>22.774000000000001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>
        <v>14.583</v>
      </c>
      <c r="AG3" s="2"/>
      <c r="AH3" s="2"/>
      <c r="AI3" s="2"/>
      <c r="AJ3" s="2"/>
      <c r="AK3" s="2"/>
      <c r="AL3" s="2"/>
      <c r="AM3" s="72"/>
      <c r="AN3" s="72"/>
      <c r="AO3" s="72"/>
      <c r="AP3" s="72"/>
      <c r="AQ3" s="72" t="s">
        <v>199</v>
      </c>
      <c r="AR3" s="73" t="s">
        <v>192</v>
      </c>
      <c r="AT3" s="73"/>
      <c r="AU3" s="4" t="s">
        <v>196</v>
      </c>
      <c r="AV3" s="4">
        <v>8.5410000000000004</v>
      </c>
      <c r="AW3" s="73" t="s">
        <v>197</v>
      </c>
      <c r="AX3" s="72"/>
      <c r="AY3" s="73">
        <v>0</v>
      </c>
      <c r="AZ3" s="73">
        <v>0</v>
      </c>
      <c r="BA3" s="4">
        <v>0</v>
      </c>
      <c r="BB3" s="73">
        <v>0</v>
      </c>
      <c r="BC3" s="73">
        <v>0</v>
      </c>
      <c r="BD3" s="73">
        <v>0</v>
      </c>
      <c r="BE3" s="73">
        <v>0</v>
      </c>
      <c r="BF3" s="73">
        <v>0</v>
      </c>
      <c r="BG3" s="4">
        <v>0</v>
      </c>
      <c r="BH3" s="4">
        <v>0</v>
      </c>
      <c r="BI3" s="73"/>
      <c r="BJ3" s="73" t="s">
        <v>192</v>
      </c>
      <c r="BK3" s="4"/>
      <c r="BL3" s="4" t="s">
        <v>191</v>
      </c>
      <c r="BM3" s="4"/>
      <c r="BN3" s="4"/>
      <c r="BO3" s="4"/>
      <c r="BP3" s="2" t="s">
        <v>175</v>
      </c>
      <c r="BQ3" s="74" t="s">
        <v>176</v>
      </c>
      <c r="BR3" s="4">
        <v>18.25</v>
      </c>
      <c r="BS3" s="73" t="s">
        <v>192</v>
      </c>
      <c r="BT3" s="72"/>
    </row>
    <row r="4" spans="1:72">
      <c r="A4" s="71">
        <v>1931</v>
      </c>
      <c r="B4" s="36">
        <v>41927</v>
      </c>
      <c r="C4" s="1" t="s">
        <v>189</v>
      </c>
      <c r="D4" s="2" t="s">
        <v>204</v>
      </c>
      <c r="E4" s="2"/>
      <c r="F4" s="2" t="s">
        <v>200</v>
      </c>
      <c r="G4" s="3">
        <v>41820</v>
      </c>
      <c r="H4" s="4" t="s">
        <v>191</v>
      </c>
      <c r="I4" s="4" t="s">
        <v>192</v>
      </c>
      <c r="J4" s="4"/>
      <c r="K4" s="72" t="s">
        <v>193</v>
      </c>
      <c r="L4" s="2" t="s">
        <v>194</v>
      </c>
      <c r="M4" s="2">
        <v>100.37</v>
      </c>
      <c r="N4" s="2">
        <v>25.332999999999998</v>
      </c>
      <c r="O4" s="2"/>
      <c r="P4" s="2"/>
      <c r="Q4" s="2"/>
      <c r="R4" s="2"/>
      <c r="S4" s="2"/>
      <c r="T4" s="2"/>
      <c r="U4" s="2"/>
      <c r="V4" s="2"/>
      <c r="W4" s="2">
        <v>10.71</v>
      </c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>
        <v>18.309999999999999</v>
      </c>
      <c r="AJ4" s="2"/>
      <c r="AK4" s="2"/>
      <c r="AL4" s="2"/>
      <c r="AM4" s="72"/>
      <c r="AN4" s="72"/>
      <c r="AO4" s="72"/>
      <c r="AP4" s="72"/>
      <c r="AQ4" s="72" t="s">
        <v>201</v>
      </c>
      <c r="AR4" s="73" t="s">
        <v>192</v>
      </c>
      <c r="AT4" s="73"/>
      <c r="AU4" s="4" t="s">
        <v>196</v>
      </c>
      <c r="AV4" s="4">
        <v>8.5410000000000004</v>
      </c>
      <c r="AW4" s="73" t="s">
        <v>197</v>
      </c>
      <c r="AX4" s="72"/>
      <c r="AY4" s="73">
        <v>0</v>
      </c>
      <c r="AZ4" s="73">
        <v>0</v>
      </c>
      <c r="BA4" s="73">
        <v>0</v>
      </c>
      <c r="BB4" s="73">
        <v>0</v>
      </c>
      <c r="BC4" s="73">
        <v>0</v>
      </c>
      <c r="BD4" s="73">
        <v>0</v>
      </c>
      <c r="BE4" s="73">
        <v>0</v>
      </c>
      <c r="BF4" s="73">
        <v>0</v>
      </c>
      <c r="BG4" s="4">
        <v>0</v>
      </c>
      <c r="BH4" s="4">
        <v>0</v>
      </c>
      <c r="BI4" s="73"/>
      <c r="BJ4" s="73" t="s">
        <v>192</v>
      </c>
      <c r="BK4" s="4"/>
      <c r="BL4" s="4" t="s">
        <v>192</v>
      </c>
      <c r="BM4" s="4"/>
      <c r="BN4" s="4"/>
      <c r="BO4" s="4"/>
      <c r="BP4" s="2" t="s">
        <v>175</v>
      </c>
      <c r="BQ4" s="74" t="s">
        <v>176</v>
      </c>
      <c r="BR4" s="4">
        <v>18.25</v>
      </c>
      <c r="BS4" s="73" t="s">
        <v>192</v>
      </c>
      <c r="BT4" s="72"/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CCEB9-7FD9-3D45-B211-C14D2C8F59F5}">
  <dimension ref="A1:BT7"/>
  <sheetViews>
    <sheetView zoomScale="125" zoomScaleNormal="125" zoomScalePageLayoutView="125" workbookViewId="0">
      <selection activeCell="A6" sqref="A6:XFD8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2" ht="112">
      <c r="A1" s="5" t="s">
        <v>129</v>
      </c>
      <c r="B1" s="5" t="s">
        <v>130</v>
      </c>
      <c r="C1" s="6" t="s">
        <v>131</v>
      </c>
      <c r="D1" s="7" t="s">
        <v>132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119</v>
      </c>
      <c r="R1" s="11" t="s">
        <v>120</v>
      </c>
      <c r="S1" s="11" t="s">
        <v>121</v>
      </c>
      <c r="T1" s="11" t="s">
        <v>122</v>
      </c>
      <c r="U1" s="11" t="s">
        <v>123</v>
      </c>
      <c r="V1" s="12" t="s">
        <v>124</v>
      </c>
      <c r="W1" s="13" t="s">
        <v>125</v>
      </c>
      <c r="X1" s="13" t="s">
        <v>143</v>
      </c>
      <c r="Y1" s="13" t="s">
        <v>144</v>
      </c>
      <c r="Z1" s="13" t="s">
        <v>145</v>
      </c>
      <c r="AA1" s="13" t="s">
        <v>146</v>
      </c>
      <c r="AB1" s="13" t="s">
        <v>147</v>
      </c>
      <c r="AC1" s="13" t="s">
        <v>148</v>
      </c>
      <c r="AD1" s="14" t="s">
        <v>149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113</v>
      </c>
      <c r="AN1" s="18" t="s">
        <v>114</v>
      </c>
      <c r="AO1" s="18" t="s">
        <v>115</v>
      </c>
      <c r="AP1" s="18" t="s">
        <v>116</v>
      </c>
      <c r="AQ1" s="19" t="s">
        <v>117</v>
      </c>
      <c r="AR1" s="20" t="s">
        <v>118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126</v>
      </c>
      <c r="BA1" s="28" t="s">
        <v>127</v>
      </c>
      <c r="BB1" s="27" t="s">
        <v>128</v>
      </c>
      <c r="BC1" s="28" t="s">
        <v>138</v>
      </c>
      <c r="BD1" s="29" t="s">
        <v>139</v>
      </c>
      <c r="BE1" s="26" t="s">
        <v>140</v>
      </c>
      <c r="BF1" s="30" t="s">
        <v>141</v>
      </c>
      <c r="BG1" s="26" t="s">
        <v>142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8"/>
      <c r="BO1" s="8"/>
      <c r="BP1" s="31" t="s">
        <v>12</v>
      </c>
      <c r="BQ1" s="31" t="s">
        <v>61</v>
      </c>
      <c r="BR1" s="32" t="s">
        <v>54</v>
      </c>
      <c r="BS1" s="32" t="s">
        <v>8</v>
      </c>
      <c r="BT1" s="31" t="s">
        <v>11</v>
      </c>
    </row>
    <row r="2" spans="1:72">
      <c r="A2" s="71">
        <v>1930</v>
      </c>
      <c r="B2" s="36">
        <v>41741</v>
      </c>
      <c r="C2" s="1" t="s">
        <v>189</v>
      </c>
      <c r="D2" s="2" t="s">
        <v>182</v>
      </c>
      <c r="E2" s="2"/>
      <c r="F2" s="2" t="s">
        <v>190</v>
      </c>
      <c r="G2" s="3">
        <v>41458</v>
      </c>
      <c r="H2" s="4" t="s">
        <v>191</v>
      </c>
      <c r="I2" s="4" t="s">
        <v>192</v>
      </c>
      <c r="J2" s="4"/>
      <c r="K2" s="72" t="s">
        <v>193</v>
      </c>
      <c r="L2" s="2" t="s">
        <v>194</v>
      </c>
      <c r="M2" s="2">
        <v>90.801000000000002</v>
      </c>
      <c r="N2" s="2">
        <v>30.167000000000002</v>
      </c>
      <c r="O2" s="2" t="s">
        <v>133</v>
      </c>
      <c r="P2" s="2">
        <v>500</v>
      </c>
      <c r="Q2" s="2">
        <v>22.317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72"/>
      <c r="AN2" s="72"/>
      <c r="AO2" s="72"/>
      <c r="AP2" s="72"/>
      <c r="AQ2" s="72" t="s">
        <v>195</v>
      </c>
      <c r="AR2" s="73" t="s">
        <v>192</v>
      </c>
      <c r="AS2" s="73"/>
      <c r="AT2" s="73"/>
      <c r="AU2" s="4" t="s">
        <v>196</v>
      </c>
      <c r="AV2" s="4">
        <v>8.9290000000000003</v>
      </c>
      <c r="AW2" s="73" t="s">
        <v>197</v>
      </c>
      <c r="AX2" s="72"/>
      <c r="AY2" s="73">
        <v>0</v>
      </c>
      <c r="AZ2" s="73">
        <v>0</v>
      </c>
      <c r="BA2" s="4">
        <v>0</v>
      </c>
      <c r="BB2" s="73">
        <v>0</v>
      </c>
      <c r="BC2" s="73">
        <v>0</v>
      </c>
      <c r="BD2" s="73">
        <v>0</v>
      </c>
      <c r="BE2" s="73">
        <v>0</v>
      </c>
      <c r="BF2" s="73">
        <v>0</v>
      </c>
      <c r="BG2" s="4">
        <v>0</v>
      </c>
      <c r="BH2" s="4">
        <v>0</v>
      </c>
      <c r="BI2" s="73"/>
      <c r="BJ2" s="73" t="s">
        <v>192</v>
      </c>
      <c r="BK2" s="4"/>
      <c r="BL2" s="4" t="s">
        <v>191</v>
      </c>
      <c r="BM2" s="4"/>
      <c r="BN2" s="4"/>
      <c r="BO2" s="4"/>
      <c r="BP2" s="2" t="s">
        <v>175</v>
      </c>
      <c r="BQ2" s="74" t="s">
        <v>176</v>
      </c>
      <c r="BR2" s="4">
        <v>18.25</v>
      </c>
      <c r="BS2" s="73" t="s">
        <v>192</v>
      </c>
      <c r="BT2" s="72"/>
    </row>
    <row r="3" spans="1:72">
      <c r="A3" s="71">
        <v>711</v>
      </c>
      <c r="B3" s="36">
        <v>41741</v>
      </c>
      <c r="C3" s="1" t="s">
        <v>189</v>
      </c>
      <c r="D3" s="2" t="s">
        <v>182</v>
      </c>
      <c r="E3" s="2"/>
      <c r="F3" s="2" t="s">
        <v>190</v>
      </c>
      <c r="G3" s="3">
        <v>41678</v>
      </c>
      <c r="H3" s="4" t="s">
        <v>191</v>
      </c>
      <c r="I3" s="4" t="s">
        <v>192</v>
      </c>
      <c r="J3" s="4"/>
      <c r="K3" s="2" t="s">
        <v>202</v>
      </c>
      <c r="L3" s="72" t="s">
        <v>203</v>
      </c>
      <c r="M3" s="2">
        <v>108</v>
      </c>
      <c r="N3" s="2">
        <v>23.24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72"/>
      <c r="AN3" s="72"/>
      <c r="AO3" s="72"/>
      <c r="AP3" s="72"/>
      <c r="AQ3" s="72" t="s">
        <v>195</v>
      </c>
      <c r="AR3" s="73" t="s">
        <v>192</v>
      </c>
      <c r="AS3" s="73"/>
      <c r="AT3" s="73"/>
      <c r="AU3" s="4" t="s">
        <v>196</v>
      </c>
      <c r="AV3" s="4">
        <v>8.9290000000000003</v>
      </c>
      <c r="AW3" s="4" t="s">
        <v>192</v>
      </c>
      <c r="AX3" s="72"/>
      <c r="AY3" s="73">
        <v>0</v>
      </c>
      <c r="AZ3" s="73">
        <v>0</v>
      </c>
      <c r="BA3" s="73">
        <v>0</v>
      </c>
      <c r="BB3" s="73">
        <v>0</v>
      </c>
      <c r="BC3" s="73">
        <v>0</v>
      </c>
      <c r="BD3" s="73">
        <v>0</v>
      </c>
      <c r="BE3" s="73">
        <v>0</v>
      </c>
      <c r="BF3" s="73">
        <v>0</v>
      </c>
      <c r="BG3" s="4">
        <v>0</v>
      </c>
      <c r="BH3" s="4">
        <v>0</v>
      </c>
      <c r="BI3" s="73"/>
      <c r="BJ3" s="73" t="s">
        <v>192</v>
      </c>
      <c r="BK3" s="4"/>
      <c r="BL3" s="4" t="s">
        <v>192</v>
      </c>
      <c r="BM3" s="4"/>
      <c r="BN3" s="4"/>
      <c r="BO3" s="4"/>
      <c r="BP3" s="2"/>
      <c r="BQ3" s="2"/>
      <c r="BR3" s="4"/>
      <c r="BS3" s="73" t="s">
        <v>192</v>
      </c>
      <c r="BT3" s="2"/>
    </row>
    <row r="4" spans="1:72">
      <c r="A4" s="71">
        <v>1928</v>
      </c>
      <c r="B4" s="36">
        <v>41741</v>
      </c>
      <c r="C4" s="1" t="s">
        <v>189</v>
      </c>
      <c r="D4" s="2" t="s">
        <v>182</v>
      </c>
      <c r="E4" s="2"/>
      <c r="F4" s="2" t="s">
        <v>198</v>
      </c>
      <c r="G4" s="3">
        <v>41458</v>
      </c>
      <c r="H4" s="4" t="s">
        <v>191</v>
      </c>
      <c r="I4" s="4" t="s">
        <v>192</v>
      </c>
      <c r="J4" s="4"/>
      <c r="K4" s="72" t="s">
        <v>193</v>
      </c>
      <c r="L4" s="2" t="s">
        <v>194</v>
      </c>
      <c r="M4" s="2">
        <v>107.08</v>
      </c>
      <c r="N4" s="2">
        <v>30.167000000000002</v>
      </c>
      <c r="O4" s="2" t="s">
        <v>133</v>
      </c>
      <c r="P4" s="2">
        <v>500</v>
      </c>
      <c r="Q4" s="2">
        <v>22.317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14.29</v>
      </c>
      <c r="AG4" s="2"/>
      <c r="AH4" s="2"/>
      <c r="AI4" s="2"/>
      <c r="AJ4" s="2"/>
      <c r="AK4" s="2"/>
      <c r="AL4" s="2"/>
      <c r="AM4" s="72"/>
      <c r="AN4" s="72"/>
      <c r="AO4" s="72"/>
      <c r="AP4" s="72"/>
      <c r="AQ4" s="72" t="s">
        <v>199</v>
      </c>
      <c r="AR4" s="73" t="s">
        <v>192</v>
      </c>
      <c r="AS4" s="73"/>
      <c r="AT4" s="73"/>
      <c r="AU4" s="4" t="s">
        <v>196</v>
      </c>
      <c r="AV4" s="4">
        <v>8.9290000000000003</v>
      </c>
      <c r="AW4" s="73" t="s">
        <v>197</v>
      </c>
      <c r="AX4" s="72"/>
      <c r="AY4" s="73">
        <v>0</v>
      </c>
      <c r="AZ4" s="73">
        <v>0</v>
      </c>
      <c r="BA4" s="4">
        <v>0</v>
      </c>
      <c r="BB4" s="73">
        <v>0</v>
      </c>
      <c r="BC4" s="73">
        <v>0</v>
      </c>
      <c r="BD4" s="73">
        <v>0</v>
      </c>
      <c r="BE4" s="73">
        <v>0</v>
      </c>
      <c r="BF4" s="73">
        <v>0</v>
      </c>
      <c r="BG4" s="4">
        <v>0</v>
      </c>
      <c r="BH4" s="4">
        <v>0</v>
      </c>
      <c r="BI4" s="73"/>
      <c r="BJ4" s="73" t="s">
        <v>192</v>
      </c>
      <c r="BK4" s="4"/>
      <c r="BL4" s="4" t="s">
        <v>191</v>
      </c>
      <c r="BM4" s="4"/>
      <c r="BN4" s="4"/>
      <c r="BO4" s="4"/>
      <c r="BP4" s="2" t="s">
        <v>175</v>
      </c>
      <c r="BQ4" s="74" t="s">
        <v>176</v>
      </c>
      <c r="BR4" s="4">
        <v>18.25</v>
      </c>
      <c r="BS4" s="73" t="s">
        <v>192</v>
      </c>
      <c r="BT4" s="72"/>
    </row>
    <row r="5" spans="1:72">
      <c r="A5" s="71">
        <v>710</v>
      </c>
      <c r="B5" s="36">
        <v>41741</v>
      </c>
      <c r="C5" s="1" t="s">
        <v>189</v>
      </c>
      <c r="D5" s="2" t="s">
        <v>182</v>
      </c>
      <c r="E5" s="2"/>
      <c r="F5" s="2" t="s">
        <v>198</v>
      </c>
      <c r="G5" s="3">
        <v>41678</v>
      </c>
      <c r="H5" s="4" t="s">
        <v>191</v>
      </c>
      <c r="I5" s="4" t="s">
        <v>192</v>
      </c>
      <c r="J5" s="4"/>
      <c r="K5" s="2" t="s">
        <v>202</v>
      </c>
      <c r="L5" s="72" t="s">
        <v>203</v>
      </c>
      <c r="M5" s="2">
        <v>179</v>
      </c>
      <c r="N5" s="2">
        <v>23.24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15.33</v>
      </c>
      <c r="AG5" s="2"/>
      <c r="AH5" s="2"/>
      <c r="AI5" s="2"/>
      <c r="AJ5" s="2"/>
      <c r="AK5" s="2"/>
      <c r="AL5" s="2"/>
      <c r="AM5" s="72"/>
      <c r="AN5" s="72"/>
      <c r="AO5" s="72"/>
      <c r="AP5" s="72"/>
      <c r="AQ5" s="72" t="s">
        <v>199</v>
      </c>
      <c r="AR5" s="73" t="s">
        <v>192</v>
      </c>
      <c r="AS5" s="73"/>
      <c r="AT5" s="73"/>
      <c r="AU5" s="4" t="s">
        <v>196</v>
      </c>
      <c r="AV5" s="4">
        <v>8.9290000000000003</v>
      </c>
      <c r="AW5" s="4" t="s">
        <v>192</v>
      </c>
      <c r="AX5" s="72"/>
      <c r="AY5" s="73">
        <v>0</v>
      </c>
      <c r="AZ5" s="73">
        <v>0</v>
      </c>
      <c r="BA5" s="73">
        <v>0</v>
      </c>
      <c r="BB5" s="73">
        <v>0</v>
      </c>
      <c r="BC5" s="73">
        <v>0</v>
      </c>
      <c r="BD5" s="73">
        <v>0</v>
      </c>
      <c r="BE5" s="73">
        <v>0</v>
      </c>
      <c r="BF5" s="73">
        <v>0</v>
      </c>
      <c r="BG5" s="4">
        <v>0</v>
      </c>
      <c r="BH5" s="4">
        <v>0</v>
      </c>
      <c r="BI5" s="73"/>
      <c r="BJ5" s="73" t="s">
        <v>192</v>
      </c>
      <c r="BK5" s="4"/>
      <c r="BL5" s="4" t="s">
        <v>192</v>
      </c>
      <c r="BM5" s="4"/>
      <c r="BN5" s="4"/>
      <c r="BO5" s="4"/>
      <c r="BP5" s="2"/>
      <c r="BQ5" s="2"/>
      <c r="BR5" s="4"/>
      <c r="BS5" s="73" t="s">
        <v>192</v>
      </c>
      <c r="BT5" s="2"/>
    </row>
    <row r="6" spans="1:72">
      <c r="A6" s="71">
        <v>1931</v>
      </c>
      <c r="B6" s="36">
        <v>41741</v>
      </c>
      <c r="C6" s="1" t="s">
        <v>189</v>
      </c>
      <c r="D6" s="2" t="s">
        <v>182</v>
      </c>
      <c r="E6" s="2"/>
      <c r="F6" s="2" t="s">
        <v>200</v>
      </c>
      <c r="G6" s="3">
        <v>41458</v>
      </c>
      <c r="H6" s="4" t="s">
        <v>191</v>
      </c>
      <c r="I6" s="4" t="s">
        <v>192</v>
      </c>
      <c r="J6" s="4"/>
      <c r="K6" s="72" t="s">
        <v>193</v>
      </c>
      <c r="L6" s="2" t="s">
        <v>194</v>
      </c>
      <c r="M6" s="2">
        <v>98.355000000000004</v>
      </c>
      <c r="N6" s="2">
        <v>24.824999999999999</v>
      </c>
      <c r="O6" s="2"/>
      <c r="P6" s="2"/>
      <c r="Q6" s="2"/>
      <c r="R6" s="2"/>
      <c r="S6" s="2"/>
      <c r="T6" s="2"/>
      <c r="U6" s="2"/>
      <c r="V6" s="2"/>
      <c r="W6" s="2">
        <v>10.494999999999999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17.943000000000001</v>
      </c>
      <c r="AJ6" s="2"/>
      <c r="AK6" s="2"/>
      <c r="AL6" s="2"/>
      <c r="AM6" s="72"/>
      <c r="AN6" s="72"/>
      <c r="AO6" s="72"/>
      <c r="AP6" s="72"/>
      <c r="AQ6" s="72" t="s">
        <v>201</v>
      </c>
      <c r="AR6" s="73" t="s">
        <v>192</v>
      </c>
      <c r="AS6" s="73"/>
      <c r="AT6" s="73"/>
      <c r="AU6" s="4" t="s">
        <v>196</v>
      </c>
      <c r="AV6" s="4">
        <v>8.9290000000000003</v>
      </c>
      <c r="AW6" s="73" t="s">
        <v>197</v>
      </c>
      <c r="AX6" s="72"/>
      <c r="AY6" s="73">
        <v>0</v>
      </c>
      <c r="AZ6" s="73">
        <v>0</v>
      </c>
      <c r="BA6" s="73">
        <v>0</v>
      </c>
      <c r="BB6" s="73">
        <v>0</v>
      </c>
      <c r="BC6" s="73">
        <v>0</v>
      </c>
      <c r="BD6" s="73">
        <v>0</v>
      </c>
      <c r="BE6" s="73">
        <v>0</v>
      </c>
      <c r="BF6" s="73">
        <v>0</v>
      </c>
      <c r="BG6" s="4">
        <v>0</v>
      </c>
      <c r="BH6" s="4">
        <v>0</v>
      </c>
      <c r="BI6" s="73"/>
      <c r="BJ6" s="73" t="s">
        <v>192</v>
      </c>
      <c r="BK6" s="4"/>
      <c r="BL6" s="4" t="s">
        <v>192</v>
      </c>
      <c r="BM6" s="4"/>
      <c r="BN6" s="4"/>
      <c r="BO6" s="4"/>
      <c r="BP6" s="2"/>
      <c r="BQ6" s="2"/>
      <c r="BR6" s="4"/>
      <c r="BS6" s="73" t="s">
        <v>192</v>
      </c>
      <c r="BT6" s="72"/>
    </row>
    <row r="7" spans="1:72">
      <c r="A7" s="71">
        <v>712</v>
      </c>
      <c r="B7" s="36">
        <v>41741</v>
      </c>
      <c r="C7" s="1" t="s">
        <v>189</v>
      </c>
      <c r="D7" s="2" t="s">
        <v>182</v>
      </c>
      <c r="E7" s="2"/>
      <c r="F7" s="2" t="s">
        <v>200</v>
      </c>
      <c r="G7" s="3">
        <v>41678</v>
      </c>
      <c r="H7" s="4" t="s">
        <v>191</v>
      </c>
      <c r="I7" s="4" t="s">
        <v>192</v>
      </c>
      <c r="J7" s="4"/>
      <c r="K7" s="2" t="s">
        <v>202</v>
      </c>
      <c r="L7" s="72" t="s">
        <v>203</v>
      </c>
      <c r="M7" s="2">
        <v>117</v>
      </c>
      <c r="N7" s="2">
        <v>25.19</v>
      </c>
      <c r="O7" s="2"/>
      <c r="P7" s="2"/>
      <c r="Q7" s="2"/>
      <c r="R7" s="2"/>
      <c r="S7" s="2"/>
      <c r="T7" s="2"/>
      <c r="U7" s="2"/>
      <c r="V7" s="2"/>
      <c r="W7" s="2">
        <v>13.1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18.760000000000002</v>
      </c>
      <c r="AJ7" s="2"/>
      <c r="AK7" s="2"/>
      <c r="AL7" s="2"/>
      <c r="AM7" s="72"/>
      <c r="AN7" s="72"/>
      <c r="AO7" s="72"/>
      <c r="AP7" s="72"/>
      <c r="AQ7" s="72" t="s">
        <v>201</v>
      </c>
      <c r="AR7" s="73" t="s">
        <v>192</v>
      </c>
      <c r="AS7" s="73"/>
      <c r="AT7" s="73"/>
      <c r="AU7" s="4" t="s">
        <v>196</v>
      </c>
      <c r="AV7" s="4">
        <v>8.9290000000000003</v>
      </c>
      <c r="AW7" s="4" t="s">
        <v>192</v>
      </c>
      <c r="AX7" s="72"/>
      <c r="AY7" s="73">
        <v>0</v>
      </c>
      <c r="AZ7" s="73">
        <v>0</v>
      </c>
      <c r="BA7" s="73">
        <v>0</v>
      </c>
      <c r="BB7" s="73">
        <v>0</v>
      </c>
      <c r="BC7" s="73">
        <v>0</v>
      </c>
      <c r="BD7" s="73">
        <v>0</v>
      </c>
      <c r="BE7" s="73">
        <v>0</v>
      </c>
      <c r="BF7" s="73">
        <v>0</v>
      </c>
      <c r="BG7" s="4">
        <v>0</v>
      </c>
      <c r="BH7" s="4">
        <v>0</v>
      </c>
      <c r="BI7" s="73"/>
      <c r="BJ7" s="73" t="s">
        <v>192</v>
      </c>
      <c r="BK7" s="4"/>
      <c r="BL7" s="4" t="s">
        <v>192</v>
      </c>
      <c r="BM7" s="4"/>
      <c r="BN7" s="4"/>
      <c r="BO7" s="4"/>
      <c r="BP7" s="2"/>
      <c r="BQ7" s="2"/>
      <c r="BR7" s="4"/>
      <c r="BS7" s="73" t="s">
        <v>192</v>
      </c>
      <c r="BT7" s="2"/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R7"/>
  <sheetViews>
    <sheetView zoomScale="125" zoomScaleNormal="125" zoomScalePageLayoutView="125" workbookViewId="0">
      <selection activeCell="A6" sqref="A6:XFD8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70" ht="112">
      <c r="A1" s="5" t="s">
        <v>129</v>
      </c>
      <c r="B1" s="5" t="s">
        <v>130</v>
      </c>
      <c r="C1" s="6" t="s">
        <v>131</v>
      </c>
      <c r="D1" s="7" t="s">
        <v>132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119</v>
      </c>
      <c r="R1" s="11" t="s">
        <v>120</v>
      </c>
      <c r="S1" s="11" t="s">
        <v>121</v>
      </c>
      <c r="T1" s="11" t="s">
        <v>122</v>
      </c>
      <c r="U1" s="11" t="s">
        <v>123</v>
      </c>
      <c r="V1" s="12" t="s">
        <v>124</v>
      </c>
      <c r="W1" s="13" t="s">
        <v>125</v>
      </c>
      <c r="X1" s="13" t="s">
        <v>143</v>
      </c>
      <c r="Y1" s="13" t="s">
        <v>144</v>
      </c>
      <c r="Z1" s="13" t="s">
        <v>145</v>
      </c>
      <c r="AA1" s="13" t="s">
        <v>146</v>
      </c>
      <c r="AB1" s="13" t="s">
        <v>147</v>
      </c>
      <c r="AC1" s="13" t="s">
        <v>148</v>
      </c>
      <c r="AD1" s="14" t="s">
        <v>149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113</v>
      </c>
      <c r="AN1" s="18" t="s">
        <v>114</v>
      </c>
      <c r="AO1" s="18" t="s">
        <v>115</v>
      </c>
      <c r="AP1" s="18" t="s">
        <v>116</v>
      </c>
      <c r="AQ1" s="19" t="s">
        <v>117</v>
      </c>
      <c r="AR1" s="20" t="s">
        <v>118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126</v>
      </c>
      <c r="BA1" s="28" t="s">
        <v>127</v>
      </c>
      <c r="BB1" s="27" t="s">
        <v>128</v>
      </c>
      <c r="BC1" s="28" t="s">
        <v>138</v>
      </c>
      <c r="BD1" s="29" t="s">
        <v>139</v>
      </c>
      <c r="BE1" s="26" t="s">
        <v>140</v>
      </c>
      <c r="BF1" s="30" t="s">
        <v>141</v>
      </c>
      <c r="BG1" s="26" t="s">
        <v>142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31" t="s">
        <v>12</v>
      </c>
      <c r="BO1" s="31" t="s">
        <v>61</v>
      </c>
      <c r="BP1" s="32" t="s">
        <v>54</v>
      </c>
      <c r="BQ1" s="32" t="s">
        <v>8</v>
      </c>
      <c r="BR1" s="31" t="s">
        <v>11</v>
      </c>
    </row>
    <row r="2" spans="1:70">
      <c r="A2" s="71">
        <v>1930</v>
      </c>
      <c r="B2" s="3">
        <v>41554</v>
      </c>
      <c r="C2" s="1" t="s">
        <v>165</v>
      </c>
      <c r="D2" s="2" t="s">
        <v>182</v>
      </c>
      <c r="E2" s="2"/>
      <c r="F2" s="2" t="s">
        <v>180</v>
      </c>
      <c r="G2" s="3">
        <v>41458</v>
      </c>
      <c r="H2" s="4" t="s">
        <v>167</v>
      </c>
      <c r="I2" s="4" t="s">
        <v>168</v>
      </c>
      <c r="J2" s="4"/>
      <c r="K2" s="72" t="s">
        <v>169</v>
      </c>
      <c r="L2" s="2" t="s">
        <v>170</v>
      </c>
      <c r="M2" s="2">
        <v>90.801000000000002</v>
      </c>
      <c r="N2" s="2">
        <v>30.167000000000002</v>
      </c>
      <c r="O2" s="2" t="s">
        <v>171</v>
      </c>
      <c r="P2" s="2">
        <v>500</v>
      </c>
      <c r="Q2" s="2">
        <v>22.317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72"/>
      <c r="AN2" s="72"/>
      <c r="AO2" s="72"/>
      <c r="AP2" s="72"/>
      <c r="AQ2" s="72" t="s">
        <v>181</v>
      </c>
      <c r="AR2" s="73" t="s">
        <v>168</v>
      </c>
      <c r="AS2" s="73"/>
      <c r="AT2" s="73"/>
      <c r="AU2" s="4" t="s">
        <v>179</v>
      </c>
      <c r="AV2" s="4">
        <v>8.9290000000000003</v>
      </c>
      <c r="AW2" s="73" t="s">
        <v>174</v>
      </c>
      <c r="AX2" s="72"/>
      <c r="AY2" s="73">
        <v>0</v>
      </c>
      <c r="AZ2" s="73">
        <v>0</v>
      </c>
      <c r="BA2" s="4">
        <v>0</v>
      </c>
      <c r="BB2" s="73">
        <v>0</v>
      </c>
      <c r="BC2" s="73">
        <v>0</v>
      </c>
      <c r="BD2" s="73">
        <v>0</v>
      </c>
      <c r="BE2" s="73">
        <v>0</v>
      </c>
      <c r="BF2" s="73">
        <v>0</v>
      </c>
      <c r="BG2" s="4">
        <v>0</v>
      </c>
      <c r="BH2" s="4">
        <v>0</v>
      </c>
      <c r="BI2" s="73"/>
      <c r="BJ2" s="73" t="s">
        <v>168</v>
      </c>
      <c r="BK2" s="4"/>
      <c r="BL2" s="4" t="s">
        <v>167</v>
      </c>
      <c r="BM2" s="4"/>
      <c r="BN2" s="2" t="s">
        <v>175</v>
      </c>
      <c r="BO2" s="74" t="s">
        <v>176</v>
      </c>
      <c r="BP2" s="4">
        <v>18.25</v>
      </c>
      <c r="BQ2" s="73" t="s">
        <v>168</v>
      </c>
      <c r="BR2" s="72"/>
    </row>
    <row r="3" spans="1:70">
      <c r="A3" s="71">
        <v>711</v>
      </c>
      <c r="B3" s="3">
        <v>41554</v>
      </c>
      <c r="C3" s="1" t="s">
        <v>165</v>
      </c>
      <c r="D3" s="2" t="s">
        <v>183</v>
      </c>
      <c r="E3" s="2"/>
      <c r="F3" s="2" t="s">
        <v>184</v>
      </c>
      <c r="G3" s="3">
        <v>41455</v>
      </c>
      <c r="H3" s="4" t="s">
        <v>167</v>
      </c>
      <c r="I3" s="4" t="s">
        <v>168</v>
      </c>
      <c r="J3" s="4"/>
      <c r="K3" s="2" t="s">
        <v>185</v>
      </c>
      <c r="L3" s="72" t="s">
        <v>186</v>
      </c>
      <c r="M3" s="2">
        <v>99</v>
      </c>
      <c r="N3" s="2">
        <v>26.86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72"/>
      <c r="AN3" s="72"/>
      <c r="AO3" s="72"/>
      <c r="AP3" s="72"/>
      <c r="AQ3" s="72" t="s">
        <v>181</v>
      </c>
      <c r="AR3" s="73" t="s">
        <v>168</v>
      </c>
      <c r="AS3" s="73"/>
      <c r="AT3" s="73"/>
      <c r="AU3" s="4" t="s">
        <v>187</v>
      </c>
      <c r="AV3" s="4">
        <v>8.9290000000000003</v>
      </c>
      <c r="AW3" s="4" t="s">
        <v>168</v>
      </c>
      <c r="AX3" s="72"/>
      <c r="AY3" s="73">
        <v>0</v>
      </c>
      <c r="AZ3" s="73">
        <v>0</v>
      </c>
      <c r="BA3" s="73">
        <v>0</v>
      </c>
      <c r="BB3" s="73">
        <v>0</v>
      </c>
      <c r="BC3" s="73">
        <v>0</v>
      </c>
      <c r="BD3" s="73">
        <v>0</v>
      </c>
      <c r="BE3" s="73">
        <v>0</v>
      </c>
      <c r="BF3" s="73">
        <v>0</v>
      </c>
      <c r="BG3" s="4">
        <v>0</v>
      </c>
      <c r="BH3" s="4">
        <v>0</v>
      </c>
      <c r="BI3" s="73"/>
      <c r="BJ3" s="73" t="s">
        <v>168</v>
      </c>
      <c r="BK3" s="4"/>
      <c r="BL3" s="4" t="s">
        <v>168</v>
      </c>
      <c r="BM3" s="4"/>
      <c r="BN3" s="2"/>
      <c r="BO3" s="2"/>
      <c r="BP3" s="4"/>
      <c r="BQ3" s="73" t="s">
        <v>168</v>
      </c>
      <c r="BR3" s="2"/>
    </row>
    <row r="4" spans="1:70">
      <c r="A4" s="71">
        <v>1928</v>
      </c>
      <c r="B4" s="3">
        <v>41554</v>
      </c>
      <c r="C4" s="1" t="s">
        <v>165</v>
      </c>
      <c r="D4" s="2" t="s">
        <v>182</v>
      </c>
      <c r="E4" s="2"/>
      <c r="F4" s="2" t="s">
        <v>166</v>
      </c>
      <c r="G4" s="3">
        <v>41458</v>
      </c>
      <c r="H4" s="4" t="s">
        <v>167</v>
      </c>
      <c r="I4" s="4" t="s">
        <v>168</v>
      </c>
      <c r="J4" s="4"/>
      <c r="K4" s="72" t="s">
        <v>169</v>
      </c>
      <c r="L4" s="2" t="s">
        <v>170</v>
      </c>
      <c r="M4" s="2">
        <v>107.08</v>
      </c>
      <c r="N4" s="2">
        <v>30.167000000000002</v>
      </c>
      <c r="O4" s="2" t="s">
        <v>171</v>
      </c>
      <c r="P4" s="2">
        <v>500</v>
      </c>
      <c r="Q4" s="2">
        <v>22.317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14.29</v>
      </c>
      <c r="AG4" s="2"/>
      <c r="AH4" s="2"/>
      <c r="AI4" s="2"/>
      <c r="AJ4" s="2"/>
      <c r="AK4" s="2"/>
      <c r="AL4" s="2"/>
      <c r="AM4" s="72"/>
      <c r="AN4" s="72"/>
      <c r="AO4" s="72"/>
      <c r="AP4" s="72"/>
      <c r="AQ4" s="72" t="s">
        <v>172</v>
      </c>
      <c r="AR4" s="73" t="s">
        <v>168</v>
      </c>
      <c r="AS4" s="73"/>
      <c r="AT4" s="73"/>
      <c r="AU4" s="4" t="s">
        <v>173</v>
      </c>
      <c r="AV4" s="4">
        <v>8.9290000000000003</v>
      </c>
      <c r="AW4" s="73" t="s">
        <v>174</v>
      </c>
      <c r="AX4" s="72"/>
      <c r="AY4" s="73">
        <v>0</v>
      </c>
      <c r="AZ4" s="73">
        <v>0</v>
      </c>
      <c r="BA4" s="4">
        <v>0</v>
      </c>
      <c r="BB4" s="73">
        <v>0</v>
      </c>
      <c r="BC4" s="73">
        <v>0</v>
      </c>
      <c r="BD4" s="73">
        <v>0</v>
      </c>
      <c r="BE4" s="73">
        <v>0</v>
      </c>
      <c r="BF4" s="73">
        <v>0</v>
      </c>
      <c r="BG4" s="4">
        <v>0</v>
      </c>
      <c r="BH4" s="4">
        <v>0</v>
      </c>
      <c r="BI4" s="73"/>
      <c r="BJ4" s="73" t="s">
        <v>168</v>
      </c>
      <c r="BK4" s="4"/>
      <c r="BL4" s="4" t="s">
        <v>167</v>
      </c>
      <c r="BM4" s="4"/>
      <c r="BN4" s="2" t="s">
        <v>175</v>
      </c>
      <c r="BO4" s="74" t="s">
        <v>176</v>
      </c>
      <c r="BP4" s="4">
        <v>18.25</v>
      </c>
      <c r="BQ4" s="73" t="s">
        <v>168</v>
      </c>
      <c r="BR4" s="72"/>
    </row>
    <row r="5" spans="1:70">
      <c r="A5" s="71">
        <v>710</v>
      </c>
      <c r="B5" s="3">
        <v>41554</v>
      </c>
      <c r="C5" s="1" t="s">
        <v>165</v>
      </c>
      <c r="D5" s="2" t="s">
        <v>183</v>
      </c>
      <c r="E5" s="2"/>
      <c r="F5" s="2" t="s">
        <v>166</v>
      </c>
      <c r="G5" s="3">
        <v>41455</v>
      </c>
      <c r="H5" s="4" t="s">
        <v>167</v>
      </c>
      <c r="I5" s="4" t="s">
        <v>168</v>
      </c>
      <c r="J5" s="4"/>
      <c r="K5" s="2" t="s">
        <v>185</v>
      </c>
      <c r="L5" s="72" t="s">
        <v>186</v>
      </c>
      <c r="M5" s="2">
        <v>160</v>
      </c>
      <c r="N5" s="2">
        <v>26.89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18.43</v>
      </c>
      <c r="AG5" s="2"/>
      <c r="AH5" s="2"/>
      <c r="AI5" s="2"/>
      <c r="AJ5" s="2"/>
      <c r="AK5" s="2"/>
      <c r="AL5" s="2"/>
      <c r="AM5" s="72"/>
      <c r="AN5" s="72"/>
      <c r="AO5" s="72"/>
      <c r="AP5" s="72"/>
      <c r="AQ5" s="72" t="s">
        <v>172</v>
      </c>
      <c r="AR5" s="73" t="s">
        <v>168</v>
      </c>
      <c r="AS5" s="73"/>
      <c r="AT5" s="73"/>
      <c r="AU5" s="4" t="s">
        <v>187</v>
      </c>
      <c r="AV5" s="4">
        <v>8.9290000000000003</v>
      </c>
      <c r="AW5" s="4" t="s">
        <v>168</v>
      </c>
      <c r="AX5" s="72"/>
      <c r="AY5" s="73">
        <v>0</v>
      </c>
      <c r="AZ5" s="73">
        <v>0</v>
      </c>
      <c r="BA5" s="73">
        <v>0</v>
      </c>
      <c r="BB5" s="73">
        <v>0</v>
      </c>
      <c r="BC5" s="73">
        <v>0</v>
      </c>
      <c r="BD5" s="73">
        <v>0</v>
      </c>
      <c r="BE5" s="73">
        <v>0</v>
      </c>
      <c r="BF5" s="73">
        <v>0</v>
      </c>
      <c r="BG5" s="4">
        <v>0</v>
      </c>
      <c r="BH5" s="4">
        <v>0</v>
      </c>
      <c r="BI5" s="73"/>
      <c r="BJ5" s="73" t="s">
        <v>168</v>
      </c>
      <c r="BK5" s="4"/>
      <c r="BL5" s="4" t="s">
        <v>168</v>
      </c>
      <c r="BM5" s="4"/>
      <c r="BN5" s="2"/>
      <c r="BO5" s="2"/>
      <c r="BP5" s="4"/>
      <c r="BQ5" s="73" t="s">
        <v>168</v>
      </c>
      <c r="BR5" s="2"/>
    </row>
    <row r="6" spans="1:70">
      <c r="A6" s="71">
        <v>1931</v>
      </c>
      <c r="B6" s="3">
        <v>41554</v>
      </c>
      <c r="C6" s="1" t="s">
        <v>165</v>
      </c>
      <c r="D6" s="2" t="s">
        <v>182</v>
      </c>
      <c r="E6" s="2"/>
      <c r="F6" s="2" t="s">
        <v>177</v>
      </c>
      <c r="G6" s="3">
        <v>41458</v>
      </c>
      <c r="H6" s="4" t="s">
        <v>167</v>
      </c>
      <c r="I6" s="4" t="s">
        <v>168</v>
      </c>
      <c r="J6" s="4"/>
      <c r="K6" s="72" t="s">
        <v>169</v>
      </c>
      <c r="L6" s="2" t="s">
        <v>170</v>
      </c>
      <c r="M6" s="2">
        <v>98.355000000000004</v>
      </c>
      <c r="N6" s="2">
        <v>24.824999999999999</v>
      </c>
      <c r="O6" s="2"/>
      <c r="P6" s="2"/>
      <c r="Q6" s="2"/>
      <c r="R6" s="2"/>
      <c r="S6" s="2"/>
      <c r="T6" s="2"/>
      <c r="U6" s="2"/>
      <c r="V6" s="2"/>
      <c r="W6" s="2">
        <v>10.494999999999999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17.943000000000001</v>
      </c>
      <c r="AJ6" s="2"/>
      <c r="AK6" s="2"/>
      <c r="AL6" s="2"/>
      <c r="AM6" s="72"/>
      <c r="AN6" s="72"/>
      <c r="AO6" s="72"/>
      <c r="AP6" s="72"/>
      <c r="AQ6" s="72" t="s">
        <v>178</v>
      </c>
      <c r="AR6" s="73" t="s">
        <v>168</v>
      </c>
      <c r="AS6" s="73"/>
      <c r="AT6" s="73"/>
      <c r="AU6" s="4" t="s">
        <v>179</v>
      </c>
      <c r="AV6" s="4">
        <v>8.9290000000000003</v>
      </c>
      <c r="AW6" s="73" t="s">
        <v>174</v>
      </c>
      <c r="AX6" s="72"/>
      <c r="AY6" s="73">
        <v>0</v>
      </c>
      <c r="AZ6" s="73">
        <v>0</v>
      </c>
      <c r="BA6" s="73">
        <v>0</v>
      </c>
      <c r="BB6" s="73">
        <v>0</v>
      </c>
      <c r="BC6" s="73">
        <v>0</v>
      </c>
      <c r="BD6" s="73">
        <v>0</v>
      </c>
      <c r="BE6" s="73">
        <v>0</v>
      </c>
      <c r="BF6" s="73">
        <v>0</v>
      </c>
      <c r="BG6" s="4">
        <v>0</v>
      </c>
      <c r="BH6" s="4">
        <v>0</v>
      </c>
      <c r="BI6" s="73"/>
      <c r="BJ6" s="73" t="s">
        <v>168</v>
      </c>
      <c r="BK6" s="4"/>
      <c r="BL6" s="4" t="s">
        <v>168</v>
      </c>
      <c r="BM6" s="4"/>
      <c r="BN6" s="2"/>
      <c r="BO6" s="2"/>
      <c r="BP6" s="4"/>
      <c r="BQ6" s="73" t="s">
        <v>168</v>
      </c>
      <c r="BR6" s="72"/>
    </row>
    <row r="7" spans="1:70">
      <c r="A7" s="71">
        <v>712</v>
      </c>
      <c r="B7" s="3">
        <v>41554</v>
      </c>
      <c r="C7" s="1" t="s">
        <v>165</v>
      </c>
      <c r="D7" s="2" t="s">
        <v>183</v>
      </c>
      <c r="E7" s="2"/>
      <c r="F7" s="2" t="s">
        <v>177</v>
      </c>
      <c r="G7" s="3">
        <v>41455</v>
      </c>
      <c r="H7" s="4" t="s">
        <v>167</v>
      </c>
      <c r="I7" s="4" t="s">
        <v>168</v>
      </c>
      <c r="J7" s="4"/>
      <c r="K7" s="2" t="s">
        <v>185</v>
      </c>
      <c r="L7" s="72" t="s">
        <v>186</v>
      </c>
      <c r="M7" s="2">
        <v>115</v>
      </c>
      <c r="N7" s="2">
        <v>30.06</v>
      </c>
      <c r="O7" s="2"/>
      <c r="P7" s="2"/>
      <c r="Q7" s="2"/>
      <c r="R7" s="2"/>
      <c r="S7" s="2"/>
      <c r="T7" s="2"/>
      <c r="U7" s="2"/>
      <c r="V7" s="2"/>
      <c r="W7" s="2">
        <v>15.44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21.23</v>
      </c>
      <c r="AJ7" s="2"/>
      <c r="AK7" s="2"/>
      <c r="AL7" s="2"/>
      <c r="AM7" s="72"/>
      <c r="AN7" s="72"/>
      <c r="AO7" s="72"/>
      <c r="AP7" s="72"/>
      <c r="AQ7" s="72" t="s">
        <v>178</v>
      </c>
      <c r="AR7" s="73" t="s">
        <v>188</v>
      </c>
      <c r="AS7" s="73"/>
      <c r="AT7" s="73"/>
      <c r="AU7" s="4" t="s">
        <v>187</v>
      </c>
      <c r="AV7" s="4">
        <v>8.9290000000000003</v>
      </c>
      <c r="AW7" s="4" t="s">
        <v>168</v>
      </c>
      <c r="AX7" s="72"/>
      <c r="AY7" s="73">
        <v>0</v>
      </c>
      <c r="AZ7" s="73">
        <v>0</v>
      </c>
      <c r="BA7" s="73">
        <v>0</v>
      </c>
      <c r="BB7" s="73">
        <v>0</v>
      </c>
      <c r="BC7" s="73">
        <v>0</v>
      </c>
      <c r="BD7" s="73">
        <v>0</v>
      </c>
      <c r="BE7" s="73">
        <v>0</v>
      </c>
      <c r="BF7" s="73">
        <v>0</v>
      </c>
      <c r="BG7" s="4">
        <v>0</v>
      </c>
      <c r="BH7" s="4">
        <v>0</v>
      </c>
      <c r="BI7" s="73"/>
      <c r="BJ7" s="73" t="s">
        <v>168</v>
      </c>
      <c r="BK7" s="4"/>
      <c r="BL7" s="4" t="s">
        <v>168</v>
      </c>
      <c r="BM7" s="4"/>
      <c r="BN7" s="2"/>
      <c r="BO7" s="2"/>
      <c r="BP7" s="4"/>
      <c r="BQ7" s="73" t="s">
        <v>168</v>
      </c>
      <c r="BR7" s="2"/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S7"/>
  <sheetViews>
    <sheetView topLeftCell="B1" zoomScale="125" zoomScaleNormal="125" zoomScalePageLayoutView="125" workbookViewId="0">
      <selection activeCell="A6" sqref="A6:XFD8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97" ht="112">
      <c r="A1" s="5" t="s">
        <v>129</v>
      </c>
      <c r="B1" s="5" t="s">
        <v>130</v>
      </c>
      <c r="C1" s="6" t="s">
        <v>131</v>
      </c>
      <c r="D1" s="7" t="s">
        <v>132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119</v>
      </c>
      <c r="R1" s="11" t="s">
        <v>120</v>
      </c>
      <c r="S1" s="11" t="s">
        <v>121</v>
      </c>
      <c r="T1" s="11" t="s">
        <v>122</v>
      </c>
      <c r="U1" s="11" t="s">
        <v>123</v>
      </c>
      <c r="V1" s="12" t="s">
        <v>124</v>
      </c>
      <c r="W1" s="13" t="s">
        <v>125</v>
      </c>
      <c r="X1" s="13" t="s">
        <v>143</v>
      </c>
      <c r="Y1" s="13" t="s">
        <v>144</v>
      </c>
      <c r="Z1" s="13" t="s">
        <v>145</v>
      </c>
      <c r="AA1" s="13" t="s">
        <v>146</v>
      </c>
      <c r="AB1" s="13" t="s">
        <v>147</v>
      </c>
      <c r="AC1" s="13" t="s">
        <v>148</v>
      </c>
      <c r="AD1" s="14" t="s">
        <v>149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113</v>
      </c>
      <c r="AN1" s="18" t="s">
        <v>114</v>
      </c>
      <c r="AO1" s="18" t="s">
        <v>115</v>
      </c>
      <c r="AP1" s="18" t="s">
        <v>116</v>
      </c>
      <c r="AQ1" s="19" t="s">
        <v>117</v>
      </c>
      <c r="AR1" s="20" t="s">
        <v>118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126</v>
      </c>
      <c r="BA1" s="28" t="s">
        <v>127</v>
      </c>
      <c r="BB1" s="27" t="s">
        <v>128</v>
      </c>
      <c r="BC1" s="28" t="s">
        <v>138</v>
      </c>
      <c r="BD1" s="29" t="s">
        <v>139</v>
      </c>
      <c r="BE1" s="26" t="s">
        <v>140</v>
      </c>
      <c r="BF1" s="30" t="s">
        <v>141</v>
      </c>
      <c r="BG1" s="26" t="s">
        <v>142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31" t="s">
        <v>12</v>
      </c>
      <c r="BO1" s="31" t="s">
        <v>61</v>
      </c>
      <c r="BP1" s="32" t="s">
        <v>54</v>
      </c>
      <c r="BQ1" s="32" t="s">
        <v>8</v>
      </c>
      <c r="BR1" s="31" t="s">
        <v>11</v>
      </c>
    </row>
    <row r="2" spans="1:97" s="37" customFormat="1">
      <c r="A2" s="2">
        <v>1638</v>
      </c>
      <c r="B2" s="36">
        <v>41466</v>
      </c>
      <c r="C2" s="1" t="s">
        <v>153</v>
      </c>
      <c r="D2" s="2" t="s">
        <v>154</v>
      </c>
      <c r="E2" s="2"/>
      <c r="F2" s="2" t="s">
        <v>155</v>
      </c>
      <c r="G2" s="3">
        <v>41090</v>
      </c>
      <c r="H2" s="4" t="s">
        <v>71</v>
      </c>
      <c r="I2" s="4" t="s">
        <v>150</v>
      </c>
      <c r="J2" s="4"/>
      <c r="K2" s="2" t="s">
        <v>107</v>
      </c>
      <c r="L2" s="2" t="s">
        <v>134</v>
      </c>
      <c r="M2" s="2">
        <v>90.801000000000002</v>
      </c>
      <c r="N2" s="2">
        <v>32.32</v>
      </c>
      <c r="O2" s="2" t="s">
        <v>133</v>
      </c>
      <c r="P2" s="2">
        <v>500</v>
      </c>
      <c r="Q2" s="2">
        <v>23.725000000000001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 t="s">
        <v>109</v>
      </c>
      <c r="AR2" s="4" t="s">
        <v>150</v>
      </c>
      <c r="AS2" s="4"/>
      <c r="AT2" s="4"/>
      <c r="AU2" s="4" t="s">
        <v>110</v>
      </c>
      <c r="AV2" s="4">
        <v>6.6710000000000003</v>
      </c>
      <c r="AW2" s="4" t="s">
        <v>72</v>
      </c>
      <c r="AX2" s="2"/>
      <c r="AY2" s="4">
        <v>0</v>
      </c>
      <c r="AZ2" s="4">
        <v>0</v>
      </c>
      <c r="BA2" s="4">
        <v>0</v>
      </c>
      <c r="BB2" s="4">
        <v>0</v>
      </c>
      <c r="BC2" s="4">
        <v>0</v>
      </c>
      <c r="BD2" s="4">
        <v>0</v>
      </c>
      <c r="BE2" s="4">
        <v>0</v>
      </c>
      <c r="BF2" s="4">
        <v>0</v>
      </c>
      <c r="BG2" s="4">
        <v>0</v>
      </c>
      <c r="BH2" s="4">
        <v>0</v>
      </c>
      <c r="BI2" s="4"/>
      <c r="BJ2" s="4" t="s">
        <v>150</v>
      </c>
      <c r="BK2" s="4"/>
      <c r="BL2" s="4" t="s">
        <v>150</v>
      </c>
      <c r="BM2" s="4"/>
      <c r="BN2" s="2"/>
      <c r="BO2" s="2"/>
      <c r="BP2" s="4"/>
      <c r="BQ2" s="4" t="s">
        <v>150</v>
      </c>
      <c r="BR2" s="2"/>
    </row>
    <row r="3" spans="1:97" s="37" customFormat="1">
      <c r="A3" s="2">
        <v>711</v>
      </c>
      <c r="B3" s="36">
        <v>41466</v>
      </c>
      <c r="C3" s="1" t="s">
        <v>111</v>
      </c>
      <c r="D3" s="2" t="s">
        <v>112</v>
      </c>
      <c r="E3" s="2"/>
      <c r="F3" s="2" t="s">
        <v>28</v>
      </c>
      <c r="G3" s="3">
        <v>41152</v>
      </c>
      <c r="H3" s="4" t="s">
        <v>71</v>
      </c>
      <c r="I3" s="4" t="s">
        <v>150</v>
      </c>
      <c r="J3" s="4"/>
      <c r="K3" s="2" t="s">
        <v>29</v>
      </c>
      <c r="L3" s="2" t="s">
        <v>30</v>
      </c>
      <c r="M3" s="2">
        <v>89</v>
      </c>
      <c r="N3" s="2">
        <v>23.12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 t="s">
        <v>109</v>
      </c>
      <c r="AR3" s="4" t="s">
        <v>150</v>
      </c>
      <c r="AS3" s="4"/>
      <c r="AT3" s="4"/>
      <c r="AU3" s="4" t="s">
        <v>110</v>
      </c>
      <c r="AV3" s="4">
        <v>6.7709999999999999</v>
      </c>
      <c r="AW3" s="4" t="s">
        <v>150</v>
      </c>
      <c r="AX3" s="2"/>
      <c r="AY3" s="4">
        <v>0</v>
      </c>
      <c r="AZ3" s="4">
        <v>0</v>
      </c>
      <c r="BA3" s="4">
        <v>0</v>
      </c>
      <c r="BB3" s="4">
        <v>0</v>
      </c>
      <c r="BC3" s="4">
        <v>0</v>
      </c>
      <c r="BD3" s="4">
        <v>0</v>
      </c>
      <c r="BE3" s="4">
        <v>0</v>
      </c>
      <c r="BF3" s="4">
        <v>0</v>
      </c>
      <c r="BG3" s="4">
        <v>0</v>
      </c>
      <c r="BH3" s="4">
        <v>0</v>
      </c>
      <c r="BI3" s="4"/>
      <c r="BJ3" s="4" t="s">
        <v>150</v>
      </c>
      <c r="BK3" s="4"/>
      <c r="BL3" s="4" t="s">
        <v>150</v>
      </c>
      <c r="BM3" s="4"/>
      <c r="BN3" s="2"/>
      <c r="BO3" s="2"/>
      <c r="BP3" s="4"/>
      <c r="BQ3" s="4" t="s">
        <v>150</v>
      </c>
      <c r="BR3" s="2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</row>
    <row r="4" spans="1:97" s="37" customFormat="1">
      <c r="A4" s="2">
        <v>1636</v>
      </c>
      <c r="B4" s="36">
        <v>41466</v>
      </c>
      <c r="C4" s="1" t="s">
        <v>111</v>
      </c>
      <c r="D4" s="2" t="s">
        <v>112</v>
      </c>
      <c r="E4" s="2"/>
      <c r="F4" s="2" t="s">
        <v>31</v>
      </c>
      <c r="G4" s="3">
        <v>41090</v>
      </c>
      <c r="H4" s="4" t="s">
        <v>71</v>
      </c>
      <c r="I4" s="4" t="s">
        <v>150</v>
      </c>
      <c r="J4" s="4"/>
      <c r="K4" s="2" t="s">
        <v>107</v>
      </c>
      <c r="L4" s="2" t="s">
        <v>134</v>
      </c>
      <c r="M4" s="2">
        <v>107.08</v>
      </c>
      <c r="N4" s="2">
        <v>32.32</v>
      </c>
      <c r="O4" s="2" t="s">
        <v>133</v>
      </c>
      <c r="P4" s="2">
        <v>500</v>
      </c>
      <c r="Q4" s="2">
        <v>23.725000000000001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14.29</v>
      </c>
      <c r="AG4" s="2"/>
      <c r="AH4" s="2"/>
      <c r="AI4" s="2"/>
      <c r="AJ4" s="2"/>
      <c r="AK4" s="2"/>
      <c r="AL4" s="2"/>
      <c r="AM4" s="2"/>
      <c r="AN4" s="2"/>
      <c r="AO4" s="2"/>
      <c r="AP4" s="2"/>
      <c r="AQ4" s="2" t="s">
        <v>32</v>
      </c>
      <c r="AR4" s="4" t="s">
        <v>150</v>
      </c>
      <c r="AS4" s="4"/>
      <c r="AT4" s="4"/>
      <c r="AU4" s="4" t="s">
        <v>110</v>
      </c>
      <c r="AV4" s="4">
        <v>6.6710000000000003</v>
      </c>
      <c r="AW4" s="4" t="s">
        <v>72</v>
      </c>
      <c r="AX4" s="2"/>
      <c r="AY4" s="4">
        <v>0</v>
      </c>
      <c r="AZ4" s="4">
        <v>0</v>
      </c>
      <c r="BA4" s="4">
        <v>0</v>
      </c>
      <c r="BB4" s="4">
        <v>0</v>
      </c>
      <c r="BC4" s="4">
        <v>0</v>
      </c>
      <c r="BD4" s="4">
        <v>0</v>
      </c>
      <c r="BE4" s="4">
        <v>0</v>
      </c>
      <c r="BF4" s="4">
        <v>0</v>
      </c>
      <c r="BG4" s="4">
        <v>0</v>
      </c>
      <c r="BH4" s="4">
        <v>0</v>
      </c>
      <c r="BI4" s="4"/>
      <c r="BJ4" s="4" t="s">
        <v>150</v>
      </c>
      <c r="BK4" s="4"/>
      <c r="BL4" s="4" t="s">
        <v>150</v>
      </c>
      <c r="BM4" s="4"/>
      <c r="BN4" s="2"/>
      <c r="BO4" s="2"/>
      <c r="BP4" s="4"/>
      <c r="BQ4" s="4" t="s">
        <v>150</v>
      </c>
      <c r="BR4" s="2"/>
    </row>
    <row r="5" spans="1:97" s="37" customFormat="1">
      <c r="A5" s="2">
        <v>710</v>
      </c>
      <c r="B5" s="36">
        <v>41466</v>
      </c>
      <c r="C5" s="1" t="s">
        <v>111</v>
      </c>
      <c r="D5" s="2" t="s">
        <v>112</v>
      </c>
      <c r="E5" s="2"/>
      <c r="F5" s="2" t="s">
        <v>31</v>
      </c>
      <c r="G5" s="3">
        <v>41152</v>
      </c>
      <c r="H5" s="4" t="s">
        <v>71</v>
      </c>
      <c r="I5" s="4" t="s">
        <v>150</v>
      </c>
      <c r="J5" s="4"/>
      <c r="K5" s="2" t="s">
        <v>29</v>
      </c>
      <c r="L5" s="2" t="s">
        <v>30</v>
      </c>
      <c r="M5" s="2">
        <v>153</v>
      </c>
      <c r="N5" s="2">
        <v>23.12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13.79</v>
      </c>
      <c r="AG5" s="2"/>
      <c r="AH5" s="2"/>
      <c r="AI5" s="2"/>
      <c r="AJ5" s="2"/>
      <c r="AK5" s="2"/>
      <c r="AL5" s="2"/>
      <c r="AM5" s="2"/>
      <c r="AN5" s="2"/>
      <c r="AO5" s="2"/>
      <c r="AP5" s="2"/>
      <c r="AQ5" s="2" t="s">
        <v>32</v>
      </c>
      <c r="AR5" s="4" t="s">
        <v>150</v>
      </c>
      <c r="AS5" s="4"/>
      <c r="AT5" s="4"/>
      <c r="AU5" s="4" t="s">
        <v>110</v>
      </c>
      <c r="AV5" s="4">
        <v>6.7709999999999999</v>
      </c>
      <c r="AW5" s="4" t="s">
        <v>150</v>
      </c>
      <c r="AX5" s="2"/>
      <c r="AY5" s="4">
        <v>0</v>
      </c>
      <c r="AZ5" s="4">
        <v>0</v>
      </c>
      <c r="BA5" s="4">
        <v>0</v>
      </c>
      <c r="BB5" s="4">
        <v>0</v>
      </c>
      <c r="BC5" s="4">
        <v>0</v>
      </c>
      <c r="BD5" s="4">
        <v>0</v>
      </c>
      <c r="BE5" s="4">
        <v>0</v>
      </c>
      <c r="BF5" s="4">
        <v>0</v>
      </c>
      <c r="BG5" s="4">
        <v>0</v>
      </c>
      <c r="BH5" s="4">
        <v>0</v>
      </c>
      <c r="BI5" s="4"/>
      <c r="BJ5" s="4" t="s">
        <v>150</v>
      </c>
      <c r="BK5" s="4"/>
      <c r="BL5" s="4" t="s">
        <v>150</v>
      </c>
      <c r="BM5" s="4"/>
      <c r="BN5" s="2"/>
      <c r="BO5" s="2"/>
      <c r="BP5" s="4"/>
      <c r="BQ5" s="4" t="s">
        <v>150</v>
      </c>
      <c r="BR5" s="2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</row>
    <row r="6" spans="1:97" s="37" customFormat="1">
      <c r="A6" s="2">
        <v>1639</v>
      </c>
      <c r="B6" s="36">
        <v>41466</v>
      </c>
      <c r="C6" s="1" t="s">
        <v>111</v>
      </c>
      <c r="D6" s="2" t="s">
        <v>112</v>
      </c>
      <c r="E6" s="2"/>
      <c r="F6" s="2" t="s">
        <v>33</v>
      </c>
      <c r="G6" s="3">
        <v>41090</v>
      </c>
      <c r="H6" s="4" t="s">
        <v>71</v>
      </c>
      <c r="I6" s="4" t="s">
        <v>150</v>
      </c>
      <c r="J6" s="4"/>
      <c r="K6" s="2" t="s">
        <v>107</v>
      </c>
      <c r="L6" s="2" t="s">
        <v>134</v>
      </c>
      <c r="M6" s="2">
        <v>98.355000000000004</v>
      </c>
      <c r="N6" s="2">
        <v>25.841999999999999</v>
      </c>
      <c r="O6" s="2"/>
      <c r="P6" s="2"/>
      <c r="Q6" s="2"/>
      <c r="R6" s="2"/>
      <c r="S6" s="2"/>
      <c r="T6" s="2"/>
      <c r="U6" s="2"/>
      <c r="V6" s="2"/>
      <c r="W6" s="2">
        <v>10.494999999999999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18.317</v>
      </c>
      <c r="AJ6" s="2"/>
      <c r="AK6" s="2"/>
      <c r="AL6" s="2"/>
      <c r="AM6" s="2"/>
      <c r="AN6" s="2"/>
      <c r="AO6" s="2"/>
      <c r="AP6" s="2"/>
      <c r="AQ6" s="2" t="s">
        <v>34</v>
      </c>
      <c r="AR6" s="4" t="s">
        <v>150</v>
      </c>
      <c r="AS6" s="4"/>
      <c r="AT6" s="4"/>
      <c r="AU6" s="4" t="s">
        <v>110</v>
      </c>
      <c r="AV6" s="4">
        <v>6.6710000000000003</v>
      </c>
      <c r="AW6" s="4" t="s">
        <v>72</v>
      </c>
      <c r="AX6" s="2"/>
      <c r="AY6" s="4">
        <v>0</v>
      </c>
      <c r="AZ6" s="4">
        <v>0</v>
      </c>
      <c r="BA6" s="4">
        <v>0</v>
      </c>
      <c r="BB6" s="4">
        <v>0</v>
      </c>
      <c r="BC6" s="4">
        <v>0</v>
      </c>
      <c r="BD6" s="4">
        <v>0</v>
      </c>
      <c r="BE6" s="4">
        <v>0</v>
      </c>
      <c r="BF6" s="4">
        <v>0</v>
      </c>
      <c r="BG6" s="4">
        <v>0</v>
      </c>
      <c r="BH6" s="4">
        <v>0</v>
      </c>
      <c r="BI6" s="4"/>
      <c r="BJ6" s="4" t="s">
        <v>150</v>
      </c>
      <c r="BK6" s="4"/>
      <c r="BL6" s="4" t="s">
        <v>150</v>
      </c>
      <c r="BM6" s="4"/>
      <c r="BN6" s="2"/>
      <c r="BO6" s="2"/>
      <c r="BP6" s="4"/>
      <c r="BQ6" s="4" t="s">
        <v>150</v>
      </c>
      <c r="BR6" s="2"/>
    </row>
    <row r="7" spans="1:97" s="37" customFormat="1">
      <c r="A7" s="2">
        <v>712</v>
      </c>
      <c r="B7" s="36">
        <v>41466</v>
      </c>
      <c r="C7" s="1" t="s">
        <v>111</v>
      </c>
      <c r="D7" s="2" t="s">
        <v>112</v>
      </c>
      <c r="E7" s="2"/>
      <c r="F7" s="2" t="s">
        <v>33</v>
      </c>
      <c r="G7" s="3">
        <v>41152</v>
      </c>
      <c r="H7" s="4" t="s">
        <v>71</v>
      </c>
      <c r="I7" s="4" t="s">
        <v>150</v>
      </c>
      <c r="J7" s="4"/>
      <c r="K7" s="2" t="s">
        <v>29</v>
      </c>
      <c r="L7" s="2" t="s">
        <v>30</v>
      </c>
      <c r="M7" s="2">
        <v>92</v>
      </c>
      <c r="N7" s="2">
        <v>24.58</v>
      </c>
      <c r="O7" s="2"/>
      <c r="P7" s="2"/>
      <c r="Q7" s="2"/>
      <c r="R7" s="2"/>
      <c r="S7" s="2"/>
      <c r="T7" s="2"/>
      <c r="U7" s="2"/>
      <c r="V7" s="2"/>
      <c r="W7" s="2">
        <v>8.5399999999999991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16.149999999999999</v>
      </c>
      <c r="AJ7" s="2"/>
      <c r="AK7" s="2"/>
      <c r="AL7" s="2"/>
      <c r="AM7" s="2"/>
      <c r="AN7" s="2"/>
      <c r="AO7" s="2"/>
      <c r="AP7" s="2"/>
      <c r="AQ7" s="2" t="s">
        <v>34</v>
      </c>
      <c r="AR7" s="4" t="s">
        <v>150</v>
      </c>
      <c r="AS7" s="4"/>
      <c r="AT7" s="4"/>
      <c r="AU7" s="4" t="s">
        <v>110</v>
      </c>
      <c r="AV7" s="4">
        <v>6.7709999999999999</v>
      </c>
      <c r="AW7" s="4" t="s">
        <v>150</v>
      </c>
      <c r="AX7" s="2"/>
      <c r="AY7" s="4">
        <v>0</v>
      </c>
      <c r="AZ7" s="4">
        <v>0</v>
      </c>
      <c r="BA7" s="4">
        <v>0</v>
      </c>
      <c r="BB7" s="4">
        <v>0</v>
      </c>
      <c r="BC7" s="4">
        <v>0</v>
      </c>
      <c r="BD7" s="4">
        <v>0</v>
      </c>
      <c r="BE7" s="4">
        <v>0</v>
      </c>
      <c r="BF7" s="4">
        <v>0</v>
      </c>
      <c r="BG7" s="4">
        <v>0</v>
      </c>
      <c r="BH7" s="4">
        <v>0</v>
      </c>
      <c r="BI7" s="4"/>
      <c r="BJ7" s="4" t="s">
        <v>150</v>
      </c>
      <c r="BK7" s="4"/>
      <c r="BL7" s="4" t="s">
        <v>150</v>
      </c>
      <c r="BM7" s="4"/>
      <c r="BN7" s="2"/>
      <c r="BO7" s="2"/>
      <c r="BP7" s="4"/>
      <c r="BQ7" s="4" t="s">
        <v>150</v>
      </c>
      <c r="BR7" s="2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</row>
  </sheetData>
  <phoneticPr fontId="3" type="noConversion"/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S7"/>
  <sheetViews>
    <sheetView zoomScale="125" zoomScaleNormal="125" zoomScalePageLayoutView="125" workbookViewId="0">
      <selection activeCell="G2" sqref="G2:G7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97" ht="112">
      <c r="A1" s="5" t="s">
        <v>129</v>
      </c>
      <c r="B1" s="5" t="s">
        <v>130</v>
      </c>
      <c r="C1" s="6" t="s">
        <v>131</v>
      </c>
      <c r="D1" s="7" t="s">
        <v>132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119</v>
      </c>
      <c r="R1" s="11" t="s">
        <v>120</v>
      </c>
      <c r="S1" s="11" t="s">
        <v>121</v>
      </c>
      <c r="T1" s="11" t="s">
        <v>122</v>
      </c>
      <c r="U1" s="11" t="s">
        <v>123</v>
      </c>
      <c r="V1" s="12" t="s">
        <v>124</v>
      </c>
      <c r="W1" s="13" t="s">
        <v>125</v>
      </c>
      <c r="X1" s="13" t="s">
        <v>143</v>
      </c>
      <c r="Y1" s="13" t="s">
        <v>144</v>
      </c>
      <c r="Z1" s="13" t="s">
        <v>145</v>
      </c>
      <c r="AA1" s="13" t="s">
        <v>146</v>
      </c>
      <c r="AB1" s="13" t="s">
        <v>147</v>
      </c>
      <c r="AC1" s="13" t="s">
        <v>148</v>
      </c>
      <c r="AD1" s="14" t="s">
        <v>149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113</v>
      </c>
      <c r="AN1" s="18" t="s">
        <v>114</v>
      </c>
      <c r="AO1" s="18" t="s">
        <v>115</v>
      </c>
      <c r="AP1" s="18" t="s">
        <v>116</v>
      </c>
      <c r="AQ1" s="19" t="s">
        <v>117</v>
      </c>
      <c r="AR1" s="20" t="s">
        <v>118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126</v>
      </c>
      <c r="BA1" s="28" t="s">
        <v>127</v>
      </c>
      <c r="BB1" s="27" t="s">
        <v>128</v>
      </c>
      <c r="BC1" s="28" t="s">
        <v>138</v>
      </c>
      <c r="BD1" s="29" t="s">
        <v>139</v>
      </c>
      <c r="BE1" s="26" t="s">
        <v>140</v>
      </c>
      <c r="BF1" s="30" t="s">
        <v>141</v>
      </c>
      <c r="BG1" s="26" t="s">
        <v>142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31" t="s">
        <v>12</v>
      </c>
      <c r="BO1" s="31" t="s">
        <v>61</v>
      </c>
      <c r="BP1" s="32" t="s">
        <v>54</v>
      </c>
      <c r="BQ1" s="32" t="s">
        <v>8</v>
      </c>
      <c r="BR1" s="31" t="s">
        <v>11</v>
      </c>
    </row>
    <row r="2" spans="1:97" s="37" customFormat="1">
      <c r="A2" s="2">
        <v>1638</v>
      </c>
      <c r="B2" s="36">
        <v>41013</v>
      </c>
      <c r="C2" s="1" t="s">
        <v>153</v>
      </c>
      <c r="D2" s="2" t="s">
        <v>154</v>
      </c>
      <c r="E2" s="2"/>
      <c r="F2" s="2" t="s">
        <v>155</v>
      </c>
      <c r="G2" s="3">
        <v>40724</v>
      </c>
      <c r="H2" s="4" t="s">
        <v>71</v>
      </c>
      <c r="I2" s="4" t="s">
        <v>150</v>
      </c>
      <c r="J2" s="4"/>
      <c r="K2" s="2" t="s">
        <v>107</v>
      </c>
      <c r="L2" s="2" t="s">
        <v>134</v>
      </c>
      <c r="M2" s="2">
        <v>87.79</v>
      </c>
      <c r="N2" s="2">
        <v>31.25</v>
      </c>
      <c r="O2" s="2" t="s">
        <v>108</v>
      </c>
      <c r="P2" s="2">
        <v>500</v>
      </c>
      <c r="Q2" s="2">
        <v>22.94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 t="s">
        <v>109</v>
      </c>
      <c r="AR2" s="4" t="s">
        <v>150</v>
      </c>
      <c r="AS2" s="4"/>
      <c r="AT2" s="4"/>
      <c r="AU2" s="4" t="s">
        <v>110</v>
      </c>
      <c r="AV2" s="4">
        <v>5.5</v>
      </c>
      <c r="AW2" s="4" t="s">
        <v>72</v>
      </c>
      <c r="AX2" s="2"/>
      <c r="AY2" s="4">
        <v>0</v>
      </c>
      <c r="AZ2" s="4">
        <v>0</v>
      </c>
      <c r="BA2" s="4">
        <v>0</v>
      </c>
      <c r="BB2" s="4">
        <v>0</v>
      </c>
      <c r="BC2" s="4">
        <v>0</v>
      </c>
      <c r="BD2" s="4">
        <v>0</v>
      </c>
      <c r="BE2" s="4">
        <v>0</v>
      </c>
      <c r="BF2" s="4">
        <v>0</v>
      </c>
      <c r="BG2" s="4">
        <v>0</v>
      </c>
      <c r="BH2" s="4">
        <v>0</v>
      </c>
      <c r="BI2" s="4"/>
      <c r="BJ2" s="4" t="s">
        <v>150</v>
      </c>
      <c r="BK2" s="4"/>
      <c r="BL2" s="4" t="s">
        <v>150</v>
      </c>
      <c r="BM2" s="4"/>
      <c r="BN2" s="2"/>
      <c r="BO2" s="2"/>
      <c r="BP2" s="4"/>
      <c r="BQ2" s="4" t="s">
        <v>150</v>
      </c>
      <c r="BR2" s="2"/>
    </row>
    <row r="3" spans="1:97" s="37" customFormat="1">
      <c r="A3" s="2">
        <v>711</v>
      </c>
      <c r="B3" s="36">
        <v>41012</v>
      </c>
      <c r="C3" s="1" t="s">
        <v>111</v>
      </c>
      <c r="D3" s="2" t="s">
        <v>112</v>
      </c>
      <c r="E3" s="2"/>
      <c r="F3" s="2" t="s">
        <v>28</v>
      </c>
      <c r="G3" s="3">
        <v>40999</v>
      </c>
      <c r="H3" s="4" t="s">
        <v>71</v>
      </c>
      <c r="I3" s="4" t="s">
        <v>150</v>
      </c>
      <c r="J3" s="4"/>
      <c r="K3" s="2" t="s">
        <v>29</v>
      </c>
      <c r="L3" s="2" t="s">
        <v>30</v>
      </c>
      <c r="M3" s="2">
        <v>88</v>
      </c>
      <c r="N3" s="2">
        <v>23.64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 t="s">
        <v>109</v>
      </c>
      <c r="AR3" s="4" t="s">
        <v>150</v>
      </c>
      <c r="AS3" s="4"/>
      <c r="AT3" s="4"/>
      <c r="AU3" s="4" t="s">
        <v>110</v>
      </c>
      <c r="AV3" s="4">
        <v>5.5510000000000002</v>
      </c>
      <c r="AW3" s="4" t="s">
        <v>150</v>
      </c>
      <c r="AX3" s="2"/>
      <c r="AY3" s="4">
        <v>0</v>
      </c>
      <c r="AZ3" s="4">
        <v>0</v>
      </c>
      <c r="BA3" s="4">
        <v>0</v>
      </c>
      <c r="BB3" s="4">
        <v>0</v>
      </c>
      <c r="BC3" s="4">
        <v>0</v>
      </c>
      <c r="BD3" s="4">
        <v>0</v>
      </c>
      <c r="BE3" s="4">
        <v>0</v>
      </c>
      <c r="BF3" s="4">
        <v>0</v>
      </c>
      <c r="BG3" s="4">
        <v>0</v>
      </c>
      <c r="BH3" s="4">
        <v>0</v>
      </c>
      <c r="BI3" s="4"/>
      <c r="BJ3" s="4" t="s">
        <v>150</v>
      </c>
      <c r="BK3" s="4"/>
      <c r="BL3" s="4" t="s">
        <v>150</v>
      </c>
      <c r="BM3" s="4"/>
      <c r="BN3" s="2"/>
      <c r="BO3" s="2"/>
      <c r="BP3" s="4"/>
      <c r="BQ3" s="4" t="s">
        <v>150</v>
      </c>
      <c r="BR3" s="2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</row>
    <row r="4" spans="1:97" s="37" customFormat="1">
      <c r="A4" s="2">
        <v>1636</v>
      </c>
      <c r="B4" s="36">
        <v>41013</v>
      </c>
      <c r="C4" s="1" t="s">
        <v>111</v>
      </c>
      <c r="D4" s="2" t="s">
        <v>112</v>
      </c>
      <c r="E4" s="2"/>
      <c r="F4" s="2" t="s">
        <v>31</v>
      </c>
      <c r="G4" s="3">
        <v>40724</v>
      </c>
      <c r="H4" s="4" t="s">
        <v>71</v>
      </c>
      <c r="I4" s="4" t="s">
        <v>150</v>
      </c>
      <c r="J4" s="4"/>
      <c r="K4" s="2" t="s">
        <v>107</v>
      </c>
      <c r="L4" s="2" t="s">
        <v>134</v>
      </c>
      <c r="M4" s="2">
        <v>107.73</v>
      </c>
      <c r="N4" s="2">
        <v>31.25</v>
      </c>
      <c r="O4" s="2" t="s">
        <v>108</v>
      </c>
      <c r="P4" s="2">
        <v>500</v>
      </c>
      <c r="Q4" s="2">
        <v>22.94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10.47</v>
      </c>
      <c r="AG4" s="2"/>
      <c r="AH4" s="2"/>
      <c r="AI4" s="2"/>
      <c r="AJ4" s="2"/>
      <c r="AK4" s="2"/>
      <c r="AL4" s="2"/>
      <c r="AM4" s="2"/>
      <c r="AN4" s="2"/>
      <c r="AO4" s="2"/>
      <c r="AP4" s="2"/>
      <c r="AQ4" s="2" t="s">
        <v>32</v>
      </c>
      <c r="AR4" s="4" t="s">
        <v>150</v>
      </c>
      <c r="AS4" s="4"/>
      <c r="AT4" s="4"/>
      <c r="AU4" s="4" t="s">
        <v>110</v>
      </c>
      <c r="AV4" s="4">
        <v>5.5</v>
      </c>
      <c r="AW4" s="4" t="s">
        <v>72</v>
      </c>
      <c r="AX4" s="2"/>
      <c r="AY4" s="4">
        <v>0</v>
      </c>
      <c r="AZ4" s="4">
        <v>0</v>
      </c>
      <c r="BA4" s="4">
        <v>0</v>
      </c>
      <c r="BB4" s="4">
        <v>0</v>
      </c>
      <c r="BC4" s="4">
        <v>0</v>
      </c>
      <c r="BD4" s="4">
        <v>0</v>
      </c>
      <c r="BE4" s="4">
        <v>0</v>
      </c>
      <c r="BF4" s="4">
        <v>0</v>
      </c>
      <c r="BG4" s="4">
        <v>0</v>
      </c>
      <c r="BH4" s="4">
        <v>0</v>
      </c>
      <c r="BI4" s="4"/>
      <c r="BJ4" s="4" t="s">
        <v>150</v>
      </c>
      <c r="BK4" s="4"/>
      <c r="BL4" s="4" t="s">
        <v>150</v>
      </c>
      <c r="BM4" s="4"/>
      <c r="BN4" s="2"/>
      <c r="BO4" s="2"/>
      <c r="BP4" s="4"/>
      <c r="BQ4" s="4" t="s">
        <v>150</v>
      </c>
      <c r="BR4" s="2"/>
    </row>
    <row r="5" spans="1:97" s="37" customFormat="1">
      <c r="A5" s="2">
        <v>710</v>
      </c>
      <c r="B5" s="36">
        <v>41012</v>
      </c>
      <c r="C5" s="1" t="s">
        <v>111</v>
      </c>
      <c r="D5" s="2" t="s">
        <v>112</v>
      </c>
      <c r="E5" s="2"/>
      <c r="F5" s="2" t="s">
        <v>31</v>
      </c>
      <c r="G5" s="3">
        <v>40999</v>
      </c>
      <c r="H5" s="4" t="s">
        <v>71</v>
      </c>
      <c r="I5" s="4" t="s">
        <v>150</v>
      </c>
      <c r="J5" s="4"/>
      <c r="K5" s="2" t="s">
        <v>29</v>
      </c>
      <c r="L5" s="2" t="s">
        <v>30</v>
      </c>
      <c r="M5" s="2">
        <v>118</v>
      </c>
      <c r="N5" s="2">
        <v>23.64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10.75</v>
      </c>
      <c r="AG5" s="2"/>
      <c r="AH5" s="2"/>
      <c r="AI5" s="2"/>
      <c r="AJ5" s="2"/>
      <c r="AK5" s="2"/>
      <c r="AL5" s="2"/>
      <c r="AM5" s="2"/>
      <c r="AN5" s="2"/>
      <c r="AO5" s="2"/>
      <c r="AP5" s="2"/>
      <c r="AQ5" s="2" t="s">
        <v>32</v>
      </c>
      <c r="AR5" s="4" t="s">
        <v>150</v>
      </c>
      <c r="AS5" s="4"/>
      <c r="AT5" s="4"/>
      <c r="AU5" s="4" t="s">
        <v>110</v>
      </c>
      <c r="AV5" s="4">
        <v>5.5510000000000002</v>
      </c>
      <c r="AW5" s="4" t="s">
        <v>150</v>
      </c>
      <c r="AX5" s="2"/>
      <c r="AY5" s="4">
        <v>0</v>
      </c>
      <c r="AZ5" s="4">
        <v>0</v>
      </c>
      <c r="BA5" s="4">
        <v>0</v>
      </c>
      <c r="BB5" s="4">
        <v>0</v>
      </c>
      <c r="BC5" s="4">
        <v>0</v>
      </c>
      <c r="BD5" s="4">
        <v>0</v>
      </c>
      <c r="BE5" s="4">
        <v>0</v>
      </c>
      <c r="BF5" s="4">
        <v>0</v>
      </c>
      <c r="BG5" s="4">
        <v>0</v>
      </c>
      <c r="BH5" s="4">
        <v>0</v>
      </c>
      <c r="BI5" s="4"/>
      <c r="BJ5" s="4" t="s">
        <v>150</v>
      </c>
      <c r="BK5" s="4"/>
      <c r="BL5" s="4" t="s">
        <v>150</v>
      </c>
      <c r="BM5" s="4"/>
      <c r="BN5" s="2"/>
      <c r="BO5" s="2"/>
      <c r="BP5" s="4"/>
      <c r="BQ5" s="4" t="s">
        <v>150</v>
      </c>
      <c r="BR5" s="2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</row>
    <row r="6" spans="1:97" s="37" customFormat="1">
      <c r="A6" s="2">
        <v>1639</v>
      </c>
      <c r="B6" s="36">
        <v>41013</v>
      </c>
      <c r="C6" s="1" t="s">
        <v>111</v>
      </c>
      <c r="D6" s="2" t="s">
        <v>112</v>
      </c>
      <c r="E6" s="2"/>
      <c r="F6" s="2" t="s">
        <v>33</v>
      </c>
      <c r="G6" s="3">
        <v>40724</v>
      </c>
      <c r="H6" s="4" t="s">
        <v>71</v>
      </c>
      <c r="I6" s="4" t="s">
        <v>150</v>
      </c>
      <c r="J6" s="4"/>
      <c r="K6" s="2" t="s">
        <v>107</v>
      </c>
      <c r="L6" s="2" t="s">
        <v>134</v>
      </c>
      <c r="M6" s="2">
        <v>86.36</v>
      </c>
      <c r="N6" s="2">
        <v>24.55</v>
      </c>
      <c r="O6" s="2"/>
      <c r="P6" s="2"/>
      <c r="Q6" s="2"/>
      <c r="R6" s="2"/>
      <c r="S6" s="2"/>
      <c r="T6" s="2"/>
      <c r="U6" s="2"/>
      <c r="V6" s="2"/>
      <c r="W6" s="2">
        <v>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17</v>
      </c>
      <c r="AJ6" s="2"/>
      <c r="AK6" s="2"/>
      <c r="AL6" s="2"/>
      <c r="AM6" s="2"/>
      <c r="AN6" s="2"/>
      <c r="AO6" s="2"/>
      <c r="AP6" s="2"/>
      <c r="AQ6" s="2" t="s">
        <v>34</v>
      </c>
      <c r="AR6" s="4" t="s">
        <v>150</v>
      </c>
      <c r="AS6" s="4"/>
      <c r="AT6" s="4"/>
      <c r="AU6" s="4" t="s">
        <v>110</v>
      </c>
      <c r="AV6" s="4">
        <v>5.5</v>
      </c>
      <c r="AW6" s="4" t="s">
        <v>72</v>
      </c>
      <c r="AX6" s="2"/>
      <c r="AY6" s="4">
        <v>0</v>
      </c>
      <c r="AZ6" s="4">
        <v>0</v>
      </c>
      <c r="BA6" s="4">
        <v>0</v>
      </c>
      <c r="BB6" s="4">
        <v>0</v>
      </c>
      <c r="BC6" s="4">
        <v>0</v>
      </c>
      <c r="BD6" s="4">
        <v>0</v>
      </c>
      <c r="BE6" s="4">
        <v>0</v>
      </c>
      <c r="BF6" s="4">
        <v>0</v>
      </c>
      <c r="BG6" s="4">
        <v>0</v>
      </c>
      <c r="BH6" s="4">
        <v>0</v>
      </c>
      <c r="BI6" s="4"/>
      <c r="BJ6" s="4" t="s">
        <v>150</v>
      </c>
      <c r="BK6" s="4"/>
      <c r="BL6" s="4" t="s">
        <v>150</v>
      </c>
      <c r="BM6" s="4"/>
      <c r="BN6" s="2"/>
      <c r="BO6" s="2"/>
      <c r="BP6" s="4"/>
      <c r="BQ6" s="4" t="s">
        <v>150</v>
      </c>
      <c r="BR6" s="2"/>
    </row>
    <row r="7" spans="1:97" s="37" customFormat="1">
      <c r="A7" s="2">
        <v>712</v>
      </c>
      <c r="B7" s="36">
        <v>41012</v>
      </c>
      <c r="C7" s="1" t="s">
        <v>111</v>
      </c>
      <c r="D7" s="2" t="s">
        <v>112</v>
      </c>
      <c r="E7" s="2"/>
      <c r="F7" s="2" t="s">
        <v>33</v>
      </c>
      <c r="G7" s="3">
        <v>40999</v>
      </c>
      <c r="H7" s="4" t="s">
        <v>71</v>
      </c>
      <c r="I7" s="4" t="s">
        <v>150</v>
      </c>
      <c r="J7" s="4"/>
      <c r="K7" s="2" t="s">
        <v>29</v>
      </c>
      <c r="L7" s="2" t="s">
        <v>30</v>
      </c>
      <c r="M7" s="2">
        <v>89</v>
      </c>
      <c r="N7" s="2">
        <v>25.5</v>
      </c>
      <c r="O7" s="2"/>
      <c r="P7" s="2"/>
      <c r="Q7" s="2"/>
      <c r="R7" s="2"/>
      <c r="S7" s="2"/>
      <c r="T7" s="2"/>
      <c r="U7" s="2"/>
      <c r="V7" s="2"/>
      <c r="W7" s="2">
        <v>7.32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15.85</v>
      </c>
      <c r="AJ7" s="2"/>
      <c r="AK7" s="2"/>
      <c r="AL7" s="2"/>
      <c r="AM7" s="2"/>
      <c r="AN7" s="2"/>
      <c r="AO7" s="2"/>
      <c r="AP7" s="2"/>
      <c r="AQ7" s="2" t="s">
        <v>34</v>
      </c>
      <c r="AR7" s="4" t="s">
        <v>150</v>
      </c>
      <c r="AS7" s="4"/>
      <c r="AT7" s="4"/>
      <c r="AU7" s="4" t="s">
        <v>110</v>
      </c>
      <c r="AV7" s="4">
        <v>5.5510000000000002</v>
      </c>
      <c r="AW7" s="4" t="s">
        <v>150</v>
      </c>
      <c r="AX7" s="2"/>
      <c r="AY7" s="4">
        <v>0</v>
      </c>
      <c r="AZ7" s="4">
        <v>0</v>
      </c>
      <c r="BA7" s="4">
        <v>0</v>
      </c>
      <c r="BB7" s="4">
        <v>0</v>
      </c>
      <c r="BC7" s="4">
        <v>0</v>
      </c>
      <c r="BD7" s="4">
        <v>0</v>
      </c>
      <c r="BE7" s="4">
        <v>0</v>
      </c>
      <c r="BF7" s="4">
        <v>0</v>
      </c>
      <c r="BG7" s="4">
        <v>0</v>
      </c>
      <c r="BH7" s="4">
        <v>0</v>
      </c>
      <c r="BI7" s="4"/>
      <c r="BJ7" s="4" t="s">
        <v>150</v>
      </c>
      <c r="BK7" s="4"/>
      <c r="BL7" s="4" t="s">
        <v>150</v>
      </c>
      <c r="BM7" s="4"/>
      <c r="BN7" s="2"/>
      <c r="BO7" s="2"/>
      <c r="BP7" s="4"/>
      <c r="BQ7" s="4" t="s">
        <v>150</v>
      </c>
      <c r="BR7" s="2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</row>
  </sheetData>
  <sortState xmlns:xlrd2="http://schemas.microsoft.com/office/spreadsheetml/2017/richdata2" ref="A1:XFD1048576">
    <sortCondition ref="F2:F1048576"/>
    <sortCondition ref="K2:K1048576"/>
  </sortState>
  <phoneticPr fontId="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DE4E0-C72E-824C-9236-184D363B619F}">
  <sheetPr>
    <tabColor theme="4" tint="0.39997558519241921"/>
  </sheetPr>
  <dimension ref="A1:AW74"/>
  <sheetViews>
    <sheetView zoomScale="86" zoomScaleNormal="120" zoomScalePageLayoutView="120" workbookViewId="0">
      <selection activeCell="C23" activeCellId="2" sqref="C5 C13:C15 C23:C26"/>
    </sheetView>
  </sheetViews>
  <sheetFormatPr baseColWidth="10" defaultRowHeight="13"/>
  <cols>
    <col min="1" max="1" width="20.33203125" style="227" customWidth="1"/>
    <col min="2" max="2" width="13.5" style="227" customWidth="1"/>
    <col min="3" max="14" width="12.1640625" style="227" customWidth="1"/>
    <col min="15" max="16" width="12.1640625" style="227" hidden="1" customWidth="1"/>
    <col min="17" max="20" width="12.1640625" style="227" customWidth="1"/>
    <col min="21" max="49" width="7.5" style="227" customWidth="1"/>
    <col min="50" max="16384" width="10.83203125" style="227"/>
  </cols>
  <sheetData>
    <row r="1" spans="1:49" ht="14">
      <c r="A1" s="226" t="s">
        <v>152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226"/>
      <c r="AL1" s="226"/>
      <c r="AM1" s="226"/>
      <c r="AN1" s="226"/>
      <c r="AO1" s="226"/>
      <c r="AP1" s="226"/>
      <c r="AQ1" s="226"/>
      <c r="AR1" s="226"/>
      <c r="AS1" s="226"/>
      <c r="AT1" s="226"/>
      <c r="AU1" s="226"/>
      <c r="AV1" s="226"/>
      <c r="AW1" s="226"/>
    </row>
    <row r="2" spans="1:49" ht="14">
      <c r="A2" s="228" t="s">
        <v>49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  <c r="AD2" s="226"/>
      <c r="AE2" s="226"/>
      <c r="AF2" s="226"/>
      <c r="AG2" s="226"/>
      <c r="AH2" s="226"/>
      <c r="AI2" s="226"/>
      <c r="AJ2" s="226"/>
      <c r="AK2" s="226"/>
      <c r="AL2" s="226"/>
      <c r="AM2" s="226"/>
      <c r="AN2" s="226"/>
      <c r="AO2" s="226"/>
      <c r="AP2" s="226"/>
      <c r="AQ2" s="226"/>
      <c r="AR2" s="226"/>
      <c r="AS2" s="226"/>
      <c r="AT2" s="226"/>
      <c r="AU2" s="226"/>
      <c r="AV2" s="226"/>
      <c r="AW2" s="226"/>
    </row>
    <row r="3" spans="1:49" ht="15" thickBot="1">
      <c r="A3" s="226"/>
      <c r="B3" s="226"/>
      <c r="C3" s="226"/>
      <c r="D3" s="226"/>
      <c r="E3" s="226"/>
      <c r="F3" s="226"/>
      <c r="G3" s="229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</row>
    <row r="4" spans="1:49" ht="14">
      <c r="A4" s="79" t="s">
        <v>13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215"/>
      <c r="P4" s="215"/>
      <c r="Q4" s="80"/>
      <c r="R4" s="80"/>
      <c r="S4" s="80"/>
      <c r="T4" s="82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</row>
    <row r="5" spans="1:49" ht="14">
      <c r="A5" s="83" t="s">
        <v>80</v>
      </c>
      <c r="B5" s="81"/>
      <c r="C5" s="102">
        <v>5000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216"/>
      <c r="P5" s="216"/>
      <c r="Q5" s="81"/>
      <c r="R5" s="81"/>
      <c r="S5" s="81"/>
      <c r="T5" s="84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26"/>
      <c r="AQ5" s="226"/>
      <c r="AR5" s="226"/>
      <c r="AS5" s="226"/>
      <c r="AT5" s="226"/>
      <c r="AU5" s="226"/>
      <c r="AV5" s="226"/>
      <c r="AW5" s="226"/>
    </row>
    <row r="6" spans="1:49" ht="14">
      <c r="A6" s="83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216"/>
      <c r="P6" s="216"/>
      <c r="Q6" s="81"/>
      <c r="R6" s="81"/>
      <c r="S6" s="81"/>
      <c r="T6" s="84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26"/>
      <c r="AQ6" s="226"/>
      <c r="AR6" s="226"/>
      <c r="AS6" s="226"/>
      <c r="AT6" s="226"/>
      <c r="AU6" s="226"/>
      <c r="AV6" s="226"/>
      <c r="AW6" s="226"/>
    </row>
    <row r="7" spans="1:49" ht="75">
      <c r="A7" s="218" t="s">
        <v>74</v>
      </c>
      <c r="B7" s="164" t="s">
        <v>81</v>
      </c>
      <c r="C7" s="158" t="s">
        <v>82</v>
      </c>
      <c r="D7" s="158" t="s">
        <v>83</v>
      </c>
      <c r="E7" s="158" t="s">
        <v>84</v>
      </c>
      <c r="F7" s="158" t="s">
        <v>85</v>
      </c>
      <c r="G7" s="158" t="s">
        <v>86</v>
      </c>
      <c r="H7" s="158" t="s">
        <v>87</v>
      </c>
      <c r="I7" s="158" t="s">
        <v>88</v>
      </c>
      <c r="J7" s="159" t="s">
        <v>62</v>
      </c>
      <c r="K7" s="160" t="s">
        <v>63</v>
      </c>
      <c r="L7" s="160" t="s">
        <v>64</v>
      </c>
      <c r="M7" s="160" t="s">
        <v>65</v>
      </c>
      <c r="N7" s="160" t="s">
        <v>66</v>
      </c>
      <c r="O7" s="161" t="s">
        <v>67</v>
      </c>
      <c r="P7" s="161" t="s">
        <v>68</v>
      </c>
      <c r="Q7" s="161" t="s">
        <v>25</v>
      </c>
      <c r="R7" s="161" t="s">
        <v>26</v>
      </c>
      <c r="S7" s="160" t="s">
        <v>69</v>
      </c>
      <c r="T7" s="162" t="s">
        <v>96</v>
      </c>
      <c r="U7" s="230"/>
      <c r="V7" s="230"/>
      <c r="W7" s="230"/>
      <c r="X7" s="230"/>
      <c r="Y7" s="230"/>
      <c r="Z7" s="230"/>
      <c r="AA7" s="230"/>
      <c r="AB7" s="230"/>
      <c r="AC7" s="230"/>
      <c r="AD7" s="230"/>
      <c r="AE7" s="230"/>
      <c r="AF7" s="230"/>
      <c r="AG7" s="230"/>
      <c r="AH7" s="230"/>
      <c r="AI7" s="230"/>
      <c r="AJ7" s="230"/>
      <c r="AK7" s="230"/>
      <c r="AL7" s="230"/>
      <c r="AM7" s="230"/>
      <c r="AN7" s="230"/>
      <c r="AO7" s="230"/>
      <c r="AP7" s="230"/>
      <c r="AQ7" s="230"/>
      <c r="AR7" s="230"/>
      <c r="AS7" s="230"/>
      <c r="AT7" s="230"/>
      <c r="AU7" s="230"/>
      <c r="AV7" s="230"/>
      <c r="AW7" s="230"/>
    </row>
    <row r="8" spans="1:49" ht="14">
      <c r="A8" s="206" t="str">
        <f>'TAS Oct 2019'!K2</f>
        <v>Aurora Energy</v>
      </c>
      <c r="B8" s="207" t="str">
        <f>'TAS Oct 2019'!L2</f>
        <v>Regulated</v>
      </c>
      <c r="C8" s="208">
        <f>91*'TAS Oct 2019'!M2/100</f>
        <v>86.011545454545455</v>
      </c>
      <c r="D8" s="208">
        <f>IF($C$5&gt;='TAS Oct 2019'!P2,('TAS Oct 2019'!P2*'TAS Oct 2019'!N2/100),('TAS Bills October 2019'!$C$5*'TAS Oct 2019'!N2/100))</f>
        <v>156.99999999999997</v>
      </c>
      <c r="E8" s="208">
        <v>0</v>
      </c>
      <c r="F8" s="209">
        <v>0</v>
      </c>
      <c r="G8" s="210">
        <v>0</v>
      </c>
      <c r="H8" s="211">
        <f>IF(($C$5&lt;'TAS Oct 2019'!P2),(0),('TAS Bills October 2019'!$C$5-'TAS Oct 2019'!P2)*'TAS Oct 2019'!Q2/100)</f>
        <v>1045.2272727272727</v>
      </c>
      <c r="I8" s="212">
        <f>SUM(C8:H8)</f>
        <v>1288.2388181818183</v>
      </c>
      <c r="J8" s="213">
        <f>I8*4</f>
        <v>5152.955272727273</v>
      </c>
      <c r="K8" s="214">
        <f>'TAS Oct 2019'!AY2</f>
        <v>0</v>
      </c>
      <c r="L8" s="214">
        <f>'TAS Oct 2019'!AZ2</f>
        <v>0</v>
      </c>
      <c r="M8" s="214">
        <f>'TAS Oct 2019'!BA2</f>
        <v>0</v>
      </c>
      <c r="N8" s="214">
        <f>'TAS Oct 2019'!BB2</f>
        <v>0</v>
      </c>
      <c r="O8" s="213">
        <f>J8</f>
        <v>5152.955272727273</v>
      </c>
      <c r="P8" s="213">
        <f>O8-(O8*M8/100)</f>
        <v>5152.955272727273</v>
      </c>
      <c r="Q8" s="213">
        <f>O8*1.1</f>
        <v>5668.2508000000007</v>
      </c>
      <c r="R8" s="213">
        <f>P8*1.1</f>
        <v>5668.2508000000007</v>
      </c>
      <c r="S8" s="217">
        <f>'TAS Oct 2019'!BI2</f>
        <v>0</v>
      </c>
      <c r="T8" s="219" t="str">
        <f>'TAS Oct 2019'!BJ2</f>
        <v>n</v>
      </c>
      <c r="U8" s="230"/>
      <c r="V8" s="230"/>
      <c r="W8" s="230"/>
      <c r="X8" s="230"/>
      <c r="Y8" s="230"/>
      <c r="Z8" s="230"/>
      <c r="AA8" s="230"/>
      <c r="AB8" s="230"/>
      <c r="AC8" s="230"/>
      <c r="AD8" s="230"/>
      <c r="AE8" s="230"/>
      <c r="AF8" s="230"/>
      <c r="AG8" s="230"/>
      <c r="AH8" s="230"/>
      <c r="AI8" s="230"/>
      <c r="AJ8" s="230"/>
      <c r="AK8" s="230"/>
      <c r="AL8" s="230"/>
      <c r="AM8" s="230"/>
      <c r="AN8" s="230"/>
      <c r="AO8" s="230"/>
      <c r="AP8" s="230"/>
      <c r="AQ8" s="230"/>
      <c r="AR8" s="230"/>
      <c r="AS8" s="230"/>
      <c r="AT8" s="230"/>
      <c r="AU8" s="230"/>
      <c r="AV8" s="230"/>
      <c r="AW8" s="230"/>
    </row>
    <row r="9" spans="1:49" ht="15" thickBot="1">
      <c r="A9" s="184" t="str">
        <f>'TAS Oct 2019'!K3</f>
        <v>1st Energy</v>
      </c>
      <c r="B9" s="185" t="str">
        <f>'TAS Oct 2019'!L3</f>
        <v>1st Saver</v>
      </c>
      <c r="C9" s="186">
        <f>91*'TAS Oct 2019'!M3/100</f>
        <v>86.00327272727273</v>
      </c>
      <c r="D9" s="186">
        <f>IF($C$5&gt;='TAS Oct 2019'!P3,('TAS Oct 2019'!P3*'TAS Oct 2019'!N3/100),('TAS Bills October 2019'!$C$5*'TAS Oct 2019'!N3/100))</f>
        <v>156.99999999999997</v>
      </c>
      <c r="E9" s="186">
        <v>0</v>
      </c>
      <c r="F9" s="187">
        <v>0</v>
      </c>
      <c r="G9" s="188">
        <v>0</v>
      </c>
      <c r="H9" s="189">
        <f>IF(($C$5&lt;'TAS Oct 2019'!P3),(0),('TAS Bills October 2019'!$C$5-'TAS Oct 2019'!P3)*'TAS Oct 2019'!Q3/100)</f>
        <v>1044.8181818181815</v>
      </c>
      <c r="I9" s="190">
        <f>SUM(C9:H9)</f>
        <v>1287.8214545454543</v>
      </c>
      <c r="J9" s="191">
        <f>I9*4</f>
        <v>5151.2858181818174</v>
      </c>
      <c r="K9" s="192">
        <f>'TAS Oct 2019'!AY3</f>
        <v>0</v>
      </c>
      <c r="L9" s="192">
        <f>'TAS Oct 2019'!AZ3</f>
        <v>0</v>
      </c>
      <c r="M9" s="192">
        <f>'TAS Oct 2019'!BA3</f>
        <v>0</v>
      </c>
      <c r="N9" s="192">
        <f>'TAS Oct 2019'!BB3</f>
        <v>5</v>
      </c>
      <c r="O9" s="191">
        <f>J9</f>
        <v>5151.2858181818174</v>
      </c>
      <c r="P9" s="191">
        <f>O9-((I9-C9)*N9/100)*4</f>
        <v>4910.9221818181813</v>
      </c>
      <c r="Q9" s="191">
        <f>O9*1.1</f>
        <v>5666.4143999999997</v>
      </c>
      <c r="R9" s="191">
        <f>P9*1.1</f>
        <v>5402.0144</v>
      </c>
      <c r="S9" s="220">
        <f>'TAS Oct 2019'!BI3</f>
        <v>0</v>
      </c>
      <c r="T9" s="221">
        <f>'TAS Oct 2019'!BJ3</f>
        <v>0</v>
      </c>
      <c r="U9" s="230"/>
      <c r="V9" s="230"/>
      <c r="W9" s="230"/>
      <c r="X9" s="230"/>
      <c r="Y9" s="230"/>
      <c r="Z9" s="230"/>
      <c r="AA9" s="230"/>
      <c r="AB9" s="230"/>
      <c r="AC9" s="230"/>
      <c r="AD9" s="230"/>
      <c r="AE9" s="230"/>
      <c r="AF9" s="230"/>
      <c r="AG9" s="230"/>
      <c r="AH9" s="230"/>
      <c r="AI9" s="230"/>
      <c r="AJ9" s="230"/>
      <c r="AK9" s="230"/>
      <c r="AL9" s="230"/>
      <c r="AM9" s="230"/>
      <c r="AN9" s="230"/>
      <c r="AO9" s="230"/>
      <c r="AP9" s="230"/>
      <c r="AQ9" s="230"/>
      <c r="AR9" s="230"/>
      <c r="AS9" s="230"/>
      <c r="AT9" s="230"/>
      <c r="AU9" s="230"/>
      <c r="AV9" s="230"/>
      <c r="AW9" s="230"/>
    </row>
    <row r="10" spans="1:49" ht="14">
      <c r="P10" s="230"/>
      <c r="Q10" s="230"/>
      <c r="R10" s="230"/>
      <c r="S10" s="230"/>
      <c r="T10" s="230"/>
      <c r="U10" s="230"/>
      <c r="V10" s="230"/>
      <c r="W10" s="230"/>
      <c r="X10" s="230"/>
      <c r="Y10" s="230"/>
      <c r="Z10" s="230"/>
      <c r="AA10" s="230"/>
      <c r="AB10" s="230"/>
      <c r="AC10" s="230"/>
      <c r="AD10" s="230"/>
      <c r="AE10" s="230"/>
      <c r="AF10" s="230"/>
      <c r="AG10" s="230"/>
      <c r="AH10" s="230"/>
      <c r="AI10" s="230"/>
      <c r="AJ10" s="230"/>
      <c r="AK10" s="230"/>
      <c r="AL10" s="230"/>
      <c r="AM10" s="230"/>
      <c r="AN10" s="230"/>
      <c r="AO10" s="230"/>
      <c r="AP10" s="230"/>
      <c r="AQ10" s="230"/>
      <c r="AR10" s="230"/>
      <c r="AS10" s="230"/>
      <c r="AT10" s="230"/>
      <c r="AU10" s="230"/>
      <c r="AV10" s="230"/>
      <c r="AW10" s="230"/>
    </row>
    <row r="11" spans="1:49" ht="15" thickBot="1">
      <c r="P11" s="230"/>
      <c r="Q11" s="230"/>
      <c r="R11" s="230"/>
      <c r="S11" s="230"/>
      <c r="T11" s="230"/>
      <c r="U11" s="230"/>
      <c r="V11" s="230"/>
      <c r="W11" s="230"/>
      <c r="X11" s="230"/>
      <c r="Y11" s="230"/>
      <c r="Z11" s="230"/>
      <c r="AA11" s="230"/>
      <c r="AB11" s="230"/>
      <c r="AC11" s="230"/>
      <c r="AD11" s="230"/>
      <c r="AE11" s="230"/>
      <c r="AF11" s="230"/>
      <c r="AG11" s="230"/>
      <c r="AH11" s="230"/>
      <c r="AI11" s="230"/>
      <c r="AJ11" s="230"/>
      <c r="AK11" s="230"/>
      <c r="AL11" s="230"/>
      <c r="AM11" s="230"/>
      <c r="AN11" s="230"/>
      <c r="AO11" s="230"/>
      <c r="AP11" s="230"/>
      <c r="AQ11" s="230"/>
      <c r="AR11" s="230"/>
      <c r="AS11" s="230"/>
      <c r="AT11" s="230"/>
      <c r="AU11" s="230"/>
      <c r="AV11" s="230"/>
      <c r="AW11" s="230"/>
    </row>
    <row r="12" spans="1:49" ht="14">
      <c r="A12" s="79" t="s">
        <v>97</v>
      </c>
      <c r="B12" s="80"/>
      <c r="C12" s="80"/>
      <c r="D12" s="96"/>
      <c r="E12" s="96"/>
      <c r="F12" s="96"/>
      <c r="G12" s="96"/>
      <c r="H12" s="96"/>
      <c r="I12" s="97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2"/>
      <c r="U12" s="230"/>
      <c r="V12" s="230"/>
      <c r="W12" s="230"/>
      <c r="X12" s="230"/>
      <c r="Y12" s="230"/>
      <c r="Z12" s="230"/>
      <c r="AA12" s="230"/>
      <c r="AB12" s="230"/>
      <c r="AC12" s="230"/>
      <c r="AD12" s="230"/>
      <c r="AE12" s="230"/>
      <c r="AF12" s="230"/>
      <c r="AG12" s="230"/>
      <c r="AH12" s="230"/>
      <c r="AI12" s="230"/>
      <c r="AJ12" s="230"/>
      <c r="AK12" s="230"/>
      <c r="AL12" s="230"/>
      <c r="AM12" s="230"/>
      <c r="AN12" s="230"/>
      <c r="AO12" s="230"/>
      <c r="AP12" s="230"/>
      <c r="AQ12" s="230"/>
      <c r="AR12" s="230"/>
      <c r="AS12" s="230"/>
      <c r="AT12" s="230"/>
      <c r="AU12" s="230"/>
      <c r="AV12" s="230"/>
      <c r="AW12" s="230"/>
    </row>
    <row r="13" spans="1:49" ht="14">
      <c r="A13" s="83" t="s">
        <v>80</v>
      </c>
      <c r="B13" s="81"/>
      <c r="C13" s="102">
        <v>5000</v>
      </c>
      <c r="D13" s="98"/>
      <c r="E13" s="98"/>
      <c r="F13" s="98"/>
      <c r="G13" s="98"/>
      <c r="H13" s="98"/>
      <c r="I13" s="99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4"/>
      <c r="U13" s="230"/>
      <c r="V13" s="230"/>
      <c r="W13" s="230"/>
      <c r="X13" s="230"/>
      <c r="Y13" s="230"/>
      <c r="Z13" s="230"/>
      <c r="AA13" s="230"/>
      <c r="AB13" s="230"/>
      <c r="AC13" s="230"/>
      <c r="AD13" s="230"/>
      <c r="AE13" s="230"/>
      <c r="AF13" s="230"/>
      <c r="AG13" s="230"/>
      <c r="AH13" s="230"/>
      <c r="AI13" s="230"/>
      <c r="AJ13" s="230"/>
      <c r="AK13" s="230"/>
      <c r="AL13" s="230"/>
      <c r="AM13" s="230"/>
      <c r="AN13" s="230"/>
      <c r="AO13" s="230"/>
      <c r="AP13" s="230"/>
      <c r="AQ13" s="230"/>
      <c r="AR13" s="230"/>
      <c r="AS13" s="230"/>
      <c r="AT13" s="230"/>
      <c r="AU13" s="230"/>
      <c r="AV13" s="230"/>
      <c r="AW13" s="230"/>
    </row>
    <row r="14" spans="1:49" ht="14">
      <c r="A14" s="83" t="s">
        <v>98</v>
      </c>
      <c r="B14" s="81"/>
      <c r="C14" s="103">
        <v>0.7</v>
      </c>
      <c r="D14" s="98"/>
      <c r="E14" s="98"/>
      <c r="F14" s="98"/>
      <c r="G14" s="98"/>
      <c r="H14" s="98"/>
      <c r="I14" s="99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4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30"/>
      <c r="AL14" s="230"/>
      <c r="AM14" s="230"/>
      <c r="AN14" s="230"/>
      <c r="AO14" s="230"/>
      <c r="AP14" s="230"/>
      <c r="AQ14" s="230"/>
      <c r="AR14" s="230"/>
      <c r="AS14" s="230"/>
      <c r="AT14" s="230"/>
      <c r="AU14" s="230"/>
      <c r="AV14" s="230"/>
      <c r="AW14" s="230"/>
    </row>
    <row r="15" spans="1:49" ht="14">
      <c r="A15" s="83" t="s">
        <v>151</v>
      </c>
      <c r="B15" s="81"/>
      <c r="C15" s="103">
        <v>0.3</v>
      </c>
      <c r="D15" s="98"/>
      <c r="E15" s="98"/>
      <c r="F15" s="98"/>
      <c r="G15" s="98"/>
      <c r="H15" s="98"/>
      <c r="I15" s="99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4"/>
      <c r="U15" s="230"/>
      <c r="V15" s="230"/>
      <c r="W15" s="230"/>
      <c r="X15" s="230"/>
      <c r="Y15" s="230"/>
      <c r="Z15" s="230"/>
      <c r="AA15" s="230"/>
      <c r="AB15" s="230"/>
      <c r="AC15" s="230"/>
      <c r="AD15" s="230"/>
      <c r="AE15" s="230"/>
      <c r="AF15" s="230"/>
      <c r="AG15" s="230"/>
      <c r="AH15" s="230"/>
      <c r="AI15" s="230"/>
      <c r="AJ15" s="230"/>
      <c r="AK15" s="230"/>
      <c r="AL15" s="230"/>
      <c r="AM15" s="230"/>
      <c r="AN15" s="230"/>
      <c r="AO15" s="230"/>
      <c r="AP15" s="230"/>
      <c r="AQ15" s="230"/>
      <c r="AR15" s="230"/>
      <c r="AS15" s="230"/>
      <c r="AT15" s="230"/>
      <c r="AU15" s="230"/>
      <c r="AV15" s="230"/>
      <c r="AW15" s="230"/>
    </row>
    <row r="16" spans="1:49" ht="14">
      <c r="A16" s="83"/>
      <c r="B16" s="81"/>
      <c r="C16" s="98"/>
      <c r="D16" s="98"/>
      <c r="E16" s="98"/>
      <c r="F16" s="98"/>
      <c r="G16" s="98"/>
      <c r="H16" s="98"/>
      <c r="I16" s="99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4"/>
      <c r="U16" s="230"/>
      <c r="V16" s="230"/>
      <c r="W16" s="230"/>
      <c r="X16" s="230"/>
      <c r="Y16" s="230"/>
      <c r="Z16" s="230"/>
      <c r="AA16" s="230"/>
      <c r="AB16" s="230"/>
      <c r="AC16" s="230"/>
      <c r="AD16" s="230"/>
      <c r="AE16" s="230"/>
      <c r="AF16" s="230"/>
      <c r="AG16" s="230"/>
      <c r="AH16" s="230"/>
      <c r="AI16" s="230"/>
      <c r="AJ16" s="230"/>
      <c r="AK16" s="230"/>
      <c r="AL16" s="230"/>
      <c r="AM16" s="230"/>
      <c r="AN16" s="230"/>
      <c r="AO16" s="230"/>
      <c r="AP16" s="230"/>
      <c r="AQ16" s="230"/>
      <c r="AR16" s="230"/>
      <c r="AS16" s="230"/>
      <c r="AT16" s="230"/>
      <c r="AU16" s="230"/>
      <c r="AV16" s="230"/>
      <c r="AW16" s="230"/>
    </row>
    <row r="17" spans="1:49" ht="75">
      <c r="A17" s="218" t="s">
        <v>74</v>
      </c>
      <c r="B17" s="164" t="s">
        <v>81</v>
      </c>
      <c r="C17" s="158" t="s">
        <v>82</v>
      </c>
      <c r="D17" s="158" t="s">
        <v>83</v>
      </c>
      <c r="E17" s="158" t="s">
        <v>84</v>
      </c>
      <c r="F17" s="158" t="s">
        <v>85</v>
      </c>
      <c r="G17" s="158" t="s">
        <v>87</v>
      </c>
      <c r="H17" s="158" t="s">
        <v>97</v>
      </c>
      <c r="I17" s="158" t="s">
        <v>88</v>
      </c>
      <c r="J17" s="159" t="s">
        <v>62</v>
      </c>
      <c r="K17" s="160" t="s">
        <v>63</v>
      </c>
      <c r="L17" s="160" t="s">
        <v>64</v>
      </c>
      <c r="M17" s="160" t="s">
        <v>65</v>
      </c>
      <c r="N17" s="160" t="s">
        <v>66</v>
      </c>
      <c r="O17" s="161" t="s">
        <v>67</v>
      </c>
      <c r="P17" s="161" t="s">
        <v>68</v>
      </c>
      <c r="Q17" s="161" t="s">
        <v>25</v>
      </c>
      <c r="R17" s="161" t="s">
        <v>26</v>
      </c>
      <c r="S17" s="160" t="s">
        <v>69</v>
      </c>
      <c r="T17" s="162" t="s">
        <v>96</v>
      </c>
      <c r="U17" s="230"/>
      <c r="V17" s="230"/>
      <c r="W17" s="230"/>
      <c r="X17" s="230"/>
      <c r="Y17" s="230"/>
      <c r="Z17" s="230"/>
      <c r="AA17" s="230"/>
      <c r="AB17" s="230"/>
      <c r="AC17" s="230"/>
      <c r="AD17" s="230"/>
      <c r="AE17" s="230"/>
      <c r="AF17" s="230"/>
      <c r="AG17" s="230"/>
      <c r="AH17" s="230"/>
      <c r="AI17" s="230"/>
      <c r="AJ17" s="230"/>
      <c r="AK17" s="230"/>
      <c r="AL17" s="230"/>
      <c r="AM17" s="230"/>
      <c r="AN17" s="230"/>
      <c r="AO17" s="230"/>
      <c r="AP17" s="230"/>
      <c r="AQ17" s="230"/>
      <c r="AR17" s="230"/>
      <c r="AS17" s="230"/>
      <c r="AT17" s="230"/>
      <c r="AU17" s="230"/>
      <c r="AV17" s="230"/>
      <c r="AW17" s="230"/>
    </row>
    <row r="18" spans="1:49" ht="14">
      <c r="A18" s="206" t="str">
        <f>'TAS Oct 2019'!K4</f>
        <v>Aurora Energy</v>
      </c>
      <c r="B18" s="207" t="str">
        <f>'TAS Oct 2019'!L4</f>
        <v>Regulated</v>
      </c>
      <c r="C18" s="208">
        <f>91*'TAS Oct 2019'!M4/100</f>
        <v>101.42859999999999</v>
      </c>
      <c r="D18" s="208">
        <f>IF(($C$13*$C$14)&gt;='TAS Oct 2019'!P4,('TAS Oct 2019'!P4*'TAS Oct 2019'!N4/100),(('TAS Bills October 2019'!$C$13*'TAS Bills October 2019'!$C$14)*'TAS Oct 2019'!N4/100))</f>
        <v>156.99999999999997</v>
      </c>
      <c r="E18" s="208">
        <v>0</v>
      </c>
      <c r="F18" s="209">
        <v>0</v>
      </c>
      <c r="G18" s="210">
        <f>IF($C$13*$C$14&lt;'TAS Oct 2019'!P4,(0),((('TAS Bills October 2019'!$C$13*'TAS Bills October 2019'!$C$14)-('TAS Oct 2019'!P4))*'TAS Oct 2019'!Q4/100))</f>
        <v>696.9</v>
      </c>
      <c r="H18" s="211">
        <f>($C$13*$C$15)*'TAS Oct 2019'!AF4/100</f>
        <v>223.05</v>
      </c>
      <c r="I18" s="212">
        <f>SUM(C18:H18)</f>
        <v>1178.3786</v>
      </c>
      <c r="J18" s="213">
        <f>I18*4</f>
        <v>4713.5144</v>
      </c>
      <c r="K18" s="214">
        <f>'TAS Oct 2019'!AY4</f>
        <v>0</v>
      </c>
      <c r="L18" s="214">
        <f>'TAS Oct 2019'!AZ4</f>
        <v>0</v>
      </c>
      <c r="M18" s="214">
        <f>'TAS Oct 2019'!BA4</f>
        <v>0</v>
      </c>
      <c r="N18" s="214">
        <f>'TAS Oct 2019'!BB4</f>
        <v>0</v>
      </c>
      <c r="O18" s="213">
        <f>J18</f>
        <v>4713.5144</v>
      </c>
      <c r="P18" s="213">
        <f>O18-(O18*M18/100)</f>
        <v>4713.5144</v>
      </c>
      <c r="Q18" s="213">
        <f>O18*1.1</f>
        <v>5184.8658400000004</v>
      </c>
      <c r="R18" s="213">
        <f>P18*1.1</f>
        <v>5184.8658400000004</v>
      </c>
      <c r="S18" s="217">
        <f>'TAS Oct 2019'!BI4</f>
        <v>0</v>
      </c>
      <c r="T18" s="219" t="str">
        <f>'TAS Oct 2019'!BJ4</f>
        <v>n</v>
      </c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230"/>
      <c r="AH18" s="230"/>
      <c r="AI18" s="230"/>
      <c r="AJ18" s="230"/>
      <c r="AK18" s="230"/>
      <c r="AL18" s="230"/>
      <c r="AM18" s="230"/>
      <c r="AN18" s="230"/>
      <c r="AO18" s="230"/>
      <c r="AP18" s="230"/>
      <c r="AQ18" s="230"/>
      <c r="AR18" s="230"/>
      <c r="AS18" s="230"/>
      <c r="AT18" s="230"/>
      <c r="AU18" s="230"/>
      <c r="AV18" s="230"/>
      <c r="AW18" s="230"/>
    </row>
    <row r="19" spans="1:49" ht="15" thickBot="1">
      <c r="A19" s="184" t="str">
        <f>'TAS Oct 2019'!K5</f>
        <v>1st Energy</v>
      </c>
      <c r="B19" s="185" t="str">
        <f>'TAS Oct 2019'!L5</f>
        <v>1st Saver</v>
      </c>
      <c r="C19" s="186">
        <f>91*'TAS Oct 2019'!M5/100</f>
        <v>101.41536363636364</v>
      </c>
      <c r="D19" s="186">
        <f>IF(($C$13*$C$14)&gt;='TAS Oct 2019'!P5,('TAS Oct 2019'!P5*'TAS Oct 2019'!N5/100),(('TAS Bills October 2019'!$C$13*'TAS Bills October 2019'!$C$14)*'TAS Oct 2019'!N5/100))</f>
        <v>156.99999999999997</v>
      </c>
      <c r="E19" s="186">
        <v>0</v>
      </c>
      <c r="F19" s="187">
        <v>0</v>
      </c>
      <c r="G19" s="188">
        <f>IF($C$13*$C$14&lt;'TAS Oct 2019'!P5,(0),((('TAS Bills October 2019'!$C$13*'TAS Bills October 2019'!$C$14)-('TAS Oct 2019'!P5))*'TAS Oct 2019'!Q5/100))</f>
        <v>696.54545454545439</v>
      </c>
      <c r="H19" s="189">
        <f>($C$13*$C$15)*'TAS Oct 2019'!AF5/100</f>
        <v>223.09090909090909</v>
      </c>
      <c r="I19" s="190">
        <f>SUM(C19:H19)</f>
        <v>1178.051727272727</v>
      </c>
      <c r="J19" s="191">
        <f>I19*4</f>
        <v>4712.2069090909081</v>
      </c>
      <c r="K19" s="192">
        <f>'TAS Oct 2019'!AY5</f>
        <v>0</v>
      </c>
      <c r="L19" s="192">
        <f>'TAS Oct 2019'!AZ5</f>
        <v>0</v>
      </c>
      <c r="M19" s="192">
        <f>'TAS Oct 2019'!BA5</f>
        <v>0</v>
      </c>
      <c r="N19" s="192">
        <f>'TAS Oct 2019'!BB5</f>
        <v>5</v>
      </c>
      <c r="O19" s="191">
        <f>J19</f>
        <v>4712.2069090909081</v>
      </c>
      <c r="P19" s="191">
        <f>O19-((I19-C19)*N19/100)*4</f>
        <v>4496.8796363636357</v>
      </c>
      <c r="Q19" s="191">
        <f>O19*1.1</f>
        <v>5183.4275999999991</v>
      </c>
      <c r="R19" s="191">
        <f>P19*1.1</f>
        <v>4946.5675999999994</v>
      </c>
      <c r="S19" s="220">
        <f>'TAS Oct 2019'!BI5</f>
        <v>0</v>
      </c>
      <c r="T19" s="221">
        <f>'TAS Oct 2019'!BJ5</f>
        <v>0</v>
      </c>
      <c r="U19" s="230"/>
      <c r="V19" s="230"/>
      <c r="W19" s="230"/>
      <c r="X19" s="230"/>
      <c r="Y19" s="230"/>
      <c r="Z19" s="230"/>
      <c r="AA19" s="230"/>
      <c r="AB19" s="230"/>
      <c r="AC19" s="230"/>
      <c r="AD19" s="230"/>
      <c r="AE19" s="230"/>
      <c r="AF19" s="230"/>
      <c r="AG19" s="230"/>
      <c r="AH19" s="230"/>
      <c r="AI19" s="230"/>
      <c r="AJ19" s="230"/>
      <c r="AK19" s="230"/>
      <c r="AL19" s="230"/>
      <c r="AM19" s="230"/>
      <c r="AN19" s="230"/>
      <c r="AO19" s="230"/>
      <c r="AP19" s="230"/>
      <c r="AQ19" s="230"/>
      <c r="AR19" s="230"/>
      <c r="AS19" s="230"/>
      <c r="AT19" s="230"/>
      <c r="AU19" s="230"/>
      <c r="AV19" s="230"/>
      <c r="AW19" s="230"/>
    </row>
    <row r="20" spans="1:49" ht="14">
      <c r="A20" s="226"/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30"/>
      <c r="V20" s="230"/>
      <c r="W20" s="230"/>
      <c r="X20" s="230"/>
      <c r="Y20" s="230"/>
      <c r="Z20" s="230"/>
      <c r="AA20" s="230"/>
      <c r="AB20" s="230"/>
      <c r="AC20" s="230"/>
      <c r="AD20" s="230"/>
      <c r="AE20" s="230"/>
      <c r="AF20" s="230"/>
      <c r="AG20" s="230"/>
      <c r="AH20" s="230"/>
      <c r="AI20" s="230"/>
      <c r="AJ20" s="230"/>
      <c r="AK20" s="230"/>
      <c r="AL20" s="230"/>
      <c r="AM20" s="230"/>
      <c r="AN20" s="230"/>
      <c r="AO20" s="230"/>
      <c r="AP20" s="230"/>
      <c r="AQ20" s="230"/>
      <c r="AR20" s="230"/>
      <c r="AS20" s="230"/>
      <c r="AT20" s="230"/>
      <c r="AU20" s="230"/>
      <c r="AV20" s="230"/>
      <c r="AW20" s="230"/>
    </row>
    <row r="21" spans="1:49" ht="15" thickBot="1">
      <c r="A21" s="226"/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6"/>
      <c r="N21" s="226"/>
      <c r="O21" s="229"/>
      <c r="P21" s="226"/>
      <c r="Q21" s="229"/>
      <c r="R21" s="229"/>
      <c r="S21" s="229"/>
      <c r="T21" s="226"/>
      <c r="U21" s="230"/>
      <c r="V21" s="230"/>
      <c r="W21" s="230"/>
      <c r="X21" s="230"/>
      <c r="Y21" s="230"/>
      <c r="Z21" s="230"/>
      <c r="AA21" s="230"/>
      <c r="AB21" s="230"/>
      <c r="AC21" s="230"/>
      <c r="AD21" s="230"/>
      <c r="AE21" s="230"/>
      <c r="AF21" s="230"/>
      <c r="AG21" s="230"/>
      <c r="AH21" s="230"/>
      <c r="AI21" s="230"/>
      <c r="AJ21" s="230"/>
      <c r="AK21" s="230"/>
      <c r="AL21" s="230"/>
      <c r="AM21" s="230"/>
      <c r="AN21" s="230"/>
      <c r="AO21" s="230"/>
      <c r="AP21" s="230"/>
      <c r="AQ21" s="230"/>
      <c r="AR21" s="230"/>
      <c r="AS21" s="230"/>
      <c r="AT21" s="230"/>
      <c r="AU21" s="230"/>
      <c r="AV21" s="230"/>
      <c r="AW21" s="230"/>
    </row>
    <row r="22" spans="1:49" ht="14">
      <c r="A22" s="79" t="s">
        <v>33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2"/>
      <c r="U22" s="230"/>
      <c r="V22" s="230"/>
      <c r="W22" s="230"/>
      <c r="X22" s="230"/>
      <c r="Y22" s="230"/>
      <c r="Z22" s="230"/>
      <c r="AA22" s="230"/>
      <c r="AB22" s="230"/>
      <c r="AC22" s="230"/>
      <c r="AD22" s="230"/>
      <c r="AE22" s="230"/>
      <c r="AF22" s="230"/>
      <c r="AG22" s="230"/>
      <c r="AH22" s="230"/>
      <c r="AI22" s="230"/>
      <c r="AJ22" s="230"/>
      <c r="AK22" s="230"/>
      <c r="AL22" s="230"/>
      <c r="AM22" s="230"/>
      <c r="AN22" s="230"/>
      <c r="AO22" s="230"/>
      <c r="AP22" s="230"/>
      <c r="AQ22" s="230"/>
      <c r="AR22" s="230"/>
      <c r="AS22" s="230"/>
      <c r="AT22" s="230"/>
      <c r="AU22" s="230"/>
      <c r="AV22" s="230"/>
      <c r="AW22" s="230"/>
    </row>
    <row r="23" spans="1:49" ht="14">
      <c r="A23" s="83" t="s">
        <v>22</v>
      </c>
      <c r="B23" s="81"/>
      <c r="C23" s="102">
        <v>5000</v>
      </c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4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O23" s="230"/>
      <c r="AP23" s="230"/>
      <c r="AQ23" s="230"/>
      <c r="AR23" s="230"/>
      <c r="AS23" s="230"/>
      <c r="AT23" s="230"/>
      <c r="AU23" s="230"/>
      <c r="AV23" s="230"/>
      <c r="AW23" s="230"/>
    </row>
    <row r="24" spans="1:49" ht="14">
      <c r="A24" s="83" t="s">
        <v>23</v>
      </c>
      <c r="B24" s="81"/>
      <c r="C24" s="103">
        <v>0.3</v>
      </c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4"/>
      <c r="U24" s="230"/>
      <c r="V24" s="230"/>
      <c r="W24" s="230"/>
      <c r="X24" s="230"/>
      <c r="Y24" s="230"/>
      <c r="Z24" s="230"/>
      <c r="AA24" s="230"/>
      <c r="AB24" s="230"/>
      <c r="AC24" s="230"/>
      <c r="AD24" s="230"/>
      <c r="AE24" s="230"/>
      <c r="AF24" s="230"/>
      <c r="AG24" s="230"/>
      <c r="AH24" s="230"/>
      <c r="AI24" s="230"/>
      <c r="AJ24" s="230"/>
      <c r="AK24" s="230"/>
      <c r="AL24" s="230"/>
      <c r="AM24" s="230"/>
      <c r="AN24" s="230"/>
      <c r="AO24" s="230"/>
      <c r="AP24" s="230"/>
      <c r="AQ24" s="230"/>
      <c r="AR24" s="230"/>
      <c r="AS24" s="230"/>
      <c r="AT24" s="230"/>
      <c r="AU24" s="230"/>
      <c r="AV24" s="230"/>
      <c r="AW24" s="230"/>
    </row>
    <row r="25" spans="1:49" ht="14">
      <c r="A25" s="83" t="s">
        <v>24</v>
      </c>
      <c r="B25" s="81"/>
      <c r="C25" s="103">
        <v>0.4</v>
      </c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4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</row>
    <row r="26" spans="1:49" ht="14">
      <c r="A26" s="83" t="s">
        <v>21</v>
      </c>
      <c r="B26" s="81"/>
      <c r="C26" s="103">
        <v>0.3</v>
      </c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4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</row>
    <row r="27" spans="1:49" ht="14">
      <c r="A27" s="83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4"/>
      <c r="U27" s="230"/>
      <c r="V27" s="230"/>
      <c r="W27" s="230"/>
      <c r="X27" s="230"/>
      <c r="Y27" s="230"/>
      <c r="Z27" s="230"/>
      <c r="AA27" s="230"/>
      <c r="AB27" s="230"/>
      <c r="AC27" s="230"/>
      <c r="AD27" s="230"/>
      <c r="AE27" s="230"/>
      <c r="AF27" s="230"/>
      <c r="AG27" s="230"/>
      <c r="AH27" s="230"/>
      <c r="AI27" s="230"/>
      <c r="AJ27" s="230"/>
      <c r="AK27" s="230"/>
      <c r="AL27" s="230"/>
      <c r="AM27" s="230"/>
      <c r="AN27" s="230"/>
      <c r="AO27" s="230"/>
      <c r="AP27" s="230"/>
      <c r="AQ27" s="230"/>
      <c r="AR27" s="230"/>
      <c r="AS27" s="230"/>
      <c r="AT27" s="230"/>
      <c r="AU27" s="230"/>
      <c r="AV27" s="230"/>
      <c r="AW27" s="230"/>
    </row>
    <row r="28" spans="1:49" ht="75">
      <c r="A28" s="218" t="s">
        <v>35</v>
      </c>
      <c r="B28" s="164" t="s">
        <v>36</v>
      </c>
      <c r="C28" s="158" t="s">
        <v>27</v>
      </c>
      <c r="D28" s="158" t="s">
        <v>156</v>
      </c>
      <c r="E28" s="158" t="s">
        <v>84</v>
      </c>
      <c r="F28" s="158" t="s">
        <v>157</v>
      </c>
      <c r="G28" s="158" t="s">
        <v>158</v>
      </c>
      <c r="H28" s="158" t="s">
        <v>159</v>
      </c>
      <c r="I28" s="158" t="s">
        <v>88</v>
      </c>
      <c r="J28" s="159" t="s">
        <v>160</v>
      </c>
      <c r="K28" s="160" t="s">
        <v>95</v>
      </c>
      <c r="L28" s="160" t="s">
        <v>126</v>
      </c>
      <c r="M28" s="160" t="s">
        <v>127</v>
      </c>
      <c r="N28" s="160" t="s">
        <v>128</v>
      </c>
      <c r="O28" s="161" t="s">
        <v>161</v>
      </c>
      <c r="P28" s="161" t="s">
        <v>162</v>
      </c>
      <c r="Q28" s="161" t="s">
        <v>25</v>
      </c>
      <c r="R28" s="161" t="s">
        <v>26</v>
      </c>
      <c r="S28" s="160" t="s">
        <v>56</v>
      </c>
      <c r="T28" s="162" t="s">
        <v>163</v>
      </c>
      <c r="U28" s="230"/>
      <c r="V28" s="230"/>
      <c r="W28" s="230"/>
      <c r="X28" s="230"/>
      <c r="Y28" s="230"/>
      <c r="Z28" s="230"/>
      <c r="AA28" s="230"/>
      <c r="AB28" s="230"/>
      <c r="AC28" s="230"/>
      <c r="AD28" s="230"/>
      <c r="AE28" s="230"/>
      <c r="AF28" s="230"/>
      <c r="AG28" s="230"/>
      <c r="AH28" s="230"/>
      <c r="AI28" s="230"/>
      <c r="AJ28" s="230"/>
      <c r="AK28" s="230"/>
      <c r="AL28" s="230"/>
      <c r="AM28" s="230"/>
      <c r="AN28" s="230"/>
      <c r="AO28" s="230"/>
      <c r="AP28" s="230"/>
      <c r="AQ28" s="230"/>
      <c r="AR28" s="230"/>
      <c r="AS28" s="230"/>
      <c r="AT28" s="230"/>
      <c r="AU28" s="230"/>
      <c r="AV28" s="230"/>
      <c r="AW28" s="230"/>
    </row>
    <row r="29" spans="1:49" ht="14">
      <c r="A29" s="206" t="str">
        <f>'TAS Oct 2019'!K6</f>
        <v>Aurora Energy</v>
      </c>
      <c r="B29" s="207" t="str">
        <f>'TAS Oct 2019'!L6</f>
        <v>Regulated</v>
      </c>
      <c r="C29" s="208">
        <f>91*'TAS Oct 2019'!M6/100</f>
        <v>93.159181818181807</v>
      </c>
      <c r="D29" s="208">
        <f>($C$23*$C$24)*'TAS Oct 2019'!N6/100</f>
        <v>388.22727272727275</v>
      </c>
      <c r="E29" s="208">
        <v>0</v>
      </c>
      <c r="F29" s="209">
        <v>0</v>
      </c>
      <c r="G29" s="210">
        <f>($C$23*$C$25)*'TAS Oct 2019'!AI6/100</f>
        <v>373.45454545454544</v>
      </c>
      <c r="H29" s="211">
        <f>($C$23*$C$26)*'TAS Oct 2019'!W6/100</f>
        <v>163.90909090909088</v>
      </c>
      <c r="I29" s="212">
        <f>SUM(C29:H29)</f>
        <v>1018.7500909090909</v>
      </c>
      <c r="J29" s="213">
        <f>I29*4</f>
        <v>4075.0003636363635</v>
      </c>
      <c r="K29" s="214">
        <f>'TAS Oct 2019'!AY6</f>
        <v>0</v>
      </c>
      <c r="L29" s="214">
        <f>'TAS Oct 2019'!AZ6</f>
        <v>0</v>
      </c>
      <c r="M29" s="214">
        <f>'TAS Oct 2019'!BA6</f>
        <v>0</v>
      </c>
      <c r="N29" s="214">
        <f>'TAS Oct 2019'!BB6</f>
        <v>0</v>
      </c>
      <c r="O29" s="213">
        <f>J29</f>
        <v>4075.0003636363635</v>
      </c>
      <c r="P29" s="213">
        <f>O29-(O29*M29/100)</f>
        <v>4075.0003636363635</v>
      </c>
      <c r="Q29" s="213">
        <f>O29*1.1</f>
        <v>4482.5003999999999</v>
      </c>
      <c r="R29" s="213">
        <f>P29*1.1</f>
        <v>4482.5003999999999</v>
      </c>
      <c r="S29" s="217">
        <f>'TAS Oct 2019'!BI6</f>
        <v>0</v>
      </c>
      <c r="T29" s="219" t="str">
        <f>'TAS Oct 2019'!BJ6</f>
        <v>n</v>
      </c>
      <c r="U29" s="230"/>
      <c r="V29" s="230"/>
      <c r="W29" s="230"/>
      <c r="X29" s="230"/>
      <c r="Y29" s="230"/>
      <c r="Z29" s="230"/>
      <c r="AA29" s="230"/>
      <c r="AB29" s="230"/>
      <c r="AC29" s="230"/>
      <c r="AD29" s="230"/>
      <c r="AE29" s="230"/>
      <c r="AF29" s="230"/>
      <c r="AG29" s="230"/>
      <c r="AH29" s="230"/>
      <c r="AI29" s="230"/>
      <c r="AJ29" s="230"/>
      <c r="AK29" s="230"/>
      <c r="AL29" s="230"/>
      <c r="AM29" s="230"/>
      <c r="AN29" s="230"/>
      <c r="AO29" s="230"/>
      <c r="AP29" s="230"/>
      <c r="AQ29" s="230"/>
      <c r="AR29" s="230"/>
      <c r="AS29" s="230"/>
      <c r="AT29" s="230"/>
      <c r="AU29" s="230"/>
      <c r="AV29" s="230"/>
      <c r="AW29" s="230"/>
    </row>
    <row r="30" spans="1:49" ht="15" thickBot="1">
      <c r="A30" s="184" t="str">
        <f>'TAS Oct 2019'!K7</f>
        <v>1st Energy</v>
      </c>
      <c r="B30" s="185" t="str">
        <f>'TAS Oct 2019'!L7</f>
        <v>1st Saver</v>
      </c>
      <c r="C30" s="186">
        <f>91*'TAS Oct 2019'!M7/100</f>
        <v>93.159181818181807</v>
      </c>
      <c r="D30" s="186">
        <f>($C$23*$C$24)*'TAS Oct 2019'!N7/100</f>
        <v>387.54545454545456</v>
      </c>
      <c r="E30" s="186">
        <v>0</v>
      </c>
      <c r="F30" s="187">
        <v>0</v>
      </c>
      <c r="G30" s="188">
        <f>($C$23*$C$25)*'TAS Oct 2019'!AI7/100</f>
        <v>366.2</v>
      </c>
      <c r="H30" s="189">
        <f>($C$23*$C$26)*'TAS Oct 2019'!W7/100</f>
        <v>163.77272727272725</v>
      </c>
      <c r="I30" s="190">
        <f>SUM(C30:H30)</f>
        <v>1010.6773636363637</v>
      </c>
      <c r="J30" s="191">
        <f>I30*4</f>
        <v>4042.7094545454547</v>
      </c>
      <c r="K30" s="192">
        <f>'TAS Oct 2019'!AY7</f>
        <v>0</v>
      </c>
      <c r="L30" s="192">
        <f>'TAS Oct 2019'!AZ7</f>
        <v>0</v>
      </c>
      <c r="M30" s="192">
        <f>'TAS Oct 2019'!BA7</f>
        <v>0</v>
      </c>
      <c r="N30" s="192">
        <f>'TAS Oct 2019'!BB7</f>
        <v>5</v>
      </c>
      <c r="O30" s="191">
        <f>J30</f>
        <v>4042.7094545454547</v>
      </c>
      <c r="P30" s="191">
        <f>O30-((I30-C30)*N30/100)*4</f>
        <v>3859.2058181818184</v>
      </c>
      <c r="Q30" s="191">
        <f>O30*1.1</f>
        <v>4446.9804000000004</v>
      </c>
      <c r="R30" s="191">
        <f>P30*1.1</f>
        <v>4245.1264000000001</v>
      </c>
      <c r="S30" s="220">
        <f>'TAS Oct 2019'!BI7</f>
        <v>0</v>
      </c>
      <c r="T30" s="221">
        <f>'TAS Oct 2019'!BJ7</f>
        <v>0</v>
      </c>
      <c r="U30" s="230"/>
      <c r="V30" s="230"/>
      <c r="W30" s="230"/>
      <c r="X30" s="230"/>
      <c r="Y30" s="230"/>
      <c r="Z30" s="230"/>
      <c r="AA30" s="230"/>
      <c r="AB30" s="230"/>
      <c r="AC30" s="230"/>
      <c r="AD30" s="230"/>
      <c r="AE30" s="230"/>
      <c r="AF30" s="230"/>
      <c r="AG30" s="230"/>
      <c r="AH30" s="230"/>
      <c r="AI30" s="230"/>
      <c r="AJ30" s="230"/>
      <c r="AK30" s="230"/>
      <c r="AL30" s="230"/>
      <c r="AM30" s="230"/>
      <c r="AN30" s="230"/>
      <c r="AO30" s="230"/>
      <c r="AP30" s="230"/>
      <c r="AQ30" s="230"/>
      <c r="AR30" s="230"/>
      <c r="AS30" s="230"/>
      <c r="AT30" s="230"/>
      <c r="AU30" s="230"/>
      <c r="AV30" s="230"/>
      <c r="AW30" s="230"/>
    </row>
    <row r="31" spans="1:49" ht="14">
      <c r="A31" s="226"/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26"/>
      <c r="U31" s="230"/>
      <c r="V31" s="230"/>
      <c r="W31" s="230"/>
      <c r="X31" s="230"/>
      <c r="Y31" s="230"/>
      <c r="Z31" s="230"/>
      <c r="AA31" s="230"/>
      <c r="AB31" s="230"/>
      <c r="AC31" s="230"/>
      <c r="AD31" s="230"/>
      <c r="AE31" s="230"/>
      <c r="AF31" s="230"/>
      <c r="AG31" s="230"/>
      <c r="AH31" s="230"/>
      <c r="AI31" s="230"/>
      <c r="AJ31" s="230"/>
      <c r="AK31" s="230"/>
      <c r="AL31" s="230"/>
      <c r="AM31" s="230"/>
      <c r="AN31" s="230"/>
      <c r="AO31" s="230"/>
      <c r="AP31" s="230"/>
      <c r="AQ31" s="230"/>
      <c r="AR31" s="230"/>
      <c r="AS31" s="230"/>
      <c r="AT31" s="230"/>
      <c r="AU31" s="230"/>
      <c r="AV31" s="230"/>
      <c r="AW31" s="230"/>
    </row>
    <row r="32" spans="1:49" ht="14">
      <c r="A32" s="226"/>
      <c r="B32" s="226"/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6"/>
      <c r="N32" s="226"/>
      <c r="O32" s="231"/>
      <c r="P32" s="231"/>
      <c r="Q32" s="231"/>
      <c r="R32" s="231"/>
      <c r="S32" s="231"/>
      <c r="T32" s="226"/>
      <c r="U32" s="230"/>
      <c r="V32" s="230"/>
      <c r="W32" s="230"/>
      <c r="X32" s="230"/>
      <c r="Y32" s="230"/>
      <c r="Z32" s="230"/>
      <c r="AA32" s="230"/>
      <c r="AB32" s="230"/>
      <c r="AC32" s="230"/>
      <c r="AD32" s="230"/>
      <c r="AE32" s="230"/>
      <c r="AF32" s="230"/>
      <c r="AG32" s="230"/>
      <c r="AH32" s="230"/>
      <c r="AI32" s="230"/>
      <c r="AJ32" s="230"/>
      <c r="AK32" s="230"/>
      <c r="AL32" s="230"/>
      <c r="AM32" s="230"/>
      <c r="AN32" s="230"/>
      <c r="AO32" s="230"/>
      <c r="AP32" s="230"/>
      <c r="AQ32" s="230"/>
      <c r="AR32" s="230"/>
      <c r="AS32" s="230"/>
      <c r="AT32" s="230"/>
      <c r="AU32" s="230"/>
      <c r="AV32" s="230"/>
      <c r="AW32" s="230"/>
    </row>
    <row r="33" spans="1:49" ht="14">
      <c r="A33" s="226"/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26"/>
      <c r="M33" s="226"/>
      <c r="N33" s="226"/>
      <c r="O33" s="231"/>
      <c r="P33" s="231"/>
      <c r="Q33" s="231"/>
      <c r="R33" s="231"/>
      <c r="S33" s="231"/>
      <c r="T33" s="226"/>
      <c r="U33" s="230"/>
      <c r="V33" s="230"/>
      <c r="W33" s="230"/>
      <c r="X33" s="230"/>
      <c r="Y33" s="230"/>
      <c r="Z33" s="230"/>
      <c r="AA33" s="230"/>
      <c r="AB33" s="230"/>
      <c r="AC33" s="230"/>
      <c r="AD33" s="230"/>
      <c r="AE33" s="230"/>
      <c r="AF33" s="230"/>
      <c r="AG33" s="230"/>
      <c r="AH33" s="230"/>
      <c r="AI33" s="230"/>
      <c r="AJ33" s="230"/>
      <c r="AK33" s="230"/>
      <c r="AL33" s="230"/>
      <c r="AM33" s="230"/>
      <c r="AN33" s="230"/>
      <c r="AO33" s="230"/>
      <c r="AP33" s="230"/>
      <c r="AQ33" s="230"/>
      <c r="AR33" s="230"/>
      <c r="AS33" s="230"/>
      <c r="AT33" s="230"/>
      <c r="AU33" s="230"/>
      <c r="AV33" s="230"/>
      <c r="AW33" s="230"/>
    </row>
    <row r="34" spans="1:49" ht="14">
      <c r="A34" s="226"/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6"/>
      <c r="N34" s="226"/>
      <c r="O34" s="231"/>
      <c r="P34" s="231"/>
      <c r="Q34" s="231"/>
      <c r="R34" s="231"/>
      <c r="S34" s="231"/>
      <c r="T34" s="226"/>
      <c r="U34" s="230"/>
      <c r="V34" s="230"/>
      <c r="W34" s="230"/>
      <c r="X34" s="230"/>
      <c r="Y34" s="230"/>
      <c r="Z34" s="230"/>
      <c r="AA34" s="230"/>
      <c r="AB34" s="230"/>
      <c r="AC34" s="230"/>
      <c r="AD34" s="230"/>
      <c r="AE34" s="230"/>
      <c r="AF34" s="230"/>
      <c r="AG34" s="230"/>
      <c r="AH34" s="230"/>
      <c r="AI34" s="230"/>
      <c r="AJ34" s="230"/>
      <c r="AK34" s="230"/>
      <c r="AL34" s="230"/>
      <c r="AM34" s="230"/>
      <c r="AN34" s="230"/>
      <c r="AO34" s="230"/>
      <c r="AP34" s="230"/>
      <c r="AQ34" s="230"/>
      <c r="AR34" s="230"/>
      <c r="AS34" s="230"/>
      <c r="AT34" s="230"/>
      <c r="AU34" s="230"/>
      <c r="AV34" s="230"/>
      <c r="AW34" s="230"/>
    </row>
    <row r="35" spans="1:49" ht="14">
      <c r="A35" s="226"/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6"/>
      <c r="N35" s="226"/>
      <c r="O35" s="231"/>
      <c r="P35" s="231"/>
      <c r="Q35" s="231"/>
      <c r="R35" s="231"/>
      <c r="S35" s="231"/>
      <c r="T35" s="226"/>
      <c r="U35" s="230"/>
      <c r="V35" s="230"/>
      <c r="W35" s="230"/>
      <c r="X35" s="230"/>
      <c r="Y35" s="230"/>
      <c r="Z35" s="230"/>
      <c r="AA35" s="230"/>
      <c r="AB35" s="230"/>
      <c r="AC35" s="230"/>
      <c r="AD35" s="230"/>
      <c r="AE35" s="230"/>
      <c r="AF35" s="230"/>
      <c r="AG35" s="230"/>
      <c r="AH35" s="230"/>
      <c r="AI35" s="230"/>
      <c r="AJ35" s="230"/>
      <c r="AK35" s="230"/>
      <c r="AL35" s="230"/>
      <c r="AM35" s="230"/>
      <c r="AN35" s="230"/>
      <c r="AO35" s="230"/>
      <c r="AP35" s="230"/>
      <c r="AQ35" s="230"/>
      <c r="AR35" s="230"/>
      <c r="AS35" s="230"/>
      <c r="AT35" s="230"/>
      <c r="AU35" s="230"/>
      <c r="AV35" s="230"/>
      <c r="AW35" s="230"/>
    </row>
    <row r="36" spans="1:49" ht="14">
      <c r="A36" s="226"/>
      <c r="B36" s="226"/>
      <c r="C36" s="226"/>
      <c r="D36" s="226"/>
      <c r="E36" s="226"/>
      <c r="F36" s="226"/>
      <c r="G36" s="226"/>
      <c r="H36" s="226"/>
      <c r="I36" s="226"/>
      <c r="J36" s="226"/>
      <c r="K36" s="226"/>
      <c r="L36" s="226"/>
      <c r="M36" s="226"/>
      <c r="N36" s="226"/>
      <c r="O36" s="231"/>
      <c r="P36" s="231"/>
      <c r="Q36" s="231"/>
      <c r="R36" s="231"/>
      <c r="S36" s="231"/>
      <c r="T36" s="226"/>
      <c r="U36" s="230"/>
      <c r="V36" s="230"/>
      <c r="W36" s="230"/>
      <c r="X36" s="230"/>
      <c r="Y36" s="230"/>
      <c r="Z36" s="230"/>
      <c r="AA36" s="230"/>
      <c r="AB36" s="230"/>
      <c r="AC36" s="230"/>
      <c r="AD36" s="230"/>
      <c r="AE36" s="230"/>
      <c r="AF36" s="230"/>
      <c r="AG36" s="230"/>
      <c r="AH36" s="230"/>
      <c r="AI36" s="230"/>
      <c r="AJ36" s="230"/>
      <c r="AK36" s="230"/>
      <c r="AL36" s="230"/>
      <c r="AM36" s="230"/>
      <c r="AN36" s="230"/>
      <c r="AO36" s="230"/>
      <c r="AP36" s="230"/>
      <c r="AQ36" s="230"/>
      <c r="AR36" s="230"/>
      <c r="AS36" s="230"/>
      <c r="AT36" s="230"/>
      <c r="AU36" s="230"/>
      <c r="AV36" s="230"/>
      <c r="AW36" s="230"/>
    </row>
    <row r="37" spans="1:49" ht="14">
      <c r="A37" s="226"/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6"/>
      <c r="N37" s="226"/>
      <c r="O37" s="231"/>
      <c r="P37" s="231"/>
      <c r="Q37" s="231"/>
      <c r="R37" s="231"/>
      <c r="S37" s="231"/>
      <c r="T37" s="226"/>
      <c r="U37" s="230"/>
      <c r="V37" s="230"/>
      <c r="W37" s="230"/>
      <c r="X37" s="230"/>
      <c r="Y37" s="230"/>
      <c r="Z37" s="230"/>
      <c r="AA37" s="230"/>
      <c r="AB37" s="230"/>
      <c r="AC37" s="230"/>
      <c r="AD37" s="230"/>
      <c r="AE37" s="230"/>
      <c r="AF37" s="230"/>
      <c r="AG37" s="230"/>
      <c r="AH37" s="230"/>
      <c r="AI37" s="230"/>
      <c r="AJ37" s="230"/>
      <c r="AK37" s="230"/>
      <c r="AL37" s="230"/>
      <c r="AM37" s="230"/>
      <c r="AN37" s="230"/>
      <c r="AO37" s="230"/>
      <c r="AP37" s="230"/>
      <c r="AQ37" s="230"/>
      <c r="AR37" s="230"/>
      <c r="AS37" s="230"/>
      <c r="AT37" s="230"/>
      <c r="AU37" s="230"/>
      <c r="AV37" s="230"/>
      <c r="AW37" s="230"/>
    </row>
    <row r="38" spans="1:49" ht="14">
      <c r="A38" s="226"/>
      <c r="B38" s="226"/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6"/>
      <c r="N38" s="226"/>
      <c r="O38" s="231"/>
      <c r="P38" s="231"/>
      <c r="Q38" s="231"/>
      <c r="R38" s="231"/>
      <c r="S38" s="231"/>
      <c r="T38" s="226"/>
      <c r="U38" s="230"/>
      <c r="V38" s="230"/>
      <c r="W38" s="230"/>
      <c r="X38" s="230"/>
      <c r="Y38" s="230"/>
      <c r="Z38" s="230"/>
      <c r="AA38" s="230"/>
      <c r="AB38" s="230"/>
      <c r="AC38" s="230"/>
      <c r="AD38" s="230"/>
      <c r="AE38" s="230"/>
      <c r="AF38" s="230"/>
      <c r="AG38" s="230"/>
      <c r="AH38" s="230"/>
      <c r="AI38" s="230"/>
      <c r="AJ38" s="230"/>
      <c r="AK38" s="230"/>
      <c r="AL38" s="230"/>
      <c r="AM38" s="230"/>
      <c r="AN38" s="230"/>
      <c r="AO38" s="230"/>
      <c r="AP38" s="230"/>
      <c r="AQ38" s="230"/>
      <c r="AR38" s="230"/>
      <c r="AS38" s="230"/>
      <c r="AT38" s="230"/>
      <c r="AU38" s="230"/>
      <c r="AV38" s="230"/>
      <c r="AW38" s="230"/>
    </row>
    <row r="39" spans="1:49" ht="14">
      <c r="A39" s="226"/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6"/>
      <c r="N39" s="226"/>
      <c r="O39" s="231"/>
      <c r="P39" s="231"/>
      <c r="Q39" s="231"/>
      <c r="R39" s="231"/>
      <c r="S39" s="231"/>
      <c r="T39" s="226"/>
      <c r="U39" s="230"/>
      <c r="V39" s="230"/>
      <c r="W39" s="230"/>
      <c r="X39" s="230"/>
      <c r="Y39" s="230"/>
      <c r="Z39" s="230"/>
      <c r="AA39" s="230"/>
      <c r="AB39" s="230"/>
      <c r="AC39" s="230"/>
      <c r="AD39" s="230"/>
      <c r="AE39" s="230"/>
      <c r="AF39" s="230"/>
      <c r="AG39" s="230"/>
      <c r="AH39" s="230"/>
      <c r="AI39" s="230"/>
      <c r="AJ39" s="230"/>
      <c r="AK39" s="230"/>
      <c r="AL39" s="230"/>
      <c r="AM39" s="230"/>
      <c r="AN39" s="230"/>
      <c r="AO39" s="230"/>
      <c r="AP39" s="230"/>
      <c r="AQ39" s="230"/>
      <c r="AR39" s="230"/>
      <c r="AS39" s="230"/>
      <c r="AT39" s="230"/>
      <c r="AU39" s="230"/>
      <c r="AV39" s="230"/>
      <c r="AW39" s="230"/>
    </row>
    <row r="40" spans="1:49" ht="14">
      <c r="A40" s="226"/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  <c r="N40" s="226"/>
      <c r="O40" s="231"/>
      <c r="P40" s="231"/>
      <c r="Q40" s="231"/>
      <c r="R40" s="231"/>
      <c r="S40" s="231"/>
      <c r="T40" s="226"/>
      <c r="U40" s="230"/>
      <c r="V40" s="230"/>
      <c r="W40" s="230"/>
      <c r="X40" s="230"/>
      <c r="Y40" s="230"/>
      <c r="Z40" s="230"/>
      <c r="AA40" s="230"/>
      <c r="AB40" s="230"/>
      <c r="AC40" s="230"/>
      <c r="AD40" s="230"/>
      <c r="AE40" s="230"/>
      <c r="AF40" s="230"/>
      <c r="AG40" s="230"/>
      <c r="AH40" s="230"/>
      <c r="AI40" s="230"/>
      <c r="AJ40" s="230"/>
      <c r="AK40" s="230"/>
      <c r="AL40" s="230"/>
      <c r="AM40" s="230"/>
      <c r="AN40" s="230"/>
      <c r="AO40" s="230"/>
      <c r="AP40" s="230"/>
      <c r="AQ40" s="230"/>
      <c r="AR40" s="230"/>
      <c r="AS40" s="230"/>
      <c r="AT40" s="230"/>
      <c r="AU40" s="230"/>
      <c r="AV40" s="230"/>
      <c r="AW40" s="230"/>
    </row>
    <row r="41" spans="1:49" ht="14">
      <c r="A41" s="226"/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31"/>
      <c r="P41" s="231"/>
      <c r="Q41" s="231"/>
      <c r="R41" s="231"/>
      <c r="S41" s="231"/>
      <c r="T41" s="226"/>
      <c r="U41" s="230"/>
      <c r="V41" s="230"/>
      <c r="W41" s="230"/>
      <c r="X41" s="230"/>
      <c r="Y41" s="230"/>
      <c r="Z41" s="230"/>
      <c r="AA41" s="230"/>
      <c r="AB41" s="230"/>
      <c r="AC41" s="230"/>
      <c r="AD41" s="230"/>
      <c r="AE41" s="230"/>
      <c r="AF41" s="230"/>
      <c r="AG41" s="230"/>
      <c r="AH41" s="230"/>
      <c r="AI41" s="230"/>
      <c r="AJ41" s="230"/>
      <c r="AK41" s="230"/>
      <c r="AL41" s="230"/>
      <c r="AM41" s="230"/>
      <c r="AN41" s="230"/>
      <c r="AO41" s="230"/>
      <c r="AP41" s="230"/>
      <c r="AQ41" s="230"/>
      <c r="AR41" s="230"/>
      <c r="AS41" s="230"/>
      <c r="AT41" s="230"/>
      <c r="AU41" s="230"/>
      <c r="AV41" s="230"/>
      <c r="AW41" s="230"/>
    </row>
    <row r="42" spans="1:49" ht="14">
      <c r="A42" s="226"/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6"/>
      <c r="N42" s="226"/>
      <c r="O42" s="231"/>
      <c r="P42" s="231"/>
      <c r="Q42" s="231"/>
      <c r="R42" s="231"/>
      <c r="S42" s="231"/>
      <c r="T42" s="226"/>
      <c r="U42" s="230"/>
      <c r="V42" s="230"/>
      <c r="W42" s="230"/>
      <c r="X42" s="230"/>
      <c r="Y42" s="230"/>
      <c r="Z42" s="230"/>
      <c r="AA42" s="230"/>
      <c r="AB42" s="230"/>
      <c r="AC42" s="230"/>
      <c r="AD42" s="230"/>
      <c r="AE42" s="230"/>
      <c r="AF42" s="230"/>
      <c r="AG42" s="230"/>
      <c r="AH42" s="230"/>
      <c r="AI42" s="230"/>
      <c r="AJ42" s="230"/>
      <c r="AK42" s="230"/>
      <c r="AL42" s="230"/>
      <c r="AM42" s="230"/>
      <c r="AN42" s="230"/>
      <c r="AO42" s="230"/>
      <c r="AP42" s="230"/>
      <c r="AQ42" s="230"/>
      <c r="AR42" s="230"/>
      <c r="AS42" s="230"/>
      <c r="AT42" s="230"/>
      <c r="AU42" s="230"/>
      <c r="AV42" s="230"/>
      <c r="AW42" s="230"/>
    </row>
    <row r="43" spans="1:49" ht="14">
      <c r="A43" s="226"/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6"/>
      <c r="N43" s="226"/>
      <c r="O43" s="231"/>
      <c r="P43" s="231"/>
      <c r="Q43" s="231"/>
      <c r="R43" s="231"/>
      <c r="S43" s="231"/>
      <c r="T43" s="226"/>
      <c r="U43" s="230"/>
      <c r="V43" s="230"/>
      <c r="W43" s="230"/>
      <c r="X43" s="230"/>
      <c r="Y43" s="230"/>
      <c r="Z43" s="230"/>
      <c r="AA43" s="230"/>
      <c r="AB43" s="230"/>
      <c r="AC43" s="230"/>
      <c r="AD43" s="230"/>
      <c r="AE43" s="230"/>
      <c r="AF43" s="230"/>
      <c r="AG43" s="230"/>
      <c r="AH43" s="230"/>
      <c r="AI43" s="230"/>
      <c r="AJ43" s="230"/>
      <c r="AK43" s="230"/>
      <c r="AL43" s="230"/>
      <c r="AM43" s="230"/>
      <c r="AN43" s="230"/>
      <c r="AO43" s="230"/>
      <c r="AP43" s="230"/>
      <c r="AQ43" s="230"/>
      <c r="AR43" s="230"/>
      <c r="AS43" s="230"/>
      <c r="AT43" s="230"/>
      <c r="AU43" s="230"/>
      <c r="AV43" s="230"/>
      <c r="AW43" s="230"/>
    </row>
    <row r="44" spans="1:49" ht="14">
      <c r="A44" s="226"/>
      <c r="B44" s="226"/>
      <c r="C44" s="226"/>
      <c r="D44" s="226"/>
      <c r="E44" s="226"/>
      <c r="F44" s="226"/>
      <c r="G44" s="226"/>
      <c r="H44" s="226"/>
      <c r="I44" s="226"/>
      <c r="J44" s="226"/>
      <c r="K44" s="226"/>
      <c r="L44" s="226"/>
      <c r="M44" s="226"/>
      <c r="N44" s="226"/>
      <c r="O44" s="231"/>
      <c r="P44" s="231"/>
      <c r="Q44" s="231"/>
      <c r="R44" s="231"/>
      <c r="S44" s="231"/>
      <c r="T44" s="226"/>
      <c r="U44" s="230"/>
      <c r="V44" s="230"/>
      <c r="W44" s="230"/>
      <c r="X44" s="230"/>
      <c r="Y44" s="230"/>
      <c r="Z44" s="230"/>
      <c r="AA44" s="230"/>
      <c r="AB44" s="230"/>
      <c r="AC44" s="230"/>
      <c r="AD44" s="230"/>
      <c r="AE44" s="230"/>
      <c r="AF44" s="230"/>
      <c r="AG44" s="230"/>
      <c r="AH44" s="230"/>
      <c r="AI44" s="230"/>
      <c r="AJ44" s="230"/>
      <c r="AK44" s="230"/>
      <c r="AL44" s="230"/>
      <c r="AM44" s="230"/>
      <c r="AN44" s="230"/>
      <c r="AO44" s="230"/>
      <c r="AP44" s="230"/>
      <c r="AQ44" s="230"/>
      <c r="AR44" s="230"/>
      <c r="AS44" s="230"/>
      <c r="AT44" s="230"/>
      <c r="AU44" s="230"/>
      <c r="AV44" s="230"/>
      <c r="AW44" s="230"/>
    </row>
    <row r="45" spans="1:49" ht="14">
      <c r="A45" s="226"/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6"/>
      <c r="N45" s="226"/>
      <c r="O45" s="231"/>
      <c r="P45" s="231"/>
      <c r="Q45" s="231"/>
      <c r="R45" s="231"/>
      <c r="S45" s="231"/>
      <c r="T45" s="226"/>
      <c r="U45" s="230"/>
      <c r="V45" s="230"/>
      <c r="W45" s="230"/>
      <c r="X45" s="230"/>
      <c r="Y45" s="230"/>
      <c r="Z45" s="230"/>
      <c r="AA45" s="230"/>
      <c r="AB45" s="230"/>
      <c r="AC45" s="230"/>
      <c r="AD45" s="230"/>
      <c r="AE45" s="230"/>
      <c r="AF45" s="230"/>
      <c r="AG45" s="230"/>
      <c r="AH45" s="230"/>
      <c r="AI45" s="230"/>
      <c r="AJ45" s="230"/>
      <c r="AK45" s="230"/>
      <c r="AL45" s="230"/>
      <c r="AM45" s="230"/>
      <c r="AN45" s="230"/>
      <c r="AO45" s="230"/>
      <c r="AP45" s="230"/>
      <c r="AQ45" s="230"/>
      <c r="AR45" s="230"/>
      <c r="AS45" s="230"/>
      <c r="AT45" s="230"/>
      <c r="AU45" s="230"/>
      <c r="AV45" s="230"/>
      <c r="AW45" s="230"/>
    </row>
    <row r="46" spans="1:49" ht="14">
      <c r="A46" s="226"/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6"/>
      <c r="N46" s="226"/>
      <c r="O46" s="231"/>
      <c r="P46" s="231"/>
      <c r="Q46" s="231"/>
      <c r="R46" s="231"/>
      <c r="S46" s="231"/>
      <c r="T46" s="226"/>
      <c r="U46" s="230"/>
      <c r="V46" s="230"/>
      <c r="W46" s="230"/>
      <c r="X46" s="230"/>
      <c r="Y46" s="230"/>
      <c r="Z46" s="230"/>
      <c r="AA46" s="230"/>
      <c r="AB46" s="230"/>
      <c r="AC46" s="230"/>
      <c r="AD46" s="230"/>
      <c r="AE46" s="230"/>
      <c r="AF46" s="230"/>
      <c r="AG46" s="230"/>
      <c r="AH46" s="230"/>
      <c r="AI46" s="230"/>
      <c r="AJ46" s="230"/>
      <c r="AK46" s="230"/>
      <c r="AL46" s="230"/>
      <c r="AM46" s="230"/>
      <c r="AN46" s="230"/>
      <c r="AO46" s="230"/>
      <c r="AP46" s="230"/>
      <c r="AQ46" s="230"/>
      <c r="AR46" s="230"/>
      <c r="AS46" s="230"/>
      <c r="AT46" s="230"/>
      <c r="AU46" s="230"/>
      <c r="AV46" s="230"/>
      <c r="AW46" s="230"/>
    </row>
    <row r="47" spans="1:49" ht="14">
      <c r="A47" s="226"/>
      <c r="B47" s="226"/>
      <c r="C47" s="226"/>
      <c r="D47" s="226"/>
      <c r="E47" s="226"/>
      <c r="F47" s="226"/>
      <c r="G47" s="226"/>
      <c r="H47" s="226"/>
      <c r="I47" s="226"/>
      <c r="J47" s="226"/>
      <c r="K47" s="226"/>
      <c r="L47" s="226"/>
      <c r="M47" s="226"/>
      <c r="N47" s="226"/>
      <c r="O47" s="231"/>
      <c r="P47" s="231"/>
      <c r="Q47" s="231"/>
      <c r="R47" s="231"/>
      <c r="S47" s="231"/>
      <c r="T47" s="226"/>
      <c r="U47" s="230"/>
      <c r="V47" s="230"/>
      <c r="W47" s="230"/>
      <c r="X47" s="230"/>
      <c r="Y47" s="230"/>
      <c r="Z47" s="230"/>
      <c r="AA47" s="230"/>
      <c r="AB47" s="230"/>
      <c r="AC47" s="230"/>
      <c r="AD47" s="230"/>
      <c r="AE47" s="230"/>
      <c r="AF47" s="230"/>
      <c r="AG47" s="230"/>
      <c r="AH47" s="230"/>
      <c r="AI47" s="230"/>
      <c r="AJ47" s="230"/>
      <c r="AK47" s="230"/>
      <c r="AL47" s="230"/>
      <c r="AM47" s="230"/>
      <c r="AN47" s="230"/>
      <c r="AO47" s="230"/>
      <c r="AP47" s="230"/>
      <c r="AQ47" s="230"/>
      <c r="AR47" s="230"/>
      <c r="AS47" s="230"/>
      <c r="AT47" s="230"/>
      <c r="AU47" s="230"/>
      <c r="AV47" s="230"/>
      <c r="AW47" s="230"/>
    </row>
    <row r="48" spans="1:49" ht="14">
      <c r="A48" s="226"/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6"/>
      <c r="N48" s="226"/>
      <c r="O48" s="231"/>
      <c r="P48" s="231"/>
      <c r="Q48" s="231"/>
      <c r="R48" s="231"/>
      <c r="S48" s="231"/>
      <c r="T48" s="226"/>
      <c r="U48" s="230"/>
      <c r="V48" s="230"/>
      <c r="W48" s="230"/>
      <c r="X48" s="230"/>
      <c r="Y48" s="230"/>
      <c r="Z48" s="230"/>
      <c r="AA48" s="230"/>
      <c r="AB48" s="230"/>
      <c r="AC48" s="230"/>
      <c r="AD48" s="230"/>
      <c r="AE48" s="230"/>
      <c r="AF48" s="230"/>
      <c r="AG48" s="230"/>
      <c r="AH48" s="230"/>
      <c r="AI48" s="230"/>
      <c r="AJ48" s="230"/>
      <c r="AK48" s="230"/>
      <c r="AL48" s="230"/>
      <c r="AM48" s="230"/>
      <c r="AN48" s="230"/>
      <c r="AO48" s="230"/>
      <c r="AP48" s="230"/>
      <c r="AQ48" s="230"/>
      <c r="AR48" s="230"/>
      <c r="AS48" s="230"/>
      <c r="AT48" s="230"/>
      <c r="AU48" s="230"/>
      <c r="AV48" s="230"/>
      <c r="AW48" s="230"/>
    </row>
    <row r="49" spans="1:49" ht="14">
      <c r="A49" s="226"/>
      <c r="B49" s="226"/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6"/>
      <c r="N49" s="226"/>
      <c r="O49" s="231"/>
      <c r="P49" s="231"/>
      <c r="Q49" s="231"/>
      <c r="R49" s="231"/>
      <c r="S49" s="231"/>
      <c r="T49" s="226"/>
      <c r="U49" s="230"/>
      <c r="V49" s="230"/>
      <c r="W49" s="230"/>
      <c r="X49" s="230"/>
      <c r="Y49" s="230"/>
      <c r="Z49" s="230"/>
      <c r="AA49" s="230"/>
      <c r="AB49" s="230"/>
      <c r="AC49" s="230"/>
      <c r="AD49" s="230"/>
      <c r="AE49" s="230"/>
      <c r="AF49" s="230"/>
      <c r="AG49" s="230"/>
      <c r="AH49" s="230"/>
      <c r="AI49" s="230"/>
      <c r="AJ49" s="230"/>
      <c r="AK49" s="230"/>
      <c r="AL49" s="230"/>
      <c r="AM49" s="230"/>
      <c r="AN49" s="230"/>
      <c r="AO49" s="230"/>
      <c r="AP49" s="230"/>
      <c r="AQ49" s="230"/>
      <c r="AR49" s="230"/>
      <c r="AS49" s="230"/>
      <c r="AT49" s="230"/>
      <c r="AU49" s="230"/>
      <c r="AV49" s="230"/>
      <c r="AW49" s="230"/>
    </row>
    <row r="50" spans="1:49" ht="14">
      <c r="A50" s="226"/>
      <c r="B50" s="226"/>
      <c r="C50" s="226"/>
      <c r="D50" s="226"/>
      <c r="E50" s="226"/>
      <c r="F50" s="226"/>
      <c r="G50" s="226"/>
      <c r="H50" s="226"/>
      <c r="I50" s="226"/>
      <c r="J50" s="226"/>
      <c r="K50" s="226"/>
      <c r="L50" s="226"/>
      <c r="M50" s="226"/>
      <c r="N50" s="226"/>
      <c r="O50" s="231"/>
      <c r="P50" s="231"/>
      <c r="Q50" s="231"/>
      <c r="R50" s="231"/>
      <c r="S50" s="231"/>
      <c r="T50" s="226"/>
      <c r="U50" s="230"/>
      <c r="V50" s="230"/>
      <c r="W50" s="230"/>
      <c r="X50" s="230"/>
      <c r="Y50" s="230"/>
      <c r="Z50" s="230"/>
      <c r="AA50" s="230"/>
      <c r="AB50" s="230"/>
      <c r="AC50" s="230"/>
      <c r="AD50" s="230"/>
      <c r="AE50" s="230"/>
      <c r="AF50" s="230"/>
      <c r="AG50" s="230"/>
      <c r="AH50" s="230"/>
      <c r="AI50" s="230"/>
      <c r="AJ50" s="230"/>
      <c r="AK50" s="230"/>
      <c r="AL50" s="230"/>
      <c r="AM50" s="230"/>
      <c r="AN50" s="230"/>
      <c r="AO50" s="230"/>
      <c r="AP50" s="230"/>
      <c r="AQ50" s="230"/>
      <c r="AR50" s="230"/>
      <c r="AS50" s="230"/>
      <c r="AT50" s="230"/>
      <c r="AU50" s="230"/>
      <c r="AV50" s="230"/>
      <c r="AW50" s="230"/>
    </row>
    <row r="51" spans="1:49" ht="14">
      <c r="A51" s="226"/>
      <c r="B51" s="226"/>
      <c r="C51" s="226"/>
      <c r="D51" s="226"/>
      <c r="E51" s="226"/>
      <c r="F51" s="226"/>
      <c r="G51" s="226"/>
      <c r="H51" s="226"/>
      <c r="I51" s="226"/>
      <c r="J51" s="226"/>
      <c r="K51" s="226"/>
      <c r="L51" s="226"/>
      <c r="M51" s="226"/>
      <c r="N51" s="226"/>
      <c r="O51" s="231"/>
      <c r="P51" s="231"/>
      <c r="Q51" s="231"/>
      <c r="R51" s="231"/>
      <c r="S51" s="231"/>
      <c r="T51" s="226"/>
      <c r="U51" s="230"/>
      <c r="V51" s="230"/>
      <c r="W51" s="230"/>
      <c r="X51" s="230"/>
      <c r="Y51" s="230"/>
      <c r="Z51" s="230"/>
      <c r="AA51" s="230"/>
      <c r="AB51" s="230"/>
      <c r="AC51" s="230"/>
      <c r="AD51" s="230"/>
      <c r="AE51" s="230"/>
      <c r="AF51" s="230"/>
      <c r="AG51" s="230"/>
      <c r="AH51" s="230"/>
      <c r="AI51" s="230"/>
      <c r="AJ51" s="230"/>
      <c r="AK51" s="230"/>
      <c r="AL51" s="230"/>
      <c r="AM51" s="230"/>
      <c r="AN51" s="230"/>
      <c r="AO51" s="230"/>
      <c r="AP51" s="230"/>
      <c r="AQ51" s="230"/>
      <c r="AR51" s="230"/>
      <c r="AS51" s="230"/>
      <c r="AT51" s="230"/>
      <c r="AU51" s="230"/>
      <c r="AV51" s="230"/>
      <c r="AW51" s="230"/>
    </row>
    <row r="52" spans="1:49" ht="14">
      <c r="A52" s="226"/>
      <c r="B52" s="226"/>
      <c r="C52" s="226"/>
      <c r="D52" s="226"/>
      <c r="E52" s="226"/>
      <c r="F52" s="226"/>
      <c r="G52" s="226"/>
      <c r="H52" s="226"/>
      <c r="I52" s="226"/>
      <c r="J52" s="226"/>
      <c r="K52" s="226"/>
      <c r="L52" s="226"/>
      <c r="M52" s="226"/>
      <c r="N52" s="226"/>
      <c r="O52" s="231"/>
      <c r="P52" s="231"/>
      <c r="Q52" s="231"/>
      <c r="R52" s="231"/>
      <c r="S52" s="231"/>
      <c r="T52" s="226"/>
      <c r="U52" s="230"/>
      <c r="V52" s="230"/>
      <c r="W52" s="230"/>
      <c r="X52" s="230"/>
      <c r="Y52" s="230"/>
      <c r="Z52" s="230"/>
      <c r="AA52" s="230"/>
      <c r="AB52" s="230"/>
      <c r="AC52" s="230"/>
      <c r="AD52" s="230"/>
      <c r="AE52" s="230"/>
      <c r="AF52" s="230"/>
      <c r="AG52" s="230"/>
      <c r="AH52" s="230"/>
      <c r="AI52" s="230"/>
      <c r="AJ52" s="230"/>
      <c r="AK52" s="230"/>
      <c r="AL52" s="230"/>
      <c r="AM52" s="230"/>
      <c r="AN52" s="230"/>
      <c r="AO52" s="230"/>
      <c r="AP52" s="230"/>
      <c r="AQ52" s="230"/>
      <c r="AR52" s="230"/>
      <c r="AS52" s="230"/>
      <c r="AT52" s="230"/>
      <c r="AU52" s="230"/>
      <c r="AV52" s="230"/>
      <c r="AW52" s="230"/>
    </row>
    <row r="53" spans="1:49" ht="14">
      <c r="A53" s="226"/>
      <c r="B53" s="226"/>
      <c r="C53" s="226"/>
      <c r="D53" s="226"/>
      <c r="E53" s="226"/>
      <c r="F53" s="226"/>
      <c r="G53" s="226"/>
      <c r="H53" s="226"/>
      <c r="I53" s="226"/>
      <c r="J53" s="226"/>
      <c r="K53" s="226"/>
      <c r="L53" s="226"/>
      <c r="M53" s="226"/>
      <c r="N53" s="226"/>
      <c r="O53" s="231"/>
      <c r="P53" s="231"/>
      <c r="Q53" s="231"/>
      <c r="R53" s="231"/>
      <c r="S53" s="231"/>
      <c r="T53" s="226"/>
      <c r="U53" s="230"/>
      <c r="V53" s="230"/>
      <c r="W53" s="230"/>
      <c r="X53" s="230"/>
      <c r="Y53" s="230"/>
      <c r="Z53" s="230"/>
      <c r="AA53" s="230"/>
      <c r="AB53" s="230"/>
      <c r="AC53" s="230"/>
      <c r="AD53" s="230"/>
      <c r="AE53" s="230"/>
      <c r="AF53" s="230"/>
      <c r="AG53" s="230"/>
      <c r="AH53" s="230"/>
      <c r="AI53" s="230"/>
      <c r="AJ53" s="230"/>
      <c r="AK53" s="230"/>
      <c r="AL53" s="230"/>
      <c r="AM53" s="230"/>
      <c r="AN53" s="230"/>
      <c r="AO53" s="230"/>
      <c r="AP53" s="230"/>
      <c r="AQ53" s="230"/>
      <c r="AR53" s="230"/>
      <c r="AS53" s="230"/>
      <c r="AT53" s="230"/>
      <c r="AU53" s="230"/>
      <c r="AV53" s="230"/>
      <c r="AW53" s="230"/>
    </row>
    <row r="54" spans="1:49" ht="14">
      <c r="A54" s="226"/>
      <c r="B54" s="226"/>
      <c r="C54" s="226"/>
      <c r="D54" s="226"/>
      <c r="E54" s="226"/>
      <c r="F54" s="226"/>
      <c r="G54" s="226"/>
      <c r="H54" s="226"/>
      <c r="I54" s="226"/>
      <c r="J54" s="226"/>
      <c r="K54" s="226"/>
      <c r="L54" s="226"/>
      <c r="M54" s="226"/>
      <c r="N54" s="226"/>
      <c r="O54" s="231"/>
      <c r="P54" s="231"/>
      <c r="Q54" s="231"/>
      <c r="R54" s="231"/>
      <c r="S54" s="231"/>
      <c r="T54" s="226"/>
      <c r="U54" s="230"/>
      <c r="V54" s="230"/>
      <c r="W54" s="230"/>
      <c r="X54" s="230"/>
      <c r="Y54" s="230"/>
      <c r="Z54" s="230"/>
      <c r="AA54" s="230"/>
      <c r="AB54" s="230"/>
      <c r="AC54" s="230"/>
      <c r="AD54" s="230"/>
      <c r="AE54" s="230"/>
      <c r="AF54" s="230"/>
      <c r="AG54" s="230"/>
      <c r="AH54" s="230"/>
      <c r="AI54" s="230"/>
      <c r="AJ54" s="230"/>
      <c r="AK54" s="230"/>
      <c r="AL54" s="230"/>
      <c r="AM54" s="230"/>
      <c r="AN54" s="230"/>
      <c r="AO54" s="230"/>
      <c r="AP54" s="230"/>
      <c r="AQ54" s="230"/>
      <c r="AR54" s="230"/>
      <c r="AS54" s="230"/>
      <c r="AT54" s="230"/>
      <c r="AU54" s="230"/>
      <c r="AV54" s="230"/>
      <c r="AW54" s="230"/>
    </row>
    <row r="55" spans="1:49" ht="14">
      <c r="A55" s="226"/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6"/>
      <c r="N55" s="226"/>
      <c r="O55" s="231"/>
      <c r="P55" s="231"/>
      <c r="Q55" s="231"/>
      <c r="R55" s="231"/>
      <c r="S55" s="231"/>
      <c r="T55" s="226"/>
      <c r="U55" s="230"/>
      <c r="V55" s="230"/>
      <c r="W55" s="230"/>
      <c r="X55" s="230"/>
      <c r="Y55" s="230"/>
      <c r="Z55" s="230"/>
      <c r="AA55" s="230"/>
      <c r="AB55" s="230"/>
      <c r="AC55" s="230"/>
      <c r="AD55" s="230"/>
      <c r="AE55" s="230"/>
      <c r="AF55" s="230"/>
      <c r="AG55" s="230"/>
      <c r="AH55" s="230"/>
      <c r="AI55" s="230"/>
      <c r="AJ55" s="230"/>
      <c r="AK55" s="230"/>
      <c r="AL55" s="230"/>
      <c r="AM55" s="230"/>
      <c r="AN55" s="230"/>
      <c r="AO55" s="230"/>
      <c r="AP55" s="230"/>
      <c r="AQ55" s="230"/>
      <c r="AR55" s="230"/>
      <c r="AS55" s="230"/>
      <c r="AT55" s="230"/>
      <c r="AU55" s="230"/>
      <c r="AV55" s="230"/>
      <c r="AW55" s="230"/>
    </row>
    <row r="56" spans="1:49" ht="14">
      <c r="A56" s="226"/>
      <c r="B56" s="226"/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26"/>
      <c r="N56" s="226"/>
      <c r="O56" s="231"/>
      <c r="P56" s="231"/>
      <c r="Q56" s="231"/>
      <c r="R56" s="231"/>
      <c r="S56" s="231"/>
      <c r="T56" s="226"/>
      <c r="U56" s="230"/>
      <c r="V56" s="230"/>
      <c r="W56" s="230"/>
      <c r="X56" s="230"/>
      <c r="Y56" s="230"/>
      <c r="Z56" s="230"/>
      <c r="AA56" s="230"/>
      <c r="AB56" s="230"/>
      <c r="AC56" s="230"/>
      <c r="AD56" s="230"/>
      <c r="AE56" s="230"/>
      <c r="AF56" s="230"/>
      <c r="AG56" s="230"/>
      <c r="AH56" s="230"/>
      <c r="AI56" s="230"/>
      <c r="AJ56" s="230"/>
      <c r="AK56" s="230"/>
      <c r="AL56" s="230"/>
      <c r="AM56" s="230"/>
      <c r="AN56" s="230"/>
      <c r="AO56" s="230"/>
      <c r="AP56" s="230"/>
      <c r="AQ56" s="230"/>
      <c r="AR56" s="230"/>
      <c r="AS56" s="230"/>
      <c r="AT56" s="230"/>
      <c r="AU56" s="230"/>
      <c r="AV56" s="230"/>
      <c r="AW56" s="230"/>
    </row>
    <row r="57" spans="1:49" ht="14">
      <c r="A57" s="226"/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6"/>
      <c r="N57" s="226"/>
      <c r="O57" s="231"/>
      <c r="P57" s="231"/>
      <c r="Q57" s="231"/>
      <c r="R57" s="231"/>
      <c r="S57" s="231"/>
      <c r="T57" s="226"/>
      <c r="U57" s="230"/>
      <c r="V57" s="230"/>
      <c r="W57" s="230"/>
      <c r="X57" s="230"/>
      <c r="Y57" s="230"/>
      <c r="Z57" s="230"/>
      <c r="AA57" s="230"/>
      <c r="AB57" s="230"/>
      <c r="AC57" s="230"/>
      <c r="AD57" s="230"/>
      <c r="AE57" s="230"/>
      <c r="AF57" s="230"/>
      <c r="AG57" s="230"/>
      <c r="AH57" s="230"/>
      <c r="AI57" s="230"/>
      <c r="AJ57" s="230"/>
      <c r="AK57" s="230"/>
      <c r="AL57" s="230"/>
      <c r="AM57" s="230"/>
      <c r="AN57" s="230"/>
      <c r="AO57" s="230"/>
      <c r="AP57" s="230"/>
      <c r="AQ57" s="230"/>
      <c r="AR57" s="230"/>
      <c r="AS57" s="230"/>
      <c r="AT57" s="230"/>
      <c r="AU57" s="230"/>
      <c r="AV57" s="230"/>
      <c r="AW57" s="230"/>
    </row>
    <row r="58" spans="1:49" ht="14">
      <c r="A58" s="226"/>
      <c r="B58" s="226"/>
      <c r="C58" s="226"/>
      <c r="D58" s="226"/>
      <c r="E58" s="226"/>
      <c r="F58" s="226"/>
      <c r="G58" s="226"/>
      <c r="H58" s="226"/>
      <c r="I58" s="226"/>
      <c r="J58" s="226"/>
      <c r="K58" s="226"/>
      <c r="L58" s="226"/>
      <c r="M58" s="226"/>
      <c r="N58" s="226"/>
      <c r="O58" s="231"/>
      <c r="P58" s="231"/>
      <c r="Q58" s="231"/>
      <c r="R58" s="231"/>
      <c r="S58" s="231"/>
      <c r="T58" s="226"/>
      <c r="U58" s="230"/>
      <c r="V58" s="230"/>
      <c r="W58" s="230"/>
      <c r="X58" s="230"/>
      <c r="Y58" s="230"/>
      <c r="Z58" s="230"/>
      <c r="AA58" s="230"/>
      <c r="AB58" s="230"/>
      <c r="AC58" s="230"/>
      <c r="AD58" s="230"/>
      <c r="AE58" s="230"/>
      <c r="AF58" s="230"/>
      <c r="AG58" s="230"/>
      <c r="AH58" s="230"/>
      <c r="AI58" s="230"/>
      <c r="AJ58" s="230"/>
      <c r="AK58" s="230"/>
      <c r="AL58" s="230"/>
      <c r="AM58" s="230"/>
      <c r="AN58" s="230"/>
      <c r="AO58" s="230"/>
      <c r="AP58" s="230"/>
      <c r="AQ58" s="230"/>
      <c r="AR58" s="230"/>
      <c r="AS58" s="230"/>
      <c r="AT58" s="230"/>
      <c r="AU58" s="230"/>
      <c r="AV58" s="230"/>
      <c r="AW58" s="230"/>
    </row>
    <row r="59" spans="1:49" ht="14">
      <c r="A59" s="226"/>
      <c r="B59" s="226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6"/>
      <c r="N59" s="226"/>
      <c r="O59" s="231"/>
      <c r="P59" s="231"/>
      <c r="Q59" s="231"/>
      <c r="R59" s="231"/>
      <c r="S59" s="231"/>
      <c r="T59" s="226"/>
      <c r="U59" s="230"/>
      <c r="V59" s="230"/>
      <c r="W59" s="230"/>
      <c r="X59" s="230"/>
      <c r="Y59" s="230"/>
      <c r="Z59" s="230"/>
      <c r="AA59" s="230"/>
      <c r="AB59" s="230"/>
      <c r="AC59" s="230"/>
      <c r="AD59" s="230"/>
      <c r="AE59" s="230"/>
      <c r="AF59" s="230"/>
      <c r="AG59" s="230"/>
      <c r="AH59" s="230"/>
      <c r="AI59" s="230"/>
      <c r="AJ59" s="230"/>
      <c r="AK59" s="230"/>
      <c r="AL59" s="230"/>
      <c r="AM59" s="230"/>
      <c r="AN59" s="230"/>
      <c r="AO59" s="230"/>
      <c r="AP59" s="230"/>
      <c r="AQ59" s="230"/>
      <c r="AR59" s="230"/>
      <c r="AS59" s="230"/>
      <c r="AT59" s="230"/>
      <c r="AU59" s="230"/>
      <c r="AV59" s="230"/>
      <c r="AW59" s="230"/>
    </row>
    <row r="60" spans="1:49" ht="14">
      <c r="A60" s="226"/>
      <c r="B60" s="226"/>
      <c r="C60" s="226"/>
      <c r="D60" s="226"/>
      <c r="E60" s="226"/>
      <c r="F60" s="226"/>
      <c r="G60" s="226"/>
      <c r="H60" s="226"/>
      <c r="I60" s="226"/>
      <c r="J60" s="226"/>
      <c r="K60" s="226"/>
      <c r="L60" s="226"/>
      <c r="M60" s="226"/>
      <c r="N60" s="226"/>
      <c r="O60" s="231"/>
      <c r="P60" s="231"/>
      <c r="Q60" s="231"/>
      <c r="R60" s="231"/>
      <c r="S60" s="231"/>
      <c r="T60" s="226"/>
      <c r="U60" s="230"/>
      <c r="V60" s="230"/>
      <c r="W60" s="230"/>
      <c r="X60" s="230"/>
      <c r="Y60" s="230"/>
      <c r="Z60" s="230"/>
      <c r="AA60" s="230"/>
      <c r="AB60" s="230"/>
      <c r="AC60" s="230"/>
      <c r="AD60" s="230"/>
      <c r="AE60" s="230"/>
      <c r="AF60" s="230"/>
      <c r="AG60" s="230"/>
      <c r="AH60" s="230"/>
      <c r="AI60" s="230"/>
      <c r="AJ60" s="230"/>
      <c r="AK60" s="230"/>
      <c r="AL60" s="230"/>
      <c r="AM60" s="230"/>
      <c r="AN60" s="230"/>
      <c r="AO60" s="230"/>
      <c r="AP60" s="230"/>
      <c r="AQ60" s="230"/>
      <c r="AR60" s="230"/>
      <c r="AS60" s="230"/>
      <c r="AT60" s="230"/>
      <c r="AU60" s="230"/>
      <c r="AV60" s="230"/>
      <c r="AW60" s="230"/>
    </row>
    <row r="61" spans="1:49" ht="14">
      <c r="A61" s="226"/>
      <c r="B61" s="226"/>
      <c r="C61" s="226"/>
      <c r="D61" s="226"/>
      <c r="E61" s="226"/>
      <c r="F61" s="226"/>
      <c r="G61" s="226"/>
      <c r="H61" s="226"/>
      <c r="I61" s="226"/>
      <c r="J61" s="226"/>
      <c r="K61" s="226"/>
      <c r="L61" s="226"/>
      <c r="M61" s="226"/>
      <c r="N61" s="226"/>
      <c r="O61" s="231"/>
      <c r="P61" s="231"/>
      <c r="Q61" s="231"/>
      <c r="R61" s="231"/>
      <c r="S61" s="231"/>
      <c r="T61" s="226"/>
      <c r="U61" s="230"/>
      <c r="V61" s="230"/>
      <c r="W61" s="230"/>
      <c r="X61" s="230"/>
      <c r="Y61" s="230"/>
      <c r="Z61" s="230"/>
      <c r="AA61" s="230"/>
      <c r="AB61" s="230"/>
      <c r="AC61" s="230"/>
      <c r="AD61" s="230"/>
      <c r="AE61" s="230"/>
      <c r="AF61" s="230"/>
      <c r="AG61" s="230"/>
      <c r="AH61" s="230"/>
      <c r="AI61" s="230"/>
      <c r="AJ61" s="230"/>
      <c r="AK61" s="230"/>
      <c r="AL61" s="230"/>
      <c r="AM61" s="230"/>
      <c r="AN61" s="230"/>
      <c r="AO61" s="230"/>
      <c r="AP61" s="230"/>
      <c r="AQ61" s="230"/>
      <c r="AR61" s="230"/>
      <c r="AS61" s="230"/>
      <c r="AT61" s="230"/>
      <c r="AU61" s="230"/>
      <c r="AV61" s="230"/>
      <c r="AW61" s="230"/>
    </row>
    <row r="62" spans="1:49" ht="14">
      <c r="A62" s="226"/>
      <c r="B62" s="226"/>
      <c r="C62" s="226"/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31"/>
      <c r="P62" s="231"/>
      <c r="Q62" s="231"/>
      <c r="R62" s="231"/>
      <c r="S62" s="231"/>
      <c r="T62" s="226"/>
      <c r="U62" s="230"/>
      <c r="V62" s="230"/>
      <c r="W62" s="230"/>
      <c r="X62" s="230"/>
      <c r="Y62" s="230"/>
      <c r="Z62" s="230"/>
      <c r="AA62" s="230"/>
      <c r="AB62" s="230"/>
      <c r="AC62" s="230"/>
      <c r="AD62" s="230"/>
      <c r="AE62" s="230"/>
      <c r="AF62" s="230"/>
      <c r="AG62" s="230"/>
      <c r="AH62" s="230"/>
      <c r="AI62" s="230"/>
      <c r="AJ62" s="230"/>
      <c r="AK62" s="230"/>
      <c r="AL62" s="230"/>
      <c r="AM62" s="230"/>
      <c r="AN62" s="230"/>
      <c r="AO62" s="230"/>
      <c r="AP62" s="230"/>
      <c r="AQ62" s="230"/>
      <c r="AR62" s="230"/>
      <c r="AS62" s="230"/>
      <c r="AT62" s="230"/>
      <c r="AU62" s="230"/>
      <c r="AV62" s="230"/>
      <c r="AW62" s="230"/>
    </row>
    <row r="63" spans="1:49" ht="14">
      <c r="A63" s="226"/>
      <c r="B63" s="226"/>
      <c r="C63" s="226"/>
      <c r="D63" s="226"/>
      <c r="E63" s="226"/>
      <c r="F63" s="226"/>
      <c r="G63" s="226"/>
      <c r="H63" s="226"/>
      <c r="I63" s="226"/>
      <c r="J63" s="226"/>
      <c r="K63" s="226"/>
      <c r="L63" s="226"/>
      <c r="M63" s="226"/>
      <c r="N63" s="226"/>
      <c r="O63" s="231"/>
      <c r="P63" s="231"/>
      <c r="Q63" s="231"/>
      <c r="R63" s="231"/>
      <c r="S63" s="231"/>
      <c r="T63" s="226"/>
      <c r="U63" s="230"/>
      <c r="V63" s="230"/>
      <c r="W63" s="230"/>
      <c r="X63" s="230"/>
      <c r="Y63" s="230"/>
      <c r="Z63" s="230"/>
      <c r="AA63" s="230"/>
      <c r="AB63" s="230"/>
      <c r="AC63" s="230"/>
      <c r="AD63" s="230"/>
      <c r="AE63" s="230"/>
      <c r="AF63" s="230"/>
      <c r="AG63" s="230"/>
      <c r="AH63" s="230"/>
      <c r="AI63" s="230"/>
      <c r="AJ63" s="230"/>
      <c r="AK63" s="230"/>
      <c r="AL63" s="230"/>
      <c r="AM63" s="230"/>
      <c r="AN63" s="230"/>
      <c r="AO63" s="230"/>
      <c r="AP63" s="230"/>
      <c r="AQ63" s="230"/>
      <c r="AR63" s="230"/>
      <c r="AS63" s="230"/>
      <c r="AT63" s="230"/>
      <c r="AU63" s="230"/>
      <c r="AV63" s="230"/>
      <c r="AW63" s="230"/>
    </row>
    <row r="64" spans="1:49" ht="14">
      <c r="A64" s="226"/>
      <c r="B64" s="226"/>
      <c r="C64" s="226"/>
      <c r="D64" s="226"/>
      <c r="E64" s="226"/>
      <c r="F64" s="226"/>
      <c r="G64" s="226"/>
      <c r="H64" s="226"/>
      <c r="I64" s="226"/>
      <c r="J64" s="226"/>
      <c r="K64" s="226"/>
      <c r="L64" s="226"/>
      <c r="M64" s="226"/>
      <c r="N64" s="226"/>
      <c r="O64" s="231"/>
      <c r="P64" s="231"/>
      <c r="Q64" s="231"/>
      <c r="R64" s="231"/>
      <c r="S64" s="231"/>
      <c r="T64" s="226"/>
      <c r="U64" s="230"/>
      <c r="V64" s="230"/>
      <c r="W64" s="230"/>
      <c r="X64" s="230"/>
      <c r="Y64" s="230"/>
      <c r="Z64" s="230"/>
      <c r="AA64" s="230"/>
      <c r="AB64" s="230"/>
      <c r="AC64" s="230"/>
      <c r="AD64" s="230"/>
      <c r="AE64" s="230"/>
      <c r="AF64" s="230"/>
      <c r="AG64" s="230"/>
      <c r="AH64" s="230"/>
      <c r="AI64" s="230"/>
      <c r="AJ64" s="230"/>
      <c r="AK64" s="230"/>
      <c r="AL64" s="230"/>
      <c r="AM64" s="230"/>
      <c r="AN64" s="230"/>
      <c r="AO64" s="230"/>
      <c r="AP64" s="230"/>
      <c r="AQ64" s="230"/>
      <c r="AR64" s="230"/>
      <c r="AS64" s="230"/>
      <c r="AT64" s="230"/>
      <c r="AU64" s="230"/>
      <c r="AV64" s="230"/>
      <c r="AW64" s="230"/>
    </row>
    <row r="65" spans="1:49" ht="14">
      <c r="A65" s="226"/>
      <c r="B65" s="226"/>
      <c r="C65" s="226"/>
      <c r="D65" s="226"/>
      <c r="E65" s="226"/>
      <c r="F65" s="226"/>
      <c r="G65" s="226"/>
      <c r="H65" s="226"/>
      <c r="I65" s="226"/>
      <c r="J65" s="226"/>
      <c r="K65" s="226"/>
      <c r="L65" s="226"/>
      <c r="M65" s="226"/>
      <c r="N65" s="226"/>
      <c r="O65" s="231"/>
      <c r="P65" s="231"/>
      <c r="Q65" s="231"/>
      <c r="R65" s="231"/>
      <c r="S65" s="231"/>
      <c r="T65" s="226"/>
      <c r="U65" s="230"/>
      <c r="V65" s="230"/>
      <c r="W65" s="230"/>
      <c r="X65" s="230"/>
      <c r="Y65" s="230"/>
      <c r="Z65" s="230"/>
      <c r="AA65" s="230"/>
      <c r="AB65" s="230"/>
      <c r="AC65" s="230"/>
      <c r="AD65" s="230"/>
      <c r="AE65" s="230"/>
      <c r="AF65" s="230"/>
      <c r="AG65" s="230"/>
      <c r="AH65" s="230"/>
      <c r="AI65" s="230"/>
      <c r="AJ65" s="230"/>
      <c r="AK65" s="230"/>
      <c r="AL65" s="230"/>
      <c r="AM65" s="230"/>
      <c r="AN65" s="230"/>
      <c r="AO65" s="230"/>
      <c r="AP65" s="230"/>
      <c r="AQ65" s="230"/>
      <c r="AR65" s="230"/>
      <c r="AS65" s="230"/>
      <c r="AT65" s="230"/>
      <c r="AU65" s="230"/>
      <c r="AV65" s="230"/>
      <c r="AW65" s="230"/>
    </row>
    <row r="66" spans="1:49" ht="14">
      <c r="A66" s="226"/>
      <c r="B66" s="226"/>
      <c r="C66" s="226"/>
      <c r="D66" s="226"/>
      <c r="E66" s="226"/>
      <c r="F66" s="226"/>
      <c r="G66" s="226"/>
      <c r="H66" s="226"/>
      <c r="I66" s="226"/>
      <c r="J66" s="226"/>
      <c r="K66" s="226"/>
      <c r="L66" s="226"/>
      <c r="M66" s="226"/>
      <c r="N66" s="226"/>
      <c r="O66" s="231"/>
      <c r="P66" s="231"/>
      <c r="Q66" s="231"/>
      <c r="R66" s="231"/>
      <c r="S66" s="231"/>
      <c r="T66" s="226"/>
      <c r="U66" s="230"/>
      <c r="V66" s="230"/>
      <c r="W66" s="230"/>
      <c r="X66" s="230"/>
      <c r="Y66" s="230"/>
      <c r="Z66" s="230"/>
      <c r="AA66" s="230"/>
      <c r="AB66" s="230"/>
      <c r="AC66" s="230"/>
      <c r="AD66" s="230"/>
      <c r="AE66" s="230"/>
      <c r="AF66" s="230"/>
      <c r="AG66" s="230"/>
      <c r="AH66" s="230"/>
      <c r="AI66" s="230"/>
      <c r="AJ66" s="230"/>
      <c r="AK66" s="230"/>
      <c r="AL66" s="230"/>
      <c r="AM66" s="230"/>
      <c r="AN66" s="230"/>
      <c r="AO66" s="230"/>
      <c r="AP66" s="230"/>
      <c r="AQ66" s="230"/>
      <c r="AR66" s="230"/>
      <c r="AS66" s="230"/>
      <c r="AT66" s="230"/>
      <c r="AU66" s="230"/>
      <c r="AV66" s="230"/>
      <c r="AW66" s="230"/>
    </row>
    <row r="67" spans="1:49" ht="14">
      <c r="A67" s="226"/>
      <c r="B67" s="226"/>
      <c r="C67" s="226"/>
      <c r="D67" s="226"/>
      <c r="E67" s="226"/>
      <c r="F67" s="226"/>
      <c r="G67" s="226"/>
      <c r="H67" s="226"/>
      <c r="I67" s="226"/>
      <c r="J67" s="226"/>
      <c r="K67" s="226"/>
      <c r="L67" s="226"/>
      <c r="M67" s="226"/>
      <c r="N67" s="226"/>
      <c r="O67" s="231"/>
      <c r="P67" s="231"/>
      <c r="Q67" s="231"/>
      <c r="R67" s="231"/>
      <c r="S67" s="231"/>
      <c r="T67" s="226"/>
      <c r="U67" s="230"/>
      <c r="V67" s="230"/>
      <c r="W67" s="230"/>
      <c r="X67" s="230"/>
      <c r="Y67" s="230"/>
      <c r="Z67" s="230"/>
      <c r="AA67" s="230"/>
      <c r="AB67" s="230"/>
      <c r="AC67" s="230"/>
      <c r="AD67" s="230"/>
      <c r="AE67" s="230"/>
      <c r="AF67" s="230"/>
      <c r="AG67" s="230"/>
      <c r="AH67" s="230"/>
      <c r="AI67" s="230"/>
      <c r="AJ67" s="230"/>
      <c r="AK67" s="230"/>
      <c r="AL67" s="230"/>
      <c r="AM67" s="230"/>
      <c r="AN67" s="230"/>
      <c r="AO67" s="230"/>
      <c r="AP67" s="230"/>
      <c r="AQ67" s="230"/>
      <c r="AR67" s="230"/>
      <c r="AS67" s="230"/>
      <c r="AT67" s="230"/>
      <c r="AU67" s="230"/>
      <c r="AV67" s="230"/>
      <c r="AW67" s="230"/>
    </row>
    <row r="68" spans="1:49" ht="14">
      <c r="A68" s="226"/>
      <c r="B68" s="226"/>
      <c r="C68" s="226"/>
      <c r="D68" s="226"/>
      <c r="E68" s="226"/>
      <c r="F68" s="226"/>
      <c r="G68" s="226"/>
      <c r="H68" s="226"/>
      <c r="I68" s="226"/>
      <c r="J68" s="226"/>
      <c r="K68" s="226"/>
      <c r="L68" s="226"/>
      <c r="M68" s="226"/>
      <c r="N68" s="226"/>
      <c r="O68" s="231"/>
      <c r="P68" s="231"/>
      <c r="Q68" s="231"/>
      <c r="R68" s="231"/>
      <c r="S68" s="231"/>
      <c r="T68" s="226"/>
      <c r="U68" s="230"/>
      <c r="V68" s="230"/>
      <c r="W68" s="230"/>
      <c r="X68" s="230"/>
      <c r="Y68" s="230"/>
      <c r="Z68" s="230"/>
      <c r="AA68" s="230"/>
      <c r="AB68" s="230"/>
      <c r="AC68" s="230"/>
      <c r="AD68" s="230"/>
      <c r="AE68" s="230"/>
      <c r="AF68" s="230"/>
      <c r="AG68" s="230"/>
      <c r="AH68" s="230"/>
      <c r="AI68" s="230"/>
      <c r="AJ68" s="230"/>
      <c r="AK68" s="230"/>
      <c r="AL68" s="230"/>
      <c r="AM68" s="230"/>
      <c r="AN68" s="230"/>
      <c r="AO68" s="230"/>
      <c r="AP68" s="230"/>
      <c r="AQ68" s="230"/>
      <c r="AR68" s="230"/>
      <c r="AS68" s="230"/>
      <c r="AT68" s="230"/>
      <c r="AU68" s="230"/>
      <c r="AV68" s="230"/>
      <c r="AW68" s="230"/>
    </row>
    <row r="69" spans="1:49" ht="14">
      <c r="A69" s="226"/>
      <c r="B69" s="226"/>
      <c r="C69" s="226"/>
      <c r="D69" s="226"/>
      <c r="E69" s="226"/>
      <c r="F69" s="226"/>
      <c r="G69" s="226"/>
      <c r="H69" s="226"/>
      <c r="I69" s="226"/>
      <c r="J69" s="226"/>
      <c r="K69" s="226"/>
      <c r="L69" s="226"/>
      <c r="M69" s="226"/>
      <c r="N69" s="226"/>
      <c r="O69" s="231"/>
      <c r="P69" s="231"/>
      <c r="Q69" s="231"/>
      <c r="R69" s="231"/>
      <c r="S69" s="231"/>
      <c r="T69" s="226"/>
      <c r="U69" s="230"/>
      <c r="V69" s="230"/>
      <c r="W69" s="230"/>
      <c r="X69" s="230"/>
      <c r="Y69" s="230"/>
      <c r="Z69" s="230"/>
      <c r="AA69" s="230"/>
      <c r="AB69" s="230"/>
      <c r="AC69" s="230"/>
      <c r="AD69" s="230"/>
      <c r="AE69" s="230"/>
      <c r="AF69" s="230"/>
      <c r="AG69" s="230"/>
      <c r="AH69" s="230"/>
      <c r="AI69" s="230"/>
      <c r="AJ69" s="230"/>
      <c r="AK69" s="230"/>
      <c r="AL69" s="230"/>
      <c r="AM69" s="230"/>
      <c r="AN69" s="230"/>
      <c r="AO69" s="230"/>
      <c r="AP69" s="230"/>
      <c r="AQ69" s="230"/>
      <c r="AR69" s="230"/>
      <c r="AS69" s="230"/>
      <c r="AT69" s="230"/>
      <c r="AU69" s="230"/>
      <c r="AV69" s="230"/>
      <c r="AW69" s="230"/>
    </row>
    <row r="70" spans="1:49" ht="14">
      <c r="A70" s="226"/>
      <c r="B70" s="226"/>
      <c r="C70" s="226"/>
      <c r="D70" s="226"/>
      <c r="E70" s="226"/>
      <c r="F70" s="226"/>
      <c r="G70" s="226"/>
      <c r="H70" s="226"/>
      <c r="I70" s="226"/>
      <c r="J70" s="226"/>
      <c r="K70" s="226"/>
      <c r="L70" s="226"/>
      <c r="M70" s="226"/>
      <c r="N70" s="226"/>
      <c r="O70" s="231"/>
      <c r="P70" s="231"/>
      <c r="Q70" s="231"/>
      <c r="R70" s="231"/>
      <c r="S70" s="231"/>
      <c r="T70" s="226"/>
      <c r="U70" s="230"/>
      <c r="V70" s="230"/>
      <c r="W70" s="230"/>
      <c r="X70" s="230"/>
      <c r="Y70" s="230"/>
      <c r="Z70" s="230"/>
      <c r="AA70" s="230"/>
      <c r="AB70" s="230"/>
      <c r="AC70" s="230"/>
      <c r="AD70" s="230"/>
      <c r="AE70" s="230"/>
      <c r="AF70" s="230"/>
      <c r="AG70" s="230"/>
      <c r="AH70" s="230"/>
      <c r="AI70" s="230"/>
      <c r="AJ70" s="230"/>
      <c r="AK70" s="230"/>
      <c r="AL70" s="230"/>
      <c r="AM70" s="230"/>
      <c r="AN70" s="230"/>
      <c r="AO70" s="230"/>
      <c r="AP70" s="230"/>
      <c r="AQ70" s="230"/>
      <c r="AR70" s="230"/>
      <c r="AS70" s="230"/>
      <c r="AT70" s="230"/>
      <c r="AU70" s="230"/>
      <c r="AV70" s="230"/>
      <c r="AW70" s="230"/>
    </row>
    <row r="71" spans="1:49" ht="14">
      <c r="A71" s="226"/>
      <c r="B71" s="226"/>
      <c r="C71" s="226"/>
      <c r="D71" s="226"/>
      <c r="E71" s="226"/>
      <c r="F71" s="226"/>
      <c r="G71" s="226"/>
      <c r="H71" s="226"/>
      <c r="I71" s="226"/>
      <c r="J71" s="226"/>
      <c r="K71" s="226"/>
      <c r="L71" s="226"/>
      <c r="M71" s="226"/>
      <c r="N71" s="226"/>
      <c r="O71" s="231"/>
      <c r="P71" s="231"/>
      <c r="Q71" s="231"/>
      <c r="R71" s="231"/>
      <c r="S71" s="231"/>
      <c r="T71" s="226"/>
      <c r="U71" s="230"/>
      <c r="V71" s="230"/>
      <c r="W71" s="230"/>
      <c r="X71" s="230"/>
      <c r="Y71" s="230"/>
      <c r="Z71" s="230"/>
      <c r="AA71" s="230"/>
      <c r="AB71" s="230"/>
      <c r="AC71" s="230"/>
      <c r="AD71" s="230"/>
      <c r="AE71" s="230"/>
      <c r="AF71" s="230"/>
      <c r="AG71" s="230"/>
      <c r="AH71" s="230"/>
      <c r="AI71" s="230"/>
      <c r="AJ71" s="230"/>
      <c r="AK71" s="230"/>
      <c r="AL71" s="230"/>
      <c r="AM71" s="230"/>
      <c r="AN71" s="230"/>
      <c r="AO71" s="230"/>
      <c r="AP71" s="230"/>
      <c r="AQ71" s="230"/>
      <c r="AR71" s="230"/>
      <c r="AS71" s="230"/>
      <c r="AT71" s="230"/>
      <c r="AU71" s="230"/>
      <c r="AV71" s="230"/>
      <c r="AW71" s="230"/>
    </row>
    <row r="72" spans="1:49" ht="14">
      <c r="A72" s="226"/>
      <c r="B72" s="226"/>
      <c r="C72" s="226"/>
      <c r="D72" s="226"/>
      <c r="E72" s="226"/>
      <c r="F72" s="226"/>
      <c r="G72" s="226"/>
      <c r="H72" s="226"/>
      <c r="I72" s="226"/>
      <c r="J72" s="226"/>
      <c r="K72" s="226"/>
      <c r="L72" s="226"/>
      <c r="M72" s="226"/>
      <c r="N72" s="226"/>
      <c r="O72" s="231"/>
      <c r="P72" s="231"/>
      <c r="Q72" s="231"/>
      <c r="R72" s="231"/>
      <c r="S72" s="231"/>
      <c r="T72" s="226"/>
      <c r="U72" s="230"/>
      <c r="V72" s="230"/>
      <c r="W72" s="230"/>
      <c r="X72" s="230"/>
      <c r="Y72" s="230"/>
      <c r="Z72" s="230"/>
      <c r="AA72" s="230"/>
      <c r="AB72" s="230"/>
      <c r="AC72" s="230"/>
      <c r="AD72" s="230"/>
      <c r="AE72" s="230"/>
      <c r="AF72" s="230"/>
      <c r="AG72" s="230"/>
      <c r="AH72" s="230"/>
      <c r="AI72" s="230"/>
      <c r="AJ72" s="230"/>
      <c r="AK72" s="230"/>
      <c r="AL72" s="230"/>
      <c r="AM72" s="230"/>
      <c r="AN72" s="230"/>
      <c r="AO72" s="230"/>
      <c r="AP72" s="230"/>
      <c r="AQ72" s="230"/>
      <c r="AR72" s="230"/>
      <c r="AS72" s="230"/>
      <c r="AT72" s="230"/>
      <c r="AU72" s="230"/>
      <c r="AV72" s="230"/>
      <c r="AW72" s="230"/>
    </row>
    <row r="73" spans="1:49" ht="14">
      <c r="A73" s="226"/>
      <c r="B73" s="226"/>
      <c r="C73" s="226"/>
      <c r="D73" s="226"/>
      <c r="E73" s="226"/>
      <c r="F73" s="226"/>
      <c r="G73" s="226"/>
      <c r="H73" s="226"/>
      <c r="I73" s="226"/>
      <c r="J73" s="226"/>
      <c r="K73" s="226"/>
      <c r="L73" s="226"/>
      <c r="M73" s="226"/>
      <c r="N73" s="226"/>
      <c r="O73" s="231"/>
      <c r="P73" s="231"/>
      <c r="Q73" s="231"/>
      <c r="R73" s="231"/>
      <c r="S73" s="231"/>
      <c r="T73" s="226"/>
      <c r="U73" s="230"/>
      <c r="V73" s="230"/>
      <c r="W73" s="230"/>
      <c r="X73" s="230"/>
      <c r="Y73" s="230"/>
      <c r="Z73" s="230"/>
      <c r="AA73" s="230"/>
      <c r="AB73" s="230"/>
      <c r="AC73" s="230"/>
      <c r="AD73" s="230"/>
      <c r="AE73" s="230"/>
      <c r="AF73" s="230"/>
      <c r="AG73" s="230"/>
      <c r="AH73" s="230"/>
      <c r="AI73" s="230"/>
      <c r="AJ73" s="230"/>
      <c r="AK73" s="230"/>
      <c r="AL73" s="230"/>
      <c r="AM73" s="230"/>
      <c r="AN73" s="230"/>
      <c r="AO73" s="230"/>
      <c r="AP73" s="230"/>
      <c r="AQ73" s="230"/>
      <c r="AR73" s="230"/>
      <c r="AS73" s="230"/>
      <c r="AT73" s="230"/>
      <c r="AU73" s="230"/>
      <c r="AV73" s="230"/>
      <c r="AW73" s="230"/>
    </row>
    <row r="74" spans="1:49" ht="14">
      <c r="A74" s="226"/>
      <c r="B74" s="226"/>
      <c r="C74" s="226"/>
      <c r="D74" s="226"/>
      <c r="E74" s="226"/>
      <c r="F74" s="226"/>
      <c r="G74" s="226"/>
      <c r="H74" s="226"/>
      <c r="I74" s="226"/>
      <c r="J74" s="226"/>
      <c r="K74" s="226"/>
      <c r="L74" s="226"/>
      <c r="M74" s="226"/>
      <c r="N74" s="226"/>
      <c r="O74" s="231"/>
      <c r="P74" s="231"/>
      <c r="Q74" s="231"/>
      <c r="R74" s="231"/>
      <c r="S74" s="231"/>
      <c r="T74" s="226"/>
      <c r="U74" s="230"/>
      <c r="V74" s="230"/>
      <c r="W74" s="230"/>
      <c r="X74" s="230"/>
      <c r="Y74" s="230"/>
      <c r="Z74" s="230"/>
      <c r="AA74" s="230"/>
      <c r="AB74" s="230"/>
      <c r="AC74" s="230"/>
      <c r="AD74" s="230"/>
      <c r="AE74" s="230"/>
      <c r="AF74" s="230"/>
      <c r="AG74" s="230"/>
      <c r="AH74" s="230"/>
      <c r="AI74" s="230"/>
      <c r="AJ74" s="230"/>
      <c r="AK74" s="230"/>
      <c r="AL74" s="230"/>
      <c r="AM74" s="230"/>
      <c r="AN74" s="230"/>
      <c r="AO74" s="230"/>
      <c r="AP74" s="230"/>
      <c r="AQ74" s="230"/>
      <c r="AR74" s="230"/>
      <c r="AS74" s="230"/>
      <c r="AT74" s="230"/>
      <c r="AU74" s="230"/>
      <c r="AV74" s="230"/>
      <c r="AW74" s="230"/>
    </row>
  </sheetData>
  <sheetProtection algorithmName="SHA-512" hashValue="ZNHYHi+pGiagBGlrxPAg1dbNvhXpCVsNKlVk4QvsXurokUL+q/rk9y2F1IQSdbtDAI8dC0OjfVylw4HFoa4rvg==" saltValue="M4YBB2PwvPeYkelacqiVow==" spinCount="100000" sheet="1" objects="1" scenarios="1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7659D-AEBE-A546-8DC6-399D56C0F743}">
  <sheetPr>
    <tabColor rgb="FFFFA9A6"/>
  </sheetPr>
  <dimension ref="A1:AW74"/>
  <sheetViews>
    <sheetView zoomScale="86" zoomScaleNormal="120" zoomScalePageLayoutView="120" workbookViewId="0">
      <selection activeCell="E39" sqref="E39"/>
    </sheetView>
  </sheetViews>
  <sheetFormatPr baseColWidth="10" defaultRowHeight="13"/>
  <cols>
    <col min="1" max="1" width="20.33203125" style="196" customWidth="1"/>
    <col min="2" max="2" width="13.5" style="196" customWidth="1"/>
    <col min="3" max="14" width="12.1640625" style="196" customWidth="1"/>
    <col min="15" max="16" width="12.1640625" style="196" hidden="1" customWidth="1"/>
    <col min="17" max="20" width="12.1640625" style="196" customWidth="1"/>
    <col min="21" max="49" width="7.5" style="196" customWidth="1"/>
    <col min="50" max="16384" width="10.83203125" style="196"/>
  </cols>
  <sheetData>
    <row r="1" spans="1:49" ht="14">
      <c r="A1" s="195" t="s">
        <v>152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195"/>
      <c r="AQ1" s="195"/>
      <c r="AR1" s="195"/>
      <c r="AS1" s="195"/>
      <c r="AT1" s="195"/>
      <c r="AU1" s="195"/>
      <c r="AV1" s="195"/>
      <c r="AW1" s="195"/>
    </row>
    <row r="2" spans="1:49" ht="14">
      <c r="A2" s="197" t="s">
        <v>49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  <c r="AN2" s="195"/>
      <c r="AO2" s="195"/>
      <c r="AP2" s="195"/>
      <c r="AQ2" s="195"/>
      <c r="AR2" s="195"/>
      <c r="AS2" s="195"/>
      <c r="AT2" s="195"/>
      <c r="AU2" s="195"/>
      <c r="AV2" s="195"/>
      <c r="AW2" s="195"/>
    </row>
    <row r="3" spans="1:49" ht="15" thickBot="1">
      <c r="A3" s="195"/>
      <c r="B3" s="195"/>
      <c r="C3" s="195"/>
      <c r="D3" s="195"/>
      <c r="E3" s="195"/>
      <c r="F3" s="195"/>
      <c r="G3" s="198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195"/>
      <c r="AD3" s="195"/>
      <c r="AE3" s="195"/>
      <c r="AF3" s="195"/>
      <c r="AG3" s="195"/>
      <c r="AH3" s="195"/>
      <c r="AI3" s="195"/>
      <c r="AJ3" s="195"/>
      <c r="AK3" s="195"/>
      <c r="AL3" s="195"/>
      <c r="AM3" s="195"/>
      <c r="AN3" s="195"/>
      <c r="AO3" s="195"/>
      <c r="AP3" s="195"/>
      <c r="AQ3" s="195"/>
      <c r="AR3" s="195"/>
      <c r="AS3" s="195"/>
      <c r="AT3" s="195"/>
      <c r="AU3" s="195"/>
      <c r="AV3" s="195"/>
      <c r="AW3" s="195"/>
    </row>
    <row r="4" spans="1:49" ht="14">
      <c r="A4" s="79" t="s">
        <v>13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215"/>
      <c r="P4" s="215"/>
      <c r="Q4" s="80"/>
      <c r="R4" s="80"/>
      <c r="S4" s="80"/>
      <c r="T4" s="82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</row>
    <row r="5" spans="1:49" ht="14">
      <c r="A5" s="83" t="s">
        <v>80</v>
      </c>
      <c r="B5" s="81"/>
      <c r="C5" s="102">
        <v>5000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216"/>
      <c r="P5" s="216"/>
      <c r="Q5" s="81"/>
      <c r="R5" s="81"/>
      <c r="S5" s="81"/>
      <c r="T5" s="84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P5" s="195"/>
      <c r="AQ5" s="195"/>
      <c r="AR5" s="195"/>
      <c r="AS5" s="195"/>
      <c r="AT5" s="195"/>
      <c r="AU5" s="195"/>
      <c r="AV5" s="195"/>
      <c r="AW5" s="195"/>
    </row>
    <row r="6" spans="1:49" ht="14">
      <c r="A6" s="83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216"/>
      <c r="P6" s="216"/>
      <c r="Q6" s="81"/>
      <c r="R6" s="81"/>
      <c r="S6" s="81"/>
      <c r="T6" s="84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P6" s="195"/>
      <c r="AQ6" s="195"/>
      <c r="AR6" s="195"/>
      <c r="AS6" s="195"/>
      <c r="AT6" s="195"/>
      <c r="AU6" s="195"/>
      <c r="AV6" s="195"/>
      <c r="AW6" s="195"/>
    </row>
    <row r="7" spans="1:49" ht="75">
      <c r="A7" s="218" t="s">
        <v>74</v>
      </c>
      <c r="B7" s="164" t="s">
        <v>81</v>
      </c>
      <c r="C7" s="158" t="s">
        <v>82</v>
      </c>
      <c r="D7" s="158" t="s">
        <v>83</v>
      </c>
      <c r="E7" s="158" t="s">
        <v>84</v>
      </c>
      <c r="F7" s="158" t="s">
        <v>85</v>
      </c>
      <c r="G7" s="158" t="s">
        <v>86</v>
      </c>
      <c r="H7" s="158" t="s">
        <v>87</v>
      </c>
      <c r="I7" s="158" t="s">
        <v>88</v>
      </c>
      <c r="J7" s="159" t="s">
        <v>62</v>
      </c>
      <c r="K7" s="160" t="s">
        <v>63</v>
      </c>
      <c r="L7" s="160" t="s">
        <v>64</v>
      </c>
      <c r="M7" s="160" t="s">
        <v>65</v>
      </c>
      <c r="N7" s="160" t="s">
        <v>66</v>
      </c>
      <c r="O7" s="161" t="s">
        <v>67</v>
      </c>
      <c r="P7" s="161" t="s">
        <v>68</v>
      </c>
      <c r="Q7" s="161" t="s">
        <v>25</v>
      </c>
      <c r="R7" s="161" t="s">
        <v>26</v>
      </c>
      <c r="S7" s="160" t="s">
        <v>69</v>
      </c>
      <c r="T7" s="162" t="s">
        <v>96</v>
      </c>
      <c r="U7" s="199"/>
      <c r="V7" s="199"/>
      <c r="W7" s="199"/>
      <c r="X7" s="199"/>
      <c r="Y7" s="199"/>
      <c r="Z7" s="199"/>
      <c r="AA7" s="199"/>
      <c r="AB7" s="199"/>
      <c r="AC7" s="199"/>
      <c r="AD7" s="199"/>
      <c r="AE7" s="199"/>
      <c r="AF7" s="199"/>
      <c r="AG7" s="199"/>
      <c r="AH7" s="199"/>
      <c r="AI7" s="199"/>
      <c r="AJ7" s="199"/>
      <c r="AK7" s="199"/>
      <c r="AL7" s="199"/>
      <c r="AM7" s="199"/>
      <c r="AN7" s="199"/>
      <c r="AO7" s="199"/>
      <c r="AP7" s="199"/>
      <c r="AQ7" s="199"/>
      <c r="AR7" s="199"/>
      <c r="AS7" s="199"/>
      <c r="AT7" s="199"/>
      <c r="AU7" s="199"/>
      <c r="AV7" s="199"/>
      <c r="AW7" s="199"/>
    </row>
    <row r="8" spans="1:49" ht="14">
      <c r="A8" s="206" t="str">
        <f>'TAS Apr 2019'!K2</f>
        <v>Aurora Energy</v>
      </c>
      <c r="B8" s="207" t="str">
        <f>'TAS Apr 2019'!L2</f>
        <v>Regulated</v>
      </c>
      <c r="C8" s="208">
        <f>91*'TAS Apr 2019'!M2/100</f>
        <v>84.320599999999999</v>
      </c>
      <c r="D8" s="208">
        <f>IF($C$5&gt;='TAS Apr 2019'!P2,('TAS Apr 2019'!P2*'TAS Apr 2019'!N2/100),('TAS Bills April 2019'!$C$5*'TAS Apr 2019'!N2/100))</f>
        <v>153.92500000000001</v>
      </c>
      <c r="E8" s="208">
        <v>0</v>
      </c>
      <c r="F8" s="209">
        <v>0</v>
      </c>
      <c r="G8" s="210">
        <v>0</v>
      </c>
      <c r="H8" s="211">
        <f>IF(($C$5&lt;'TAS Apr 2019'!P2),(0),('TAS Bills April 2019'!$C$5-'TAS Apr 2019'!P2)*'TAS Apr 2019'!Q2/100)</f>
        <v>1024.83</v>
      </c>
      <c r="I8" s="212">
        <f>SUM(C8:H8)</f>
        <v>1263.0755999999999</v>
      </c>
      <c r="J8" s="213">
        <f>I8*4</f>
        <v>5052.3023999999996</v>
      </c>
      <c r="K8" s="214">
        <f>'TAS Apr 2019'!AY2</f>
        <v>0</v>
      </c>
      <c r="L8" s="214">
        <f>'TAS Apr 2019'!AZ2</f>
        <v>0</v>
      </c>
      <c r="M8" s="214">
        <f>'TAS Apr 2019'!BA2</f>
        <v>0</v>
      </c>
      <c r="N8" s="214">
        <f>'TAS Apr 2019'!BB2</f>
        <v>0</v>
      </c>
      <c r="O8" s="213">
        <f>J8</f>
        <v>5052.3023999999996</v>
      </c>
      <c r="P8" s="213">
        <f>O8-(O8*M8/100)</f>
        <v>5052.3023999999996</v>
      </c>
      <c r="Q8" s="213">
        <f>O8*1.1</f>
        <v>5557.5326400000004</v>
      </c>
      <c r="R8" s="213">
        <f>P8*1.1</f>
        <v>5557.5326400000004</v>
      </c>
      <c r="S8" s="217">
        <f>'TAS Apr 2019'!BI2</f>
        <v>0</v>
      </c>
      <c r="T8" s="219" t="str">
        <f>'TAS Apr 2019'!BJ2</f>
        <v>n</v>
      </c>
      <c r="U8" s="199"/>
      <c r="V8" s="199"/>
      <c r="W8" s="199"/>
      <c r="X8" s="199"/>
      <c r="Y8" s="199"/>
      <c r="Z8" s="199"/>
      <c r="AA8" s="199"/>
      <c r="AB8" s="199"/>
      <c r="AC8" s="199"/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199"/>
      <c r="AP8" s="199"/>
      <c r="AQ8" s="199"/>
      <c r="AR8" s="199"/>
      <c r="AS8" s="199"/>
      <c r="AT8" s="199"/>
      <c r="AU8" s="199"/>
      <c r="AV8" s="199"/>
      <c r="AW8" s="199"/>
    </row>
    <row r="9" spans="1:49" ht="15" thickBot="1">
      <c r="A9" s="184" t="str">
        <f>'TAS Apr 2019'!K3</f>
        <v>1st Energy</v>
      </c>
      <c r="B9" s="185" t="str">
        <f>'TAS Apr 2019'!L3</f>
        <v>1st Saver</v>
      </c>
      <c r="C9" s="186">
        <f>91*'TAS Apr 2019'!M3/100</f>
        <v>84.320599999999999</v>
      </c>
      <c r="D9" s="186">
        <f>IF($C$5&gt;='TAS Apr 2019'!P3,('TAS Apr 2019'!P3*'TAS Apr 2019'!N3/100),('TAS Bills April 2019'!$C$5*'TAS Apr 2019'!N3/100))</f>
        <v>153.9</v>
      </c>
      <c r="E9" s="186">
        <v>0</v>
      </c>
      <c r="F9" s="187">
        <v>0</v>
      </c>
      <c r="G9" s="188">
        <v>0</v>
      </c>
      <c r="H9" s="189">
        <f>IF(($C$5&lt;'TAS Apr 2019'!P3),(0),('TAS Bills April 2019'!$C$5-'TAS Apr 2019'!P3)*'TAS Apr 2019'!Q3/100)</f>
        <v>1024.6500000000001</v>
      </c>
      <c r="I9" s="190">
        <f>SUM(C9:H9)</f>
        <v>1262.8706000000002</v>
      </c>
      <c r="J9" s="191">
        <f>I9*4</f>
        <v>5051.4824000000008</v>
      </c>
      <c r="K9" s="192">
        <f>'TAS Apr 2019'!AY3</f>
        <v>0</v>
      </c>
      <c r="L9" s="192">
        <f>'TAS Apr 2019'!AZ3</f>
        <v>0</v>
      </c>
      <c r="M9" s="192">
        <f>'TAS Apr 2019'!BA3</f>
        <v>0</v>
      </c>
      <c r="N9" s="192">
        <f>'TAS Apr 2019'!BB3</f>
        <v>5</v>
      </c>
      <c r="O9" s="191">
        <f>J9</f>
        <v>5051.4824000000008</v>
      </c>
      <c r="P9" s="191">
        <f>O9-((I9-C9)*N9/100)*4</f>
        <v>4815.7724000000007</v>
      </c>
      <c r="Q9" s="191">
        <f>O9*1.1</f>
        <v>5556.6306400000012</v>
      </c>
      <c r="R9" s="191">
        <f>P9*1.1</f>
        <v>5297.3496400000013</v>
      </c>
      <c r="S9" s="220">
        <f>'TAS Apr 2019'!BI3</f>
        <v>0</v>
      </c>
      <c r="T9" s="221" t="str">
        <f>'TAS Apr 2019'!BJ3</f>
        <v>n</v>
      </c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</row>
    <row r="10" spans="1:49" ht="14"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</row>
    <row r="11" spans="1:49" ht="15" thickBot="1"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  <c r="AF11" s="199"/>
      <c r="AG11" s="199"/>
      <c r="AH11" s="199"/>
      <c r="AI11" s="199"/>
      <c r="AJ11" s="199"/>
      <c r="AK11" s="199"/>
      <c r="AL11" s="199"/>
      <c r="AM11" s="199"/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</row>
    <row r="12" spans="1:49" ht="14">
      <c r="A12" s="79" t="s">
        <v>97</v>
      </c>
      <c r="B12" s="80"/>
      <c r="C12" s="80"/>
      <c r="D12" s="96"/>
      <c r="E12" s="96"/>
      <c r="F12" s="96"/>
      <c r="G12" s="96"/>
      <c r="H12" s="96"/>
      <c r="I12" s="97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2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99"/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</row>
    <row r="13" spans="1:49" ht="14">
      <c r="A13" s="83" t="s">
        <v>80</v>
      </c>
      <c r="B13" s="81"/>
      <c r="C13" s="102">
        <v>5000</v>
      </c>
      <c r="D13" s="98"/>
      <c r="E13" s="98"/>
      <c r="F13" s="98"/>
      <c r="G13" s="98"/>
      <c r="H13" s="98"/>
      <c r="I13" s="99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4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99"/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</row>
    <row r="14" spans="1:49" ht="14">
      <c r="A14" s="83" t="s">
        <v>98</v>
      </c>
      <c r="B14" s="81"/>
      <c r="C14" s="103">
        <v>0.7</v>
      </c>
      <c r="D14" s="98"/>
      <c r="E14" s="98"/>
      <c r="F14" s="98"/>
      <c r="G14" s="98"/>
      <c r="H14" s="98"/>
      <c r="I14" s="99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4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199"/>
      <c r="AL14" s="199"/>
      <c r="AM14" s="199"/>
      <c r="AN14" s="199"/>
      <c r="AO14" s="199"/>
      <c r="AP14" s="199"/>
      <c r="AQ14" s="199"/>
      <c r="AR14" s="199"/>
      <c r="AS14" s="199"/>
      <c r="AT14" s="199"/>
      <c r="AU14" s="199"/>
      <c r="AV14" s="199"/>
      <c r="AW14" s="199"/>
    </row>
    <row r="15" spans="1:49" ht="14">
      <c r="A15" s="83" t="s">
        <v>151</v>
      </c>
      <c r="B15" s="81"/>
      <c r="C15" s="103">
        <v>0.3</v>
      </c>
      <c r="D15" s="98"/>
      <c r="E15" s="98"/>
      <c r="F15" s="98"/>
      <c r="G15" s="98"/>
      <c r="H15" s="98"/>
      <c r="I15" s="99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4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  <c r="AF15" s="199"/>
      <c r="AG15" s="199"/>
      <c r="AH15" s="199"/>
      <c r="AI15" s="199"/>
      <c r="AJ15" s="199"/>
      <c r="AK15" s="199"/>
      <c r="AL15" s="199"/>
      <c r="AM15" s="199"/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</row>
    <row r="16" spans="1:49" ht="14">
      <c r="A16" s="83"/>
      <c r="B16" s="81"/>
      <c r="C16" s="98"/>
      <c r="D16" s="98"/>
      <c r="E16" s="98"/>
      <c r="F16" s="98"/>
      <c r="G16" s="98"/>
      <c r="H16" s="98"/>
      <c r="I16" s="99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4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</row>
    <row r="17" spans="1:49" ht="75">
      <c r="A17" s="218" t="s">
        <v>74</v>
      </c>
      <c r="B17" s="164" t="s">
        <v>81</v>
      </c>
      <c r="C17" s="158" t="s">
        <v>82</v>
      </c>
      <c r="D17" s="158" t="s">
        <v>83</v>
      </c>
      <c r="E17" s="158" t="s">
        <v>84</v>
      </c>
      <c r="F17" s="158" t="s">
        <v>85</v>
      </c>
      <c r="G17" s="158" t="s">
        <v>87</v>
      </c>
      <c r="H17" s="158" t="s">
        <v>97</v>
      </c>
      <c r="I17" s="158" t="s">
        <v>88</v>
      </c>
      <c r="J17" s="159" t="s">
        <v>62</v>
      </c>
      <c r="K17" s="160" t="s">
        <v>63</v>
      </c>
      <c r="L17" s="160" t="s">
        <v>64</v>
      </c>
      <c r="M17" s="160" t="s">
        <v>65</v>
      </c>
      <c r="N17" s="160" t="s">
        <v>66</v>
      </c>
      <c r="O17" s="161" t="s">
        <v>67</v>
      </c>
      <c r="P17" s="161" t="s">
        <v>68</v>
      </c>
      <c r="Q17" s="161" t="s">
        <v>25</v>
      </c>
      <c r="R17" s="161" t="s">
        <v>26</v>
      </c>
      <c r="S17" s="160" t="s">
        <v>69</v>
      </c>
      <c r="T17" s="162" t="s">
        <v>96</v>
      </c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/>
      <c r="AT17" s="199"/>
      <c r="AU17" s="199"/>
      <c r="AV17" s="199"/>
      <c r="AW17" s="199"/>
    </row>
    <row r="18" spans="1:49" ht="14">
      <c r="A18" s="206" t="str">
        <f>'TAS Apr 2019'!K4</f>
        <v>Aurora Energy</v>
      </c>
      <c r="B18" s="207" t="str">
        <f>'TAS Apr 2019'!L4</f>
        <v>Regulated</v>
      </c>
      <c r="C18" s="208">
        <f>91*'TAS Apr 2019'!M4/100</f>
        <v>99.437520000000006</v>
      </c>
      <c r="D18" s="208">
        <f>IF(($C$13*$C$14)&gt;='TAS Apr 2019'!P4,('TAS Apr 2019'!P4*'TAS Apr 2019'!N4/100),(('TAS Bills April 2019'!$C$13*'TAS Bills April 2019'!$C$14)*'TAS Apr 2019'!N4/100))</f>
        <v>153.92500000000001</v>
      </c>
      <c r="E18" s="208">
        <v>0</v>
      </c>
      <c r="F18" s="209">
        <v>0</v>
      </c>
      <c r="G18" s="210">
        <f>IF($C$13*$C$14&lt;'TAS Apr 2019'!P4,(0),((('TAS Bills April 2019'!$C$13*'TAS Bills April 2019'!$C$14)-('TAS Apr 2019'!P4))*'TAS Apr 2019'!Q4/100))</f>
        <v>683.22</v>
      </c>
      <c r="H18" s="211">
        <f>($C$13*$C$15)*'TAS Apr 2019'!AF4/100</f>
        <v>218.745</v>
      </c>
      <c r="I18" s="212">
        <f>SUM(C18:H18)</f>
        <v>1155.32752</v>
      </c>
      <c r="J18" s="213">
        <f>I18*4</f>
        <v>4621.3100800000002</v>
      </c>
      <c r="K18" s="214">
        <f>'TAS Apr 2019'!AY4</f>
        <v>0</v>
      </c>
      <c r="L18" s="214">
        <f>'TAS Apr 2019'!AZ4</f>
        <v>0</v>
      </c>
      <c r="M18" s="214">
        <f>'TAS Apr 2019'!BA4</f>
        <v>0</v>
      </c>
      <c r="N18" s="214">
        <f>'TAS Apr 2019'!BB4</f>
        <v>0</v>
      </c>
      <c r="O18" s="213">
        <f>J18</f>
        <v>4621.3100800000002</v>
      </c>
      <c r="P18" s="213">
        <f>O18-(O18*M18/100)</f>
        <v>4621.3100800000002</v>
      </c>
      <c r="Q18" s="213">
        <f>O18*1.1</f>
        <v>5083.4410880000005</v>
      </c>
      <c r="R18" s="213">
        <f>P18*1.1</f>
        <v>5083.4410880000005</v>
      </c>
      <c r="S18" s="217">
        <f>'TAS Apr 2019'!BI4</f>
        <v>0</v>
      </c>
      <c r="T18" s="219" t="str">
        <f>'TAS Apr 2019'!BJ4</f>
        <v>n</v>
      </c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/>
      <c r="AF18" s="199"/>
      <c r="AG18" s="199"/>
      <c r="AH18" s="199"/>
      <c r="AI18" s="199"/>
      <c r="AJ18" s="199"/>
      <c r="AK18" s="199"/>
      <c r="AL18" s="199"/>
      <c r="AM18" s="199"/>
      <c r="AN18" s="199"/>
      <c r="AO18" s="199"/>
      <c r="AP18" s="199"/>
      <c r="AQ18" s="199"/>
      <c r="AR18" s="199"/>
      <c r="AS18" s="199"/>
      <c r="AT18" s="199"/>
      <c r="AU18" s="199"/>
      <c r="AV18" s="199"/>
      <c r="AW18" s="199"/>
    </row>
    <row r="19" spans="1:49" ht="15" thickBot="1">
      <c r="A19" s="184" t="str">
        <f>'TAS Apr 2019'!K5</f>
        <v>1st Energy</v>
      </c>
      <c r="B19" s="185" t="str">
        <f>'TAS Apr 2019'!L5</f>
        <v>1st Saver</v>
      </c>
      <c r="C19" s="186">
        <f>91*'TAS Apr 2019'!M5/100</f>
        <v>99.437520000000006</v>
      </c>
      <c r="D19" s="186">
        <f>IF(($C$13*$C$14)&gt;='TAS Apr 2019'!P5,('TAS Apr 2019'!P5*'TAS Apr 2019'!N5/100),(('TAS Bills April 2019'!$C$13*'TAS Bills April 2019'!$C$14)*'TAS Apr 2019'!N5/100))</f>
        <v>153.9</v>
      </c>
      <c r="E19" s="186">
        <v>0</v>
      </c>
      <c r="F19" s="187">
        <v>0</v>
      </c>
      <c r="G19" s="188">
        <f>IF($C$13*$C$14&lt;'TAS Apr 2019'!P5,(0),((('TAS Bills April 2019'!$C$13*'TAS Bills April 2019'!$C$14)-('TAS Apr 2019'!P5))*'TAS Apr 2019'!Q5/100))</f>
        <v>683.1</v>
      </c>
      <c r="H19" s="189">
        <f>($C$13*$C$15)*'TAS Apr 2019'!AF5/100</f>
        <v>218.73</v>
      </c>
      <c r="I19" s="190">
        <f>SUM(C19:H19)</f>
        <v>1155.16752</v>
      </c>
      <c r="J19" s="191">
        <f>I19*4</f>
        <v>4620.6700799999999</v>
      </c>
      <c r="K19" s="192">
        <f>'TAS Apr 2019'!AY5</f>
        <v>0</v>
      </c>
      <c r="L19" s="192">
        <f>'TAS Apr 2019'!AZ5</f>
        <v>0</v>
      </c>
      <c r="M19" s="192">
        <f>'TAS Apr 2019'!BA5</f>
        <v>0</v>
      </c>
      <c r="N19" s="192">
        <f>'TAS Apr 2019'!BB5</f>
        <v>5</v>
      </c>
      <c r="O19" s="191">
        <f>J19</f>
        <v>4620.6700799999999</v>
      </c>
      <c r="P19" s="191">
        <f>O19-((I19-C19)*N19/100)*4</f>
        <v>4409.5240800000001</v>
      </c>
      <c r="Q19" s="191">
        <f>O19*1.1</f>
        <v>5082.7370879999999</v>
      </c>
      <c r="R19" s="191">
        <f>P19*1.1</f>
        <v>4850.4764880000002</v>
      </c>
      <c r="S19" s="220">
        <f>'TAS Apr 2019'!BI5</f>
        <v>0</v>
      </c>
      <c r="T19" s="221" t="str">
        <f>'TAS Apr 2019'!BJ5</f>
        <v>n</v>
      </c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</row>
    <row r="20" spans="1:49" ht="14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</row>
    <row r="21" spans="1:49" ht="15" thickBot="1">
      <c r="A21" s="195"/>
      <c r="B21" s="195"/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8"/>
      <c r="P21" s="195"/>
      <c r="Q21" s="198"/>
      <c r="R21" s="198"/>
      <c r="S21" s="198"/>
      <c r="T21" s="195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  <c r="AF21" s="199"/>
      <c r="AG21" s="199"/>
      <c r="AH21" s="199"/>
      <c r="AI21" s="199"/>
      <c r="AJ21" s="199"/>
      <c r="AK21" s="199"/>
      <c r="AL21" s="199"/>
      <c r="AM21" s="199"/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</row>
    <row r="22" spans="1:49" ht="14">
      <c r="A22" s="79" t="s">
        <v>33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2"/>
      <c r="U22" s="199"/>
      <c r="V22" s="199"/>
      <c r="W22" s="199"/>
      <c r="X22" s="199"/>
      <c r="Y22" s="199"/>
      <c r="Z22" s="199"/>
      <c r="AA22" s="199"/>
      <c r="AB22" s="199"/>
      <c r="AC22" s="199"/>
      <c r="AD22" s="199"/>
      <c r="AE22" s="199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</row>
    <row r="23" spans="1:49" ht="14">
      <c r="A23" s="83" t="s">
        <v>22</v>
      </c>
      <c r="B23" s="81"/>
      <c r="C23" s="102">
        <v>5000</v>
      </c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4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O23" s="199"/>
      <c r="AP23" s="199"/>
      <c r="AQ23" s="199"/>
      <c r="AR23" s="199"/>
      <c r="AS23" s="199"/>
      <c r="AT23" s="199"/>
      <c r="AU23" s="199"/>
      <c r="AV23" s="199"/>
      <c r="AW23" s="199"/>
    </row>
    <row r="24" spans="1:49" ht="14">
      <c r="A24" s="83" t="s">
        <v>23</v>
      </c>
      <c r="B24" s="81"/>
      <c r="C24" s="103">
        <v>0.3</v>
      </c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4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  <c r="AE24" s="199"/>
      <c r="AF24" s="199"/>
      <c r="AG24" s="199"/>
      <c r="AH24" s="199"/>
      <c r="AI24" s="199"/>
      <c r="AJ24" s="199"/>
      <c r="AK24" s="199"/>
      <c r="AL24" s="199"/>
      <c r="AM24" s="199"/>
      <c r="AN24" s="199"/>
      <c r="AO24" s="199"/>
      <c r="AP24" s="199"/>
      <c r="AQ24" s="199"/>
      <c r="AR24" s="199"/>
      <c r="AS24" s="199"/>
      <c r="AT24" s="199"/>
      <c r="AU24" s="199"/>
      <c r="AV24" s="199"/>
      <c r="AW24" s="199"/>
    </row>
    <row r="25" spans="1:49" ht="14">
      <c r="A25" s="83" t="s">
        <v>24</v>
      </c>
      <c r="B25" s="81"/>
      <c r="C25" s="103">
        <v>0.4</v>
      </c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4"/>
      <c r="U25" s="199"/>
      <c r="V25" s="199"/>
      <c r="W25" s="199"/>
      <c r="X25" s="199"/>
      <c r="Y25" s="199"/>
      <c r="Z25" s="199"/>
      <c r="AA25" s="199"/>
      <c r="AB25" s="199"/>
      <c r="AC25" s="199"/>
      <c r="AD25" s="199"/>
      <c r="AE25" s="199"/>
      <c r="AF25" s="199"/>
      <c r="AG25" s="199"/>
      <c r="AH25" s="199"/>
      <c r="AI25" s="199"/>
      <c r="AJ25" s="199"/>
      <c r="AK25" s="199"/>
      <c r="AL25" s="199"/>
      <c r="AM25" s="199"/>
      <c r="AN25" s="199"/>
      <c r="AO25" s="199"/>
      <c r="AP25" s="199"/>
      <c r="AQ25" s="199"/>
      <c r="AR25" s="199"/>
      <c r="AS25" s="199"/>
      <c r="AT25" s="199"/>
      <c r="AU25" s="199"/>
      <c r="AV25" s="199"/>
      <c r="AW25" s="199"/>
    </row>
    <row r="26" spans="1:49" ht="14">
      <c r="A26" s="83" t="s">
        <v>21</v>
      </c>
      <c r="B26" s="81"/>
      <c r="C26" s="103">
        <v>0.3</v>
      </c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4"/>
      <c r="U26" s="199"/>
      <c r="V26" s="199"/>
      <c r="W26" s="199"/>
      <c r="X26" s="199"/>
      <c r="Y26" s="199"/>
      <c r="Z26" s="199"/>
      <c r="AA26" s="199"/>
      <c r="AB26" s="199"/>
      <c r="AC26" s="199"/>
      <c r="AD26" s="199"/>
      <c r="AE26" s="199"/>
      <c r="AF26" s="199"/>
      <c r="AG26" s="199"/>
      <c r="AH26" s="199"/>
      <c r="AI26" s="199"/>
      <c r="AJ26" s="199"/>
      <c r="AK26" s="199"/>
      <c r="AL26" s="199"/>
      <c r="AM26" s="199"/>
      <c r="AN26" s="199"/>
      <c r="AO26" s="199"/>
      <c r="AP26" s="199"/>
      <c r="AQ26" s="199"/>
      <c r="AR26" s="199"/>
      <c r="AS26" s="199"/>
      <c r="AT26" s="199"/>
      <c r="AU26" s="199"/>
      <c r="AV26" s="199"/>
      <c r="AW26" s="199"/>
    </row>
    <row r="27" spans="1:49" ht="14">
      <c r="A27" s="83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4"/>
      <c r="U27" s="199"/>
      <c r="V27" s="199"/>
      <c r="W27" s="199"/>
      <c r="X27" s="199"/>
      <c r="Y27" s="199"/>
      <c r="Z27" s="199"/>
      <c r="AA27" s="199"/>
      <c r="AB27" s="199"/>
      <c r="AC27" s="199"/>
      <c r="AD27" s="199"/>
      <c r="AE27" s="199"/>
      <c r="AF27" s="199"/>
      <c r="AG27" s="199"/>
      <c r="AH27" s="199"/>
      <c r="AI27" s="199"/>
      <c r="AJ27" s="199"/>
      <c r="AK27" s="199"/>
      <c r="AL27" s="199"/>
      <c r="AM27" s="199"/>
      <c r="AN27" s="199"/>
      <c r="AO27" s="199"/>
      <c r="AP27" s="199"/>
      <c r="AQ27" s="199"/>
      <c r="AR27" s="199"/>
      <c r="AS27" s="199"/>
      <c r="AT27" s="199"/>
      <c r="AU27" s="199"/>
      <c r="AV27" s="199"/>
      <c r="AW27" s="199"/>
    </row>
    <row r="28" spans="1:49" ht="75">
      <c r="A28" s="218" t="s">
        <v>35</v>
      </c>
      <c r="B28" s="164" t="s">
        <v>36</v>
      </c>
      <c r="C28" s="158" t="s">
        <v>27</v>
      </c>
      <c r="D28" s="158" t="s">
        <v>156</v>
      </c>
      <c r="E28" s="158" t="s">
        <v>84</v>
      </c>
      <c r="F28" s="158" t="s">
        <v>157</v>
      </c>
      <c r="G28" s="158" t="s">
        <v>158</v>
      </c>
      <c r="H28" s="158" t="s">
        <v>159</v>
      </c>
      <c r="I28" s="158" t="s">
        <v>88</v>
      </c>
      <c r="J28" s="159" t="s">
        <v>160</v>
      </c>
      <c r="K28" s="160" t="s">
        <v>95</v>
      </c>
      <c r="L28" s="160" t="s">
        <v>126</v>
      </c>
      <c r="M28" s="160" t="s">
        <v>127</v>
      </c>
      <c r="N28" s="160" t="s">
        <v>128</v>
      </c>
      <c r="O28" s="161" t="s">
        <v>161</v>
      </c>
      <c r="P28" s="161" t="s">
        <v>162</v>
      </c>
      <c r="Q28" s="161" t="s">
        <v>25</v>
      </c>
      <c r="R28" s="161" t="s">
        <v>26</v>
      </c>
      <c r="S28" s="160" t="s">
        <v>56</v>
      </c>
      <c r="T28" s="162" t="s">
        <v>163</v>
      </c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/>
      <c r="AF28" s="199"/>
      <c r="AG28" s="199"/>
      <c r="AH28" s="199"/>
      <c r="AI28" s="199"/>
      <c r="AJ28" s="199"/>
      <c r="AK28" s="199"/>
      <c r="AL28" s="199"/>
      <c r="AM28" s="199"/>
      <c r="AN28" s="199"/>
      <c r="AO28" s="199"/>
      <c r="AP28" s="199"/>
      <c r="AQ28" s="199"/>
      <c r="AR28" s="199"/>
      <c r="AS28" s="199"/>
      <c r="AT28" s="199"/>
      <c r="AU28" s="199"/>
      <c r="AV28" s="199"/>
      <c r="AW28" s="199"/>
    </row>
    <row r="29" spans="1:49" ht="14">
      <c r="A29" s="206" t="str">
        <f>'TAS Apr 2019'!K6</f>
        <v>Aurora Energy</v>
      </c>
      <c r="B29" s="207" t="str">
        <f>'TAS Apr 2019'!L6</f>
        <v>Regulated</v>
      </c>
      <c r="C29" s="208">
        <f>91*'TAS Apr 2019'!M6/100</f>
        <v>91.336700000000008</v>
      </c>
      <c r="D29" s="208">
        <f>($C$23*$C$24)*'TAS Apr 2019'!N6/100</f>
        <v>379.995</v>
      </c>
      <c r="E29" s="208">
        <v>0</v>
      </c>
      <c r="F29" s="209">
        <v>0</v>
      </c>
      <c r="G29" s="210">
        <f>($C$23*$C$25)*'TAS Apr 2019'!AI6/100</f>
        <v>366.2</v>
      </c>
      <c r="H29" s="211">
        <f>($C$23*$C$26)*'TAS Apr 2019'!W6/100</f>
        <v>160.65</v>
      </c>
      <c r="I29" s="212">
        <f>SUM(C29:H29)</f>
        <v>998.18169999999998</v>
      </c>
      <c r="J29" s="213">
        <f>I29*4</f>
        <v>3992.7267999999999</v>
      </c>
      <c r="K29" s="214">
        <f>'TAS Apr 2019'!AY6</f>
        <v>0</v>
      </c>
      <c r="L29" s="214">
        <f>'TAS Apr 2019'!AZ6</f>
        <v>0</v>
      </c>
      <c r="M29" s="214">
        <f>'TAS Apr 2019'!BA6</f>
        <v>0</v>
      </c>
      <c r="N29" s="214">
        <f>'TAS Apr 2019'!BB6</f>
        <v>0</v>
      </c>
      <c r="O29" s="213">
        <f>J29</f>
        <v>3992.7267999999999</v>
      </c>
      <c r="P29" s="213">
        <f>O29-(O29*M29/100)</f>
        <v>3992.7267999999999</v>
      </c>
      <c r="Q29" s="213">
        <f>O29*1.1</f>
        <v>4391.9994800000004</v>
      </c>
      <c r="R29" s="213">
        <f>P29*1.1</f>
        <v>4391.9994800000004</v>
      </c>
      <c r="S29" s="217">
        <f>'TAS Apr 2019'!BI6</f>
        <v>0</v>
      </c>
      <c r="T29" s="219" t="str">
        <f>'TAS Apr 2019'!BJ6</f>
        <v>n</v>
      </c>
      <c r="U29" s="199"/>
      <c r="V29" s="199"/>
      <c r="W29" s="199"/>
      <c r="X29" s="199"/>
      <c r="Y29" s="199"/>
      <c r="Z29" s="199"/>
      <c r="AA29" s="199"/>
      <c r="AB29" s="199"/>
      <c r="AC29" s="199"/>
      <c r="AD29" s="199"/>
      <c r="AE29" s="199"/>
      <c r="AF29" s="199"/>
      <c r="AG29" s="199"/>
      <c r="AH29" s="199"/>
      <c r="AI29" s="199"/>
      <c r="AJ29" s="199"/>
      <c r="AK29" s="199"/>
      <c r="AL29" s="199"/>
      <c r="AM29" s="199"/>
      <c r="AN29" s="199"/>
      <c r="AO29" s="199"/>
      <c r="AP29" s="199"/>
      <c r="AQ29" s="199"/>
      <c r="AR29" s="199"/>
      <c r="AS29" s="199"/>
      <c r="AT29" s="199"/>
      <c r="AU29" s="199"/>
      <c r="AV29" s="199"/>
      <c r="AW29" s="199"/>
    </row>
    <row r="30" spans="1:49" ht="15" thickBot="1">
      <c r="A30" s="184" t="str">
        <f>'TAS Apr 2019'!K7</f>
        <v>1st Energy</v>
      </c>
      <c r="B30" s="185" t="str">
        <f>'TAS Apr 2019'!L7</f>
        <v>1st Saver</v>
      </c>
      <c r="C30" s="186">
        <f>91*'TAS Apr 2019'!M7/100</f>
        <v>91.336700000000008</v>
      </c>
      <c r="D30" s="186">
        <f>($C$23*$C$24)*'TAS Apr 2019'!N7/100</f>
        <v>379.95</v>
      </c>
      <c r="E30" s="186">
        <v>0</v>
      </c>
      <c r="F30" s="187">
        <v>0</v>
      </c>
      <c r="G30" s="188">
        <f>($C$23*$C$25)*'TAS Apr 2019'!AI7/100</f>
        <v>366.2</v>
      </c>
      <c r="H30" s="189">
        <f>($C$23*$C$26)*'TAS Apr 2019'!W7/100</f>
        <v>160.65</v>
      </c>
      <c r="I30" s="190">
        <f>SUM(C30:H30)</f>
        <v>998.13669999999991</v>
      </c>
      <c r="J30" s="191">
        <f>I30*4</f>
        <v>3992.5467999999996</v>
      </c>
      <c r="K30" s="192">
        <f>'TAS Apr 2019'!AY7</f>
        <v>0</v>
      </c>
      <c r="L30" s="192">
        <f>'TAS Apr 2019'!AZ7</f>
        <v>0</v>
      </c>
      <c r="M30" s="192">
        <f>'TAS Apr 2019'!BA7</f>
        <v>0</v>
      </c>
      <c r="N30" s="192">
        <f>'TAS Apr 2019'!BB7</f>
        <v>5</v>
      </c>
      <c r="O30" s="191">
        <f>J30</f>
        <v>3992.5467999999996</v>
      </c>
      <c r="P30" s="191">
        <f>O30-((I30-C30)*N30/100)*4</f>
        <v>3811.1867999999995</v>
      </c>
      <c r="Q30" s="191">
        <f>O30*1.1</f>
        <v>4391.8014800000001</v>
      </c>
      <c r="R30" s="191">
        <f>P30*1.1</f>
        <v>4192.30548</v>
      </c>
      <c r="S30" s="220">
        <f>'TAS Apr 2019'!BI7</f>
        <v>0</v>
      </c>
      <c r="T30" s="221" t="str">
        <f>'TAS Apr 2019'!BJ7</f>
        <v>n</v>
      </c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/>
      <c r="AF30" s="199"/>
      <c r="AG30" s="199"/>
      <c r="AH30" s="199"/>
      <c r="AI30" s="199"/>
      <c r="AJ30" s="199"/>
      <c r="AK30" s="199"/>
      <c r="AL30" s="199"/>
      <c r="AM30" s="199"/>
      <c r="AN30" s="199"/>
      <c r="AO30" s="199"/>
      <c r="AP30" s="199"/>
      <c r="AQ30" s="199"/>
      <c r="AR30" s="199"/>
      <c r="AS30" s="199"/>
      <c r="AT30" s="199"/>
      <c r="AU30" s="199"/>
      <c r="AV30" s="199"/>
      <c r="AW30" s="199"/>
    </row>
    <row r="31" spans="1:49" ht="14">
      <c r="A31" s="195"/>
      <c r="B31" s="195"/>
      <c r="C31" s="195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9"/>
      <c r="V31" s="199"/>
      <c r="W31" s="199"/>
      <c r="X31" s="199"/>
      <c r="Y31" s="199"/>
      <c r="Z31" s="199"/>
      <c r="AA31" s="199"/>
      <c r="AB31" s="199"/>
      <c r="AC31" s="199"/>
      <c r="AD31" s="199"/>
      <c r="AE31" s="199"/>
      <c r="AF31" s="199"/>
      <c r="AG31" s="199"/>
      <c r="AH31" s="199"/>
      <c r="AI31" s="199"/>
      <c r="AJ31" s="199"/>
      <c r="AK31" s="199"/>
      <c r="AL31" s="199"/>
      <c r="AM31" s="199"/>
      <c r="AN31" s="199"/>
      <c r="AO31" s="199"/>
      <c r="AP31" s="199"/>
      <c r="AQ31" s="199"/>
      <c r="AR31" s="199"/>
      <c r="AS31" s="199"/>
      <c r="AT31" s="199"/>
      <c r="AU31" s="199"/>
      <c r="AV31" s="199"/>
      <c r="AW31" s="199"/>
    </row>
    <row r="32" spans="1:49" ht="14">
      <c r="A32" s="195"/>
      <c r="B32" s="195"/>
      <c r="C32" s="195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200"/>
      <c r="P32" s="200"/>
      <c r="Q32" s="200"/>
      <c r="R32" s="200"/>
      <c r="S32" s="200"/>
      <c r="T32" s="195"/>
      <c r="U32" s="199"/>
      <c r="V32" s="199"/>
      <c r="W32" s="199"/>
      <c r="X32" s="199"/>
      <c r="Y32" s="199"/>
      <c r="Z32" s="199"/>
      <c r="AA32" s="199"/>
      <c r="AB32" s="199"/>
      <c r="AC32" s="199"/>
      <c r="AD32" s="199"/>
      <c r="AE32" s="199"/>
      <c r="AF32" s="199"/>
      <c r="AG32" s="199"/>
      <c r="AH32" s="199"/>
      <c r="AI32" s="199"/>
      <c r="AJ32" s="199"/>
      <c r="AK32" s="199"/>
      <c r="AL32" s="199"/>
      <c r="AM32" s="199"/>
      <c r="AN32" s="199"/>
      <c r="AO32" s="199"/>
      <c r="AP32" s="199"/>
      <c r="AQ32" s="199"/>
      <c r="AR32" s="199"/>
      <c r="AS32" s="199"/>
      <c r="AT32" s="199"/>
      <c r="AU32" s="199"/>
      <c r="AV32" s="199"/>
      <c r="AW32" s="199"/>
    </row>
    <row r="33" spans="1:49" ht="14">
      <c r="A33" s="195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  <c r="O33" s="200"/>
      <c r="P33" s="200"/>
      <c r="Q33" s="200"/>
      <c r="R33" s="200"/>
      <c r="S33" s="200"/>
      <c r="T33" s="195"/>
      <c r="U33" s="199"/>
      <c r="V33" s="199"/>
      <c r="W33" s="199"/>
      <c r="X33" s="199"/>
      <c r="Y33" s="199"/>
      <c r="Z33" s="199"/>
      <c r="AA33" s="199"/>
      <c r="AB33" s="199"/>
      <c r="AC33" s="199"/>
      <c r="AD33" s="199"/>
      <c r="AE33" s="199"/>
      <c r="AF33" s="199"/>
      <c r="AG33" s="199"/>
      <c r="AH33" s="199"/>
      <c r="AI33" s="199"/>
      <c r="AJ33" s="199"/>
      <c r="AK33" s="199"/>
      <c r="AL33" s="199"/>
      <c r="AM33" s="199"/>
      <c r="AN33" s="199"/>
      <c r="AO33" s="199"/>
      <c r="AP33" s="199"/>
      <c r="AQ33" s="199"/>
      <c r="AR33" s="199"/>
      <c r="AS33" s="199"/>
      <c r="AT33" s="199"/>
      <c r="AU33" s="199"/>
      <c r="AV33" s="199"/>
      <c r="AW33" s="199"/>
    </row>
    <row r="34" spans="1:49" ht="14">
      <c r="A34" s="195"/>
      <c r="B34" s="195"/>
      <c r="C34" s="195"/>
      <c r="D34" s="195"/>
      <c r="E34" s="195"/>
      <c r="F34" s="195"/>
      <c r="G34" s="195"/>
      <c r="H34" s="195"/>
      <c r="I34" s="195"/>
      <c r="J34" s="195"/>
      <c r="K34" s="195"/>
      <c r="L34" s="195"/>
      <c r="M34" s="195"/>
      <c r="N34" s="195"/>
      <c r="O34" s="200"/>
      <c r="P34" s="200"/>
      <c r="Q34" s="200"/>
      <c r="R34" s="200"/>
      <c r="S34" s="200"/>
      <c r="T34" s="195"/>
      <c r="U34" s="199"/>
      <c r="V34" s="199"/>
      <c r="W34" s="199"/>
      <c r="X34" s="199"/>
      <c r="Y34" s="199"/>
      <c r="Z34" s="199"/>
      <c r="AA34" s="199"/>
      <c r="AB34" s="199"/>
      <c r="AC34" s="199"/>
      <c r="AD34" s="199"/>
      <c r="AE34" s="199"/>
      <c r="AF34" s="199"/>
      <c r="AG34" s="199"/>
      <c r="AH34" s="199"/>
      <c r="AI34" s="199"/>
      <c r="AJ34" s="199"/>
      <c r="AK34" s="199"/>
      <c r="AL34" s="199"/>
      <c r="AM34" s="199"/>
      <c r="AN34" s="199"/>
      <c r="AO34" s="199"/>
      <c r="AP34" s="199"/>
      <c r="AQ34" s="199"/>
      <c r="AR34" s="199"/>
      <c r="AS34" s="199"/>
      <c r="AT34" s="199"/>
      <c r="AU34" s="199"/>
      <c r="AV34" s="199"/>
      <c r="AW34" s="199"/>
    </row>
    <row r="35" spans="1:49" ht="14">
      <c r="A35" s="195"/>
      <c r="B35" s="195"/>
      <c r="C35" s="195"/>
      <c r="D35" s="195"/>
      <c r="E35" s="195"/>
      <c r="F35" s="195"/>
      <c r="G35" s="195"/>
      <c r="H35" s="195"/>
      <c r="I35" s="195"/>
      <c r="J35" s="195"/>
      <c r="K35" s="195"/>
      <c r="L35" s="195"/>
      <c r="M35" s="195"/>
      <c r="N35" s="195"/>
      <c r="O35" s="200"/>
      <c r="P35" s="200"/>
      <c r="Q35" s="200"/>
      <c r="R35" s="200"/>
      <c r="S35" s="200"/>
      <c r="T35" s="195"/>
      <c r="U35" s="199"/>
      <c r="V35" s="199"/>
      <c r="W35" s="199"/>
      <c r="X35" s="199"/>
      <c r="Y35" s="199"/>
      <c r="Z35" s="199"/>
      <c r="AA35" s="199"/>
      <c r="AB35" s="199"/>
      <c r="AC35" s="199"/>
      <c r="AD35" s="199"/>
      <c r="AE35" s="199"/>
      <c r="AF35" s="199"/>
      <c r="AG35" s="199"/>
      <c r="AH35" s="199"/>
      <c r="AI35" s="199"/>
      <c r="AJ35" s="199"/>
      <c r="AK35" s="199"/>
      <c r="AL35" s="199"/>
      <c r="AM35" s="199"/>
      <c r="AN35" s="199"/>
      <c r="AO35" s="199"/>
      <c r="AP35" s="199"/>
      <c r="AQ35" s="199"/>
      <c r="AR35" s="199"/>
      <c r="AS35" s="199"/>
      <c r="AT35" s="199"/>
      <c r="AU35" s="199"/>
      <c r="AV35" s="199"/>
      <c r="AW35" s="199"/>
    </row>
    <row r="36" spans="1:49" ht="14">
      <c r="A36" s="195"/>
      <c r="B36" s="195"/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200"/>
      <c r="P36" s="200"/>
      <c r="Q36" s="200"/>
      <c r="R36" s="200"/>
      <c r="S36" s="200"/>
      <c r="T36" s="195"/>
      <c r="U36" s="199"/>
      <c r="V36" s="199"/>
      <c r="W36" s="199"/>
      <c r="X36" s="199"/>
      <c r="Y36" s="199"/>
      <c r="Z36" s="199"/>
      <c r="AA36" s="199"/>
      <c r="AB36" s="199"/>
      <c r="AC36" s="199"/>
      <c r="AD36" s="199"/>
      <c r="AE36" s="199"/>
      <c r="AF36" s="199"/>
      <c r="AG36" s="199"/>
      <c r="AH36" s="199"/>
      <c r="AI36" s="199"/>
      <c r="AJ36" s="199"/>
      <c r="AK36" s="199"/>
      <c r="AL36" s="199"/>
      <c r="AM36" s="199"/>
      <c r="AN36" s="199"/>
      <c r="AO36" s="199"/>
      <c r="AP36" s="199"/>
      <c r="AQ36" s="199"/>
      <c r="AR36" s="199"/>
      <c r="AS36" s="199"/>
      <c r="AT36" s="199"/>
      <c r="AU36" s="199"/>
      <c r="AV36" s="199"/>
      <c r="AW36" s="199"/>
    </row>
    <row r="37" spans="1:49" ht="14">
      <c r="A37" s="195"/>
      <c r="B37" s="195"/>
      <c r="C37" s="195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200"/>
      <c r="P37" s="200"/>
      <c r="Q37" s="200"/>
      <c r="R37" s="200"/>
      <c r="S37" s="200"/>
      <c r="T37" s="195"/>
      <c r="U37" s="199"/>
      <c r="V37" s="199"/>
      <c r="W37" s="199"/>
      <c r="X37" s="199"/>
      <c r="Y37" s="199"/>
      <c r="Z37" s="199"/>
      <c r="AA37" s="199"/>
      <c r="AB37" s="199"/>
      <c r="AC37" s="199"/>
      <c r="AD37" s="199"/>
      <c r="AE37" s="199"/>
      <c r="AF37" s="199"/>
      <c r="AG37" s="199"/>
      <c r="AH37" s="199"/>
      <c r="AI37" s="199"/>
      <c r="AJ37" s="199"/>
      <c r="AK37" s="199"/>
      <c r="AL37" s="199"/>
      <c r="AM37" s="199"/>
      <c r="AN37" s="199"/>
      <c r="AO37" s="199"/>
      <c r="AP37" s="199"/>
      <c r="AQ37" s="199"/>
      <c r="AR37" s="199"/>
      <c r="AS37" s="199"/>
      <c r="AT37" s="199"/>
      <c r="AU37" s="199"/>
      <c r="AV37" s="199"/>
      <c r="AW37" s="199"/>
    </row>
    <row r="38" spans="1:49" ht="14">
      <c r="A38" s="195"/>
      <c r="B38" s="195"/>
      <c r="C38" s="195"/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200"/>
      <c r="P38" s="200"/>
      <c r="Q38" s="200"/>
      <c r="R38" s="200"/>
      <c r="S38" s="200"/>
      <c r="T38" s="195"/>
      <c r="U38" s="199"/>
      <c r="V38" s="199"/>
      <c r="W38" s="199"/>
      <c r="X38" s="199"/>
      <c r="Y38" s="199"/>
      <c r="Z38" s="199"/>
      <c r="AA38" s="199"/>
      <c r="AB38" s="199"/>
      <c r="AC38" s="199"/>
      <c r="AD38" s="199"/>
      <c r="AE38" s="199"/>
      <c r="AF38" s="199"/>
      <c r="AG38" s="199"/>
      <c r="AH38" s="199"/>
      <c r="AI38" s="199"/>
      <c r="AJ38" s="199"/>
      <c r="AK38" s="199"/>
      <c r="AL38" s="199"/>
      <c r="AM38" s="199"/>
      <c r="AN38" s="199"/>
      <c r="AO38" s="199"/>
      <c r="AP38" s="199"/>
      <c r="AQ38" s="199"/>
      <c r="AR38" s="199"/>
      <c r="AS38" s="199"/>
      <c r="AT38" s="199"/>
      <c r="AU38" s="199"/>
      <c r="AV38" s="199"/>
      <c r="AW38" s="199"/>
    </row>
    <row r="39" spans="1:49" ht="14">
      <c r="A39" s="195"/>
      <c r="B39" s="195"/>
      <c r="C39" s="195"/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200"/>
      <c r="P39" s="200"/>
      <c r="Q39" s="200"/>
      <c r="R39" s="200"/>
      <c r="S39" s="200"/>
      <c r="T39" s="195"/>
      <c r="U39" s="199"/>
      <c r="V39" s="199"/>
      <c r="W39" s="199"/>
      <c r="X39" s="199"/>
      <c r="Y39" s="199"/>
      <c r="Z39" s="199"/>
      <c r="AA39" s="199"/>
      <c r="AB39" s="199"/>
      <c r="AC39" s="199"/>
      <c r="AD39" s="199"/>
      <c r="AE39" s="199"/>
      <c r="AF39" s="199"/>
      <c r="AG39" s="199"/>
      <c r="AH39" s="199"/>
      <c r="AI39" s="199"/>
      <c r="AJ39" s="199"/>
      <c r="AK39" s="199"/>
      <c r="AL39" s="199"/>
      <c r="AM39" s="199"/>
      <c r="AN39" s="199"/>
      <c r="AO39" s="199"/>
      <c r="AP39" s="199"/>
      <c r="AQ39" s="199"/>
      <c r="AR39" s="199"/>
      <c r="AS39" s="199"/>
      <c r="AT39" s="199"/>
      <c r="AU39" s="199"/>
      <c r="AV39" s="199"/>
      <c r="AW39" s="199"/>
    </row>
    <row r="40" spans="1:49" ht="14">
      <c r="A40" s="195"/>
      <c r="B40" s="195"/>
      <c r="C40" s="195"/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200"/>
      <c r="P40" s="200"/>
      <c r="Q40" s="200"/>
      <c r="R40" s="200"/>
      <c r="S40" s="200"/>
      <c r="T40" s="195"/>
      <c r="U40" s="199"/>
      <c r="V40" s="199"/>
      <c r="W40" s="199"/>
      <c r="X40" s="199"/>
      <c r="Y40" s="199"/>
      <c r="Z40" s="199"/>
      <c r="AA40" s="199"/>
      <c r="AB40" s="199"/>
      <c r="AC40" s="199"/>
      <c r="AD40" s="199"/>
      <c r="AE40" s="199"/>
      <c r="AF40" s="199"/>
      <c r="AG40" s="199"/>
      <c r="AH40" s="199"/>
      <c r="AI40" s="199"/>
      <c r="AJ40" s="199"/>
      <c r="AK40" s="199"/>
      <c r="AL40" s="199"/>
      <c r="AM40" s="199"/>
      <c r="AN40" s="199"/>
      <c r="AO40" s="199"/>
      <c r="AP40" s="199"/>
      <c r="AQ40" s="199"/>
      <c r="AR40" s="199"/>
      <c r="AS40" s="199"/>
      <c r="AT40" s="199"/>
      <c r="AU40" s="199"/>
      <c r="AV40" s="199"/>
      <c r="AW40" s="199"/>
    </row>
    <row r="41" spans="1:49" ht="14">
      <c r="A41" s="195"/>
      <c r="B41" s="195"/>
      <c r="C41" s="195"/>
      <c r="D41" s="195"/>
      <c r="E41" s="195"/>
      <c r="F41" s="195"/>
      <c r="G41" s="195"/>
      <c r="H41" s="195"/>
      <c r="I41" s="195"/>
      <c r="J41" s="195"/>
      <c r="K41" s="195"/>
      <c r="L41" s="195"/>
      <c r="M41" s="195"/>
      <c r="N41" s="195"/>
      <c r="O41" s="200"/>
      <c r="P41" s="200"/>
      <c r="Q41" s="200"/>
      <c r="R41" s="200"/>
      <c r="S41" s="200"/>
      <c r="T41" s="195"/>
      <c r="U41" s="199"/>
      <c r="V41" s="199"/>
      <c r="W41" s="199"/>
      <c r="X41" s="199"/>
      <c r="Y41" s="199"/>
      <c r="Z41" s="199"/>
      <c r="AA41" s="199"/>
      <c r="AB41" s="199"/>
      <c r="AC41" s="199"/>
      <c r="AD41" s="199"/>
      <c r="AE41" s="199"/>
      <c r="AF41" s="199"/>
      <c r="AG41" s="199"/>
      <c r="AH41" s="199"/>
      <c r="AI41" s="199"/>
      <c r="AJ41" s="199"/>
      <c r="AK41" s="199"/>
      <c r="AL41" s="199"/>
      <c r="AM41" s="199"/>
      <c r="AN41" s="199"/>
      <c r="AO41" s="199"/>
      <c r="AP41" s="199"/>
      <c r="AQ41" s="199"/>
      <c r="AR41" s="199"/>
      <c r="AS41" s="199"/>
      <c r="AT41" s="199"/>
      <c r="AU41" s="199"/>
      <c r="AV41" s="199"/>
      <c r="AW41" s="199"/>
    </row>
    <row r="42" spans="1:49" ht="14">
      <c r="A42" s="195"/>
      <c r="B42" s="195"/>
      <c r="C42" s="195"/>
      <c r="D42" s="195"/>
      <c r="E42" s="195"/>
      <c r="F42" s="195"/>
      <c r="G42" s="195"/>
      <c r="H42" s="195"/>
      <c r="I42" s="195"/>
      <c r="J42" s="195"/>
      <c r="K42" s="195"/>
      <c r="L42" s="195"/>
      <c r="M42" s="195"/>
      <c r="N42" s="195"/>
      <c r="O42" s="200"/>
      <c r="P42" s="200"/>
      <c r="Q42" s="200"/>
      <c r="R42" s="200"/>
      <c r="S42" s="200"/>
      <c r="T42" s="195"/>
      <c r="U42" s="199"/>
      <c r="V42" s="199"/>
      <c r="W42" s="199"/>
      <c r="X42" s="199"/>
      <c r="Y42" s="199"/>
      <c r="Z42" s="199"/>
      <c r="AA42" s="199"/>
      <c r="AB42" s="199"/>
      <c r="AC42" s="199"/>
      <c r="AD42" s="199"/>
      <c r="AE42" s="199"/>
      <c r="AF42" s="199"/>
      <c r="AG42" s="199"/>
      <c r="AH42" s="199"/>
      <c r="AI42" s="199"/>
      <c r="AJ42" s="199"/>
      <c r="AK42" s="199"/>
      <c r="AL42" s="199"/>
      <c r="AM42" s="199"/>
      <c r="AN42" s="199"/>
      <c r="AO42" s="199"/>
      <c r="AP42" s="199"/>
      <c r="AQ42" s="199"/>
      <c r="AR42" s="199"/>
      <c r="AS42" s="199"/>
      <c r="AT42" s="199"/>
      <c r="AU42" s="199"/>
      <c r="AV42" s="199"/>
      <c r="AW42" s="199"/>
    </row>
    <row r="43" spans="1:49" ht="14">
      <c r="A43" s="195"/>
      <c r="B43" s="195"/>
      <c r="C43" s="195"/>
      <c r="D43" s="195"/>
      <c r="E43" s="195"/>
      <c r="F43" s="195"/>
      <c r="G43" s="195"/>
      <c r="H43" s="195"/>
      <c r="I43" s="195"/>
      <c r="J43" s="195"/>
      <c r="K43" s="195"/>
      <c r="L43" s="195"/>
      <c r="M43" s="195"/>
      <c r="N43" s="195"/>
      <c r="O43" s="200"/>
      <c r="P43" s="200"/>
      <c r="Q43" s="200"/>
      <c r="R43" s="200"/>
      <c r="S43" s="200"/>
      <c r="T43" s="195"/>
      <c r="U43" s="199"/>
      <c r="V43" s="199"/>
      <c r="W43" s="199"/>
      <c r="X43" s="199"/>
      <c r="Y43" s="199"/>
      <c r="Z43" s="199"/>
      <c r="AA43" s="199"/>
      <c r="AB43" s="199"/>
      <c r="AC43" s="199"/>
      <c r="AD43" s="199"/>
      <c r="AE43" s="199"/>
      <c r="AF43" s="199"/>
      <c r="AG43" s="199"/>
      <c r="AH43" s="199"/>
      <c r="AI43" s="199"/>
      <c r="AJ43" s="199"/>
      <c r="AK43" s="199"/>
      <c r="AL43" s="199"/>
      <c r="AM43" s="199"/>
      <c r="AN43" s="199"/>
      <c r="AO43" s="199"/>
      <c r="AP43" s="199"/>
      <c r="AQ43" s="199"/>
      <c r="AR43" s="199"/>
      <c r="AS43" s="199"/>
      <c r="AT43" s="199"/>
      <c r="AU43" s="199"/>
      <c r="AV43" s="199"/>
      <c r="AW43" s="199"/>
    </row>
    <row r="44" spans="1:49" ht="14">
      <c r="A44" s="195"/>
      <c r="B44" s="195"/>
      <c r="C44" s="195"/>
      <c r="D44" s="195"/>
      <c r="E44" s="195"/>
      <c r="F44" s="195"/>
      <c r="G44" s="195"/>
      <c r="H44" s="195"/>
      <c r="I44" s="195"/>
      <c r="J44" s="195"/>
      <c r="K44" s="195"/>
      <c r="L44" s="195"/>
      <c r="M44" s="195"/>
      <c r="N44" s="195"/>
      <c r="O44" s="200"/>
      <c r="P44" s="200"/>
      <c r="Q44" s="200"/>
      <c r="R44" s="200"/>
      <c r="S44" s="200"/>
      <c r="T44" s="195"/>
      <c r="U44" s="199"/>
      <c r="V44" s="199"/>
      <c r="W44" s="199"/>
      <c r="X44" s="199"/>
      <c r="Y44" s="199"/>
      <c r="Z44" s="199"/>
      <c r="AA44" s="199"/>
      <c r="AB44" s="199"/>
      <c r="AC44" s="199"/>
      <c r="AD44" s="199"/>
      <c r="AE44" s="199"/>
      <c r="AF44" s="199"/>
      <c r="AG44" s="199"/>
      <c r="AH44" s="199"/>
      <c r="AI44" s="199"/>
      <c r="AJ44" s="199"/>
      <c r="AK44" s="199"/>
      <c r="AL44" s="199"/>
      <c r="AM44" s="199"/>
      <c r="AN44" s="199"/>
      <c r="AO44" s="199"/>
      <c r="AP44" s="199"/>
      <c r="AQ44" s="199"/>
      <c r="AR44" s="199"/>
      <c r="AS44" s="199"/>
      <c r="AT44" s="199"/>
      <c r="AU44" s="199"/>
      <c r="AV44" s="199"/>
      <c r="AW44" s="199"/>
    </row>
    <row r="45" spans="1:49" ht="14">
      <c r="A45" s="195"/>
      <c r="B45" s="195"/>
      <c r="C45" s="195"/>
      <c r="D45" s="195"/>
      <c r="E45" s="195"/>
      <c r="F45" s="195"/>
      <c r="G45" s="195"/>
      <c r="H45" s="195"/>
      <c r="I45" s="195"/>
      <c r="J45" s="195"/>
      <c r="K45" s="195"/>
      <c r="L45" s="195"/>
      <c r="M45" s="195"/>
      <c r="N45" s="195"/>
      <c r="O45" s="200"/>
      <c r="P45" s="200"/>
      <c r="Q45" s="200"/>
      <c r="R45" s="200"/>
      <c r="S45" s="200"/>
      <c r="T45" s="195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  <c r="AF45" s="199"/>
      <c r="AG45" s="199"/>
      <c r="AH45" s="199"/>
      <c r="AI45" s="199"/>
      <c r="AJ45" s="199"/>
      <c r="AK45" s="199"/>
      <c r="AL45" s="199"/>
      <c r="AM45" s="199"/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</row>
    <row r="46" spans="1:49" ht="14">
      <c r="A46" s="195"/>
      <c r="B46" s="195"/>
      <c r="C46" s="195"/>
      <c r="D46" s="195"/>
      <c r="E46" s="195"/>
      <c r="F46" s="195"/>
      <c r="G46" s="195"/>
      <c r="H46" s="195"/>
      <c r="I46" s="195"/>
      <c r="J46" s="195"/>
      <c r="K46" s="195"/>
      <c r="L46" s="195"/>
      <c r="M46" s="195"/>
      <c r="N46" s="195"/>
      <c r="O46" s="200"/>
      <c r="P46" s="200"/>
      <c r="Q46" s="200"/>
      <c r="R46" s="200"/>
      <c r="S46" s="200"/>
      <c r="T46" s="195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/>
      <c r="AF46" s="199"/>
      <c r="AG46" s="199"/>
      <c r="AH46" s="199"/>
      <c r="AI46" s="199"/>
      <c r="AJ46" s="199"/>
      <c r="AK46" s="199"/>
      <c r="AL46" s="199"/>
      <c r="AM46" s="199"/>
      <c r="AN46" s="199"/>
      <c r="AO46" s="199"/>
      <c r="AP46" s="199"/>
      <c r="AQ46" s="199"/>
      <c r="AR46" s="199"/>
      <c r="AS46" s="199"/>
      <c r="AT46" s="199"/>
      <c r="AU46" s="199"/>
      <c r="AV46" s="199"/>
      <c r="AW46" s="199"/>
    </row>
    <row r="47" spans="1:49" ht="14">
      <c r="A47" s="195"/>
      <c r="B47" s="195"/>
      <c r="C47" s="195"/>
      <c r="D47" s="195"/>
      <c r="E47" s="195"/>
      <c r="F47" s="195"/>
      <c r="G47" s="195"/>
      <c r="H47" s="195"/>
      <c r="I47" s="195"/>
      <c r="J47" s="195"/>
      <c r="K47" s="195"/>
      <c r="L47" s="195"/>
      <c r="M47" s="195"/>
      <c r="N47" s="195"/>
      <c r="O47" s="200"/>
      <c r="P47" s="200"/>
      <c r="Q47" s="200"/>
      <c r="R47" s="200"/>
      <c r="S47" s="200"/>
      <c r="T47" s="195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  <c r="AF47" s="199"/>
      <c r="AG47" s="199"/>
      <c r="AH47" s="199"/>
      <c r="AI47" s="199"/>
      <c r="AJ47" s="199"/>
      <c r="AK47" s="199"/>
      <c r="AL47" s="199"/>
      <c r="AM47" s="199"/>
      <c r="AN47" s="199"/>
      <c r="AO47" s="199"/>
      <c r="AP47" s="199"/>
      <c r="AQ47" s="199"/>
      <c r="AR47" s="199"/>
      <c r="AS47" s="199"/>
      <c r="AT47" s="199"/>
      <c r="AU47" s="199"/>
      <c r="AV47" s="199"/>
      <c r="AW47" s="199"/>
    </row>
    <row r="48" spans="1:49" ht="14">
      <c r="A48" s="195"/>
      <c r="B48" s="195"/>
      <c r="C48" s="195"/>
      <c r="D48" s="195"/>
      <c r="E48" s="195"/>
      <c r="F48" s="195"/>
      <c r="G48" s="195"/>
      <c r="H48" s="195"/>
      <c r="I48" s="195"/>
      <c r="J48" s="195"/>
      <c r="K48" s="195"/>
      <c r="L48" s="195"/>
      <c r="M48" s="195"/>
      <c r="N48" s="195"/>
      <c r="O48" s="200"/>
      <c r="P48" s="200"/>
      <c r="Q48" s="200"/>
      <c r="R48" s="200"/>
      <c r="S48" s="200"/>
      <c r="T48" s="195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/>
      <c r="AF48" s="199"/>
      <c r="AG48" s="199"/>
      <c r="AH48" s="199"/>
      <c r="AI48" s="199"/>
      <c r="AJ48" s="199"/>
      <c r="AK48" s="199"/>
      <c r="AL48" s="199"/>
      <c r="AM48" s="199"/>
      <c r="AN48" s="199"/>
      <c r="AO48" s="199"/>
      <c r="AP48" s="199"/>
      <c r="AQ48" s="199"/>
      <c r="AR48" s="199"/>
      <c r="AS48" s="199"/>
      <c r="AT48" s="199"/>
      <c r="AU48" s="199"/>
      <c r="AV48" s="199"/>
      <c r="AW48" s="199"/>
    </row>
    <row r="49" spans="1:49" ht="14">
      <c r="A49" s="195"/>
      <c r="B49" s="195"/>
      <c r="C49" s="195"/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200"/>
      <c r="P49" s="200"/>
      <c r="Q49" s="200"/>
      <c r="R49" s="200"/>
      <c r="S49" s="200"/>
      <c r="T49" s="195"/>
      <c r="U49" s="199"/>
      <c r="V49" s="199"/>
      <c r="W49" s="199"/>
      <c r="X49" s="199"/>
      <c r="Y49" s="199"/>
      <c r="Z49" s="199"/>
      <c r="AA49" s="199"/>
      <c r="AB49" s="199"/>
      <c r="AC49" s="199"/>
      <c r="AD49" s="199"/>
      <c r="AE49" s="199"/>
      <c r="AF49" s="199"/>
      <c r="AG49" s="199"/>
      <c r="AH49" s="199"/>
      <c r="AI49" s="199"/>
      <c r="AJ49" s="199"/>
      <c r="AK49" s="199"/>
      <c r="AL49" s="199"/>
      <c r="AM49" s="199"/>
      <c r="AN49" s="199"/>
      <c r="AO49" s="199"/>
      <c r="AP49" s="199"/>
      <c r="AQ49" s="199"/>
      <c r="AR49" s="199"/>
      <c r="AS49" s="199"/>
      <c r="AT49" s="199"/>
      <c r="AU49" s="199"/>
      <c r="AV49" s="199"/>
      <c r="AW49" s="199"/>
    </row>
    <row r="50" spans="1:49" ht="14">
      <c r="A50" s="195"/>
      <c r="B50" s="195"/>
      <c r="C50" s="195"/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200"/>
      <c r="P50" s="200"/>
      <c r="Q50" s="200"/>
      <c r="R50" s="200"/>
      <c r="S50" s="200"/>
      <c r="T50" s="195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  <c r="AF50" s="199"/>
      <c r="AG50" s="199"/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199"/>
      <c r="AW50" s="199"/>
    </row>
    <row r="51" spans="1:49" ht="14">
      <c r="A51" s="195"/>
      <c r="B51" s="195"/>
      <c r="C51" s="195"/>
      <c r="D51" s="195"/>
      <c r="E51" s="195"/>
      <c r="F51" s="195"/>
      <c r="G51" s="195"/>
      <c r="H51" s="195"/>
      <c r="I51" s="195"/>
      <c r="J51" s="195"/>
      <c r="K51" s="195"/>
      <c r="L51" s="195"/>
      <c r="M51" s="195"/>
      <c r="N51" s="195"/>
      <c r="O51" s="200"/>
      <c r="P51" s="200"/>
      <c r="Q51" s="200"/>
      <c r="R51" s="200"/>
      <c r="S51" s="200"/>
      <c r="T51" s="195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/>
      <c r="AF51" s="199"/>
      <c r="AG51" s="199"/>
      <c r="AH51" s="199"/>
      <c r="AI51" s="199"/>
      <c r="AJ51" s="199"/>
      <c r="AK51" s="199"/>
      <c r="AL51" s="199"/>
      <c r="AM51" s="199"/>
      <c r="AN51" s="199"/>
      <c r="AO51" s="199"/>
      <c r="AP51" s="199"/>
      <c r="AQ51" s="199"/>
      <c r="AR51" s="199"/>
      <c r="AS51" s="199"/>
      <c r="AT51" s="199"/>
      <c r="AU51" s="199"/>
      <c r="AV51" s="199"/>
      <c r="AW51" s="199"/>
    </row>
    <row r="52" spans="1:49" ht="14">
      <c r="A52" s="195"/>
      <c r="B52" s="195"/>
      <c r="C52" s="195"/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200"/>
      <c r="P52" s="200"/>
      <c r="Q52" s="200"/>
      <c r="R52" s="200"/>
      <c r="S52" s="200"/>
      <c r="T52" s="195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  <c r="AF52" s="199"/>
      <c r="AG52" s="199"/>
      <c r="AH52" s="199"/>
      <c r="AI52" s="199"/>
      <c r="AJ52" s="199"/>
      <c r="AK52" s="199"/>
      <c r="AL52" s="199"/>
      <c r="AM52" s="199"/>
      <c r="AN52" s="199"/>
      <c r="AO52" s="199"/>
      <c r="AP52" s="199"/>
      <c r="AQ52" s="199"/>
      <c r="AR52" s="199"/>
      <c r="AS52" s="199"/>
      <c r="AT52" s="199"/>
      <c r="AU52" s="199"/>
      <c r="AV52" s="199"/>
      <c r="AW52" s="199"/>
    </row>
    <row r="53" spans="1:49" ht="14">
      <c r="A53" s="195"/>
      <c r="B53" s="195"/>
      <c r="C53" s="195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200"/>
      <c r="P53" s="200"/>
      <c r="Q53" s="200"/>
      <c r="R53" s="200"/>
      <c r="S53" s="200"/>
      <c r="T53" s="195"/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199"/>
      <c r="AF53" s="199"/>
      <c r="AG53" s="199"/>
      <c r="AH53" s="199"/>
      <c r="AI53" s="199"/>
      <c r="AJ53" s="199"/>
      <c r="AK53" s="199"/>
      <c r="AL53" s="199"/>
      <c r="AM53" s="199"/>
      <c r="AN53" s="199"/>
      <c r="AO53" s="199"/>
      <c r="AP53" s="199"/>
      <c r="AQ53" s="199"/>
      <c r="AR53" s="199"/>
      <c r="AS53" s="199"/>
      <c r="AT53" s="199"/>
      <c r="AU53" s="199"/>
      <c r="AV53" s="199"/>
      <c r="AW53" s="199"/>
    </row>
    <row r="54" spans="1:49" ht="14">
      <c r="A54" s="195"/>
      <c r="B54" s="195"/>
      <c r="C54" s="195"/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200"/>
      <c r="P54" s="200"/>
      <c r="Q54" s="200"/>
      <c r="R54" s="200"/>
      <c r="S54" s="200"/>
      <c r="T54" s="195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  <c r="AF54" s="199"/>
      <c r="AG54" s="199"/>
      <c r="AH54" s="199"/>
      <c r="AI54" s="199"/>
      <c r="AJ54" s="199"/>
      <c r="AK54" s="199"/>
      <c r="AL54" s="199"/>
      <c r="AM54" s="199"/>
      <c r="AN54" s="199"/>
      <c r="AO54" s="199"/>
      <c r="AP54" s="199"/>
      <c r="AQ54" s="199"/>
      <c r="AR54" s="199"/>
      <c r="AS54" s="199"/>
      <c r="AT54" s="199"/>
      <c r="AU54" s="199"/>
      <c r="AV54" s="199"/>
      <c r="AW54" s="199"/>
    </row>
    <row r="55" spans="1:49" ht="14">
      <c r="A55" s="195"/>
      <c r="B55" s="195"/>
      <c r="C55" s="195"/>
      <c r="D55" s="195"/>
      <c r="E55" s="195"/>
      <c r="F55" s="195"/>
      <c r="G55" s="195"/>
      <c r="H55" s="195"/>
      <c r="I55" s="195"/>
      <c r="J55" s="195"/>
      <c r="K55" s="195"/>
      <c r="L55" s="195"/>
      <c r="M55" s="195"/>
      <c r="N55" s="195"/>
      <c r="O55" s="200"/>
      <c r="P55" s="200"/>
      <c r="Q55" s="200"/>
      <c r="R55" s="200"/>
      <c r="S55" s="200"/>
      <c r="T55" s="195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  <c r="AF55" s="199"/>
      <c r="AG55" s="199"/>
      <c r="AH55" s="199"/>
      <c r="AI55" s="199"/>
      <c r="AJ55" s="199"/>
      <c r="AK55" s="199"/>
      <c r="AL55" s="199"/>
      <c r="AM55" s="199"/>
      <c r="AN55" s="199"/>
      <c r="AO55" s="199"/>
      <c r="AP55" s="199"/>
      <c r="AQ55" s="199"/>
      <c r="AR55" s="199"/>
      <c r="AS55" s="199"/>
      <c r="AT55" s="199"/>
      <c r="AU55" s="199"/>
      <c r="AV55" s="199"/>
      <c r="AW55" s="199"/>
    </row>
    <row r="56" spans="1:49" ht="14">
      <c r="A56" s="195"/>
      <c r="B56" s="195"/>
      <c r="C56" s="195"/>
      <c r="D56" s="195"/>
      <c r="E56" s="195"/>
      <c r="F56" s="195"/>
      <c r="G56" s="195"/>
      <c r="H56" s="195"/>
      <c r="I56" s="195"/>
      <c r="J56" s="195"/>
      <c r="K56" s="195"/>
      <c r="L56" s="195"/>
      <c r="M56" s="195"/>
      <c r="N56" s="195"/>
      <c r="O56" s="200"/>
      <c r="P56" s="200"/>
      <c r="Q56" s="200"/>
      <c r="R56" s="200"/>
      <c r="S56" s="200"/>
      <c r="T56" s="195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/>
      <c r="AF56" s="199"/>
      <c r="AG56" s="199"/>
      <c r="AH56" s="199"/>
      <c r="AI56" s="199"/>
      <c r="AJ56" s="199"/>
      <c r="AK56" s="199"/>
      <c r="AL56" s="199"/>
      <c r="AM56" s="199"/>
      <c r="AN56" s="199"/>
      <c r="AO56" s="199"/>
      <c r="AP56" s="199"/>
      <c r="AQ56" s="199"/>
      <c r="AR56" s="199"/>
      <c r="AS56" s="199"/>
      <c r="AT56" s="199"/>
      <c r="AU56" s="199"/>
      <c r="AV56" s="199"/>
      <c r="AW56" s="199"/>
    </row>
    <row r="57" spans="1:49" ht="14">
      <c r="A57" s="195"/>
      <c r="B57" s="195"/>
      <c r="C57" s="195"/>
      <c r="D57" s="195"/>
      <c r="E57" s="195"/>
      <c r="F57" s="195"/>
      <c r="G57" s="195"/>
      <c r="H57" s="195"/>
      <c r="I57" s="195"/>
      <c r="J57" s="195"/>
      <c r="K57" s="195"/>
      <c r="L57" s="195"/>
      <c r="M57" s="195"/>
      <c r="N57" s="195"/>
      <c r="O57" s="200"/>
      <c r="P57" s="200"/>
      <c r="Q57" s="200"/>
      <c r="R57" s="200"/>
      <c r="S57" s="200"/>
      <c r="T57" s="195"/>
      <c r="U57" s="199"/>
      <c r="V57" s="199"/>
      <c r="W57" s="199"/>
      <c r="X57" s="199"/>
      <c r="Y57" s="199"/>
      <c r="Z57" s="199"/>
      <c r="AA57" s="199"/>
      <c r="AB57" s="199"/>
      <c r="AC57" s="199"/>
      <c r="AD57" s="199"/>
      <c r="AE57" s="199"/>
      <c r="AF57" s="199"/>
      <c r="AG57" s="199"/>
      <c r="AH57" s="199"/>
      <c r="AI57" s="199"/>
      <c r="AJ57" s="199"/>
      <c r="AK57" s="199"/>
      <c r="AL57" s="199"/>
      <c r="AM57" s="199"/>
      <c r="AN57" s="199"/>
      <c r="AO57" s="199"/>
      <c r="AP57" s="199"/>
      <c r="AQ57" s="199"/>
      <c r="AR57" s="199"/>
      <c r="AS57" s="199"/>
      <c r="AT57" s="199"/>
      <c r="AU57" s="199"/>
      <c r="AV57" s="199"/>
      <c r="AW57" s="199"/>
    </row>
    <row r="58" spans="1:49" ht="14">
      <c r="A58" s="195"/>
      <c r="B58" s="195"/>
      <c r="C58" s="195"/>
      <c r="D58" s="195"/>
      <c r="E58" s="195"/>
      <c r="F58" s="195"/>
      <c r="G58" s="195"/>
      <c r="H58" s="195"/>
      <c r="I58" s="195"/>
      <c r="J58" s="195"/>
      <c r="K58" s="195"/>
      <c r="L58" s="195"/>
      <c r="M58" s="195"/>
      <c r="N58" s="195"/>
      <c r="O58" s="200"/>
      <c r="P58" s="200"/>
      <c r="Q58" s="200"/>
      <c r="R58" s="200"/>
      <c r="S58" s="200"/>
      <c r="T58" s="195"/>
      <c r="U58" s="199"/>
      <c r="V58" s="199"/>
      <c r="W58" s="199"/>
      <c r="X58" s="199"/>
      <c r="Y58" s="199"/>
      <c r="Z58" s="199"/>
      <c r="AA58" s="199"/>
      <c r="AB58" s="199"/>
      <c r="AC58" s="199"/>
      <c r="AD58" s="199"/>
      <c r="AE58" s="199"/>
      <c r="AF58" s="199"/>
      <c r="AG58" s="199"/>
      <c r="AH58" s="199"/>
      <c r="AI58" s="199"/>
      <c r="AJ58" s="199"/>
      <c r="AK58" s="199"/>
      <c r="AL58" s="199"/>
      <c r="AM58" s="199"/>
      <c r="AN58" s="199"/>
      <c r="AO58" s="199"/>
      <c r="AP58" s="199"/>
      <c r="AQ58" s="199"/>
      <c r="AR58" s="199"/>
      <c r="AS58" s="199"/>
      <c r="AT58" s="199"/>
      <c r="AU58" s="199"/>
      <c r="AV58" s="199"/>
      <c r="AW58" s="199"/>
    </row>
    <row r="59" spans="1:49" ht="14">
      <c r="A59" s="195"/>
      <c r="B59" s="195"/>
      <c r="C59" s="195"/>
      <c r="D59" s="195"/>
      <c r="E59" s="195"/>
      <c r="F59" s="195"/>
      <c r="G59" s="195"/>
      <c r="H59" s="195"/>
      <c r="I59" s="195"/>
      <c r="J59" s="195"/>
      <c r="K59" s="195"/>
      <c r="L59" s="195"/>
      <c r="M59" s="195"/>
      <c r="N59" s="195"/>
      <c r="O59" s="200"/>
      <c r="P59" s="200"/>
      <c r="Q59" s="200"/>
      <c r="R59" s="200"/>
      <c r="S59" s="200"/>
      <c r="T59" s="195"/>
      <c r="U59" s="199"/>
      <c r="V59" s="199"/>
      <c r="W59" s="199"/>
      <c r="X59" s="199"/>
      <c r="Y59" s="199"/>
      <c r="Z59" s="199"/>
      <c r="AA59" s="199"/>
      <c r="AB59" s="199"/>
      <c r="AC59" s="199"/>
      <c r="AD59" s="199"/>
      <c r="AE59" s="199"/>
      <c r="AF59" s="199"/>
      <c r="AG59" s="199"/>
      <c r="AH59" s="199"/>
      <c r="AI59" s="199"/>
      <c r="AJ59" s="199"/>
      <c r="AK59" s="199"/>
      <c r="AL59" s="199"/>
      <c r="AM59" s="199"/>
      <c r="AN59" s="199"/>
      <c r="AO59" s="199"/>
      <c r="AP59" s="199"/>
      <c r="AQ59" s="199"/>
      <c r="AR59" s="199"/>
      <c r="AS59" s="199"/>
      <c r="AT59" s="199"/>
      <c r="AU59" s="199"/>
      <c r="AV59" s="199"/>
      <c r="AW59" s="199"/>
    </row>
    <row r="60" spans="1:49" ht="14">
      <c r="A60" s="195"/>
      <c r="B60" s="195"/>
      <c r="C60" s="195"/>
      <c r="D60" s="195"/>
      <c r="E60" s="195"/>
      <c r="F60" s="195"/>
      <c r="G60" s="195"/>
      <c r="H60" s="195"/>
      <c r="I60" s="195"/>
      <c r="J60" s="195"/>
      <c r="K60" s="195"/>
      <c r="L60" s="195"/>
      <c r="M60" s="195"/>
      <c r="N60" s="195"/>
      <c r="O60" s="200"/>
      <c r="P60" s="200"/>
      <c r="Q60" s="200"/>
      <c r="R60" s="200"/>
      <c r="S60" s="200"/>
      <c r="T60" s="195"/>
      <c r="U60" s="199"/>
      <c r="V60" s="199"/>
      <c r="W60" s="199"/>
      <c r="X60" s="199"/>
      <c r="Y60" s="199"/>
      <c r="Z60" s="199"/>
      <c r="AA60" s="199"/>
      <c r="AB60" s="199"/>
      <c r="AC60" s="199"/>
      <c r="AD60" s="199"/>
      <c r="AE60" s="199"/>
      <c r="AF60" s="199"/>
      <c r="AG60" s="199"/>
      <c r="AH60" s="199"/>
      <c r="AI60" s="199"/>
      <c r="AJ60" s="199"/>
      <c r="AK60" s="199"/>
      <c r="AL60" s="199"/>
      <c r="AM60" s="199"/>
      <c r="AN60" s="199"/>
      <c r="AO60" s="199"/>
      <c r="AP60" s="199"/>
      <c r="AQ60" s="199"/>
      <c r="AR60" s="199"/>
      <c r="AS60" s="199"/>
      <c r="AT60" s="199"/>
      <c r="AU60" s="199"/>
      <c r="AV60" s="199"/>
      <c r="AW60" s="199"/>
    </row>
    <row r="61" spans="1:49" ht="14">
      <c r="A61" s="195"/>
      <c r="B61" s="195"/>
      <c r="C61" s="195"/>
      <c r="D61" s="195"/>
      <c r="E61" s="195"/>
      <c r="F61" s="195"/>
      <c r="G61" s="195"/>
      <c r="H61" s="195"/>
      <c r="I61" s="195"/>
      <c r="J61" s="195"/>
      <c r="K61" s="195"/>
      <c r="L61" s="195"/>
      <c r="M61" s="195"/>
      <c r="N61" s="195"/>
      <c r="O61" s="200"/>
      <c r="P61" s="200"/>
      <c r="Q61" s="200"/>
      <c r="R61" s="200"/>
      <c r="S61" s="200"/>
      <c r="T61" s="195"/>
      <c r="U61" s="199"/>
      <c r="V61" s="199"/>
      <c r="W61" s="199"/>
      <c r="X61" s="199"/>
      <c r="Y61" s="199"/>
      <c r="Z61" s="199"/>
      <c r="AA61" s="199"/>
      <c r="AB61" s="199"/>
      <c r="AC61" s="199"/>
      <c r="AD61" s="199"/>
      <c r="AE61" s="199"/>
      <c r="AF61" s="199"/>
      <c r="AG61" s="199"/>
      <c r="AH61" s="199"/>
      <c r="AI61" s="199"/>
      <c r="AJ61" s="199"/>
      <c r="AK61" s="199"/>
      <c r="AL61" s="199"/>
      <c r="AM61" s="199"/>
      <c r="AN61" s="199"/>
      <c r="AO61" s="199"/>
      <c r="AP61" s="199"/>
      <c r="AQ61" s="199"/>
      <c r="AR61" s="199"/>
      <c r="AS61" s="199"/>
      <c r="AT61" s="199"/>
      <c r="AU61" s="199"/>
      <c r="AV61" s="199"/>
      <c r="AW61" s="199"/>
    </row>
    <row r="62" spans="1:49" ht="14">
      <c r="A62" s="195"/>
      <c r="B62" s="195"/>
      <c r="C62" s="195"/>
      <c r="D62" s="195"/>
      <c r="E62" s="195"/>
      <c r="F62" s="195"/>
      <c r="G62" s="195"/>
      <c r="H62" s="195"/>
      <c r="I62" s="195"/>
      <c r="J62" s="195"/>
      <c r="K62" s="195"/>
      <c r="L62" s="195"/>
      <c r="M62" s="195"/>
      <c r="N62" s="195"/>
      <c r="O62" s="200"/>
      <c r="P62" s="200"/>
      <c r="Q62" s="200"/>
      <c r="R62" s="200"/>
      <c r="S62" s="200"/>
      <c r="T62" s="195"/>
      <c r="U62" s="199"/>
      <c r="V62" s="199"/>
      <c r="W62" s="199"/>
      <c r="X62" s="199"/>
      <c r="Y62" s="199"/>
      <c r="Z62" s="199"/>
      <c r="AA62" s="199"/>
      <c r="AB62" s="199"/>
      <c r="AC62" s="199"/>
      <c r="AD62" s="199"/>
      <c r="AE62" s="199"/>
      <c r="AF62" s="199"/>
      <c r="AG62" s="199"/>
      <c r="AH62" s="199"/>
      <c r="AI62" s="199"/>
      <c r="AJ62" s="199"/>
      <c r="AK62" s="199"/>
      <c r="AL62" s="199"/>
      <c r="AM62" s="199"/>
      <c r="AN62" s="199"/>
      <c r="AO62" s="199"/>
      <c r="AP62" s="199"/>
      <c r="AQ62" s="199"/>
      <c r="AR62" s="199"/>
      <c r="AS62" s="199"/>
      <c r="AT62" s="199"/>
      <c r="AU62" s="199"/>
      <c r="AV62" s="199"/>
      <c r="AW62" s="199"/>
    </row>
    <row r="63" spans="1:49" ht="14">
      <c r="A63" s="195"/>
      <c r="B63" s="195"/>
      <c r="C63" s="195"/>
      <c r="D63" s="195"/>
      <c r="E63" s="195"/>
      <c r="F63" s="195"/>
      <c r="G63" s="195"/>
      <c r="H63" s="195"/>
      <c r="I63" s="195"/>
      <c r="J63" s="195"/>
      <c r="K63" s="195"/>
      <c r="L63" s="195"/>
      <c r="M63" s="195"/>
      <c r="N63" s="195"/>
      <c r="O63" s="200"/>
      <c r="P63" s="200"/>
      <c r="Q63" s="200"/>
      <c r="R63" s="200"/>
      <c r="S63" s="200"/>
      <c r="T63" s="195"/>
      <c r="U63" s="199"/>
      <c r="V63" s="199"/>
      <c r="W63" s="199"/>
      <c r="X63" s="199"/>
      <c r="Y63" s="199"/>
      <c r="Z63" s="199"/>
      <c r="AA63" s="199"/>
      <c r="AB63" s="199"/>
      <c r="AC63" s="199"/>
      <c r="AD63" s="199"/>
      <c r="AE63" s="199"/>
      <c r="AF63" s="199"/>
      <c r="AG63" s="199"/>
      <c r="AH63" s="199"/>
      <c r="AI63" s="199"/>
      <c r="AJ63" s="199"/>
      <c r="AK63" s="199"/>
      <c r="AL63" s="199"/>
      <c r="AM63" s="199"/>
      <c r="AN63" s="199"/>
      <c r="AO63" s="199"/>
      <c r="AP63" s="199"/>
      <c r="AQ63" s="199"/>
      <c r="AR63" s="199"/>
      <c r="AS63" s="199"/>
      <c r="AT63" s="199"/>
      <c r="AU63" s="199"/>
      <c r="AV63" s="199"/>
      <c r="AW63" s="199"/>
    </row>
    <row r="64" spans="1:49" ht="14">
      <c r="A64" s="195"/>
      <c r="B64" s="195"/>
      <c r="C64" s="195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200"/>
      <c r="P64" s="200"/>
      <c r="Q64" s="200"/>
      <c r="R64" s="200"/>
      <c r="S64" s="200"/>
      <c r="T64" s="195"/>
      <c r="U64" s="199"/>
      <c r="V64" s="199"/>
      <c r="W64" s="199"/>
      <c r="X64" s="199"/>
      <c r="Y64" s="199"/>
      <c r="Z64" s="199"/>
      <c r="AA64" s="199"/>
      <c r="AB64" s="199"/>
      <c r="AC64" s="199"/>
      <c r="AD64" s="199"/>
      <c r="AE64" s="199"/>
      <c r="AF64" s="199"/>
      <c r="AG64" s="199"/>
      <c r="AH64" s="199"/>
      <c r="AI64" s="199"/>
      <c r="AJ64" s="199"/>
      <c r="AK64" s="199"/>
      <c r="AL64" s="199"/>
      <c r="AM64" s="199"/>
      <c r="AN64" s="199"/>
      <c r="AO64" s="199"/>
      <c r="AP64" s="199"/>
      <c r="AQ64" s="199"/>
      <c r="AR64" s="199"/>
      <c r="AS64" s="199"/>
      <c r="AT64" s="199"/>
      <c r="AU64" s="199"/>
      <c r="AV64" s="199"/>
      <c r="AW64" s="199"/>
    </row>
    <row r="65" spans="1:49" ht="14">
      <c r="A65" s="195"/>
      <c r="B65" s="195"/>
      <c r="C65" s="195"/>
      <c r="D65" s="195"/>
      <c r="E65" s="195"/>
      <c r="F65" s="195"/>
      <c r="G65" s="195"/>
      <c r="H65" s="195"/>
      <c r="I65" s="195"/>
      <c r="J65" s="195"/>
      <c r="K65" s="195"/>
      <c r="L65" s="195"/>
      <c r="M65" s="195"/>
      <c r="N65" s="195"/>
      <c r="O65" s="200"/>
      <c r="P65" s="200"/>
      <c r="Q65" s="200"/>
      <c r="R65" s="200"/>
      <c r="S65" s="200"/>
      <c r="T65" s="195"/>
      <c r="U65" s="199"/>
      <c r="V65" s="199"/>
      <c r="W65" s="199"/>
      <c r="X65" s="199"/>
      <c r="Y65" s="199"/>
      <c r="Z65" s="199"/>
      <c r="AA65" s="199"/>
      <c r="AB65" s="199"/>
      <c r="AC65" s="199"/>
      <c r="AD65" s="199"/>
      <c r="AE65" s="199"/>
      <c r="AF65" s="199"/>
      <c r="AG65" s="199"/>
      <c r="AH65" s="199"/>
      <c r="AI65" s="199"/>
      <c r="AJ65" s="199"/>
      <c r="AK65" s="199"/>
      <c r="AL65" s="199"/>
      <c r="AM65" s="199"/>
      <c r="AN65" s="199"/>
      <c r="AO65" s="199"/>
      <c r="AP65" s="199"/>
      <c r="AQ65" s="199"/>
      <c r="AR65" s="199"/>
      <c r="AS65" s="199"/>
      <c r="AT65" s="199"/>
      <c r="AU65" s="199"/>
      <c r="AV65" s="199"/>
      <c r="AW65" s="199"/>
    </row>
    <row r="66" spans="1:49" ht="14">
      <c r="A66" s="195"/>
      <c r="B66" s="195"/>
      <c r="C66" s="195"/>
      <c r="D66" s="195"/>
      <c r="E66" s="195"/>
      <c r="F66" s="195"/>
      <c r="G66" s="195"/>
      <c r="H66" s="195"/>
      <c r="I66" s="195"/>
      <c r="J66" s="195"/>
      <c r="K66" s="195"/>
      <c r="L66" s="195"/>
      <c r="M66" s="195"/>
      <c r="N66" s="195"/>
      <c r="O66" s="200"/>
      <c r="P66" s="200"/>
      <c r="Q66" s="200"/>
      <c r="R66" s="200"/>
      <c r="S66" s="200"/>
      <c r="T66" s="195"/>
      <c r="U66" s="199"/>
      <c r="V66" s="199"/>
      <c r="W66" s="199"/>
      <c r="X66" s="199"/>
      <c r="Y66" s="199"/>
      <c r="Z66" s="199"/>
      <c r="AA66" s="199"/>
      <c r="AB66" s="199"/>
      <c r="AC66" s="199"/>
      <c r="AD66" s="199"/>
      <c r="AE66" s="199"/>
      <c r="AF66" s="199"/>
      <c r="AG66" s="199"/>
      <c r="AH66" s="199"/>
      <c r="AI66" s="199"/>
      <c r="AJ66" s="199"/>
      <c r="AK66" s="199"/>
      <c r="AL66" s="199"/>
      <c r="AM66" s="199"/>
      <c r="AN66" s="199"/>
      <c r="AO66" s="199"/>
      <c r="AP66" s="199"/>
      <c r="AQ66" s="199"/>
      <c r="AR66" s="199"/>
      <c r="AS66" s="199"/>
      <c r="AT66" s="199"/>
      <c r="AU66" s="199"/>
      <c r="AV66" s="199"/>
      <c r="AW66" s="199"/>
    </row>
    <row r="67" spans="1:49" ht="14">
      <c r="A67" s="195"/>
      <c r="B67" s="195"/>
      <c r="C67" s="195"/>
      <c r="D67" s="195"/>
      <c r="E67" s="195"/>
      <c r="F67" s="195"/>
      <c r="G67" s="195"/>
      <c r="H67" s="195"/>
      <c r="I67" s="195"/>
      <c r="J67" s="195"/>
      <c r="K67" s="195"/>
      <c r="L67" s="195"/>
      <c r="M67" s="195"/>
      <c r="N67" s="195"/>
      <c r="O67" s="200"/>
      <c r="P67" s="200"/>
      <c r="Q67" s="200"/>
      <c r="R67" s="200"/>
      <c r="S67" s="200"/>
      <c r="T67" s="195"/>
      <c r="U67" s="199"/>
      <c r="V67" s="199"/>
      <c r="W67" s="199"/>
      <c r="X67" s="199"/>
      <c r="Y67" s="199"/>
      <c r="Z67" s="199"/>
      <c r="AA67" s="199"/>
      <c r="AB67" s="199"/>
      <c r="AC67" s="199"/>
      <c r="AD67" s="199"/>
      <c r="AE67" s="199"/>
      <c r="AF67" s="199"/>
      <c r="AG67" s="199"/>
      <c r="AH67" s="199"/>
      <c r="AI67" s="199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199"/>
      <c r="AV67" s="199"/>
      <c r="AW67" s="199"/>
    </row>
    <row r="68" spans="1:49" ht="14">
      <c r="A68" s="195"/>
      <c r="B68" s="195"/>
      <c r="C68" s="195"/>
      <c r="D68" s="195"/>
      <c r="E68" s="195"/>
      <c r="F68" s="195"/>
      <c r="G68" s="195"/>
      <c r="H68" s="195"/>
      <c r="I68" s="195"/>
      <c r="J68" s="195"/>
      <c r="K68" s="195"/>
      <c r="L68" s="195"/>
      <c r="M68" s="195"/>
      <c r="N68" s="195"/>
      <c r="O68" s="200"/>
      <c r="P68" s="200"/>
      <c r="Q68" s="200"/>
      <c r="R68" s="200"/>
      <c r="S68" s="200"/>
      <c r="T68" s="195"/>
      <c r="U68" s="199"/>
      <c r="V68" s="199"/>
      <c r="W68" s="199"/>
      <c r="X68" s="199"/>
      <c r="Y68" s="199"/>
      <c r="Z68" s="199"/>
      <c r="AA68" s="199"/>
      <c r="AB68" s="199"/>
      <c r="AC68" s="199"/>
      <c r="AD68" s="199"/>
      <c r="AE68" s="199"/>
      <c r="AF68" s="199"/>
      <c r="AG68" s="199"/>
      <c r="AH68" s="199"/>
      <c r="AI68" s="199"/>
      <c r="AJ68" s="199"/>
      <c r="AK68" s="199"/>
      <c r="AL68" s="199"/>
      <c r="AM68" s="199"/>
      <c r="AN68" s="199"/>
      <c r="AO68" s="199"/>
      <c r="AP68" s="199"/>
      <c r="AQ68" s="199"/>
      <c r="AR68" s="199"/>
      <c r="AS68" s="199"/>
      <c r="AT68" s="199"/>
      <c r="AU68" s="199"/>
      <c r="AV68" s="199"/>
      <c r="AW68" s="199"/>
    </row>
    <row r="69" spans="1:49" ht="14">
      <c r="A69" s="195"/>
      <c r="B69" s="195"/>
      <c r="C69" s="195"/>
      <c r="D69" s="195"/>
      <c r="E69" s="195"/>
      <c r="F69" s="195"/>
      <c r="G69" s="195"/>
      <c r="H69" s="195"/>
      <c r="I69" s="195"/>
      <c r="J69" s="195"/>
      <c r="K69" s="195"/>
      <c r="L69" s="195"/>
      <c r="M69" s="195"/>
      <c r="N69" s="195"/>
      <c r="O69" s="200"/>
      <c r="P69" s="200"/>
      <c r="Q69" s="200"/>
      <c r="R69" s="200"/>
      <c r="S69" s="200"/>
      <c r="T69" s="195"/>
      <c r="U69" s="199"/>
      <c r="V69" s="199"/>
      <c r="W69" s="199"/>
      <c r="X69" s="199"/>
      <c r="Y69" s="199"/>
      <c r="Z69" s="199"/>
      <c r="AA69" s="199"/>
      <c r="AB69" s="199"/>
      <c r="AC69" s="199"/>
      <c r="AD69" s="199"/>
      <c r="AE69" s="199"/>
      <c r="AF69" s="199"/>
      <c r="AG69" s="199"/>
      <c r="AH69" s="199"/>
      <c r="AI69" s="199"/>
      <c r="AJ69" s="199"/>
      <c r="AK69" s="199"/>
      <c r="AL69" s="199"/>
      <c r="AM69" s="199"/>
      <c r="AN69" s="199"/>
      <c r="AO69" s="199"/>
      <c r="AP69" s="199"/>
      <c r="AQ69" s="199"/>
      <c r="AR69" s="199"/>
      <c r="AS69" s="199"/>
      <c r="AT69" s="199"/>
      <c r="AU69" s="199"/>
      <c r="AV69" s="199"/>
      <c r="AW69" s="199"/>
    </row>
    <row r="70" spans="1:49" ht="14">
      <c r="A70" s="195"/>
      <c r="B70" s="195"/>
      <c r="C70" s="195"/>
      <c r="D70" s="195"/>
      <c r="E70" s="195"/>
      <c r="F70" s="195"/>
      <c r="G70" s="195"/>
      <c r="H70" s="195"/>
      <c r="I70" s="195"/>
      <c r="J70" s="195"/>
      <c r="K70" s="195"/>
      <c r="L70" s="195"/>
      <c r="M70" s="195"/>
      <c r="N70" s="195"/>
      <c r="O70" s="200"/>
      <c r="P70" s="200"/>
      <c r="Q70" s="200"/>
      <c r="R70" s="200"/>
      <c r="S70" s="200"/>
      <c r="T70" s="195"/>
      <c r="U70" s="199"/>
      <c r="V70" s="199"/>
      <c r="W70" s="199"/>
      <c r="X70" s="199"/>
      <c r="Y70" s="199"/>
      <c r="Z70" s="199"/>
      <c r="AA70" s="199"/>
      <c r="AB70" s="199"/>
      <c r="AC70" s="199"/>
      <c r="AD70" s="199"/>
      <c r="AE70" s="199"/>
      <c r="AF70" s="199"/>
      <c r="AG70" s="199"/>
      <c r="AH70" s="199"/>
      <c r="AI70" s="199"/>
      <c r="AJ70" s="199"/>
      <c r="AK70" s="199"/>
      <c r="AL70" s="199"/>
      <c r="AM70" s="199"/>
      <c r="AN70" s="199"/>
      <c r="AO70" s="199"/>
      <c r="AP70" s="199"/>
      <c r="AQ70" s="199"/>
      <c r="AR70" s="199"/>
      <c r="AS70" s="199"/>
      <c r="AT70" s="199"/>
      <c r="AU70" s="199"/>
      <c r="AV70" s="199"/>
      <c r="AW70" s="199"/>
    </row>
    <row r="71" spans="1:49" ht="14">
      <c r="A71" s="195"/>
      <c r="B71" s="195"/>
      <c r="C71" s="195"/>
      <c r="D71" s="195"/>
      <c r="E71" s="195"/>
      <c r="F71" s="195"/>
      <c r="G71" s="195"/>
      <c r="H71" s="195"/>
      <c r="I71" s="195"/>
      <c r="J71" s="195"/>
      <c r="K71" s="195"/>
      <c r="L71" s="195"/>
      <c r="M71" s="195"/>
      <c r="N71" s="195"/>
      <c r="O71" s="200"/>
      <c r="P71" s="200"/>
      <c r="Q71" s="200"/>
      <c r="R71" s="200"/>
      <c r="S71" s="200"/>
      <c r="T71" s="195"/>
      <c r="U71" s="199"/>
      <c r="V71" s="199"/>
      <c r="W71" s="199"/>
      <c r="X71" s="199"/>
      <c r="Y71" s="199"/>
      <c r="Z71" s="199"/>
      <c r="AA71" s="199"/>
      <c r="AB71" s="199"/>
      <c r="AC71" s="199"/>
      <c r="AD71" s="199"/>
      <c r="AE71" s="199"/>
      <c r="AF71" s="199"/>
      <c r="AG71" s="199"/>
      <c r="AH71" s="199"/>
      <c r="AI71" s="199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199"/>
      <c r="AV71" s="199"/>
      <c r="AW71" s="199"/>
    </row>
    <row r="72" spans="1:49" ht="14">
      <c r="A72" s="195"/>
      <c r="B72" s="195"/>
      <c r="C72" s="195"/>
      <c r="D72" s="195"/>
      <c r="E72" s="195"/>
      <c r="F72" s="195"/>
      <c r="G72" s="195"/>
      <c r="H72" s="195"/>
      <c r="I72" s="195"/>
      <c r="J72" s="195"/>
      <c r="K72" s="195"/>
      <c r="L72" s="195"/>
      <c r="M72" s="195"/>
      <c r="N72" s="195"/>
      <c r="O72" s="200"/>
      <c r="P72" s="200"/>
      <c r="Q72" s="200"/>
      <c r="R72" s="200"/>
      <c r="S72" s="200"/>
      <c r="T72" s="195"/>
      <c r="U72" s="199"/>
      <c r="V72" s="199"/>
      <c r="W72" s="199"/>
      <c r="X72" s="199"/>
      <c r="Y72" s="199"/>
      <c r="Z72" s="199"/>
      <c r="AA72" s="199"/>
      <c r="AB72" s="199"/>
      <c r="AC72" s="199"/>
      <c r="AD72" s="199"/>
      <c r="AE72" s="199"/>
      <c r="AF72" s="199"/>
      <c r="AG72" s="199"/>
      <c r="AH72" s="199"/>
      <c r="AI72" s="199"/>
      <c r="AJ72" s="199"/>
      <c r="AK72" s="199"/>
      <c r="AL72" s="199"/>
      <c r="AM72" s="199"/>
      <c r="AN72" s="199"/>
      <c r="AO72" s="199"/>
      <c r="AP72" s="199"/>
      <c r="AQ72" s="199"/>
      <c r="AR72" s="199"/>
      <c r="AS72" s="199"/>
      <c r="AT72" s="199"/>
      <c r="AU72" s="199"/>
      <c r="AV72" s="199"/>
      <c r="AW72" s="199"/>
    </row>
    <row r="73" spans="1:49" ht="14">
      <c r="A73" s="195"/>
      <c r="B73" s="195"/>
      <c r="C73" s="195"/>
      <c r="D73" s="195"/>
      <c r="E73" s="195"/>
      <c r="F73" s="195"/>
      <c r="G73" s="195"/>
      <c r="H73" s="195"/>
      <c r="I73" s="195"/>
      <c r="J73" s="195"/>
      <c r="K73" s="195"/>
      <c r="L73" s="195"/>
      <c r="M73" s="195"/>
      <c r="N73" s="195"/>
      <c r="O73" s="200"/>
      <c r="P73" s="200"/>
      <c r="Q73" s="200"/>
      <c r="R73" s="200"/>
      <c r="S73" s="200"/>
      <c r="T73" s="195"/>
      <c r="U73" s="199"/>
      <c r="V73" s="199"/>
      <c r="W73" s="199"/>
      <c r="X73" s="199"/>
      <c r="Y73" s="199"/>
      <c r="Z73" s="199"/>
      <c r="AA73" s="199"/>
      <c r="AB73" s="199"/>
      <c r="AC73" s="199"/>
      <c r="AD73" s="199"/>
      <c r="AE73" s="199"/>
      <c r="AF73" s="199"/>
      <c r="AG73" s="199"/>
      <c r="AH73" s="199"/>
      <c r="AI73" s="199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199"/>
      <c r="AV73" s="199"/>
      <c r="AW73" s="199"/>
    </row>
    <row r="74" spans="1:49" ht="14">
      <c r="A74" s="195"/>
      <c r="B74" s="195"/>
      <c r="C74" s="195"/>
      <c r="D74" s="195"/>
      <c r="E74" s="195"/>
      <c r="F74" s="195"/>
      <c r="G74" s="195"/>
      <c r="H74" s="195"/>
      <c r="I74" s="195"/>
      <c r="J74" s="195"/>
      <c r="K74" s="195"/>
      <c r="L74" s="195"/>
      <c r="M74" s="195"/>
      <c r="N74" s="195"/>
      <c r="O74" s="200"/>
      <c r="P74" s="200"/>
      <c r="Q74" s="200"/>
      <c r="R74" s="200"/>
      <c r="S74" s="200"/>
      <c r="T74" s="195"/>
      <c r="U74" s="199"/>
      <c r="V74" s="199"/>
      <c r="W74" s="199"/>
      <c r="X74" s="199"/>
      <c r="Y74" s="199"/>
      <c r="Z74" s="199"/>
      <c r="AA74" s="199"/>
      <c r="AB74" s="199"/>
      <c r="AC74" s="199"/>
      <c r="AD74" s="199"/>
      <c r="AE74" s="199"/>
      <c r="AF74" s="199"/>
      <c r="AG74" s="199"/>
      <c r="AH74" s="199"/>
      <c r="AI74" s="199"/>
      <c r="AJ74" s="199"/>
      <c r="AK74" s="199"/>
      <c r="AL74" s="199"/>
      <c r="AM74" s="199"/>
      <c r="AN74" s="199"/>
      <c r="AO74" s="199"/>
      <c r="AP74" s="199"/>
      <c r="AQ74" s="199"/>
      <c r="AR74" s="199"/>
      <c r="AS74" s="199"/>
      <c r="AT74" s="199"/>
      <c r="AU74" s="199"/>
      <c r="AV74" s="199"/>
      <c r="AW74" s="199"/>
    </row>
  </sheetData>
  <sheetProtection algorithmName="SHA-512" hashValue="aEhEVllvKfKFdPgZQXdvpDinmhldvG/BGza0rLK7IJirHleu6e5oZg2kRaWkMBzLVj4dTdDx11yoNfxOCKheHQ==" saltValue="iQJr0SNMtU9kcjpJu0KEhA==" spinCount="100000" sheet="1" objects="1" scenarios="1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EA109-F19F-BF4F-B463-921A19F90958}">
  <sheetPr>
    <tabColor theme="0" tint="-0.34998626667073579"/>
  </sheetPr>
  <dimension ref="A1:AW71"/>
  <sheetViews>
    <sheetView zoomScale="86" zoomScaleNormal="120" zoomScalePageLayoutView="120" workbookViewId="0">
      <selection activeCell="D13" sqref="D13"/>
    </sheetView>
  </sheetViews>
  <sheetFormatPr baseColWidth="10" defaultRowHeight="13"/>
  <cols>
    <col min="1" max="1" width="20.33203125" style="135" customWidth="1"/>
    <col min="2" max="2" width="13.5" style="135" customWidth="1"/>
    <col min="3" max="20" width="12.1640625" style="135" customWidth="1"/>
    <col min="21" max="49" width="7.5" style="135" customWidth="1"/>
    <col min="50" max="16384" width="10.83203125" style="135"/>
  </cols>
  <sheetData>
    <row r="1" spans="1:49" ht="14">
      <c r="A1" s="134" t="s">
        <v>152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</row>
    <row r="2" spans="1:49" ht="14">
      <c r="A2" s="136" t="s">
        <v>49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</row>
    <row r="3" spans="1:49" ht="15" thickBot="1">
      <c r="A3" s="134"/>
      <c r="B3" s="134"/>
      <c r="C3" s="134"/>
      <c r="D3" s="134"/>
      <c r="E3" s="134"/>
      <c r="F3" s="134"/>
      <c r="G3" s="137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4"/>
      <c r="AV3" s="134"/>
      <c r="AW3" s="134"/>
    </row>
    <row r="4" spans="1:49" ht="14">
      <c r="A4" s="79" t="s">
        <v>13</v>
      </c>
      <c r="B4" s="80"/>
      <c r="C4" s="80"/>
      <c r="D4" s="80"/>
      <c r="E4" s="80"/>
      <c r="F4" s="80"/>
      <c r="G4" s="81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2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</row>
    <row r="5" spans="1:49" ht="14">
      <c r="A5" s="83" t="s">
        <v>80</v>
      </c>
      <c r="B5" s="81"/>
      <c r="C5" s="102">
        <v>5000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  <c r="AS5" s="134"/>
      <c r="AT5" s="134"/>
      <c r="AU5" s="134"/>
      <c r="AV5" s="134"/>
      <c r="AW5" s="134"/>
    </row>
    <row r="6" spans="1:49" ht="14">
      <c r="A6" s="83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</row>
    <row r="7" spans="1:49" ht="75">
      <c r="A7" s="163" t="s">
        <v>74</v>
      </c>
      <c r="B7" s="164" t="s">
        <v>81</v>
      </c>
      <c r="C7" s="158" t="s">
        <v>82</v>
      </c>
      <c r="D7" s="158" t="s">
        <v>83</v>
      </c>
      <c r="E7" s="158" t="s">
        <v>84</v>
      </c>
      <c r="F7" s="158" t="s">
        <v>85</v>
      </c>
      <c r="G7" s="158" t="s">
        <v>86</v>
      </c>
      <c r="H7" s="158" t="s">
        <v>87</v>
      </c>
      <c r="I7" s="158" t="s">
        <v>88</v>
      </c>
      <c r="J7" s="159" t="s">
        <v>62</v>
      </c>
      <c r="K7" s="160" t="s">
        <v>63</v>
      </c>
      <c r="L7" s="160" t="s">
        <v>64</v>
      </c>
      <c r="M7" s="160" t="s">
        <v>65</v>
      </c>
      <c r="N7" s="160" t="s">
        <v>66</v>
      </c>
      <c r="O7" s="161" t="s">
        <v>67</v>
      </c>
      <c r="P7" s="161" t="s">
        <v>68</v>
      </c>
      <c r="Q7" s="161" t="s">
        <v>25</v>
      </c>
      <c r="R7" s="161" t="s">
        <v>26</v>
      </c>
      <c r="S7" s="160" t="s">
        <v>69</v>
      </c>
      <c r="T7" s="162" t="s">
        <v>96</v>
      </c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  <c r="AW7" s="138"/>
    </row>
    <row r="8" spans="1:49" ht="15" thickBot="1">
      <c r="A8" s="184" t="str">
        <f>'TAS Oct 2018'!K2</f>
        <v>Aurora Energy</v>
      </c>
      <c r="B8" s="185" t="str">
        <f>'TAS Oct 2018'!L2</f>
        <v>Regulated</v>
      </c>
      <c r="C8" s="186">
        <f>91*'TAS Oct 2018'!M2/100</f>
        <v>84.320599999999999</v>
      </c>
      <c r="D8" s="186">
        <f>IF($C$5&gt;='TAS Oct 2018'!P2,('TAS Oct 2018'!P2*'TAS Oct 2018'!N2/100),('TAS Bills October 2018'!$C$5*'TAS Oct 2018'!N2/100))</f>
        <v>153.92500000000001</v>
      </c>
      <c r="E8" s="186">
        <v>0</v>
      </c>
      <c r="F8" s="187">
        <v>0</v>
      </c>
      <c r="G8" s="188">
        <v>0</v>
      </c>
      <c r="H8" s="189">
        <f>IF(($C$5&lt;'TAS Oct 2018'!P2),(0),('TAS Bills October 2018'!$C$5-'TAS Oct 2018'!P2)*'TAS Oct 2018'!Q2/100)</f>
        <v>1024.83</v>
      </c>
      <c r="I8" s="190">
        <f>SUM(C8:H8)</f>
        <v>1263.0755999999999</v>
      </c>
      <c r="J8" s="191">
        <f>I8*4</f>
        <v>5052.3023999999996</v>
      </c>
      <c r="K8" s="192">
        <v>0</v>
      </c>
      <c r="L8" s="192">
        <f>'TAS Oct 2018'!AY2</f>
        <v>0</v>
      </c>
      <c r="M8" s="192">
        <f>'TAS Oct 2018'!AZ2</f>
        <v>0</v>
      </c>
      <c r="N8" s="192">
        <f>'TAS Oct 2018'!BA2</f>
        <v>0</v>
      </c>
      <c r="O8" s="191">
        <f>J8</f>
        <v>5052.3023999999996</v>
      </c>
      <c r="P8" s="191">
        <f>O8-(O8*M8/100)</f>
        <v>5052.3023999999996</v>
      </c>
      <c r="Q8" s="191">
        <f>O8*1.1</f>
        <v>5557.5326400000004</v>
      </c>
      <c r="R8" s="191">
        <f>P8*1.1</f>
        <v>5557.5326400000004</v>
      </c>
      <c r="S8" s="193">
        <f>'TAS Oct 2018'!BH2</f>
        <v>0</v>
      </c>
      <c r="T8" s="194">
        <f>'TAS Oct 2018'!BI2</f>
        <v>0</v>
      </c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</row>
    <row r="9" spans="1:49" ht="14"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</row>
    <row r="10" spans="1:49" ht="15" thickBot="1"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</row>
    <row r="11" spans="1:49" ht="14">
      <c r="A11" s="79" t="s">
        <v>97</v>
      </c>
      <c r="B11" s="80"/>
      <c r="C11" s="80"/>
      <c r="D11" s="96"/>
      <c r="E11" s="96"/>
      <c r="F11" s="96"/>
      <c r="G11" s="96"/>
      <c r="H11" s="96"/>
      <c r="I11" s="97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2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</row>
    <row r="12" spans="1:49" ht="14">
      <c r="A12" s="83" t="s">
        <v>80</v>
      </c>
      <c r="B12" s="81"/>
      <c r="C12" s="102">
        <v>5000</v>
      </c>
      <c r="D12" s="98"/>
      <c r="E12" s="98"/>
      <c r="F12" s="98"/>
      <c r="G12" s="98"/>
      <c r="H12" s="98"/>
      <c r="I12" s="99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4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</row>
    <row r="13" spans="1:49" ht="14">
      <c r="A13" s="83" t="s">
        <v>98</v>
      </c>
      <c r="B13" s="81"/>
      <c r="C13" s="103">
        <v>0.7</v>
      </c>
      <c r="D13" s="98"/>
      <c r="E13" s="98"/>
      <c r="F13" s="98"/>
      <c r="G13" s="98"/>
      <c r="H13" s="98"/>
      <c r="I13" s="99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4"/>
      <c r="U13" s="138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</row>
    <row r="14" spans="1:49" ht="14">
      <c r="A14" s="83" t="s">
        <v>151</v>
      </c>
      <c r="B14" s="81"/>
      <c r="C14" s="103">
        <v>0.3</v>
      </c>
      <c r="D14" s="98"/>
      <c r="E14" s="98"/>
      <c r="F14" s="98"/>
      <c r="G14" s="98"/>
      <c r="H14" s="98"/>
      <c r="I14" s="99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4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</row>
    <row r="15" spans="1:49" ht="14">
      <c r="A15" s="83"/>
      <c r="B15" s="81"/>
      <c r="C15" s="98"/>
      <c r="D15" s="98"/>
      <c r="E15" s="98"/>
      <c r="F15" s="98"/>
      <c r="G15" s="98"/>
      <c r="H15" s="98"/>
      <c r="I15" s="99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4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</row>
    <row r="16" spans="1:49" ht="75">
      <c r="A16" s="163" t="s">
        <v>74</v>
      </c>
      <c r="B16" s="164" t="s">
        <v>81</v>
      </c>
      <c r="C16" s="158" t="s">
        <v>82</v>
      </c>
      <c r="D16" s="158" t="s">
        <v>83</v>
      </c>
      <c r="E16" s="158" t="s">
        <v>84</v>
      </c>
      <c r="F16" s="158" t="s">
        <v>85</v>
      </c>
      <c r="G16" s="158" t="s">
        <v>87</v>
      </c>
      <c r="H16" s="158" t="s">
        <v>97</v>
      </c>
      <c r="I16" s="158" t="s">
        <v>88</v>
      </c>
      <c r="J16" s="159" t="s">
        <v>62</v>
      </c>
      <c r="K16" s="160" t="s">
        <v>63</v>
      </c>
      <c r="L16" s="160" t="s">
        <v>64</v>
      </c>
      <c r="M16" s="160" t="s">
        <v>65</v>
      </c>
      <c r="N16" s="160" t="s">
        <v>66</v>
      </c>
      <c r="O16" s="161" t="s">
        <v>67</v>
      </c>
      <c r="P16" s="161" t="s">
        <v>68</v>
      </c>
      <c r="Q16" s="161" t="s">
        <v>25</v>
      </c>
      <c r="R16" s="161" t="s">
        <v>26</v>
      </c>
      <c r="S16" s="160" t="s">
        <v>69</v>
      </c>
      <c r="T16" s="162" t="s">
        <v>96</v>
      </c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</row>
    <row r="17" spans="1:49" ht="15" thickBot="1">
      <c r="A17" s="184" t="str">
        <f>'TAS Oct 2018'!K3</f>
        <v>Aurora Energy</v>
      </c>
      <c r="B17" s="185" t="str">
        <f>'TAS Oct 2018'!L3</f>
        <v>Regulated</v>
      </c>
      <c r="C17" s="186">
        <f>91*'TAS Oct 2018'!M3/100</f>
        <v>99.437520000000006</v>
      </c>
      <c r="D17" s="186">
        <f>IF(($C$12*$C$13)&gt;='TAS Oct 2018'!P3,('TAS Oct 2018'!P3*'TAS Oct 2018'!N3/100),(('TAS Bills October 2018'!$C$12*'TAS Bills October 2018'!$C$13)*'TAS Oct 2018'!N3/100))</f>
        <v>153.92500000000001</v>
      </c>
      <c r="E17" s="186">
        <v>0</v>
      </c>
      <c r="F17" s="187">
        <v>0</v>
      </c>
      <c r="G17" s="188">
        <f>IF($C$12*$C$13&lt;'TAS Oct 2018'!P3,(0),((('TAS Bills October 2018'!$C$12*'TAS Bills October 2018'!$C$13)-('TAS Oct 2018'!P3))*'TAS Oct 2018'!Q3/100))</f>
        <v>683.22</v>
      </c>
      <c r="H17" s="189">
        <f>($C$12*$C$14)*'TAS Oct 2018'!AF3/100</f>
        <v>218.745</v>
      </c>
      <c r="I17" s="190">
        <f>SUM(C17:H17)</f>
        <v>1155.32752</v>
      </c>
      <c r="J17" s="191">
        <f>I17*4</f>
        <v>4621.3100800000002</v>
      </c>
      <c r="K17" s="192">
        <v>0</v>
      </c>
      <c r="L17" s="192">
        <f>'TAS Oct 2018'!AY3</f>
        <v>0</v>
      </c>
      <c r="M17" s="192">
        <f>'TAS Oct 2018'!AZ3</f>
        <v>0</v>
      </c>
      <c r="N17" s="192">
        <f>'TAS Oct 2018'!BA3</f>
        <v>0</v>
      </c>
      <c r="O17" s="191">
        <f>J17</f>
        <v>4621.3100800000002</v>
      </c>
      <c r="P17" s="191">
        <f>O17-(O17*M17/100)</f>
        <v>4621.3100800000002</v>
      </c>
      <c r="Q17" s="191">
        <f>O17*1.1</f>
        <v>5083.4410880000005</v>
      </c>
      <c r="R17" s="191">
        <f>P17*1.1</f>
        <v>5083.4410880000005</v>
      </c>
      <c r="S17" s="193">
        <f>'TAS Oct 2018'!BH3</f>
        <v>0</v>
      </c>
      <c r="T17" s="194">
        <f>'TAS Oct 2018'!BI3</f>
        <v>0</v>
      </c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</row>
    <row r="18" spans="1:49" ht="14">
      <c r="A18" s="134"/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8"/>
      <c r="V18" s="138"/>
      <c r="W18" s="138"/>
      <c r="X18" s="138"/>
      <c r="Y18" s="138"/>
      <c r="Z18" s="138"/>
      <c r="AA18" s="138"/>
      <c r="AB18" s="138"/>
      <c r="AC18" s="138"/>
      <c r="AD18" s="138"/>
      <c r="AE18" s="138"/>
      <c r="AF18" s="138"/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</row>
    <row r="19" spans="1:49" ht="15" thickBot="1">
      <c r="A19" s="134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7"/>
      <c r="P19" s="134"/>
      <c r="Q19" s="137"/>
      <c r="R19" s="137"/>
      <c r="S19" s="137"/>
      <c r="T19" s="134"/>
      <c r="U19" s="138"/>
      <c r="V19" s="138"/>
      <c r="W19" s="138"/>
      <c r="X19" s="138"/>
      <c r="Y19" s="138"/>
      <c r="Z19" s="138"/>
      <c r="AA19" s="138"/>
      <c r="AB19" s="138"/>
      <c r="AC19" s="138"/>
      <c r="AD19" s="138"/>
      <c r="AE19" s="138"/>
      <c r="AF19" s="138"/>
      <c r="AG19" s="138"/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</row>
    <row r="20" spans="1:49" ht="14">
      <c r="A20" s="79" t="s">
        <v>33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1"/>
      <c r="R20" s="81"/>
      <c r="S20" s="81"/>
      <c r="T20" s="82"/>
      <c r="U20" s="138"/>
      <c r="V20" s="138"/>
      <c r="W20" s="138"/>
      <c r="X20" s="138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</row>
    <row r="21" spans="1:49" ht="14">
      <c r="A21" s="83" t="s">
        <v>22</v>
      </c>
      <c r="B21" s="81"/>
      <c r="C21" s="102">
        <v>5000</v>
      </c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4"/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</row>
    <row r="22" spans="1:49" ht="14">
      <c r="A22" s="83" t="s">
        <v>23</v>
      </c>
      <c r="B22" s="81"/>
      <c r="C22" s="103">
        <v>0.3</v>
      </c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4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</row>
    <row r="23" spans="1:49" ht="14">
      <c r="A23" s="83" t="s">
        <v>24</v>
      </c>
      <c r="B23" s="81"/>
      <c r="C23" s="103">
        <v>0.4</v>
      </c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4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</row>
    <row r="24" spans="1:49" ht="14">
      <c r="A24" s="83" t="s">
        <v>21</v>
      </c>
      <c r="B24" s="81"/>
      <c r="C24" s="103">
        <v>0.3</v>
      </c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4"/>
      <c r="U24" s="138"/>
      <c r="V24" s="138"/>
      <c r="W24" s="138"/>
      <c r="X24" s="138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</row>
    <row r="25" spans="1:49" ht="14">
      <c r="A25" s="83"/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4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</row>
    <row r="26" spans="1:49" ht="75">
      <c r="A26" s="163" t="s">
        <v>35</v>
      </c>
      <c r="B26" s="164" t="s">
        <v>36</v>
      </c>
      <c r="C26" s="158" t="s">
        <v>27</v>
      </c>
      <c r="D26" s="158" t="s">
        <v>156</v>
      </c>
      <c r="E26" s="158" t="s">
        <v>84</v>
      </c>
      <c r="F26" s="158" t="s">
        <v>157</v>
      </c>
      <c r="G26" s="158" t="s">
        <v>158</v>
      </c>
      <c r="H26" s="158" t="s">
        <v>159</v>
      </c>
      <c r="I26" s="158" t="s">
        <v>88</v>
      </c>
      <c r="J26" s="159" t="s">
        <v>160</v>
      </c>
      <c r="K26" s="160" t="s">
        <v>95</v>
      </c>
      <c r="L26" s="160" t="s">
        <v>126</v>
      </c>
      <c r="M26" s="160" t="s">
        <v>127</v>
      </c>
      <c r="N26" s="160" t="s">
        <v>128</v>
      </c>
      <c r="O26" s="161" t="s">
        <v>161</v>
      </c>
      <c r="P26" s="161" t="s">
        <v>162</v>
      </c>
      <c r="Q26" s="161" t="s">
        <v>25</v>
      </c>
      <c r="R26" s="161" t="s">
        <v>26</v>
      </c>
      <c r="S26" s="160" t="s">
        <v>56</v>
      </c>
      <c r="T26" s="162" t="s">
        <v>163</v>
      </c>
      <c r="U26" s="138"/>
      <c r="V26" s="138"/>
      <c r="W26" s="138"/>
      <c r="X26" s="138"/>
      <c r="Y26" s="138"/>
      <c r="Z26" s="138"/>
      <c r="AA26" s="138"/>
      <c r="AB26" s="138"/>
      <c r="AC26" s="138"/>
      <c r="AD26" s="138"/>
      <c r="AE26" s="138"/>
      <c r="AF26" s="138"/>
      <c r="AG26" s="138"/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</row>
    <row r="27" spans="1:49" ht="15" thickBot="1">
      <c r="A27" s="184" t="str">
        <f>'TAS Oct 2018'!K4</f>
        <v>Aurora Energy</v>
      </c>
      <c r="B27" s="185" t="str">
        <f>'TAS Oct 2018'!L4</f>
        <v>Regulated</v>
      </c>
      <c r="C27" s="186">
        <f>91*'TAS Oct 2018'!M4/100</f>
        <v>91.336700000000008</v>
      </c>
      <c r="D27" s="186">
        <f>($C$21*$C$22)*'TAS Oct 2018'!N4/100</f>
        <v>379.995</v>
      </c>
      <c r="E27" s="186">
        <v>0</v>
      </c>
      <c r="F27" s="187">
        <v>0</v>
      </c>
      <c r="G27" s="188">
        <f>($C$21*$C$23)*'TAS Oct 2018'!AI4/100</f>
        <v>366.2</v>
      </c>
      <c r="H27" s="189">
        <f>($C$21*$C$24)*'TAS Oct 2018'!W4/100</f>
        <v>160.65</v>
      </c>
      <c r="I27" s="190">
        <f>SUM(C27:H27)</f>
        <v>998.18169999999998</v>
      </c>
      <c r="J27" s="191">
        <f>I27*4</f>
        <v>3992.7267999999999</v>
      </c>
      <c r="K27" s="192">
        <v>0</v>
      </c>
      <c r="L27" s="192">
        <f>'TAS Oct 2018'!AY4</f>
        <v>0</v>
      </c>
      <c r="M27" s="192">
        <f>'TAS Oct 2018'!AZ4</f>
        <v>0</v>
      </c>
      <c r="N27" s="192">
        <f>'TAS Oct 2018'!BA4</f>
        <v>0</v>
      </c>
      <c r="O27" s="191">
        <f>J27</f>
        <v>3992.7267999999999</v>
      </c>
      <c r="P27" s="191">
        <f>O27-(O27*M27/100)</f>
        <v>3992.7267999999999</v>
      </c>
      <c r="Q27" s="191">
        <f>O27*1.1</f>
        <v>4391.9994800000004</v>
      </c>
      <c r="R27" s="191">
        <f>P27*1.1</f>
        <v>4391.9994800000004</v>
      </c>
      <c r="S27" s="193">
        <f>'TAS Oct 2018'!BH4</f>
        <v>0</v>
      </c>
      <c r="T27" s="194">
        <f>'TAS Oct 2018'!BI4</f>
        <v>0</v>
      </c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</row>
    <row r="28" spans="1:49" ht="14">
      <c r="A28" s="134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138"/>
      <c r="V28" s="138"/>
      <c r="W28" s="138"/>
      <c r="X28" s="138"/>
      <c r="Y28" s="138"/>
      <c r="Z28" s="138"/>
      <c r="AA28" s="138"/>
      <c r="AB28" s="138"/>
      <c r="AC28" s="138"/>
      <c r="AD28" s="138"/>
      <c r="AE28" s="138"/>
      <c r="AF28" s="138"/>
      <c r="AG28" s="138"/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</row>
    <row r="29" spans="1:49" ht="14">
      <c r="A29" s="134"/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9"/>
      <c r="P29" s="139"/>
      <c r="Q29" s="139"/>
      <c r="R29" s="139"/>
      <c r="S29" s="139"/>
      <c r="T29" s="134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</row>
    <row r="30" spans="1:49" ht="14">
      <c r="A30" s="134"/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9"/>
      <c r="P30" s="139"/>
      <c r="Q30" s="139"/>
      <c r="R30" s="139"/>
      <c r="S30" s="139"/>
      <c r="T30" s="134"/>
      <c r="U30" s="138"/>
      <c r="V30" s="138"/>
      <c r="W30" s="138"/>
      <c r="X30" s="138"/>
      <c r="Y30" s="138"/>
      <c r="Z30" s="138"/>
      <c r="AA30" s="138"/>
      <c r="AB30" s="138"/>
      <c r="AC30" s="138"/>
      <c r="AD30" s="138"/>
      <c r="AE30" s="138"/>
      <c r="AF30" s="138"/>
      <c r="AG30" s="138"/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</row>
    <row r="31" spans="1:49" ht="14">
      <c r="A31" s="134"/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134"/>
      <c r="N31" s="134"/>
      <c r="O31" s="139"/>
      <c r="P31" s="139"/>
      <c r="Q31" s="139"/>
      <c r="R31" s="139"/>
      <c r="S31" s="139"/>
      <c r="T31" s="134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</row>
    <row r="32" spans="1:49" ht="14">
      <c r="A32" s="134"/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9"/>
      <c r="P32" s="139"/>
      <c r="Q32" s="139"/>
      <c r="R32" s="139"/>
      <c r="S32" s="139"/>
      <c r="T32" s="134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</row>
    <row r="33" spans="1:49" ht="14">
      <c r="A33" s="134"/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9"/>
      <c r="P33" s="139"/>
      <c r="Q33" s="139"/>
      <c r="R33" s="139"/>
      <c r="S33" s="139"/>
      <c r="T33" s="134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</row>
    <row r="34" spans="1:49" ht="14">
      <c r="A34" s="134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9"/>
      <c r="P34" s="139"/>
      <c r="Q34" s="139"/>
      <c r="R34" s="139"/>
      <c r="S34" s="139"/>
      <c r="T34" s="134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</row>
    <row r="35" spans="1:49" ht="14">
      <c r="A35" s="134"/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9"/>
      <c r="P35" s="139"/>
      <c r="Q35" s="139"/>
      <c r="R35" s="139"/>
      <c r="S35" s="139"/>
      <c r="T35" s="134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</row>
    <row r="36" spans="1:49" ht="14">
      <c r="A36" s="134"/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9"/>
      <c r="P36" s="139"/>
      <c r="Q36" s="139"/>
      <c r="R36" s="139"/>
      <c r="S36" s="139"/>
      <c r="T36" s="134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</row>
    <row r="37" spans="1:49" ht="14">
      <c r="A37" s="134"/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9"/>
      <c r="P37" s="139"/>
      <c r="Q37" s="139"/>
      <c r="R37" s="139"/>
      <c r="S37" s="139"/>
      <c r="T37" s="134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</row>
    <row r="38" spans="1:49" ht="14">
      <c r="A38" s="134"/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9"/>
      <c r="P38" s="139"/>
      <c r="Q38" s="139"/>
      <c r="R38" s="139"/>
      <c r="S38" s="139"/>
      <c r="T38" s="134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</row>
    <row r="39" spans="1:49" ht="14">
      <c r="A39" s="134"/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9"/>
      <c r="P39" s="139"/>
      <c r="Q39" s="139"/>
      <c r="R39" s="139"/>
      <c r="S39" s="139"/>
      <c r="T39" s="134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</row>
    <row r="40" spans="1:49" ht="14">
      <c r="A40" s="134"/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9"/>
      <c r="P40" s="139"/>
      <c r="Q40" s="139"/>
      <c r="R40" s="139"/>
      <c r="S40" s="139"/>
      <c r="T40" s="134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</row>
    <row r="41" spans="1:49" ht="14">
      <c r="A41" s="134"/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9"/>
      <c r="P41" s="139"/>
      <c r="Q41" s="139"/>
      <c r="R41" s="139"/>
      <c r="S41" s="139"/>
      <c r="T41" s="134"/>
      <c r="U41" s="138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</row>
    <row r="42" spans="1:49" ht="14">
      <c r="A42" s="134"/>
      <c r="B42" s="134"/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9"/>
      <c r="P42" s="139"/>
      <c r="Q42" s="139"/>
      <c r="R42" s="139"/>
      <c r="S42" s="139"/>
      <c r="T42" s="134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</row>
    <row r="43" spans="1:49" ht="14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9"/>
      <c r="P43" s="139"/>
      <c r="Q43" s="139"/>
      <c r="R43" s="139"/>
      <c r="S43" s="139"/>
      <c r="T43" s="134"/>
      <c r="U43" s="138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</row>
    <row r="44" spans="1:49" ht="14">
      <c r="A44" s="134"/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9"/>
      <c r="P44" s="139"/>
      <c r="Q44" s="139"/>
      <c r="R44" s="139"/>
      <c r="S44" s="139"/>
      <c r="T44" s="134"/>
      <c r="U44" s="138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</row>
    <row r="45" spans="1:49" ht="14">
      <c r="A45" s="134"/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9"/>
      <c r="P45" s="139"/>
      <c r="Q45" s="139"/>
      <c r="R45" s="139"/>
      <c r="S45" s="139"/>
      <c r="T45" s="134"/>
      <c r="U45" s="138"/>
      <c r="V45" s="138"/>
      <c r="W45" s="138"/>
      <c r="X45" s="138"/>
      <c r="Y45" s="138"/>
      <c r="Z45" s="138"/>
      <c r="AA45" s="138"/>
      <c r="AB45" s="138"/>
      <c r="AC45" s="138"/>
      <c r="AD45" s="138"/>
      <c r="AE45" s="138"/>
      <c r="AF45" s="138"/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</row>
    <row r="46" spans="1:49" ht="14">
      <c r="A46" s="134"/>
      <c r="B46" s="134"/>
      <c r="C46" s="134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9"/>
      <c r="P46" s="139"/>
      <c r="Q46" s="139"/>
      <c r="R46" s="139"/>
      <c r="S46" s="139"/>
      <c r="T46" s="134"/>
      <c r="U46" s="138"/>
      <c r="V46" s="138"/>
      <c r="W46" s="138"/>
      <c r="X46" s="138"/>
      <c r="Y46" s="138"/>
      <c r="Z46" s="138"/>
      <c r="AA46" s="138"/>
      <c r="AB46" s="138"/>
      <c r="AC46" s="138"/>
      <c r="AD46" s="138"/>
      <c r="AE46" s="138"/>
      <c r="AF46" s="138"/>
      <c r="AG46" s="138"/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</row>
    <row r="47" spans="1:49" ht="14">
      <c r="A47" s="134"/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9"/>
      <c r="P47" s="139"/>
      <c r="Q47" s="139"/>
      <c r="R47" s="139"/>
      <c r="S47" s="139"/>
      <c r="T47" s="134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</row>
    <row r="48" spans="1:49" ht="14">
      <c r="A48" s="134"/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9"/>
      <c r="P48" s="139"/>
      <c r="Q48" s="139"/>
      <c r="R48" s="139"/>
      <c r="S48" s="139"/>
      <c r="T48" s="134"/>
      <c r="U48" s="138"/>
      <c r="V48" s="138"/>
      <c r="W48" s="138"/>
      <c r="X48" s="138"/>
      <c r="Y48" s="138"/>
      <c r="Z48" s="138"/>
      <c r="AA48" s="138"/>
      <c r="AB48" s="138"/>
      <c r="AC48" s="138"/>
      <c r="AD48" s="138"/>
      <c r="AE48" s="138"/>
      <c r="AF48" s="138"/>
      <c r="AG48" s="138"/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</row>
    <row r="49" spans="1:49" ht="14">
      <c r="A49" s="134"/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9"/>
      <c r="P49" s="139"/>
      <c r="Q49" s="139"/>
      <c r="R49" s="139"/>
      <c r="S49" s="139"/>
      <c r="T49" s="134"/>
      <c r="U49" s="138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</row>
    <row r="50" spans="1:49" ht="14">
      <c r="A50" s="134"/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9"/>
      <c r="P50" s="139"/>
      <c r="Q50" s="139"/>
      <c r="R50" s="139"/>
      <c r="S50" s="139"/>
      <c r="T50" s="134"/>
      <c r="U50" s="138"/>
      <c r="V50" s="138"/>
      <c r="W50" s="138"/>
      <c r="X50" s="138"/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</row>
    <row r="51" spans="1:49" ht="14">
      <c r="A51" s="134"/>
      <c r="B51" s="134"/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9"/>
      <c r="P51" s="139"/>
      <c r="Q51" s="139"/>
      <c r="R51" s="139"/>
      <c r="S51" s="139"/>
      <c r="T51" s="134"/>
      <c r="U51" s="138"/>
      <c r="V51" s="138"/>
      <c r="W51" s="138"/>
      <c r="X51" s="138"/>
      <c r="Y51" s="138"/>
      <c r="Z51" s="138"/>
      <c r="AA51" s="138"/>
      <c r="AB51" s="138"/>
      <c r="AC51" s="138"/>
      <c r="AD51" s="138"/>
      <c r="AE51" s="138"/>
      <c r="AF51" s="138"/>
      <c r="AG51" s="138"/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</row>
    <row r="52" spans="1:49" ht="14">
      <c r="A52" s="134"/>
      <c r="B52" s="134"/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9"/>
      <c r="P52" s="139"/>
      <c r="Q52" s="139"/>
      <c r="R52" s="139"/>
      <c r="S52" s="139"/>
      <c r="T52" s="134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</row>
    <row r="53" spans="1:49" ht="14">
      <c r="A53" s="134"/>
      <c r="B53" s="134"/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9"/>
      <c r="P53" s="139"/>
      <c r="Q53" s="139"/>
      <c r="R53" s="139"/>
      <c r="S53" s="139"/>
      <c r="T53" s="134"/>
      <c r="U53" s="138"/>
      <c r="V53" s="138"/>
      <c r="W53" s="138"/>
      <c r="X53" s="138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</row>
    <row r="54" spans="1:49" ht="14">
      <c r="A54" s="134"/>
      <c r="B54" s="134"/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9"/>
      <c r="P54" s="139"/>
      <c r="Q54" s="139"/>
      <c r="R54" s="139"/>
      <c r="S54" s="139"/>
      <c r="T54" s="134"/>
      <c r="U54" s="138"/>
      <c r="V54" s="138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</row>
    <row r="55" spans="1:49" ht="14">
      <c r="A55" s="134"/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9"/>
      <c r="P55" s="139"/>
      <c r="Q55" s="139"/>
      <c r="R55" s="139"/>
      <c r="S55" s="139"/>
      <c r="T55" s="134"/>
      <c r="U55" s="138"/>
      <c r="V55" s="138"/>
      <c r="W55" s="138"/>
      <c r="X55" s="138"/>
      <c r="Y55" s="138"/>
      <c r="Z55" s="138"/>
      <c r="AA55" s="138"/>
      <c r="AB55" s="138"/>
      <c r="AC55" s="138"/>
      <c r="AD55" s="138"/>
      <c r="AE55" s="138"/>
      <c r="AF55" s="138"/>
      <c r="AG55" s="138"/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</row>
    <row r="56" spans="1:49" ht="14">
      <c r="A56" s="134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9"/>
      <c r="P56" s="139"/>
      <c r="Q56" s="139"/>
      <c r="R56" s="139"/>
      <c r="S56" s="139"/>
      <c r="T56" s="134"/>
      <c r="U56" s="138"/>
      <c r="V56" s="138"/>
      <c r="W56" s="138"/>
      <c r="X56" s="138"/>
      <c r="Y56" s="138"/>
      <c r="Z56" s="138"/>
      <c r="AA56" s="138"/>
      <c r="AB56" s="138"/>
      <c r="AC56" s="138"/>
      <c r="AD56" s="138"/>
      <c r="AE56" s="138"/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</row>
    <row r="57" spans="1:49" ht="14">
      <c r="A57" s="134"/>
      <c r="B57" s="134"/>
      <c r="C57" s="134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9"/>
      <c r="P57" s="139"/>
      <c r="Q57" s="139"/>
      <c r="R57" s="139"/>
      <c r="S57" s="139"/>
      <c r="T57" s="134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</row>
    <row r="58" spans="1:49" ht="14">
      <c r="A58" s="134"/>
      <c r="B58" s="134"/>
      <c r="C58" s="134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9"/>
      <c r="P58" s="139"/>
      <c r="Q58" s="139"/>
      <c r="R58" s="139"/>
      <c r="S58" s="139"/>
      <c r="T58" s="134"/>
      <c r="U58" s="138"/>
      <c r="V58" s="138"/>
      <c r="W58" s="138"/>
      <c r="X58" s="138"/>
      <c r="Y58" s="138"/>
      <c r="Z58" s="138"/>
      <c r="AA58" s="138"/>
      <c r="AB58" s="138"/>
      <c r="AC58" s="138"/>
      <c r="AD58" s="138"/>
      <c r="AE58" s="138"/>
      <c r="AF58" s="138"/>
      <c r="AG58" s="138"/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</row>
    <row r="59" spans="1:49" ht="14">
      <c r="A59" s="134"/>
      <c r="B59" s="134"/>
      <c r="C59" s="134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9"/>
      <c r="P59" s="139"/>
      <c r="Q59" s="139"/>
      <c r="R59" s="139"/>
      <c r="S59" s="139"/>
      <c r="T59" s="134"/>
      <c r="U59" s="138"/>
      <c r="V59" s="138"/>
      <c r="W59" s="138"/>
      <c r="X59" s="138"/>
      <c r="Y59" s="138"/>
      <c r="Z59" s="138"/>
      <c r="AA59" s="138"/>
      <c r="AB59" s="138"/>
      <c r="AC59" s="138"/>
      <c r="AD59" s="138"/>
      <c r="AE59" s="138"/>
      <c r="AF59" s="138"/>
      <c r="AG59" s="138"/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</row>
    <row r="60" spans="1:49" ht="14">
      <c r="A60" s="134"/>
      <c r="B60" s="134"/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9"/>
      <c r="P60" s="139"/>
      <c r="Q60" s="139"/>
      <c r="R60" s="139"/>
      <c r="S60" s="139"/>
      <c r="T60" s="134"/>
      <c r="U60" s="138"/>
      <c r="V60" s="138"/>
      <c r="W60" s="138"/>
      <c r="X60" s="138"/>
      <c r="Y60" s="138"/>
      <c r="Z60" s="138"/>
      <c r="AA60" s="138"/>
      <c r="AB60" s="138"/>
      <c r="AC60" s="138"/>
      <c r="AD60" s="138"/>
      <c r="AE60" s="138"/>
      <c r="AF60" s="138"/>
      <c r="AG60" s="138"/>
      <c r="AH60" s="138"/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</row>
    <row r="61" spans="1:49" ht="14">
      <c r="A61" s="134"/>
      <c r="B61" s="134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9"/>
      <c r="P61" s="139"/>
      <c r="Q61" s="139"/>
      <c r="R61" s="139"/>
      <c r="S61" s="139"/>
      <c r="T61" s="134"/>
      <c r="U61" s="138"/>
      <c r="V61" s="138"/>
      <c r="W61" s="138"/>
      <c r="X61" s="138"/>
      <c r="Y61" s="138"/>
      <c r="Z61" s="138"/>
      <c r="AA61" s="138"/>
      <c r="AB61" s="138"/>
      <c r="AC61" s="138"/>
      <c r="AD61" s="138"/>
      <c r="AE61" s="138"/>
      <c r="AF61" s="138"/>
      <c r="AG61" s="138"/>
      <c r="AH61" s="138"/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</row>
    <row r="62" spans="1:49" ht="14">
      <c r="A62" s="134"/>
      <c r="B62" s="134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9"/>
      <c r="P62" s="139"/>
      <c r="Q62" s="139"/>
      <c r="R62" s="139"/>
      <c r="S62" s="139"/>
      <c r="T62" s="134"/>
      <c r="U62" s="138"/>
      <c r="V62" s="138"/>
      <c r="W62" s="138"/>
      <c r="X62" s="138"/>
      <c r="Y62" s="138"/>
      <c r="Z62" s="138"/>
      <c r="AA62" s="138"/>
      <c r="AB62" s="138"/>
      <c r="AC62" s="138"/>
      <c r="AD62" s="138"/>
      <c r="AE62" s="138"/>
      <c r="AF62" s="138"/>
      <c r="AG62" s="138"/>
      <c r="AH62" s="138"/>
      <c r="AI62" s="138"/>
      <c r="AJ62" s="138"/>
      <c r="AK62" s="138"/>
      <c r="AL62" s="138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138"/>
    </row>
    <row r="63" spans="1:49" ht="14">
      <c r="A63" s="134"/>
      <c r="B63" s="134"/>
      <c r="C63" s="134"/>
      <c r="D63" s="134"/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9"/>
      <c r="P63" s="139"/>
      <c r="Q63" s="139"/>
      <c r="R63" s="139"/>
      <c r="S63" s="139"/>
      <c r="T63" s="134"/>
      <c r="U63" s="138"/>
      <c r="V63" s="138"/>
      <c r="W63" s="138"/>
      <c r="X63" s="138"/>
      <c r="Y63" s="138"/>
      <c r="Z63" s="138"/>
      <c r="AA63" s="138"/>
      <c r="AB63" s="138"/>
      <c r="AC63" s="138"/>
      <c r="AD63" s="138"/>
      <c r="AE63" s="138"/>
      <c r="AF63" s="138"/>
      <c r="AG63" s="138"/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</row>
    <row r="64" spans="1:49" ht="14">
      <c r="A64" s="134"/>
      <c r="B64" s="134"/>
      <c r="C64" s="134"/>
      <c r="D64" s="134"/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9"/>
      <c r="P64" s="139"/>
      <c r="Q64" s="139"/>
      <c r="R64" s="139"/>
      <c r="S64" s="139"/>
      <c r="T64" s="134"/>
      <c r="U64" s="138"/>
      <c r="V64" s="138"/>
      <c r="W64" s="138"/>
      <c r="X64" s="138"/>
      <c r="Y64" s="138"/>
      <c r="Z64" s="138"/>
      <c r="AA64" s="138"/>
      <c r="AB64" s="138"/>
      <c r="AC64" s="138"/>
      <c r="AD64" s="138"/>
      <c r="AE64" s="138"/>
      <c r="AF64" s="138"/>
      <c r="AG64" s="138"/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</row>
    <row r="65" spans="1:49" ht="14">
      <c r="A65" s="134"/>
      <c r="B65" s="134"/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9"/>
      <c r="P65" s="139"/>
      <c r="Q65" s="139"/>
      <c r="R65" s="139"/>
      <c r="S65" s="139"/>
      <c r="T65" s="134"/>
      <c r="U65" s="138"/>
      <c r="V65" s="138"/>
      <c r="W65" s="138"/>
      <c r="X65" s="138"/>
      <c r="Y65" s="138"/>
      <c r="Z65" s="138"/>
      <c r="AA65" s="138"/>
      <c r="AB65" s="138"/>
      <c r="AC65" s="138"/>
      <c r="AD65" s="138"/>
      <c r="AE65" s="138"/>
      <c r="AF65" s="138"/>
      <c r="AG65" s="138"/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</row>
    <row r="66" spans="1:49" ht="14">
      <c r="A66" s="134"/>
      <c r="B66" s="134"/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9"/>
      <c r="P66" s="139"/>
      <c r="Q66" s="139"/>
      <c r="R66" s="139"/>
      <c r="S66" s="139"/>
      <c r="T66" s="134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8"/>
      <c r="AL66" s="138"/>
      <c r="AM66" s="138"/>
      <c r="AN66" s="138"/>
      <c r="AO66" s="138"/>
      <c r="AP66" s="138"/>
      <c r="AQ66" s="138"/>
      <c r="AR66" s="138"/>
      <c r="AS66" s="138"/>
      <c r="AT66" s="138"/>
      <c r="AU66" s="138"/>
      <c r="AV66" s="138"/>
      <c r="AW66" s="138"/>
    </row>
    <row r="67" spans="1:49" ht="14">
      <c r="A67" s="134"/>
      <c r="B67" s="134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9"/>
      <c r="P67" s="139"/>
      <c r="Q67" s="139"/>
      <c r="R67" s="139"/>
      <c r="S67" s="139"/>
      <c r="T67" s="134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</row>
    <row r="68" spans="1:49" ht="14">
      <c r="A68" s="134"/>
      <c r="B68" s="134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9"/>
      <c r="P68" s="139"/>
      <c r="Q68" s="139"/>
      <c r="R68" s="139"/>
      <c r="S68" s="139"/>
      <c r="T68" s="134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8"/>
      <c r="AL68" s="138"/>
      <c r="AM68" s="138"/>
      <c r="AN68" s="138"/>
      <c r="AO68" s="138"/>
      <c r="AP68" s="138"/>
      <c r="AQ68" s="138"/>
      <c r="AR68" s="138"/>
      <c r="AS68" s="138"/>
      <c r="AT68" s="138"/>
      <c r="AU68" s="138"/>
      <c r="AV68" s="138"/>
      <c r="AW68" s="138"/>
    </row>
    <row r="69" spans="1:49" ht="14">
      <c r="A69" s="134"/>
      <c r="B69" s="134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9"/>
      <c r="P69" s="139"/>
      <c r="Q69" s="139"/>
      <c r="R69" s="139"/>
      <c r="S69" s="139"/>
      <c r="T69" s="134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</row>
    <row r="70" spans="1:49" ht="14">
      <c r="A70" s="134"/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9"/>
      <c r="P70" s="139"/>
      <c r="Q70" s="139"/>
      <c r="R70" s="139"/>
      <c r="S70" s="139"/>
      <c r="T70" s="134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8"/>
      <c r="AL70" s="138"/>
      <c r="AM70" s="138"/>
      <c r="AN70" s="138"/>
      <c r="AO70" s="138"/>
      <c r="AP70" s="138"/>
      <c r="AQ70" s="138"/>
      <c r="AR70" s="138"/>
      <c r="AS70" s="138"/>
      <c r="AT70" s="138"/>
      <c r="AU70" s="138"/>
      <c r="AV70" s="138"/>
      <c r="AW70" s="138"/>
    </row>
    <row r="71" spans="1:49" ht="14">
      <c r="A71" s="134"/>
      <c r="B71" s="134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9"/>
      <c r="P71" s="139"/>
      <c r="Q71" s="139"/>
      <c r="R71" s="139"/>
      <c r="S71" s="139"/>
      <c r="T71" s="134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8"/>
      <c r="AL71" s="138"/>
      <c r="AM71" s="138"/>
      <c r="AN71" s="138"/>
      <c r="AO71" s="138"/>
      <c r="AP71" s="138"/>
      <c r="AQ71" s="138"/>
      <c r="AR71" s="138"/>
      <c r="AS71" s="138"/>
      <c r="AT71" s="138"/>
      <c r="AU71" s="138"/>
      <c r="AV71" s="138"/>
      <c r="AW71" s="138"/>
    </row>
  </sheetData>
  <sheetProtection algorithmName="SHA-512" hashValue="8147QhWxxLzgIQvhkV/PKz5e1yCbAT0HX9B8RqqMOePaGsG/c7M8Cb2wB/h0KPybZmeUks/V5uTWGrxxkpClOw==" saltValue="tRKny5EYZOQ2pLkTIUZkOw==" spinCount="100000" sheet="1" objects="1" scenarios="1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384ED-74F8-8E40-9691-97AA1133955A}">
  <sheetPr>
    <tabColor theme="9"/>
  </sheetPr>
  <dimension ref="A1:WM405"/>
  <sheetViews>
    <sheetView topLeftCell="A2" zoomScale="75" zoomScaleNormal="120" zoomScalePageLayoutView="120" workbookViewId="0">
      <selection activeCell="E41" sqref="E41"/>
    </sheetView>
  </sheetViews>
  <sheetFormatPr baseColWidth="10" defaultRowHeight="13"/>
  <cols>
    <col min="1" max="1" width="20.33203125" style="76" customWidth="1"/>
    <col min="2" max="2" width="13.5" style="76" customWidth="1"/>
    <col min="3" max="14" width="12.1640625" style="76" customWidth="1"/>
    <col min="15" max="16" width="12.1640625" style="76" hidden="1" customWidth="1"/>
    <col min="17" max="20" width="12.1640625" style="76" customWidth="1"/>
    <col min="21" max="49" width="7.5" style="129" customWidth="1"/>
    <col min="50" max="137" width="10.83203125" style="129"/>
    <col min="138" max="611" width="10.83203125" style="111"/>
    <col min="612" max="16384" width="10.83203125" style="76"/>
  </cols>
  <sheetData>
    <row r="1" spans="1:611" s="129" customFormat="1" ht="14">
      <c r="A1" s="128" t="s">
        <v>152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</row>
    <row r="2" spans="1:611" s="129" customFormat="1" ht="14">
      <c r="A2" s="130" t="s">
        <v>49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</row>
    <row r="3" spans="1:611" s="129" customFormat="1" ht="15" thickBot="1">
      <c r="A3" s="128"/>
      <c r="B3" s="128"/>
      <c r="C3" s="128"/>
      <c r="D3" s="128"/>
      <c r="E3" s="128"/>
      <c r="F3" s="128"/>
      <c r="G3" s="131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</row>
    <row r="4" spans="1:611" ht="14">
      <c r="A4" s="79" t="s">
        <v>13</v>
      </c>
      <c r="B4" s="80"/>
      <c r="C4" s="80"/>
      <c r="D4" s="80"/>
      <c r="E4" s="80"/>
      <c r="F4" s="80"/>
      <c r="G4" s="81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2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</row>
    <row r="5" spans="1:611" ht="14">
      <c r="A5" s="83" t="s">
        <v>80</v>
      </c>
      <c r="B5" s="81"/>
      <c r="C5" s="102">
        <v>5000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4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8"/>
    </row>
    <row r="6" spans="1:611" ht="14">
      <c r="A6" s="83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4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</row>
    <row r="7" spans="1:611" ht="75">
      <c r="A7" s="163" t="s">
        <v>74</v>
      </c>
      <c r="B7" s="164" t="s">
        <v>81</v>
      </c>
      <c r="C7" s="158" t="s">
        <v>82</v>
      </c>
      <c r="D7" s="158" t="s">
        <v>83</v>
      </c>
      <c r="E7" s="158" t="s">
        <v>84</v>
      </c>
      <c r="F7" s="158" t="s">
        <v>85</v>
      </c>
      <c r="G7" s="158" t="s">
        <v>86</v>
      </c>
      <c r="H7" s="158" t="s">
        <v>87</v>
      </c>
      <c r="I7" s="158" t="s">
        <v>88</v>
      </c>
      <c r="J7" s="159" t="s">
        <v>62</v>
      </c>
      <c r="K7" s="160" t="s">
        <v>63</v>
      </c>
      <c r="L7" s="160" t="s">
        <v>64</v>
      </c>
      <c r="M7" s="160" t="s">
        <v>65</v>
      </c>
      <c r="N7" s="160" t="s">
        <v>66</v>
      </c>
      <c r="O7" s="161" t="s">
        <v>67</v>
      </c>
      <c r="P7" s="161" t="s">
        <v>68</v>
      </c>
      <c r="Q7" s="161" t="s">
        <v>25</v>
      </c>
      <c r="R7" s="161" t="s">
        <v>26</v>
      </c>
      <c r="S7" s="160" t="s">
        <v>69</v>
      </c>
      <c r="T7" s="162" t="s">
        <v>96</v>
      </c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2"/>
      <c r="AQ7" s="132"/>
      <c r="AR7" s="132"/>
      <c r="AS7" s="132"/>
      <c r="AT7" s="132"/>
      <c r="AU7" s="132"/>
      <c r="AV7" s="132"/>
      <c r="AW7" s="132"/>
    </row>
    <row r="8" spans="1:611" ht="14">
      <c r="A8" s="167" t="str">
        <f>'TAS Apr 2018'!K2</f>
        <v>Aurora Energy</v>
      </c>
      <c r="B8" s="180" t="str">
        <f>'TAS Apr 2018'!L2</f>
        <v>Regulated</v>
      </c>
      <c r="C8" s="141">
        <f>91*'TAS Apr 2018'!M2/100</f>
        <v>82.628909999999991</v>
      </c>
      <c r="D8" s="141">
        <f>IF($C$5&gt;='TAS Apr 2018'!P2,('TAS Apr 2018'!P2*'TAS Apr 2018'!N2/100),('TAS Bills April 2018'!$C$5*'TAS Apr 2018'!N2/100))</f>
        <v>150.83500000000001</v>
      </c>
      <c r="E8" s="141">
        <v>0</v>
      </c>
      <c r="F8" s="142">
        <v>0</v>
      </c>
      <c r="G8" s="143">
        <v>0</v>
      </c>
      <c r="H8" s="144">
        <f>IF(($C$5&lt;'TAS Apr 2018'!P2),(0),('TAS Bills April 2018'!$C$5-'TAS Apr 2018'!P2)*'TAS Apr 2018'!Q2/100)</f>
        <v>1004.265</v>
      </c>
      <c r="I8" s="145">
        <f>SUM(C8:H8)</f>
        <v>1237.72891</v>
      </c>
      <c r="J8" s="146">
        <f>I8*4</f>
        <v>4950.9156400000002</v>
      </c>
      <c r="K8" s="140">
        <v>0</v>
      </c>
      <c r="L8" s="140">
        <f>'TAS Apr 2018'!AY2</f>
        <v>0</v>
      </c>
      <c r="M8" s="140">
        <f>'TAS Apr 2018'!AZ2</f>
        <v>0</v>
      </c>
      <c r="N8" s="140">
        <f>'TAS Apr 2018'!BA2</f>
        <v>0</v>
      </c>
      <c r="O8" s="146">
        <f>J8</f>
        <v>4950.9156400000002</v>
      </c>
      <c r="P8" s="146">
        <f>O8-(O8*M8/100)</f>
        <v>4950.9156400000002</v>
      </c>
      <c r="Q8" s="146">
        <f>O8*1.1</f>
        <v>5446.0072040000005</v>
      </c>
      <c r="R8" s="146">
        <f>P8*1.1</f>
        <v>5446.0072040000005</v>
      </c>
      <c r="S8" s="147">
        <f>'TAS Apr 2018'!BH2</f>
        <v>0</v>
      </c>
      <c r="T8" s="148">
        <f>'TAS Apr 2018'!BI2</f>
        <v>0</v>
      </c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</row>
    <row r="9" spans="1:611" s="125" customFormat="1" ht="15" thickBot="1">
      <c r="A9" s="170" t="str">
        <f>'TAS Apr 2018'!K3</f>
        <v>ERM Power</v>
      </c>
      <c r="B9" s="181" t="str">
        <f>'TAS Apr 2018'!L3</f>
        <v>Adjustable</v>
      </c>
      <c r="C9" s="150">
        <f>91*'TAS Apr 2018'!M3/100</f>
        <v>98.28</v>
      </c>
      <c r="D9" s="150">
        <f>C5*'TAS Apr 2018'!N3/100</f>
        <v>1161.9999999999998</v>
      </c>
      <c r="E9" s="150">
        <v>0</v>
      </c>
      <c r="F9" s="151">
        <v>0</v>
      </c>
      <c r="G9" s="152">
        <v>0</v>
      </c>
      <c r="H9" s="153">
        <v>0</v>
      </c>
      <c r="I9" s="154">
        <f t="shared" ref="I9" si="0">SUM(C9:H9)</f>
        <v>1260.2799999999997</v>
      </c>
      <c r="J9" s="155">
        <f t="shared" ref="J9" si="1">I9*4</f>
        <v>5041.119999999999</v>
      </c>
      <c r="K9" s="149">
        <v>0</v>
      </c>
      <c r="L9" s="149">
        <f>'TAS Apr 2018'!AY3</f>
        <v>0</v>
      </c>
      <c r="M9" s="149">
        <f>'TAS Apr 2018'!AZ3</f>
        <v>0</v>
      </c>
      <c r="N9" s="149">
        <f>'TAS Apr 2018'!BA3</f>
        <v>0</v>
      </c>
      <c r="O9" s="155">
        <f>J9-((I9-C9)*L9/100)*4</f>
        <v>5041.119999999999</v>
      </c>
      <c r="P9" s="155">
        <f>O9-(O9*M9/100)</f>
        <v>5041.119999999999</v>
      </c>
      <c r="Q9" s="155">
        <f>O9*1.1</f>
        <v>5545.2319999999991</v>
      </c>
      <c r="R9" s="155">
        <f>P9*1.1</f>
        <v>5545.2319999999991</v>
      </c>
      <c r="S9" s="156">
        <f>'TAS Apr 2018'!BH3</f>
        <v>0</v>
      </c>
      <c r="T9" s="157">
        <f>'TAS Apr 2018'!BI3</f>
        <v>0</v>
      </c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  <c r="BM9" s="129"/>
      <c r="BN9" s="129"/>
      <c r="BO9" s="129"/>
      <c r="BP9" s="129"/>
      <c r="BQ9" s="129"/>
      <c r="BR9" s="129"/>
      <c r="BS9" s="129"/>
      <c r="BT9" s="129"/>
      <c r="BU9" s="129"/>
      <c r="BV9" s="129"/>
      <c r="BW9" s="129"/>
      <c r="BX9" s="129"/>
      <c r="BY9" s="129"/>
      <c r="BZ9" s="129"/>
      <c r="CA9" s="129"/>
      <c r="CB9" s="129"/>
      <c r="CC9" s="129"/>
      <c r="CD9" s="129"/>
      <c r="CE9" s="129"/>
      <c r="CF9" s="129"/>
      <c r="CG9" s="129"/>
      <c r="CH9" s="129"/>
      <c r="CI9" s="129"/>
      <c r="CJ9" s="129"/>
      <c r="CK9" s="129"/>
      <c r="CL9" s="129"/>
      <c r="CM9" s="129"/>
      <c r="CN9" s="129"/>
      <c r="CO9" s="129"/>
      <c r="CP9" s="129"/>
      <c r="CQ9" s="129"/>
      <c r="CR9" s="129"/>
      <c r="CS9" s="129"/>
      <c r="CT9" s="129"/>
      <c r="CU9" s="129"/>
      <c r="CV9" s="129"/>
      <c r="CW9" s="129"/>
      <c r="CX9" s="129"/>
      <c r="CY9" s="129"/>
      <c r="CZ9" s="129"/>
      <c r="DA9" s="129"/>
      <c r="DB9" s="129"/>
      <c r="DC9" s="129"/>
      <c r="DD9" s="129"/>
      <c r="DE9" s="129"/>
      <c r="DF9" s="129"/>
      <c r="DG9" s="129"/>
      <c r="DH9" s="129"/>
      <c r="DI9" s="129"/>
      <c r="DJ9" s="129"/>
      <c r="DK9" s="129"/>
      <c r="DL9" s="129"/>
      <c r="DM9" s="129"/>
      <c r="DN9" s="129"/>
      <c r="DO9" s="129"/>
      <c r="DP9" s="129"/>
      <c r="DQ9" s="129"/>
      <c r="DR9" s="129"/>
      <c r="DS9" s="129"/>
      <c r="DT9" s="129"/>
      <c r="DU9" s="129"/>
      <c r="DV9" s="129"/>
      <c r="DW9" s="129"/>
      <c r="DX9" s="129"/>
      <c r="DY9" s="129"/>
      <c r="DZ9" s="129"/>
      <c r="EA9" s="129"/>
      <c r="EB9" s="129"/>
      <c r="EC9" s="129"/>
      <c r="ED9" s="129"/>
      <c r="EE9" s="129"/>
      <c r="EF9" s="129"/>
      <c r="EG9" s="129"/>
      <c r="EH9" s="111"/>
      <c r="EI9" s="111"/>
      <c r="EJ9" s="111"/>
      <c r="EK9" s="111"/>
      <c r="EL9" s="111"/>
      <c r="EM9" s="111"/>
      <c r="EN9" s="111"/>
      <c r="EO9" s="111"/>
      <c r="EP9" s="111"/>
      <c r="EQ9" s="111"/>
      <c r="ER9" s="111"/>
      <c r="ES9" s="111"/>
      <c r="ET9" s="111"/>
      <c r="EU9" s="111"/>
      <c r="EV9" s="111"/>
      <c r="EW9" s="111"/>
      <c r="EX9" s="111"/>
      <c r="EY9" s="111"/>
      <c r="EZ9" s="111"/>
      <c r="FA9" s="111"/>
      <c r="FB9" s="111"/>
      <c r="FC9" s="111"/>
      <c r="FD9" s="111"/>
      <c r="FE9" s="111"/>
      <c r="FF9" s="111"/>
      <c r="FG9" s="111"/>
      <c r="FH9" s="111"/>
      <c r="FI9" s="111"/>
      <c r="FJ9" s="111"/>
      <c r="FK9" s="111"/>
      <c r="FL9" s="111"/>
      <c r="FM9" s="111"/>
      <c r="FN9" s="111"/>
      <c r="FO9" s="111"/>
      <c r="FP9" s="111"/>
      <c r="FQ9" s="111"/>
      <c r="FR9" s="111"/>
      <c r="FS9" s="111"/>
      <c r="FT9" s="111"/>
      <c r="FU9" s="111"/>
      <c r="FV9" s="111"/>
      <c r="FW9" s="111"/>
      <c r="FX9" s="111"/>
      <c r="FY9" s="111"/>
      <c r="FZ9" s="111"/>
      <c r="GA9" s="111"/>
      <c r="GB9" s="111"/>
      <c r="GC9" s="111"/>
      <c r="GD9" s="111"/>
      <c r="GE9" s="111"/>
      <c r="GF9" s="111"/>
      <c r="GG9" s="111"/>
      <c r="GH9" s="111"/>
      <c r="GI9" s="111"/>
      <c r="GJ9" s="111"/>
      <c r="GK9" s="111"/>
      <c r="GL9" s="111"/>
      <c r="GM9" s="111"/>
      <c r="GN9" s="111"/>
      <c r="GO9" s="111"/>
      <c r="GP9" s="111"/>
      <c r="GQ9" s="111"/>
      <c r="GR9" s="111"/>
      <c r="GS9" s="111"/>
      <c r="GT9" s="111"/>
      <c r="GU9" s="111"/>
      <c r="GV9" s="111"/>
      <c r="GW9" s="111"/>
      <c r="GX9" s="111"/>
      <c r="GY9" s="111"/>
      <c r="GZ9" s="111"/>
      <c r="HA9" s="111"/>
      <c r="HB9" s="111"/>
      <c r="HC9" s="111"/>
      <c r="HD9" s="111"/>
      <c r="HE9" s="111"/>
      <c r="HF9" s="111"/>
      <c r="HG9" s="111"/>
      <c r="HH9" s="111"/>
      <c r="HI9" s="111"/>
      <c r="HJ9" s="111"/>
      <c r="HK9" s="111"/>
      <c r="HL9" s="111"/>
      <c r="HM9" s="111"/>
      <c r="HN9" s="111"/>
      <c r="HO9" s="111"/>
      <c r="HP9" s="111"/>
      <c r="HQ9" s="111"/>
      <c r="HR9" s="111"/>
      <c r="HS9" s="111"/>
      <c r="HT9" s="111"/>
      <c r="HU9" s="111"/>
      <c r="HV9" s="111"/>
      <c r="HW9" s="111"/>
      <c r="HX9" s="111"/>
      <c r="HY9" s="111"/>
      <c r="HZ9" s="111"/>
      <c r="IA9" s="111"/>
      <c r="IB9" s="111"/>
      <c r="IC9" s="111"/>
      <c r="ID9" s="111"/>
      <c r="IE9" s="111"/>
      <c r="IF9" s="111"/>
      <c r="IG9" s="111"/>
      <c r="IH9" s="111"/>
      <c r="II9" s="111"/>
      <c r="IJ9" s="111"/>
      <c r="IK9" s="111"/>
      <c r="IL9" s="111"/>
      <c r="IM9" s="111"/>
      <c r="IN9" s="111"/>
      <c r="IO9" s="111"/>
      <c r="IP9" s="111"/>
      <c r="IQ9" s="111"/>
      <c r="IR9" s="111"/>
      <c r="IS9" s="111"/>
      <c r="IT9" s="111"/>
      <c r="IU9" s="111"/>
      <c r="IV9" s="111"/>
      <c r="IW9" s="111"/>
      <c r="IX9" s="111"/>
      <c r="IY9" s="111"/>
      <c r="IZ9" s="111"/>
      <c r="JA9" s="111"/>
      <c r="JB9" s="111"/>
      <c r="JC9" s="111"/>
      <c r="JD9" s="111"/>
      <c r="JE9" s="111"/>
      <c r="JF9" s="111"/>
      <c r="JG9" s="111"/>
      <c r="JH9" s="111"/>
      <c r="JI9" s="111"/>
      <c r="JJ9" s="111"/>
      <c r="JK9" s="111"/>
      <c r="JL9" s="111"/>
      <c r="JM9" s="111"/>
      <c r="JN9" s="111"/>
      <c r="JO9" s="111"/>
      <c r="JP9" s="111"/>
      <c r="JQ9" s="111"/>
      <c r="JR9" s="111"/>
      <c r="JS9" s="111"/>
      <c r="JT9" s="111"/>
      <c r="JU9" s="111"/>
      <c r="JV9" s="111"/>
      <c r="JW9" s="111"/>
      <c r="JX9" s="111"/>
      <c r="JY9" s="111"/>
      <c r="JZ9" s="111"/>
      <c r="KA9" s="111"/>
      <c r="KB9" s="111"/>
      <c r="KC9" s="111"/>
      <c r="KD9" s="111"/>
      <c r="KE9" s="111"/>
      <c r="KF9" s="111"/>
      <c r="KG9" s="111"/>
      <c r="KH9" s="111"/>
      <c r="KI9" s="111"/>
      <c r="KJ9" s="111"/>
      <c r="KK9" s="111"/>
      <c r="KL9" s="111"/>
      <c r="KM9" s="111"/>
      <c r="KN9" s="111"/>
      <c r="KO9" s="111"/>
      <c r="KP9" s="111"/>
      <c r="KQ9" s="111"/>
      <c r="KR9" s="111"/>
      <c r="KS9" s="111"/>
      <c r="KT9" s="111"/>
      <c r="KU9" s="111"/>
      <c r="KV9" s="111"/>
      <c r="KW9" s="111"/>
      <c r="KX9" s="111"/>
      <c r="KY9" s="111"/>
      <c r="KZ9" s="111"/>
      <c r="LA9" s="111"/>
      <c r="LB9" s="111"/>
      <c r="LC9" s="111"/>
      <c r="LD9" s="111"/>
      <c r="LE9" s="111"/>
      <c r="LF9" s="111"/>
      <c r="LG9" s="111"/>
      <c r="LH9" s="111"/>
      <c r="LI9" s="111"/>
      <c r="LJ9" s="111"/>
      <c r="LK9" s="111"/>
      <c r="LL9" s="111"/>
      <c r="LM9" s="111"/>
      <c r="LN9" s="111"/>
      <c r="LO9" s="111"/>
      <c r="LP9" s="111"/>
      <c r="LQ9" s="111"/>
      <c r="LR9" s="111"/>
      <c r="LS9" s="111"/>
      <c r="LT9" s="111"/>
      <c r="LU9" s="111"/>
      <c r="LV9" s="111"/>
      <c r="LW9" s="111"/>
      <c r="LX9" s="111"/>
      <c r="LY9" s="111"/>
      <c r="LZ9" s="111"/>
      <c r="MA9" s="111"/>
      <c r="MB9" s="111"/>
      <c r="MC9" s="111"/>
      <c r="MD9" s="111"/>
      <c r="ME9" s="111"/>
      <c r="MF9" s="111"/>
      <c r="MG9" s="111"/>
      <c r="MH9" s="111"/>
      <c r="MI9" s="111"/>
      <c r="MJ9" s="111"/>
      <c r="MK9" s="111"/>
      <c r="ML9" s="111"/>
      <c r="MM9" s="111"/>
      <c r="MN9" s="111"/>
      <c r="MO9" s="111"/>
      <c r="MP9" s="111"/>
      <c r="MQ9" s="111"/>
      <c r="MR9" s="111"/>
      <c r="MS9" s="111"/>
      <c r="MT9" s="111"/>
      <c r="MU9" s="111"/>
      <c r="MV9" s="111"/>
      <c r="MW9" s="111"/>
      <c r="MX9" s="111"/>
      <c r="MY9" s="111"/>
      <c r="MZ9" s="111"/>
      <c r="NA9" s="111"/>
      <c r="NB9" s="111"/>
      <c r="NC9" s="111"/>
      <c r="ND9" s="111"/>
      <c r="NE9" s="111"/>
      <c r="NF9" s="111"/>
      <c r="NG9" s="111"/>
      <c r="NH9" s="111"/>
      <c r="NI9" s="111"/>
      <c r="NJ9" s="111"/>
      <c r="NK9" s="111"/>
      <c r="NL9" s="111"/>
      <c r="NM9" s="111"/>
      <c r="NN9" s="111"/>
      <c r="NO9" s="111"/>
      <c r="NP9" s="111"/>
      <c r="NQ9" s="111"/>
      <c r="NR9" s="111"/>
      <c r="NS9" s="111"/>
      <c r="NT9" s="111"/>
      <c r="NU9" s="111"/>
      <c r="NV9" s="111"/>
      <c r="NW9" s="111"/>
      <c r="NX9" s="111"/>
      <c r="NY9" s="111"/>
      <c r="NZ9" s="111"/>
      <c r="OA9" s="111"/>
      <c r="OB9" s="111"/>
      <c r="OC9" s="111"/>
      <c r="OD9" s="111"/>
      <c r="OE9" s="111"/>
      <c r="OF9" s="111"/>
      <c r="OG9" s="111"/>
      <c r="OH9" s="111"/>
      <c r="OI9" s="111"/>
      <c r="OJ9" s="111"/>
      <c r="OK9" s="111"/>
      <c r="OL9" s="111"/>
      <c r="OM9" s="111"/>
      <c r="ON9" s="111"/>
      <c r="OO9" s="111"/>
      <c r="OP9" s="111"/>
      <c r="OQ9" s="111"/>
      <c r="OR9" s="111"/>
      <c r="OS9" s="111"/>
      <c r="OT9" s="111"/>
      <c r="OU9" s="111"/>
      <c r="OV9" s="111"/>
      <c r="OW9" s="111"/>
      <c r="OX9" s="111"/>
      <c r="OY9" s="111"/>
      <c r="OZ9" s="111"/>
      <c r="PA9" s="111"/>
      <c r="PB9" s="111"/>
      <c r="PC9" s="111"/>
      <c r="PD9" s="111"/>
      <c r="PE9" s="111"/>
      <c r="PF9" s="111"/>
      <c r="PG9" s="111"/>
      <c r="PH9" s="111"/>
      <c r="PI9" s="111"/>
      <c r="PJ9" s="111"/>
      <c r="PK9" s="111"/>
      <c r="PL9" s="111"/>
      <c r="PM9" s="111"/>
      <c r="PN9" s="111"/>
      <c r="PO9" s="111"/>
      <c r="PP9" s="111"/>
      <c r="PQ9" s="111"/>
      <c r="PR9" s="111"/>
      <c r="PS9" s="111"/>
      <c r="PT9" s="111"/>
      <c r="PU9" s="111"/>
      <c r="PV9" s="111"/>
      <c r="PW9" s="111"/>
      <c r="PX9" s="111"/>
      <c r="PY9" s="111"/>
      <c r="PZ9" s="111"/>
      <c r="QA9" s="111"/>
      <c r="QB9" s="111"/>
      <c r="QC9" s="111"/>
      <c r="QD9" s="111"/>
      <c r="QE9" s="111"/>
      <c r="QF9" s="111"/>
      <c r="QG9" s="111"/>
      <c r="QH9" s="111"/>
      <c r="QI9" s="111"/>
      <c r="QJ9" s="111"/>
      <c r="QK9" s="111"/>
      <c r="QL9" s="111"/>
      <c r="QM9" s="111"/>
      <c r="QN9" s="111"/>
      <c r="QO9" s="111"/>
      <c r="QP9" s="111"/>
      <c r="QQ9" s="111"/>
      <c r="QR9" s="111"/>
      <c r="QS9" s="111"/>
      <c r="QT9" s="111"/>
      <c r="QU9" s="111"/>
      <c r="QV9" s="111"/>
      <c r="QW9" s="111"/>
      <c r="QX9" s="111"/>
      <c r="QY9" s="111"/>
      <c r="QZ9" s="111"/>
      <c r="RA9" s="111"/>
      <c r="RB9" s="111"/>
      <c r="RC9" s="111"/>
      <c r="RD9" s="111"/>
      <c r="RE9" s="111"/>
      <c r="RF9" s="111"/>
      <c r="RG9" s="111"/>
      <c r="RH9" s="111"/>
      <c r="RI9" s="111"/>
      <c r="RJ9" s="111"/>
      <c r="RK9" s="111"/>
      <c r="RL9" s="111"/>
      <c r="RM9" s="111"/>
      <c r="RN9" s="111"/>
      <c r="RO9" s="111"/>
      <c r="RP9" s="111"/>
      <c r="RQ9" s="111"/>
      <c r="RR9" s="111"/>
      <c r="RS9" s="111"/>
      <c r="RT9" s="111"/>
      <c r="RU9" s="111"/>
      <c r="RV9" s="111"/>
      <c r="RW9" s="111"/>
      <c r="RX9" s="111"/>
      <c r="RY9" s="111"/>
      <c r="RZ9" s="111"/>
      <c r="SA9" s="111"/>
      <c r="SB9" s="111"/>
      <c r="SC9" s="111"/>
      <c r="SD9" s="111"/>
      <c r="SE9" s="111"/>
      <c r="SF9" s="111"/>
      <c r="SG9" s="111"/>
      <c r="SH9" s="111"/>
      <c r="SI9" s="111"/>
      <c r="SJ9" s="111"/>
      <c r="SK9" s="111"/>
      <c r="SL9" s="111"/>
      <c r="SM9" s="111"/>
      <c r="SN9" s="111"/>
      <c r="SO9" s="111"/>
      <c r="SP9" s="111"/>
      <c r="SQ9" s="111"/>
      <c r="SR9" s="111"/>
      <c r="SS9" s="111"/>
      <c r="ST9" s="111"/>
      <c r="SU9" s="111"/>
      <c r="SV9" s="111"/>
      <c r="SW9" s="111"/>
      <c r="SX9" s="111"/>
      <c r="SY9" s="111"/>
      <c r="SZ9" s="111"/>
      <c r="TA9" s="111"/>
      <c r="TB9" s="111"/>
      <c r="TC9" s="111"/>
      <c r="TD9" s="111"/>
      <c r="TE9" s="111"/>
      <c r="TF9" s="111"/>
      <c r="TG9" s="111"/>
      <c r="TH9" s="111"/>
      <c r="TI9" s="111"/>
      <c r="TJ9" s="111"/>
      <c r="TK9" s="111"/>
      <c r="TL9" s="111"/>
      <c r="TM9" s="111"/>
      <c r="TN9" s="111"/>
      <c r="TO9" s="111"/>
      <c r="TP9" s="111"/>
      <c r="TQ9" s="111"/>
      <c r="TR9" s="111"/>
      <c r="TS9" s="111"/>
      <c r="TT9" s="111"/>
      <c r="TU9" s="111"/>
      <c r="TV9" s="111"/>
      <c r="TW9" s="111"/>
      <c r="TX9" s="111"/>
      <c r="TY9" s="111"/>
      <c r="TZ9" s="111"/>
      <c r="UA9" s="111"/>
      <c r="UB9" s="111"/>
      <c r="UC9" s="111"/>
      <c r="UD9" s="111"/>
      <c r="UE9" s="111"/>
      <c r="UF9" s="111"/>
      <c r="UG9" s="111"/>
      <c r="UH9" s="111"/>
      <c r="UI9" s="111"/>
      <c r="UJ9" s="111"/>
      <c r="UK9" s="111"/>
      <c r="UL9" s="111"/>
      <c r="UM9" s="111"/>
      <c r="UN9" s="111"/>
      <c r="UO9" s="111"/>
      <c r="UP9" s="111"/>
      <c r="UQ9" s="111"/>
      <c r="UR9" s="111"/>
      <c r="US9" s="111"/>
      <c r="UT9" s="111"/>
      <c r="UU9" s="111"/>
      <c r="UV9" s="111"/>
      <c r="UW9" s="111"/>
      <c r="UX9" s="111"/>
      <c r="UY9" s="111"/>
      <c r="UZ9" s="111"/>
      <c r="VA9" s="111"/>
      <c r="VB9" s="111"/>
      <c r="VC9" s="111"/>
      <c r="VD9" s="111"/>
      <c r="VE9" s="111"/>
      <c r="VF9" s="111"/>
      <c r="VG9" s="111"/>
      <c r="VH9" s="111"/>
      <c r="VI9" s="111"/>
      <c r="VJ9" s="111"/>
      <c r="VK9" s="111"/>
      <c r="VL9" s="111"/>
      <c r="VM9" s="111"/>
      <c r="VN9" s="111"/>
      <c r="VO9" s="111"/>
      <c r="VP9" s="111"/>
      <c r="VQ9" s="111"/>
      <c r="VR9" s="111"/>
      <c r="VS9" s="111"/>
      <c r="VT9" s="111"/>
      <c r="VU9" s="111"/>
      <c r="VV9" s="111"/>
      <c r="VW9" s="111"/>
      <c r="VX9" s="111"/>
      <c r="VY9" s="111"/>
      <c r="VZ9" s="111"/>
      <c r="WA9" s="111"/>
      <c r="WB9" s="111"/>
      <c r="WC9" s="111"/>
      <c r="WD9" s="111"/>
      <c r="WE9" s="111"/>
      <c r="WF9" s="111"/>
      <c r="WG9" s="111"/>
      <c r="WH9" s="111"/>
      <c r="WI9" s="111"/>
      <c r="WJ9" s="111"/>
      <c r="WK9" s="111"/>
      <c r="WL9" s="111"/>
      <c r="WM9" s="111"/>
    </row>
    <row r="10" spans="1:611" s="129" customFormat="1" ht="14"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</row>
    <row r="11" spans="1:611" s="129" customFormat="1" ht="15" thickBot="1"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2"/>
      <c r="AG11" s="132"/>
      <c r="AH11" s="132"/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</row>
    <row r="12" spans="1:611" ht="14">
      <c r="A12" s="79" t="s">
        <v>97</v>
      </c>
      <c r="B12" s="80"/>
      <c r="C12" s="80"/>
      <c r="D12" s="96"/>
      <c r="E12" s="96"/>
      <c r="F12" s="96"/>
      <c r="G12" s="96"/>
      <c r="H12" s="96"/>
      <c r="I12" s="97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</row>
    <row r="13" spans="1:611" ht="14">
      <c r="A13" s="83" t="s">
        <v>80</v>
      </c>
      <c r="B13" s="81"/>
      <c r="C13" s="102">
        <v>5000</v>
      </c>
      <c r="D13" s="98"/>
      <c r="E13" s="98"/>
      <c r="F13" s="98"/>
      <c r="G13" s="98"/>
      <c r="H13" s="98"/>
      <c r="I13" s="99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4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</row>
    <row r="14" spans="1:611" ht="14">
      <c r="A14" s="83" t="s">
        <v>98</v>
      </c>
      <c r="B14" s="81"/>
      <c r="C14" s="103">
        <v>0.7</v>
      </c>
      <c r="D14" s="98"/>
      <c r="E14" s="98"/>
      <c r="F14" s="98"/>
      <c r="G14" s="98"/>
      <c r="H14" s="98"/>
      <c r="I14" s="99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4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</row>
    <row r="15" spans="1:611" ht="14">
      <c r="A15" s="83" t="s">
        <v>151</v>
      </c>
      <c r="B15" s="81"/>
      <c r="C15" s="103">
        <v>0.3</v>
      </c>
      <c r="D15" s="98"/>
      <c r="E15" s="98"/>
      <c r="F15" s="98"/>
      <c r="G15" s="98"/>
      <c r="H15" s="98"/>
      <c r="I15" s="99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4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</row>
    <row r="16" spans="1:611" ht="14">
      <c r="A16" s="83"/>
      <c r="B16" s="81"/>
      <c r="C16" s="98"/>
      <c r="D16" s="98"/>
      <c r="E16" s="98"/>
      <c r="F16" s="98"/>
      <c r="G16" s="98"/>
      <c r="H16" s="98"/>
      <c r="I16" s="99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4"/>
      <c r="U16" s="132"/>
      <c r="V16" s="132"/>
      <c r="W16" s="132"/>
      <c r="X16" s="132"/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2"/>
      <c r="AN16" s="132"/>
      <c r="AO16" s="132"/>
      <c r="AP16" s="132"/>
      <c r="AQ16" s="132"/>
      <c r="AR16" s="132"/>
      <c r="AS16" s="132"/>
      <c r="AT16" s="132"/>
      <c r="AU16" s="132"/>
      <c r="AV16" s="132"/>
      <c r="AW16" s="132"/>
    </row>
    <row r="17" spans="1:611" ht="75">
      <c r="A17" s="163" t="s">
        <v>74</v>
      </c>
      <c r="B17" s="164" t="s">
        <v>81</v>
      </c>
      <c r="C17" s="158" t="s">
        <v>82</v>
      </c>
      <c r="D17" s="158" t="s">
        <v>83</v>
      </c>
      <c r="E17" s="158" t="s">
        <v>84</v>
      </c>
      <c r="F17" s="158" t="s">
        <v>85</v>
      </c>
      <c r="G17" s="158" t="s">
        <v>87</v>
      </c>
      <c r="H17" s="158" t="s">
        <v>97</v>
      </c>
      <c r="I17" s="158" t="s">
        <v>88</v>
      </c>
      <c r="J17" s="159" t="s">
        <v>62</v>
      </c>
      <c r="K17" s="160" t="s">
        <v>63</v>
      </c>
      <c r="L17" s="160" t="s">
        <v>64</v>
      </c>
      <c r="M17" s="160" t="s">
        <v>65</v>
      </c>
      <c r="N17" s="160" t="s">
        <v>66</v>
      </c>
      <c r="O17" s="161" t="s">
        <v>67</v>
      </c>
      <c r="P17" s="161" t="s">
        <v>68</v>
      </c>
      <c r="Q17" s="161" t="s">
        <v>25</v>
      </c>
      <c r="R17" s="161" t="s">
        <v>26</v>
      </c>
      <c r="S17" s="160" t="s">
        <v>69</v>
      </c>
      <c r="T17" s="162" t="s">
        <v>96</v>
      </c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</row>
    <row r="18" spans="1:611" ht="14">
      <c r="A18" s="167" t="str">
        <f>'TAS Apr 2018'!K4</f>
        <v>Aurora Energy</v>
      </c>
      <c r="B18" s="180" t="str">
        <f>'TAS Apr 2018'!L4</f>
        <v>Regulated</v>
      </c>
      <c r="C18" s="141">
        <f>91*'TAS Apr 2018'!M4/100</f>
        <v>97.442800000000005</v>
      </c>
      <c r="D18" s="141">
        <f>IF(($C$13*$C$14)&gt;='TAS Apr 2018'!P4,('TAS Apr 2018'!P4*'TAS Apr 2018'!N4/100),(('TAS Bills April 2018'!$C$13*'TAS Bills April 2018'!$C$14)*'TAS Apr 2018'!N4/100))</f>
        <v>150.83500000000001</v>
      </c>
      <c r="E18" s="141">
        <v>0</v>
      </c>
      <c r="F18" s="142">
        <v>0</v>
      </c>
      <c r="G18" s="143">
        <f>IF($C$13*$C$14&lt;'TAS Apr 2018'!P4,(0),((('TAS Bills April 2018'!$C$13*'TAS Bills April 2018'!$C$14)-('TAS Apr 2018'!P4))*'TAS Apr 2018'!Q4/100))</f>
        <v>669.51</v>
      </c>
      <c r="H18" s="144">
        <f>($C$13*$C$15)*'TAS Apr 2018'!AF4/100</f>
        <v>214.35</v>
      </c>
      <c r="I18" s="145">
        <f>SUM(C18:H18)</f>
        <v>1132.1378</v>
      </c>
      <c r="J18" s="146">
        <f>I18*4</f>
        <v>4528.5511999999999</v>
      </c>
      <c r="K18" s="140">
        <v>0</v>
      </c>
      <c r="L18" s="140">
        <f>'TAS Apr 2018'!AY4</f>
        <v>0</v>
      </c>
      <c r="M18" s="140">
        <f>'TAS Apr 2018'!AZ4</f>
        <v>0</v>
      </c>
      <c r="N18" s="140">
        <f>'TAS Apr 2018'!BA4</f>
        <v>0</v>
      </c>
      <c r="O18" s="146">
        <f>J18</f>
        <v>4528.5511999999999</v>
      </c>
      <c r="P18" s="146">
        <f>O18-(O18*M18/100)</f>
        <v>4528.5511999999999</v>
      </c>
      <c r="Q18" s="146">
        <f>O18*1.1</f>
        <v>4981.4063200000001</v>
      </c>
      <c r="R18" s="146">
        <f>P18*1.1</f>
        <v>4981.4063200000001</v>
      </c>
      <c r="S18" s="147">
        <f>'TAS Apr 2018'!BH4</f>
        <v>0</v>
      </c>
      <c r="T18" s="148">
        <f>'TAS Apr 2018'!BI4</f>
        <v>0</v>
      </c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</row>
    <row r="19" spans="1:611" s="125" customFormat="1" ht="15" thickBot="1">
      <c r="A19" s="170" t="str">
        <f>'TAS Apr 2018'!K5</f>
        <v>ERM Power</v>
      </c>
      <c r="B19" s="181" t="str">
        <f>'TAS Apr 2018'!L5</f>
        <v>Adjustable</v>
      </c>
      <c r="C19" s="150">
        <f>91*'TAS Apr 2018'!M5/100</f>
        <v>162.88999999999999</v>
      </c>
      <c r="D19" s="150">
        <f>(C13*C14)*'TAS Apr 2018'!N5/100</f>
        <v>813.4</v>
      </c>
      <c r="E19" s="150">
        <v>0</v>
      </c>
      <c r="F19" s="151">
        <v>0</v>
      </c>
      <c r="G19" s="152">
        <v>0</v>
      </c>
      <c r="H19" s="153">
        <f>($C$13*$C$15)*'TAS Apr 2018'!AF5/100</f>
        <v>229.95</v>
      </c>
      <c r="I19" s="154">
        <f>SUM(C19:H19)</f>
        <v>1206.24</v>
      </c>
      <c r="J19" s="155">
        <f t="shared" ref="J19" si="2">I19*4</f>
        <v>4824.96</v>
      </c>
      <c r="K19" s="149">
        <v>0</v>
      </c>
      <c r="L19" s="149">
        <f>'TAS Apr 2018'!AY5</f>
        <v>0</v>
      </c>
      <c r="M19" s="149">
        <f>'TAS Apr 2018'!AZ5</f>
        <v>0</v>
      </c>
      <c r="N19" s="149">
        <f>'TAS Apr 2018'!BA5</f>
        <v>0</v>
      </c>
      <c r="O19" s="155">
        <f>J19-((I19-C19)*L19/100)*4</f>
        <v>4824.96</v>
      </c>
      <c r="P19" s="155">
        <f>O19-(O19*M19/100)</f>
        <v>4824.96</v>
      </c>
      <c r="Q19" s="155">
        <f>O19*1.1</f>
        <v>5307.4560000000001</v>
      </c>
      <c r="R19" s="155">
        <f>P19*1.1</f>
        <v>5307.4560000000001</v>
      </c>
      <c r="S19" s="156">
        <f>'TAS Apr 2018'!BH5</f>
        <v>0</v>
      </c>
      <c r="T19" s="157">
        <f>'TAS Apr 2018'!BI5</f>
        <v>0</v>
      </c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29"/>
      <c r="AY19" s="129"/>
      <c r="AZ19" s="129"/>
      <c r="BA19" s="129"/>
      <c r="BB19" s="129"/>
      <c r="BC19" s="129"/>
      <c r="BD19" s="129"/>
      <c r="BE19" s="129"/>
      <c r="BF19" s="129"/>
      <c r="BG19" s="129"/>
      <c r="BH19" s="129"/>
      <c r="BI19" s="129"/>
      <c r="BJ19" s="129"/>
      <c r="BK19" s="129"/>
      <c r="BL19" s="129"/>
      <c r="BM19" s="129"/>
      <c r="BN19" s="129"/>
      <c r="BO19" s="129"/>
      <c r="BP19" s="129"/>
      <c r="BQ19" s="129"/>
      <c r="BR19" s="129"/>
      <c r="BS19" s="129"/>
      <c r="BT19" s="129"/>
      <c r="BU19" s="129"/>
      <c r="BV19" s="129"/>
      <c r="BW19" s="129"/>
      <c r="BX19" s="129"/>
      <c r="BY19" s="129"/>
      <c r="BZ19" s="129"/>
      <c r="CA19" s="129"/>
      <c r="CB19" s="129"/>
      <c r="CC19" s="129"/>
      <c r="CD19" s="129"/>
      <c r="CE19" s="129"/>
      <c r="CF19" s="129"/>
      <c r="CG19" s="129"/>
      <c r="CH19" s="129"/>
      <c r="CI19" s="129"/>
      <c r="CJ19" s="129"/>
      <c r="CK19" s="129"/>
      <c r="CL19" s="129"/>
      <c r="CM19" s="129"/>
      <c r="CN19" s="129"/>
      <c r="CO19" s="129"/>
      <c r="CP19" s="129"/>
      <c r="CQ19" s="129"/>
      <c r="CR19" s="129"/>
      <c r="CS19" s="129"/>
      <c r="CT19" s="129"/>
      <c r="CU19" s="129"/>
      <c r="CV19" s="129"/>
      <c r="CW19" s="129"/>
      <c r="CX19" s="129"/>
      <c r="CY19" s="129"/>
      <c r="CZ19" s="129"/>
      <c r="DA19" s="129"/>
      <c r="DB19" s="129"/>
      <c r="DC19" s="129"/>
      <c r="DD19" s="129"/>
      <c r="DE19" s="129"/>
      <c r="DF19" s="129"/>
      <c r="DG19" s="129"/>
      <c r="DH19" s="129"/>
      <c r="DI19" s="129"/>
      <c r="DJ19" s="129"/>
      <c r="DK19" s="129"/>
      <c r="DL19" s="129"/>
      <c r="DM19" s="129"/>
      <c r="DN19" s="129"/>
      <c r="DO19" s="129"/>
      <c r="DP19" s="129"/>
      <c r="DQ19" s="129"/>
      <c r="DR19" s="129"/>
      <c r="DS19" s="129"/>
      <c r="DT19" s="129"/>
      <c r="DU19" s="129"/>
      <c r="DV19" s="129"/>
      <c r="DW19" s="129"/>
      <c r="DX19" s="129"/>
      <c r="DY19" s="129"/>
      <c r="DZ19" s="129"/>
      <c r="EA19" s="129"/>
      <c r="EB19" s="129"/>
      <c r="EC19" s="129"/>
      <c r="ED19" s="129"/>
      <c r="EE19" s="129"/>
      <c r="EF19" s="129"/>
      <c r="EG19" s="129"/>
      <c r="EH19" s="111"/>
      <c r="EI19" s="111"/>
      <c r="EJ19" s="111"/>
      <c r="EK19" s="111"/>
      <c r="EL19" s="111"/>
      <c r="EM19" s="111"/>
      <c r="EN19" s="111"/>
      <c r="EO19" s="111"/>
      <c r="EP19" s="111"/>
      <c r="EQ19" s="111"/>
      <c r="ER19" s="111"/>
      <c r="ES19" s="111"/>
      <c r="ET19" s="111"/>
      <c r="EU19" s="111"/>
      <c r="EV19" s="111"/>
      <c r="EW19" s="111"/>
      <c r="EX19" s="111"/>
      <c r="EY19" s="111"/>
      <c r="EZ19" s="111"/>
      <c r="FA19" s="111"/>
      <c r="FB19" s="111"/>
      <c r="FC19" s="111"/>
      <c r="FD19" s="111"/>
      <c r="FE19" s="111"/>
      <c r="FF19" s="111"/>
      <c r="FG19" s="111"/>
      <c r="FH19" s="111"/>
      <c r="FI19" s="111"/>
      <c r="FJ19" s="111"/>
      <c r="FK19" s="111"/>
      <c r="FL19" s="111"/>
      <c r="FM19" s="111"/>
      <c r="FN19" s="111"/>
      <c r="FO19" s="111"/>
      <c r="FP19" s="111"/>
      <c r="FQ19" s="111"/>
      <c r="FR19" s="111"/>
      <c r="FS19" s="111"/>
      <c r="FT19" s="111"/>
      <c r="FU19" s="111"/>
      <c r="FV19" s="111"/>
      <c r="FW19" s="111"/>
      <c r="FX19" s="111"/>
      <c r="FY19" s="111"/>
      <c r="FZ19" s="111"/>
      <c r="GA19" s="111"/>
      <c r="GB19" s="111"/>
      <c r="GC19" s="111"/>
      <c r="GD19" s="111"/>
      <c r="GE19" s="111"/>
      <c r="GF19" s="111"/>
      <c r="GG19" s="111"/>
      <c r="GH19" s="111"/>
      <c r="GI19" s="111"/>
      <c r="GJ19" s="111"/>
      <c r="GK19" s="111"/>
      <c r="GL19" s="111"/>
      <c r="GM19" s="111"/>
      <c r="GN19" s="111"/>
      <c r="GO19" s="111"/>
      <c r="GP19" s="111"/>
      <c r="GQ19" s="111"/>
      <c r="GR19" s="111"/>
      <c r="GS19" s="111"/>
      <c r="GT19" s="111"/>
      <c r="GU19" s="111"/>
      <c r="GV19" s="111"/>
      <c r="GW19" s="111"/>
      <c r="GX19" s="111"/>
      <c r="GY19" s="111"/>
      <c r="GZ19" s="111"/>
      <c r="HA19" s="111"/>
      <c r="HB19" s="111"/>
      <c r="HC19" s="111"/>
      <c r="HD19" s="111"/>
      <c r="HE19" s="111"/>
      <c r="HF19" s="111"/>
      <c r="HG19" s="111"/>
      <c r="HH19" s="111"/>
      <c r="HI19" s="111"/>
      <c r="HJ19" s="111"/>
      <c r="HK19" s="111"/>
      <c r="HL19" s="111"/>
      <c r="HM19" s="111"/>
      <c r="HN19" s="111"/>
      <c r="HO19" s="111"/>
      <c r="HP19" s="111"/>
      <c r="HQ19" s="111"/>
      <c r="HR19" s="111"/>
      <c r="HS19" s="111"/>
      <c r="HT19" s="111"/>
      <c r="HU19" s="111"/>
      <c r="HV19" s="111"/>
      <c r="HW19" s="111"/>
      <c r="HX19" s="111"/>
      <c r="HY19" s="111"/>
      <c r="HZ19" s="111"/>
      <c r="IA19" s="111"/>
      <c r="IB19" s="111"/>
      <c r="IC19" s="111"/>
      <c r="ID19" s="111"/>
      <c r="IE19" s="111"/>
      <c r="IF19" s="111"/>
      <c r="IG19" s="111"/>
      <c r="IH19" s="111"/>
      <c r="II19" s="111"/>
      <c r="IJ19" s="111"/>
      <c r="IK19" s="111"/>
      <c r="IL19" s="111"/>
      <c r="IM19" s="111"/>
      <c r="IN19" s="111"/>
      <c r="IO19" s="111"/>
      <c r="IP19" s="111"/>
      <c r="IQ19" s="111"/>
      <c r="IR19" s="111"/>
      <c r="IS19" s="111"/>
      <c r="IT19" s="111"/>
      <c r="IU19" s="111"/>
      <c r="IV19" s="111"/>
      <c r="IW19" s="111"/>
      <c r="IX19" s="111"/>
      <c r="IY19" s="111"/>
      <c r="IZ19" s="111"/>
      <c r="JA19" s="111"/>
      <c r="JB19" s="111"/>
      <c r="JC19" s="111"/>
      <c r="JD19" s="111"/>
      <c r="JE19" s="111"/>
      <c r="JF19" s="111"/>
      <c r="JG19" s="111"/>
      <c r="JH19" s="111"/>
      <c r="JI19" s="111"/>
      <c r="JJ19" s="111"/>
      <c r="JK19" s="111"/>
      <c r="JL19" s="111"/>
      <c r="JM19" s="111"/>
      <c r="JN19" s="111"/>
      <c r="JO19" s="111"/>
      <c r="JP19" s="111"/>
      <c r="JQ19" s="111"/>
      <c r="JR19" s="111"/>
      <c r="JS19" s="111"/>
      <c r="JT19" s="111"/>
      <c r="JU19" s="111"/>
      <c r="JV19" s="111"/>
      <c r="JW19" s="111"/>
      <c r="JX19" s="111"/>
      <c r="JY19" s="111"/>
      <c r="JZ19" s="111"/>
      <c r="KA19" s="111"/>
      <c r="KB19" s="111"/>
      <c r="KC19" s="111"/>
      <c r="KD19" s="111"/>
      <c r="KE19" s="111"/>
      <c r="KF19" s="111"/>
      <c r="KG19" s="111"/>
      <c r="KH19" s="111"/>
      <c r="KI19" s="111"/>
      <c r="KJ19" s="111"/>
      <c r="KK19" s="111"/>
      <c r="KL19" s="111"/>
      <c r="KM19" s="111"/>
      <c r="KN19" s="111"/>
      <c r="KO19" s="111"/>
      <c r="KP19" s="111"/>
      <c r="KQ19" s="111"/>
      <c r="KR19" s="111"/>
      <c r="KS19" s="111"/>
      <c r="KT19" s="111"/>
      <c r="KU19" s="111"/>
      <c r="KV19" s="111"/>
      <c r="KW19" s="111"/>
      <c r="KX19" s="111"/>
      <c r="KY19" s="111"/>
      <c r="KZ19" s="111"/>
      <c r="LA19" s="111"/>
      <c r="LB19" s="111"/>
      <c r="LC19" s="111"/>
      <c r="LD19" s="111"/>
      <c r="LE19" s="111"/>
      <c r="LF19" s="111"/>
      <c r="LG19" s="111"/>
      <c r="LH19" s="111"/>
      <c r="LI19" s="111"/>
      <c r="LJ19" s="111"/>
      <c r="LK19" s="111"/>
      <c r="LL19" s="111"/>
      <c r="LM19" s="111"/>
      <c r="LN19" s="111"/>
      <c r="LO19" s="111"/>
      <c r="LP19" s="111"/>
      <c r="LQ19" s="111"/>
      <c r="LR19" s="111"/>
      <c r="LS19" s="111"/>
      <c r="LT19" s="111"/>
      <c r="LU19" s="111"/>
      <c r="LV19" s="111"/>
      <c r="LW19" s="111"/>
      <c r="LX19" s="111"/>
      <c r="LY19" s="111"/>
      <c r="LZ19" s="111"/>
      <c r="MA19" s="111"/>
      <c r="MB19" s="111"/>
      <c r="MC19" s="111"/>
      <c r="MD19" s="111"/>
      <c r="ME19" s="111"/>
      <c r="MF19" s="111"/>
      <c r="MG19" s="111"/>
      <c r="MH19" s="111"/>
      <c r="MI19" s="111"/>
      <c r="MJ19" s="111"/>
      <c r="MK19" s="111"/>
      <c r="ML19" s="111"/>
      <c r="MM19" s="111"/>
      <c r="MN19" s="111"/>
      <c r="MO19" s="111"/>
      <c r="MP19" s="111"/>
      <c r="MQ19" s="111"/>
      <c r="MR19" s="111"/>
      <c r="MS19" s="111"/>
      <c r="MT19" s="111"/>
      <c r="MU19" s="111"/>
      <c r="MV19" s="111"/>
      <c r="MW19" s="111"/>
      <c r="MX19" s="111"/>
      <c r="MY19" s="111"/>
      <c r="MZ19" s="111"/>
      <c r="NA19" s="111"/>
      <c r="NB19" s="111"/>
      <c r="NC19" s="111"/>
      <c r="ND19" s="111"/>
      <c r="NE19" s="111"/>
      <c r="NF19" s="111"/>
      <c r="NG19" s="111"/>
      <c r="NH19" s="111"/>
      <c r="NI19" s="111"/>
      <c r="NJ19" s="111"/>
      <c r="NK19" s="111"/>
      <c r="NL19" s="111"/>
      <c r="NM19" s="111"/>
      <c r="NN19" s="111"/>
      <c r="NO19" s="111"/>
      <c r="NP19" s="111"/>
      <c r="NQ19" s="111"/>
      <c r="NR19" s="111"/>
      <c r="NS19" s="111"/>
      <c r="NT19" s="111"/>
      <c r="NU19" s="111"/>
      <c r="NV19" s="111"/>
      <c r="NW19" s="111"/>
      <c r="NX19" s="111"/>
      <c r="NY19" s="111"/>
      <c r="NZ19" s="111"/>
      <c r="OA19" s="111"/>
      <c r="OB19" s="111"/>
      <c r="OC19" s="111"/>
      <c r="OD19" s="111"/>
      <c r="OE19" s="111"/>
      <c r="OF19" s="111"/>
      <c r="OG19" s="111"/>
      <c r="OH19" s="111"/>
      <c r="OI19" s="111"/>
      <c r="OJ19" s="111"/>
      <c r="OK19" s="111"/>
      <c r="OL19" s="111"/>
      <c r="OM19" s="111"/>
      <c r="ON19" s="111"/>
      <c r="OO19" s="111"/>
      <c r="OP19" s="111"/>
      <c r="OQ19" s="111"/>
      <c r="OR19" s="111"/>
      <c r="OS19" s="111"/>
      <c r="OT19" s="111"/>
      <c r="OU19" s="111"/>
      <c r="OV19" s="111"/>
      <c r="OW19" s="111"/>
      <c r="OX19" s="111"/>
      <c r="OY19" s="111"/>
      <c r="OZ19" s="111"/>
      <c r="PA19" s="111"/>
      <c r="PB19" s="111"/>
      <c r="PC19" s="111"/>
      <c r="PD19" s="111"/>
      <c r="PE19" s="111"/>
      <c r="PF19" s="111"/>
      <c r="PG19" s="111"/>
      <c r="PH19" s="111"/>
      <c r="PI19" s="111"/>
      <c r="PJ19" s="111"/>
      <c r="PK19" s="111"/>
      <c r="PL19" s="111"/>
      <c r="PM19" s="111"/>
      <c r="PN19" s="111"/>
      <c r="PO19" s="111"/>
      <c r="PP19" s="111"/>
      <c r="PQ19" s="111"/>
      <c r="PR19" s="111"/>
      <c r="PS19" s="111"/>
      <c r="PT19" s="111"/>
      <c r="PU19" s="111"/>
      <c r="PV19" s="111"/>
      <c r="PW19" s="111"/>
      <c r="PX19" s="111"/>
      <c r="PY19" s="111"/>
      <c r="PZ19" s="111"/>
      <c r="QA19" s="111"/>
      <c r="QB19" s="111"/>
      <c r="QC19" s="111"/>
      <c r="QD19" s="111"/>
      <c r="QE19" s="111"/>
      <c r="QF19" s="111"/>
      <c r="QG19" s="111"/>
      <c r="QH19" s="111"/>
      <c r="QI19" s="111"/>
      <c r="QJ19" s="111"/>
      <c r="QK19" s="111"/>
      <c r="QL19" s="111"/>
      <c r="QM19" s="111"/>
      <c r="QN19" s="111"/>
      <c r="QO19" s="111"/>
      <c r="QP19" s="111"/>
      <c r="QQ19" s="111"/>
      <c r="QR19" s="111"/>
      <c r="QS19" s="111"/>
      <c r="QT19" s="111"/>
      <c r="QU19" s="111"/>
      <c r="QV19" s="111"/>
      <c r="QW19" s="111"/>
      <c r="QX19" s="111"/>
      <c r="QY19" s="111"/>
      <c r="QZ19" s="111"/>
      <c r="RA19" s="111"/>
      <c r="RB19" s="111"/>
      <c r="RC19" s="111"/>
      <c r="RD19" s="111"/>
      <c r="RE19" s="111"/>
      <c r="RF19" s="111"/>
      <c r="RG19" s="111"/>
      <c r="RH19" s="111"/>
      <c r="RI19" s="111"/>
      <c r="RJ19" s="111"/>
      <c r="RK19" s="111"/>
      <c r="RL19" s="111"/>
      <c r="RM19" s="111"/>
      <c r="RN19" s="111"/>
      <c r="RO19" s="111"/>
      <c r="RP19" s="111"/>
      <c r="RQ19" s="111"/>
      <c r="RR19" s="111"/>
      <c r="RS19" s="111"/>
      <c r="RT19" s="111"/>
      <c r="RU19" s="111"/>
      <c r="RV19" s="111"/>
      <c r="RW19" s="111"/>
      <c r="RX19" s="111"/>
      <c r="RY19" s="111"/>
      <c r="RZ19" s="111"/>
      <c r="SA19" s="111"/>
      <c r="SB19" s="111"/>
      <c r="SC19" s="111"/>
      <c r="SD19" s="111"/>
      <c r="SE19" s="111"/>
      <c r="SF19" s="111"/>
      <c r="SG19" s="111"/>
      <c r="SH19" s="111"/>
      <c r="SI19" s="111"/>
      <c r="SJ19" s="111"/>
      <c r="SK19" s="111"/>
      <c r="SL19" s="111"/>
      <c r="SM19" s="111"/>
      <c r="SN19" s="111"/>
      <c r="SO19" s="111"/>
      <c r="SP19" s="111"/>
      <c r="SQ19" s="111"/>
      <c r="SR19" s="111"/>
      <c r="SS19" s="111"/>
      <c r="ST19" s="111"/>
      <c r="SU19" s="111"/>
      <c r="SV19" s="111"/>
      <c r="SW19" s="111"/>
      <c r="SX19" s="111"/>
      <c r="SY19" s="111"/>
      <c r="SZ19" s="111"/>
      <c r="TA19" s="111"/>
      <c r="TB19" s="111"/>
      <c r="TC19" s="111"/>
      <c r="TD19" s="111"/>
      <c r="TE19" s="111"/>
      <c r="TF19" s="111"/>
      <c r="TG19" s="111"/>
      <c r="TH19" s="111"/>
      <c r="TI19" s="111"/>
      <c r="TJ19" s="111"/>
      <c r="TK19" s="111"/>
      <c r="TL19" s="111"/>
      <c r="TM19" s="111"/>
      <c r="TN19" s="111"/>
      <c r="TO19" s="111"/>
      <c r="TP19" s="111"/>
      <c r="TQ19" s="111"/>
      <c r="TR19" s="111"/>
      <c r="TS19" s="111"/>
      <c r="TT19" s="111"/>
      <c r="TU19" s="111"/>
      <c r="TV19" s="111"/>
      <c r="TW19" s="111"/>
      <c r="TX19" s="111"/>
      <c r="TY19" s="111"/>
      <c r="TZ19" s="111"/>
      <c r="UA19" s="111"/>
      <c r="UB19" s="111"/>
      <c r="UC19" s="111"/>
      <c r="UD19" s="111"/>
      <c r="UE19" s="111"/>
      <c r="UF19" s="111"/>
      <c r="UG19" s="111"/>
      <c r="UH19" s="111"/>
      <c r="UI19" s="111"/>
      <c r="UJ19" s="111"/>
      <c r="UK19" s="111"/>
      <c r="UL19" s="111"/>
      <c r="UM19" s="111"/>
      <c r="UN19" s="111"/>
      <c r="UO19" s="111"/>
      <c r="UP19" s="111"/>
      <c r="UQ19" s="111"/>
      <c r="UR19" s="111"/>
      <c r="US19" s="111"/>
      <c r="UT19" s="111"/>
      <c r="UU19" s="111"/>
      <c r="UV19" s="111"/>
      <c r="UW19" s="111"/>
      <c r="UX19" s="111"/>
      <c r="UY19" s="111"/>
      <c r="UZ19" s="111"/>
      <c r="VA19" s="111"/>
      <c r="VB19" s="111"/>
      <c r="VC19" s="111"/>
      <c r="VD19" s="111"/>
      <c r="VE19" s="111"/>
      <c r="VF19" s="111"/>
      <c r="VG19" s="111"/>
      <c r="VH19" s="111"/>
      <c r="VI19" s="111"/>
      <c r="VJ19" s="111"/>
      <c r="VK19" s="111"/>
      <c r="VL19" s="111"/>
      <c r="VM19" s="111"/>
      <c r="VN19" s="111"/>
      <c r="VO19" s="111"/>
      <c r="VP19" s="111"/>
      <c r="VQ19" s="111"/>
      <c r="VR19" s="111"/>
      <c r="VS19" s="111"/>
      <c r="VT19" s="111"/>
      <c r="VU19" s="111"/>
      <c r="VV19" s="111"/>
      <c r="VW19" s="111"/>
      <c r="VX19" s="111"/>
      <c r="VY19" s="111"/>
      <c r="VZ19" s="111"/>
      <c r="WA19" s="111"/>
      <c r="WB19" s="111"/>
      <c r="WC19" s="111"/>
      <c r="WD19" s="111"/>
      <c r="WE19" s="111"/>
      <c r="WF19" s="111"/>
      <c r="WG19" s="111"/>
      <c r="WH19" s="111"/>
      <c r="WI19" s="111"/>
      <c r="WJ19" s="111"/>
      <c r="WK19" s="111"/>
      <c r="WL19" s="111"/>
      <c r="WM19" s="111"/>
    </row>
    <row r="20" spans="1:611" s="129" customFormat="1" ht="14">
      <c r="A20" s="128"/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2"/>
      <c r="AM20" s="132"/>
      <c r="AN20" s="132"/>
      <c r="AO20" s="132"/>
      <c r="AP20" s="132"/>
      <c r="AQ20" s="132"/>
      <c r="AR20" s="132"/>
      <c r="AS20" s="132"/>
      <c r="AT20" s="132"/>
      <c r="AU20" s="132"/>
      <c r="AV20" s="132"/>
      <c r="AW20" s="132"/>
    </row>
    <row r="21" spans="1:611" s="129" customFormat="1" ht="15" thickBot="1">
      <c r="A21" s="128"/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31"/>
      <c r="P21" s="128"/>
      <c r="Q21" s="131"/>
      <c r="R21" s="131"/>
      <c r="S21" s="131"/>
      <c r="T21" s="128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</row>
    <row r="22" spans="1:611" ht="14">
      <c r="A22" s="79" t="s">
        <v>33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1"/>
      <c r="R22" s="81"/>
      <c r="S22" s="81"/>
      <c r="T22" s="8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2"/>
      <c r="AO22" s="132"/>
      <c r="AP22" s="132"/>
      <c r="AQ22" s="132"/>
      <c r="AR22" s="132"/>
      <c r="AS22" s="132"/>
      <c r="AT22" s="132"/>
      <c r="AU22" s="132"/>
      <c r="AV22" s="132"/>
      <c r="AW22" s="132"/>
    </row>
    <row r="23" spans="1:611" ht="14">
      <c r="A23" s="83" t="s">
        <v>22</v>
      </c>
      <c r="B23" s="81"/>
      <c r="C23" s="102">
        <v>5000</v>
      </c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4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</row>
    <row r="24" spans="1:611" ht="14">
      <c r="A24" s="83" t="s">
        <v>23</v>
      </c>
      <c r="B24" s="81"/>
      <c r="C24" s="103">
        <v>0.3</v>
      </c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4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</row>
    <row r="25" spans="1:611" ht="14">
      <c r="A25" s="83" t="s">
        <v>24</v>
      </c>
      <c r="B25" s="81"/>
      <c r="C25" s="103">
        <v>0.4</v>
      </c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4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  <c r="AF25" s="132"/>
      <c r="AG25" s="132"/>
      <c r="AH25" s="132"/>
      <c r="AI25" s="132"/>
      <c r="AJ25" s="132"/>
      <c r="AK25" s="132"/>
      <c r="AL25" s="132"/>
      <c r="AM25" s="132"/>
      <c r="AN25" s="132"/>
      <c r="AO25" s="132"/>
      <c r="AP25" s="132"/>
      <c r="AQ25" s="132"/>
      <c r="AR25" s="132"/>
      <c r="AS25" s="132"/>
      <c r="AT25" s="132"/>
      <c r="AU25" s="132"/>
      <c r="AV25" s="132"/>
      <c r="AW25" s="132"/>
    </row>
    <row r="26" spans="1:611" ht="14">
      <c r="A26" s="83" t="s">
        <v>21</v>
      </c>
      <c r="B26" s="81"/>
      <c r="C26" s="103">
        <v>0.3</v>
      </c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4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  <c r="AE26" s="132"/>
      <c r="AF26" s="132"/>
      <c r="AG26" s="132"/>
      <c r="AH26" s="132"/>
      <c r="AI26" s="132"/>
      <c r="AJ26" s="132"/>
      <c r="AK26" s="132"/>
      <c r="AL26" s="132"/>
      <c r="AM26" s="132"/>
      <c r="AN26" s="132"/>
      <c r="AO26" s="132"/>
      <c r="AP26" s="132"/>
      <c r="AQ26" s="132"/>
      <c r="AR26" s="132"/>
      <c r="AS26" s="132"/>
      <c r="AT26" s="132"/>
      <c r="AU26" s="132"/>
      <c r="AV26" s="132"/>
      <c r="AW26" s="132"/>
    </row>
    <row r="27" spans="1:611" ht="14">
      <c r="A27" s="83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4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32"/>
      <c r="AL27" s="132"/>
      <c r="AM27" s="132"/>
      <c r="AN27" s="132"/>
      <c r="AO27" s="132"/>
      <c r="AP27" s="132"/>
      <c r="AQ27" s="132"/>
      <c r="AR27" s="132"/>
      <c r="AS27" s="132"/>
      <c r="AT27" s="132"/>
      <c r="AU27" s="132"/>
      <c r="AV27" s="132"/>
      <c r="AW27" s="132"/>
    </row>
    <row r="28" spans="1:611" ht="75">
      <c r="A28" s="163" t="s">
        <v>35</v>
      </c>
      <c r="B28" s="164" t="s">
        <v>36</v>
      </c>
      <c r="C28" s="158" t="s">
        <v>27</v>
      </c>
      <c r="D28" s="158" t="s">
        <v>156</v>
      </c>
      <c r="E28" s="158" t="s">
        <v>84</v>
      </c>
      <c r="F28" s="158" t="s">
        <v>157</v>
      </c>
      <c r="G28" s="158" t="s">
        <v>158</v>
      </c>
      <c r="H28" s="158" t="s">
        <v>159</v>
      </c>
      <c r="I28" s="158" t="s">
        <v>88</v>
      </c>
      <c r="J28" s="159" t="s">
        <v>160</v>
      </c>
      <c r="K28" s="160" t="s">
        <v>95</v>
      </c>
      <c r="L28" s="160" t="s">
        <v>126</v>
      </c>
      <c r="M28" s="160" t="s">
        <v>127</v>
      </c>
      <c r="N28" s="160" t="s">
        <v>128</v>
      </c>
      <c r="O28" s="161" t="s">
        <v>161</v>
      </c>
      <c r="P28" s="161" t="s">
        <v>162</v>
      </c>
      <c r="Q28" s="161" t="s">
        <v>25</v>
      </c>
      <c r="R28" s="161" t="s">
        <v>26</v>
      </c>
      <c r="S28" s="160" t="s">
        <v>56</v>
      </c>
      <c r="T28" s="162" t="s">
        <v>163</v>
      </c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  <c r="AF28" s="132"/>
      <c r="AG28" s="132"/>
      <c r="AH28" s="132"/>
      <c r="AI28" s="132"/>
      <c r="AJ28" s="132"/>
      <c r="AK28" s="132"/>
      <c r="AL28" s="132"/>
      <c r="AM28" s="132"/>
      <c r="AN28" s="132"/>
      <c r="AO28" s="132"/>
      <c r="AP28" s="132"/>
      <c r="AQ28" s="132"/>
      <c r="AR28" s="132"/>
      <c r="AS28" s="132"/>
      <c r="AT28" s="132"/>
      <c r="AU28" s="132"/>
      <c r="AV28" s="132"/>
      <c r="AW28" s="132"/>
    </row>
    <row r="29" spans="1:611" ht="14">
      <c r="A29" s="167" t="str">
        <f>'TAS Apr 2018'!K6</f>
        <v>Aurora Energy</v>
      </c>
      <c r="B29" s="180" t="str">
        <f>'TAS Apr 2018'!L6</f>
        <v>Regulated</v>
      </c>
      <c r="C29" s="141">
        <f>91*'TAS Apr 2018'!M6/100</f>
        <v>89.503050000000002</v>
      </c>
      <c r="D29" s="141">
        <f>($C$23*$C$24)*'TAS Apr 2018'!N6/100</f>
        <v>372.375</v>
      </c>
      <c r="E29" s="141">
        <v>0</v>
      </c>
      <c r="F29" s="142">
        <v>0</v>
      </c>
      <c r="G29" s="143">
        <f>($C$23*$C$25)*'TAS Apr 2018'!AI6/100</f>
        <v>358.86</v>
      </c>
      <c r="H29" s="144">
        <f>($C$23*$C$26)*'TAS Apr 2018'!W6/100</f>
        <v>157.42499999999998</v>
      </c>
      <c r="I29" s="145">
        <f>SUM(C29:H29)</f>
        <v>978.16305</v>
      </c>
      <c r="J29" s="146">
        <f>I29*4</f>
        <v>3912.6522</v>
      </c>
      <c r="K29" s="140">
        <v>0</v>
      </c>
      <c r="L29" s="140">
        <f>'TAS Apr 2018'!AY6</f>
        <v>0</v>
      </c>
      <c r="M29" s="140">
        <f>'TAS Apr 2018'!AZ6</f>
        <v>0</v>
      </c>
      <c r="N29" s="140">
        <f>'TAS Apr 2018'!BA6</f>
        <v>0</v>
      </c>
      <c r="O29" s="146">
        <f>J29</f>
        <v>3912.6522</v>
      </c>
      <c r="P29" s="146">
        <f>O29-(O29*M29/100)</f>
        <v>3912.6522</v>
      </c>
      <c r="Q29" s="146">
        <f>O29*1.1</f>
        <v>4303.9174200000007</v>
      </c>
      <c r="R29" s="146">
        <f>P29*1.1</f>
        <v>4303.9174200000007</v>
      </c>
      <c r="S29" s="147">
        <f>'TAS Apr 2018'!BH6</f>
        <v>0</v>
      </c>
      <c r="T29" s="148">
        <f>'TAS Apr 2018'!BI6</f>
        <v>0</v>
      </c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132"/>
      <c r="AI29" s="132"/>
      <c r="AJ29" s="132"/>
      <c r="AK29" s="132"/>
      <c r="AL29" s="132"/>
      <c r="AM29" s="132"/>
      <c r="AN29" s="132"/>
      <c r="AO29" s="132"/>
      <c r="AP29" s="132"/>
      <c r="AQ29" s="132"/>
      <c r="AR29" s="132"/>
      <c r="AS29" s="132"/>
      <c r="AT29" s="132"/>
      <c r="AU29" s="132"/>
      <c r="AV29" s="132"/>
      <c r="AW29" s="132"/>
    </row>
    <row r="30" spans="1:611" s="125" customFormat="1" ht="15" thickBot="1">
      <c r="A30" s="170" t="str">
        <f>'TAS Apr 2018'!K7</f>
        <v>ERM Power</v>
      </c>
      <c r="B30" s="181" t="str">
        <f>'TAS Apr 2018'!L7</f>
        <v>Adjustable</v>
      </c>
      <c r="C30" s="150">
        <f>91*'TAS Apr 2018'!M7/100</f>
        <v>106.47</v>
      </c>
      <c r="D30" s="150">
        <f>($C$23*$C$24)*'TAS Apr 2018'!N7/100</f>
        <v>377.85</v>
      </c>
      <c r="E30" s="150">
        <v>0</v>
      </c>
      <c r="F30" s="151">
        <v>0</v>
      </c>
      <c r="G30" s="152">
        <f>($C$23*$C$25)*'TAS Apr 2018'!AI7/100</f>
        <v>375.2</v>
      </c>
      <c r="H30" s="153">
        <f>($C$23*$C$26)*'TAS Apr 2018'!W7/100</f>
        <v>196.5</v>
      </c>
      <c r="I30" s="154">
        <f>SUM(C30:H30)</f>
        <v>1056.02</v>
      </c>
      <c r="J30" s="155">
        <f t="shared" ref="J30" si="3">I30*4</f>
        <v>4224.08</v>
      </c>
      <c r="K30" s="149">
        <v>0</v>
      </c>
      <c r="L30" s="149">
        <f>'TAS Apr 2018'!AY7</f>
        <v>0</v>
      </c>
      <c r="M30" s="149">
        <f>'TAS Apr 2018'!AZ7</f>
        <v>0</v>
      </c>
      <c r="N30" s="149">
        <f>'TAS Apr 2018'!BA7</f>
        <v>0</v>
      </c>
      <c r="O30" s="155">
        <f>J30-((I30-C30)*L30/100)*4</f>
        <v>4224.08</v>
      </c>
      <c r="P30" s="155">
        <f>O30-(O30*M30/100)</f>
        <v>4224.08</v>
      </c>
      <c r="Q30" s="155">
        <f>O30*1.1</f>
        <v>4646.4880000000003</v>
      </c>
      <c r="R30" s="155">
        <f>P30*1.1</f>
        <v>4646.4880000000003</v>
      </c>
      <c r="S30" s="156">
        <f>'TAS Apr 2018'!BH7</f>
        <v>0</v>
      </c>
      <c r="T30" s="157">
        <f>'TAS Apr 2018'!BI7</f>
        <v>0</v>
      </c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  <c r="AF30" s="132"/>
      <c r="AG30" s="132"/>
      <c r="AH30" s="132"/>
      <c r="AI30" s="132"/>
      <c r="AJ30" s="132"/>
      <c r="AK30" s="132"/>
      <c r="AL30" s="132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2"/>
      <c r="AX30" s="129"/>
      <c r="AY30" s="129"/>
      <c r="AZ30" s="129"/>
      <c r="BA30" s="129"/>
      <c r="BB30" s="129"/>
      <c r="BC30" s="129"/>
      <c r="BD30" s="129"/>
      <c r="BE30" s="129"/>
      <c r="BF30" s="129"/>
      <c r="BG30" s="129"/>
      <c r="BH30" s="129"/>
      <c r="BI30" s="129"/>
      <c r="BJ30" s="129"/>
      <c r="BK30" s="129"/>
      <c r="BL30" s="129"/>
      <c r="BM30" s="129"/>
      <c r="BN30" s="129"/>
      <c r="BO30" s="129"/>
      <c r="BP30" s="129"/>
      <c r="BQ30" s="129"/>
      <c r="BR30" s="129"/>
      <c r="BS30" s="129"/>
      <c r="BT30" s="129"/>
      <c r="BU30" s="129"/>
      <c r="BV30" s="129"/>
      <c r="BW30" s="129"/>
      <c r="BX30" s="129"/>
      <c r="BY30" s="129"/>
      <c r="BZ30" s="129"/>
      <c r="CA30" s="129"/>
      <c r="CB30" s="129"/>
      <c r="CC30" s="129"/>
      <c r="CD30" s="129"/>
      <c r="CE30" s="129"/>
      <c r="CF30" s="129"/>
      <c r="CG30" s="129"/>
      <c r="CH30" s="129"/>
      <c r="CI30" s="129"/>
      <c r="CJ30" s="129"/>
      <c r="CK30" s="129"/>
      <c r="CL30" s="129"/>
      <c r="CM30" s="129"/>
      <c r="CN30" s="129"/>
      <c r="CO30" s="129"/>
      <c r="CP30" s="129"/>
      <c r="CQ30" s="129"/>
      <c r="CR30" s="129"/>
      <c r="CS30" s="129"/>
      <c r="CT30" s="129"/>
      <c r="CU30" s="129"/>
      <c r="CV30" s="129"/>
      <c r="CW30" s="129"/>
      <c r="CX30" s="129"/>
      <c r="CY30" s="129"/>
      <c r="CZ30" s="129"/>
      <c r="DA30" s="129"/>
      <c r="DB30" s="129"/>
      <c r="DC30" s="129"/>
      <c r="DD30" s="129"/>
      <c r="DE30" s="129"/>
      <c r="DF30" s="129"/>
      <c r="DG30" s="129"/>
      <c r="DH30" s="129"/>
      <c r="DI30" s="129"/>
      <c r="DJ30" s="129"/>
      <c r="DK30" s="129"/>
      <c r="DL30" s="129"/>
      <c r="DM30" s="129"/>
      <c r="DN30" s="129"/>
      <c r="DO30" s="129"/>
      <c r="DP30" s="129"/>
      <c r="DQ30" s="129"/>
      <c r="DR30" s="129"/>
      <c r="DS30" s="129"/>
      <c r="DT30" s="129"/>
      <c r="DU30" s="129"/>
      <c r="DV30" s="129"/>
      <c r="DW30" s="129"/>
      <c r="DX30" s="129"/>
      <c r="DY30" s="129"/>
      <c r="DZ30" s="129"/>
      <c r="EA30" s="129"/>
      <c r="EB30" s="129"/>
      <c r="EC30" s="129"/>
      <c r="ED30" s="129"/>
      <c r="EE30" s="129"/>
      <c r="EF30" s="129"/>
      <c r="EG30" s="129"/>
      <c r="EH30" s="111"/>
      <c r="EI30" s="111"/>
      <c r="EJ30" s="111"/>
      <c r="EK30" s="111"/>
      <c r="EL30" s="111"/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/>
      <c r="FF30" s="111"/>
      <c r="FG30" s="111"/>
      <c r="FH30" s="111"/>
      <c r="FI30" s="111"/>
      <c r="FJ30" s="111"/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111"/>
      <c r="FY30" s="111"/>
      <c r="FZ30" s="111"/>
      <c r="GA30" s="111"/>
      <c r="GB30" s="111"/>
      <c r="GC30" s="111"/>
      <c r="GD30" s="111"/>
      <c r="GE30" s="111"/>
      <c r="GF30" s="111"/>
      <c r="GG30" s="111"/>
      <c r="GH30" s="111"/>
      <c r="GI30" s="111"/>
      <c r="GJ30" s="111"/>
      <c r="GK30" s="111"/>
      <c r="GL30" s="111"/>
      <c r="GM30" s="111"/>
      <c r="GN30" s="111"/>
      <c r="GO30" s="111"/>
      <c r="GP30" s="111"/>
      <c r="GQ30" s="111"/>
      <c r="GR30" s="111"/>
      <c r="GS30" s="111"/>
      <c r="GT30" s="111"/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/>
      <c r="HI30" s="111"/>
      <c r="HJ30" s="111"/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/>
      <c r="HW30" s="111"/>
      <c r="HX30" s="111"/>
      <c r="HY30" s="111"/>
      <c r="HZ30" s="111"/>
      <c r="IA30" s="111"/>
      <c r="IB30" s="111"/>
      <c r="IC30" s="111"/>
      <c r="ID30" s="111"/>
      <c r="IE30" s="111"/>
      <c r="IF30" s="111"/>
      <c r="IG30" s="111"/>
      <c r="IH30" s="111"/>
      <c r="II30" s="111"/>
      <c r="IJ30" s="111"/>
      <c r="IK30" s="111"/>
      <c r="IL30" s="111"/>
      <c r="IM30" s="111"/>
      <c r="IN30" s="111"/>
      <c r="IO30" s="111"/>
      <c r="IP30" s="111"/>
      <c r="IQ30" s="111"/>
      <c r="IR30" s="111"/>
      <c r="IS30" s="111"/>
      <c r="IT30" s="111"/>
      <c r="IU30" s="111"/>
      <c r="IV30" s="111"/>
      <c r="IW30" s="111"/>
      <c r="IX30" s="111"/>
      <c r="IY30" s="111"/>
      <c r="IZ30" s="111"/>
      <c r="JA30" s="111"/>
      <c r="JB30" s="111"/>
      <c r="JC30" s="111"/>
      <c r="JD30" s="111"/>
      <c r="JE30" s="111"/>
      <c r="JF30" s="111"/>
      <c r="JG30" s="111"/>
      <c r="JH30" s="111"/>
      <c r="JI30" s="111"/>
      <c r="JJ30" s="111"/>
      <c r="JK30" s="111"/>
      <c r="JL30" s="111"/>
      <c r="JM30" s="111"/>
      <c r="JN30" s="111"/>
      <c r="JO30" s="111"/>
      <c r="JP30" s="111"/>
      <c r="JQ30" s="111"/>
      <c r="JR30" s="111"/>
      <c r="JS30" s="111"/>
      <c r="JT30" s="111"/>
      <c r="JU30" s="111"/>
      <c r="JV30" s="111"/>
      <c r="JW30" s="111"/>
      <c r="JX30" s="111"/>
      <c r="JY30" s="111"/>
      <c r="JZ30" s="111"/>
      <c r="KA30" s="111"/>
      <c r="KB30" s="111"/>
      <c r="KC30" s="111"/>
      <c r="KD30" s="111"/>
      <c r="KE30" s="111"/>
      <c r="KF30" s="111"/>
      <c r="KG30" s="111"/>
      <c r="KH30" s="111"/>
      <c r="KI30" s="111"/>
      <c r="KJ30" s="111"/>
      <c r="KK30" s="111"/>
      <c r="KL30" s="111"/>
      <c r="KM30" s="111"/>
      <c r="KN30" s="111"/>
      <c r="KO30" s="111"/>
      <c r="KP30" s="111"/>
      <c r="KQ30" s="111"/>
      <c r="KR30" s="111"/>
      <c r="KS30" s="111"/>
      <c r="KT30" s="111"/>
      <c r="KU30" s="111"/>
      <c r="KV30" s="111"/>
      <c r="KW30" s="111"/>
      <c r="KX30" s="111"/>
      <c r="KY30" s="111"/>
      <c r="KZ30" s="111"/>
      <c r="LA30" s="111"/>
      <c r="LB30" s="111"/>
      <c r="LC30" s="111"/>
      <c r="LD30" s="111"/>
      <c r="LE30" s="111"/>
      <c r="LF30" s="111"/>
      <c r="LG30" s="111"/>
      <c r="LH30" s="111"/>
      <c r="LI30" s="111"/>
      <c r="LJ30" s="111"/>
      <c r="LK30" s="111"/>
      <c r="LL30" s="111"/>
      <c r="LM30" s="111"/>
      <c r="LN30" s="111"/>
      <c r="LO30" s="111"/>
      <c r="LP30" s="111"/>
      <c r="LQ30" s="111"/>
      <c r="LR30" s="111"/>
      <c r="LS30" s="111"/>
      <c r="LT30" s="111"/>
      <c r="LU30" s="111"/>
      <c r="LV30" s="111"/>
      <c r="LW30" s="111"/>
      <c r="LX30" s="111"/>
      <c r="LY30" s="111"/>
      <c r="LZ30" s="111"/>
      <c r="MA30" s="111"/>
      <c r="MB30" s="111"/>
      <c r="MC30" s="111"/>
      <c r="MD30" s="111"/>
      <c r="ME30" s="111"/>
      <c r="MF30" s="111"/>
      <c r="MG30" s="111"/>
      <c r="MH30" s="111"/>
      <c r="MI30" s="111"/>
      <c r="MJ30" s="111"/>
      <c r="MK30" s="111"/>
      <c r="ML30" s="111"/>
      <c r="MM30" s="111"/>
      <c r="MN30" s="111"/>
      <c r="MO30" s="111"/>
      <c r="MP30" s="111"/>
      <c r="MQ30" s="111"/>
      <c r="MR30" s="111"/>
      <c r="MS30" s="111"/>
      <c r="MT30" s="111"/>
      <c r="MU30" s="111"/>
      <c r="MV30" s="111"/>
      <c r="MW30" s="111"/>
      <c r="MX30" s="111"/>
      <c r="MY30" s="111"/>
      <c r="MZ30" s="111"/>
      <c r="NA30" s="111"/>
      <c r="NB30" s="111"/>
      <c r="NC30" s="111"/>
      <c r="ND30" s="111"/>
      <c r="NE30" s="111"/>
      <c r="NF30" s="111"/>
      <c r="NG30" s="111"/>
      <c r="NH30" s="111"/>
      <c r="NI30" s="111"/>
      <c r="NJ30" s="111"/>
      <c r="NK30" s="111"/>
      <c r="NL30" s="111"/>
      <c r="NM30" s="111"/>
      <c r="NN30" s="111"/>
      <c r="NO30" s="111"/>
      <c r="NP30" s="111"/>
      <c r="NQ30" s="111"/>
      <c r="NR30" s="111"/>
      <c r="NS30" s="111"/>
      <c r="NT30" s="111"/>
      <c r="NU30" s="111"/>
      <c r="NV30" s="111"/>
      <c r="NW30" s="111"/>
      <c r="NX30" s="111"/>
      <c r="NY30" s="111"/>
      <c r="NZ30" s="111"/>
      <c r="OA30" s="111"/>
      <c r="OB30" s="111"/>
      <c r="OC30" s="111"/>
      <c r="OD30" s="111"/>
      <c r="OE30" s="111"/>
      <c r="OF30" s="111"/>
      <c r="OG30" s="111"/>
      <c r="OH30" s="111"/>
      <c r="OI30" s="111"/>
      <c r="OJ30" s="111"/>
      <c r="OK30" s="111"/>
      <c r="OL30" s="111"/>
      <c r="OM30" s="111"/>
      <c r="ON30" s="111"/>
      <c r="OO30" s="111"/>
      <c r="OP30" s="111"/>
      <c r="OQ30" s="111"/>
      <c r="OR30" s="111"/>
      <c r="OS30" s="111"/>
      <c r="OT30" s="111"/>
      <c r="OU30" s="111"/>
      <c r="OV30" s="111"/>
      <c r="OW30" s="111"/>
      <c r="OX30" s="111"/>
      <c r="OY30" s="111"/>
      <c r="OZ30" s="111"/>
      <c r="PA30" s="111"/>
      <c r="PB30" s="111"/>
      <c r="PC30" s="111"/>
      <c r="PD30" s="111"/>
      <c r="PE30" s="111"/>
      <c r="PF30" s="111"/>
      <c r="PG30" s="111"/>
      <c r="PH30" s="111"/>
      <c r="PI30" s="111"/>
      <c r="PJ30" s="111"/>
      <c r="PK30" s="111"/>
      <c r="PL30" s="111"/>
      <c r="PM30" s="111"/>
      <c r="PN30" s="111"/>
      <c r="PO30" s="111"/>
      <c r="PP30" s="111"/>
      <c r="PQ30" s="111"/>
      <c r="PR30" s="111"/>
      <c r="PS30" s="111"/>
      <c r="PT30" s="111"/>
      <c r="PU30" s="111"/>
      <c r="PV30" s="111"/>
      <c r="PW30" s="111"/>
      <c r="PX30" s="111"/>
      <c r="PY30" s="111"/>
      <c r="PZ30" s="111"/>
      <c r="QA30" s="111"/>
      <c r="QB30" s="111"/>
      <c r="QC30" s="111"/>
      <c r="QD30" s="111"/>
      <c r="QE30" s="111"/>
      <c r="QF30" s="111"/>
      <c r="QG30" s="111"/>
      <c r="QH30" s="111"/>
      <c r="QI30" s="111"/>
      <c r="QJ30" s="111"/>
      <c r="QK30" s="111"/>
      <c r="QL30" s="111"/>
      <c r="QM30" s="111"/>
      <c r="QN30" s="111"/>
      <c r="QO30" s="111"/>
      <c r="QP30" s="111"/>
      <c r="QQ30" s="111"/>
      <c r="QR30" s="111"/>
      <c r="QS30" s="111"/>
      <c r="QT30" s="111"/>
      <c r="QU30" s="111"/>
      <c r="QV30" s="111"/>
      <c r="QW30" s="111"/>
      <c r="QX30" s="111"/>
      <c r="QY30" s="111"/>
      <c r="QZ30" s="111"/>
      <c r="RA30" s="111"/>
      <c r="RB30" s="111"/>
      <c r="RC30" s="111"/>
      <c r="RD30" s="111"/>
      <c r="RE30" s="111"/>
      <c r="RF30" s="111"/>
      <c r="RG30" s="111"/>
      <c r="RH30" s="111"/>
      <c r="RI30" s="111"/>
      <c r="RJ30" s="111"/>
      <c r="RK30" s="111"/>
      <c r="RL30" s="111"/>
      <c r="RM30" s="111"/>
      <c r="RN30" s="111"/>
      <c r="RO30" s="111"/>
      <c r="RP30" s="111"/>
      <c r="RQ30" s="111"/>
      <c r="RR30" s="111"/>
      <c r="RS30" s="111"/>
      <c r="RT30" s="111"/>
      <c r="RU30" s="111"/>
      <c r="RV30" s="111"/>
      <c r="RW30" s="111"/>
      <c r="RX30" s="111"/>
      <c r="RY30" s="111"/>
      <c r="RZ30" s="111"/>
      <c r="SA30" s="111"/>
      <c r="SB30" s="111"/>
      <c r="SC30" s="111"/>
      <c r="SD30" s="111"/>
      <c r="SE30" s="111"/>
      <c r="SF30" s="111"/>
      <c r="SG30" s="111"/>
      <c r="SH30" s="111"/>
      <c r="SI30" s="111"/>
      <c r="SJ30" s="111"/>
      <c r="SK30" s="111"/>
      <c r="SL30" s="111"/>
      <c r="SM30" s="111"/>
      <c r="SN30" s="111"/>
      <c r="SO30" s="111"/>
      <c r="SP30" s="111"/>
      <c r="SQ30" s="111"/>
      <c r="SR30" s="111"/>
      <c r="SS30" s="111"/>
      <c r="ST30" s="111"/>
      <c r="SU30" s="111"/>
      <c r="SV30" s="111"/>
      <c r="SW30" s="111"/>
      <c r="SX30" s="111"/>
      <c r="SY30" s="111"/>
      <c r="SZ30" s="111"/>
      <c r="TA30" s="111"/>
      <c r="TB30" s="111"/>
      <c r="TC30" s="111"/>
      <c r="TD30" s="111"/>
      <c r="TE30" s="111"/>
      <c r="TF30" s="111"/>
      <c r="TG30" s="111"/>
      <c r="TH30" s="111"/>
      <c r="TI30" s="111"/>
      <c r="TJ30" s="111"/>
      <c r="TK30" s="111"/>
      <c r="TL30" s="111"/>
      <c r="TM30" s="111"/>
      <c r="TN30" s="111"/>
      <c r="TO30" s="111"/>
      <c r="TP30" s="111"/>
      <c r="TQ30" s="111"/>
      <c r="TR30" s="111"/>
      <c r="TS30" s="111"/>
      <c r="TT30" s="111"/>
      <c r="TU30" s="111"/>
      <c r="TV30" s="111"/>
      <c r="TW30" s="111"/>
      <c r="TX30" s="111"/>
      <c r="TY30" s="111"/>
      <c r="TZ30" s="111"/>
      <c r="UA30" s="111"/>
      <c r="UB30" s="111"/>
      <c r="UC30" s="111"/>
      <c r="UD30" s="111"/>
      <c r="UE30" s="111"/>
      <c r="UF30" s="111"/>
      <c r="UG30" s="111"/>
      <c r="UH30" s="111"/>
      <c r="UI30" s="111"/>
      <c r="UJ30" s="111"/>
      <c r="UK30" s="111"/>
      <c r="UL30" s="111"/>
      <c r="UM30" s="111"/>
      <c r="UN30" s="111"/>
      <c r="UO30" s="111"/>
      <c r="UP30" s="111"/>
      <c r="UQ30" s="111"/>
      <c r="UR30" s="111"/>
      <c r="US30" s="111"/>
      <c r="UT30" s="111"/>
      <c r="UU30" s="111"/>
      <c r="UV30" s="111"/>
      <c r="UW30" s="111"/>
      <c r="UX30" s="111"/>
      <c r="UY30" s="111"/>
      <c r="UZ30" s="111"/>
      <c r="VA30" s="111"/>
      <c r="VB30" s="111"/>
      <c r="VC30" s="111"/>
      <c r="VD30" s="111"/>
      <c r="VE30" s="111"/>
      <c r="VF30" s="111"/>
      <c r="VG30" s="111"/>
      <c r="VH30" s="111"/>
      <c r="VI30" s="111"/>
      <c r="VJ30" s="111"/>
      <c r="VK30" s="111"/>
      <c r="VL30" s="111"/>
      <c r="VM30" s="111"/>
      <c r="VN30" s="111"/>
      <c r="VO30" s="111"/>
      <c r="VP30" s="111"/>
      <c r="VQ30" s="111"/>
      <c r="VR30" s="111"/>
      <c r="VS30" s="111"/>
      <c r="VT30" s="111"/>
      <c r="VU30" s="111"/>
      <c r="VV30" s="111"/>
      <c r="VW30" s="111"/>
      <c r="VX30" s="111"/>
      <c r="VY30" s="111"/>
      <c r="VZ30" s="111"/>
      <c r="WA30" s="111"/>
      <c r="WB30" s="111"/>
      <c r="WC30" s="111"/>
      <c r="WD30" s="111"/>
      <c r="WE30" s="111"/>
      <c r="WF30" s="111"/>
      <c r="WG30" s="111"/>
      <c r="WH30" s="111"/>
      <c r="WI30" s="111"/>
      <c r="WJ30" s="111"/>
      <c r="WK30" s="111"/>
      <c r="WL30" s="111"/>
      <c r="WM30" s="111"/>
    </row>
    <row r="31" spans="1:611" s="129" customFormat="1" ht="14">
      <c r="A31" s="128"/>
      <c r="B31" s="128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  <c r="AF31" s="132"/>
      <c r="AG31" s="132"/>
      <c r="AH31" s="132"/>
      <c r="AI31" s="132"/>
      <c r="AJ31" s="132"/>
      <c r="AK31" s="132"/>
      <c r="AL31" s="132"/>
      <c r="AM31" s="132"/>
      <c r="AN31" s="132"/>
      <c r="AO31" s="132"/>
      <c r="AP31" s="132"/>
      <c r="AQ31" s="132"/>
      <c r="AR31" s="132"/>
      <c r="AS31" s="132"/>
      <c r="AT31" s="132"/>
      <c r="AU31" s="132"/>
      <c r="AV31" s="132"/>
      <c r="AW31" s="132"/>
    </row>
    <row r="32" spans="1:611" s="129" customFormat="1" ht="14">
      <c r="A32" s="128"/>
      <c r="B32" s="128"/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33"/>
      <c r="P32" s="133"/>
      <c r="Q32" s="133"/>
      <c r="R32" s="133"/>
      <c r="S32" s="133"/>
      <c r="T32" s="128"/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  <c r="AE32" s="132"/>
      <c r="AF32" s="132"/>
      <c r="AG32" s="132"/>
      <c r="AH32" s="132"/>
      <c r="AI32" s="132"/>
      <c r="AJ32" s="132"/>
      <c r="AK32" s="132"/>
      <c r="AL32" s="132"/>
      <c r="AM32" s="132"/>
      <c r="AN32" s="132"/>
      <c r="AO32" s="132"/>
      <c r="AP32" s="132"/>
      <c r="AQ32" s="132"/>
      <c r="AR32" s="132"/>
      <c r="AS32" s="132"/>
      <c r="AT32" s="132"/>
      <c r="AU32" s="132"/>
      <c r="AV32" s="132"/>
      <c r="AW32" s="132"/>
    </row>
    <row r="33" spans="1:49" s="129" customFormat="1" ht="14">
      <c r="A33" s="128"/>
      <c r="B33" s="128"/>
      <c r="C33" s="128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33"/>
      <c r="P33" s="133"/>
      <c r="Q33" s="133"/>
      <c r="R33" s="133"/>
      <c r="S33" s="133"/>
      <c r="T33" s="128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  <c r="AF33" s="132"/>
      <c r="AG33" s="132"/>
      <c r="AH33" s="132"/>
      <c r="AI33" s="132"/>
      <c r="AJ33" s="132"/>
      <c r="AK33" s="132"/>
      <c r="AL33" s="132"/>
      <c r="AM33" s="132"/>
      <c r="AN33" s="132"/>
      <c r="AO33" s="132"/>
      <c r="AP33" s="132"/>
      <c r="AQ33" s="132"/>
      <c r="AR33" s="132"/>
      <c r="AS33" s="132"/>
      <c r="AT33" s="132"/>
      <c r="AU33" s="132"/>
      <c r="AV33" s="132"/>
      <c r="AW33" s="132"/>
    </row>
    <row r="34" spans="1:49" s="129" customFormat="1" ht="14">
      <c r="A34" s="128"/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33"/>
      <c r="P34" s="133"/>
      <c r="Q34" s="133"/>
      <c r="R34" s="133"/>
      <c r="S34" s="133"/>
      <c r="T34" s="128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</row>
    <row r="35" spans="1:49" s="129" customFormat="1" ht="14">
      <c r="A35" s="128"/>
      <c r="B35" s="128"/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33"/>
      <c r="P35" s="133"/>
      <c r="Q35" s="133"/>
      <c r="R35" s="133"/>
      <c r="S35" s="133"/>
      <c r="T35" s="128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2"/>
      <c r="AO35" s="132"/>
      <c r="AP35" s="132"/>
      <c r="AQ35" s="132"/>
      <c r="AR35" s="132"/>
      <c r="AS35" s="132"/>
      <c r="AT35" s="132"/>
      <c r="AU35" s="132"/>
      <c r="AV35" s="132"/>
      <c r="AW35" s="132"/>
    </row>
    <row r="36" spans="1:49" s="129" customFormat="1" ht="14">
      <c r="A36" s="128"/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33"/>
      <c r="P36" s="133"/>
      <c r="Q36" s="133"/>
      <c r="R36" s="133"/>
      <c r="S36" s="133"/>
      <c r="T36" s="128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2"/>
      <c r="AO36" s="132"/>
      <c r="AP36" s="132"/>
      <c r="AQ36" s="132"/>
      <c r="AR36" s="132"/>
      <c r="AS36" s="132"/>
      <c r="AT36" s="132"/>
      <c r="AU36" s="132"/>
      <c r="AV36" s="132"/>
      <c r="AW36" s="132"/>
    </row>
    <row r="37" spans="1:49" s="129" customFormat="1" ht="14">
      <c r="A37" s="128"/>
      <c r="B37" s="128"/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33"/>
      <c r="P37" s="133"/>
      <c r="Q37" s="133"/>
      <c r="R37" s="133"/>
      <c r="S37" s="133"/>
      <c r="T37" s="128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  <c r="AF37" s="132"/>
      <c r="AG37" s="132"/>
      <c r="AH37" s="132"/>
      <c r="AI37" s="132"/>
      <c r="AJ37" s="132"/>
      <c r="AK37" s="132"/>
      <c r="AL37" s="132"/>
      <c r="AM37" s="132"/>
      <c r="AN37" s="132"/>
      <c r="AO37" s="132"/>
      <c r="AP37" s="132"/>
      <c r="AQ37" s="132"/>
      <c r="AR37" s="132"/>
      <c r="AS37" s="132"/>
      <c r="AT37" s="132"/>
      <c r="AU37" s="132"/>
      <c r="AV37" s="132"/>
      <c r="AW37" s="132"/>
    </row>
    <row r="38" spans="1:49" s="129" customFormat="1" ht="14">
      <c r="A38" s="128"/>
      <c r="B38" s="128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33"/>
      <c r="P38" s="133"/>
      <c r="Q38" s="133"/>
      <c r="R38" s="133"/>
      <c r="S38" s="133"/>
      <c r="T38" s="128"/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  <c r="AE38" s="132"/>
      <c r="AF38" s="132"/>
      <c r="AG38" s="132"/>
      <c r="AH38" s="132"/>
      <c r="AI38" s="132"/>
      <c r="AJ38" s="132"/>
      <c r="AK38" s="132"/>
      <c r="AL38" s="132"/>
      <c r="AM38" s="132"/>
      <c r="AN38" s="132"/>
      <c r="AO38" s="132"/>
      <c r="AP38" s="132"/>
      <c r="AQ38" s="132"/>
      <c r="AR38" s="132"/>
      <c r="AS38" s="132"/>
      <c r="AT38" s="132"/>
      <c r="AU38" s="132"/>
      <c r="AV38" s="132"/>
      <c r="AW38" s="132"/>
    </row>
    <row r="39" spans="1:49" s="129" customFormat="1" ht="14">
      <c r="A39" s="128"/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33"/>
      <c r="P39" s="133"/>
      <c r="Q39" s="133"/>
      <c r="R39" s="133"/>
      <c r="S39" s="133"/>
      <c r="T39" s="128"/>
      <c r="U39" s="132"/>
      <c r="V39" s="132"/>
      <c r="W39" s="132"/>
      <c r="X39" s="132"/>
      <c r="Y39" s="132"/>
      <c r="Z39" s="132"/>
      <c r="AA39" s="132"/>
      <c r="AB39" s="132"/>
      <c r="AC39" s="132"/>
      <c r="AD39" s="132"/>
      <c r="AE39" s="132"/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</row>
    <row r="40" spans="1:49" s="129" customFormat="1" ht="14">
      <c r="A40" s="128"/>
      <c r="B40" s="128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33"/>
      <c r="P40" s="133"/>
      <c r="Q40" s="133"/>
      <c r="R40" s="133"/>
      <c r="S40" s="133"/>
      <c r="T40" s="128"/>
      <c r="U40" s="132"/>
      <c r="V40" s="132"/>
      <c r="W40" s="132"/>
      <c r="X40" s="132"/>
      <c r="Y40" s="132"/>
      <c r="Z40" s="132"/>
      <c r="AA40" s="132"/>
      <c r="AB40" s="132"/>
      <c r="AC40" s="132"/>
      <c r="AD40" s="132"/>
      <c r="AE40" s="132"/>
      <c r="AF40" s="132"/>
      <c r="AG40" s="132"/>
      <c r="AH40" s="132"/>
      <c r="AI40" s="132"/>
      <c r="AJ40" s="132"/>
      <c r="AK40" s="132"/>
      <c r="AL40" s="132"/>
      <c r="AM40" s="132"/>
      <c r="AN40" s="132"/>
      <c r="AO40" s="132"/>
      <c r="AP40" s="132"/>
      <c r="AQ40" s="132"/>
      <c r="AR40" s="132"/>
      <c r="AS40" s="132"/>
      <c r="AT40" s="132"/>
      <c r="AU40" s="132"/>
      <c r="AV40" s="132"/>
      <c r="AW40" s="132"/>
    </row>
    <row r="41" spans="1:49" s="129" customFormat="1" ht="14">
      <c r="A41" s="128"/>
      <c r="B41" s="128"/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33"/>
      <c r="P41" s="133"/>
      <c r="Q41" s="133"/>
      <c r="R41" s="133"/>
      <c r="S41" s="133"/>
      <c r="T41" s="128"/>
      <c r="U41" s="132"/>
      <c r="V41" s="132"/>
      <c r="W41" s="132"/>
      <c r="X41" s="132"/>
      <c r="Y41" s="132"/>
      <c r="Z41" s="132"/>
      <c r="AA41" s="132"/>
      <c r="AB41" s="132"/>
      <c r="AC41" s="132"/>
      <c r="AD41" s="132"/>
      <c r="AE41" s="132"/>
      <c r="AF41" s="132"/>
      <c r="AG41" s="132"/>
      <c r="AH41" s="132"/>
      <c r="AI41" s="132"/>
      <c r="AJ41" s="132"/>
      <c r="AK41" s="132"/>
      <c r="AL41" s="132"/>
      <c r="AM41" s="132"/>
      <c r="AN41" s="132"/>
      <c r="AO41" s="132"/>
      <c r="AP41" s="132"/>
      <c r="AQ41" s="132"/>
      <c r="AR41" s="132"/>
      <c r="AS41" s="132"/>
      <c r="AT41" s="132"/>
      <c r="AU41" s="132"/>
      <c r="AV41" s="132"/>
      <c r="AW41" s="132"/>
    </row>
    <row r="42" spans="1:49" s="129" customFormat="1" ht="14">
      <c r="A42" s="128"/>
      <c r="B42" s="128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33"/>
      <c r="P42" s="133"/>
      <c r="Q42" s="133"/>
      <c r="R42" s="133"/>
      <c r="S42" s="133"/>
      <c r="T42" s="128"/>
      <c r="U42" s="132"/>
      <c r="V42" s="132"/>
      <c r="W42" s="132"/>
      <c r="X42" s="132"/>
      <c r="Y42" s="132"/>
      <c r="Z42" s="132"/>
      <c r="AA42" s="132"/>
      <c r="AB42" s="132"/>
      <c r="AC42" s="132"/>
      <c r="AD42" s="132"/>
      <c r="AE42" s="132"/>
      <c r="AF42" s="132"/>
      <c r="AG42" s="132"/>
      <c r="AH42" s="132"/>
      <c r="AI42" s="132"/>
      <c r="AJ42" s="132"/>
      <c r="AK42" s="132"/>
      <c r="AL42" s="132"/>
      <c r="AM42" s="132"/>
      <c r="AN42" s="132"/>
      <c r="AO42" s="132"/>
      <c r="AP42" s="132"/>
      <c r="AQ42" s="132"/>
      <c r="AR42" s="132"/>
      <c r="AS42" s="132"/>
      <c r="AT42" s="132"/>
      <c r="AU42" s="132"/>
      <c r="AV42" s="132"/>
      <c r="AW42" s="132"/>
    </row>
    <row r="43" spans="1:49" s="129" customFormat="1" ht="14">
      <c r="A43" s="128"/>
      <c r="B43" s="128"/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33"/>
      <c r="P43" s="133"/>
      <c r="Q43" s="133"/>
      <c r="R43" s="133"/>
      <c r="S43" s="133"/>
      <c r="T43" s="128"/>
      <c r="U43" s="132"/>
      <c r="V43" s="132"/>
      <c r="W43" s="132"/>
      <c r="X43" s="132"/>
      <c r="Y43" s="132"/>
      <c r="Z43" s="132"/>
      <c r="AA43" s="132"/>
      <c r="AB43" s="132"/>
      <c r="AC43" s="132"/>
      <c r="AD43" s="132"/>
      <c r="AE43" s="132"/>
      <c r="AF43" s="132"/>
      <c r="AG43" s="132"/>
      <c r="AH43" s="132"/>
      <c r="AI43" s="132"/>
      <c r="AJ43" s="132"/>
      <c r="AK43" s="132"/>
      <c r="AL43" s="132"/>
      <c r="AM43" s="132"/>
      <c r="AN43" s="132"/>
      <c r="AO43" s="132"/>
      <c r="AP43" s="132"/>
      <c r="AQ43" s="132"/>
      <c r="AR43" s="132"/>
      <c r="AS43" s="132"/>
      <c r="AT43" s="132"/>
      <c r="AU43" s="132"/>
      <c r="AV43" s="132"/>
      <c r="AW43" s="132"/>
    </row>
    <row r="44" spans="1:49" s="129" customFormat="1" ht="14">
      <c r="A44" s="128"/>
      <c r="B44" s="128"/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33"/>
      <c r="P44" s="133"/>
      <c r="Q44" s="133"/>
      <c r="R44" s="133"/>
      <c r="S44" s="133"/>
      <c r="T44" s="128"/>
      <c r="U44" s="132"/>
      <c r="V44" s="132"/>
      <c r="W44" s="132"/>
      <c r="X44" s="132"/>
      <c r="Y44" s="132"/>
      <c r="Z44" s="132"/>
      <c r="AA44" s="132"/>
      <c r="AB44" s="132"/>
      <c r="AC44" s="132"/>
      <c r="AD44" s="132"/>
      <c r="AE44" s="132"/>
      <c r="AF44" s="132"/>
      <c r="AG44" s="132"/>
      <c r="AH44" s="132"/>
      <c r="AI44" s="132"/>
      <c r="AJ44" s="132"/>
      <c r="AK44" s="132"/>
      <c r="AL44" s="132"/>
      <c r="AM44" s="132"/>
      <c r="AN44" s="132"/>
      <c r="AO44" s="132"/>
      <c r="AP44" s="132"/>
      <c r="AQ44" s="132"/>
      <c r="AR44" s="132"/>
      <c r="AS44" s="132"/>
      <c r="AT44" s="132"/>
      <c r="AU44" s="132"/>
      <c r="AV44" s="132"/>
      <c r="AW44" s="132"/>
    </row>
    <row r="45" spans="1:49" s="129" customFormat="1" ht="14">
      <c r="A45" s="128"/>
      <c r="B45" s="128"/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33"/>
      <c r="P45" s="133"/>
      <c r="Q45" s="133"/>
      <c r="R45" s="133"/>
      <c r="S45" s="133"/>
      <c r="T45" s="128"/>
      <c r="U45" s="132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32"/>
      <c r="AI45" s="132"/>
      <c r="AJ45" s="132"/>
      <c r="AK45" s="132"/>
      <c r="AL45" s="132"/>
      <c r="AM45" s="132"/>
      <c r="AN45" s="132"/>
      <c r="AO45" s="132"/>
      <c r="AP45" s="132"/>
      <c r="AQ45" s="132"/>
      <c r="AR45" s="132"/>
      <c r="AS45" s="132"/>
      <c r="AT45" s="132"/>
      <c r="AU45" s="132"/>
      <c r="AV45" s="132"/>
      <c r="AW45" s="132"/>
    </row>
    <row r="46" spans="1:49" s="129" customFormat="1" ht="14">
      <c r="A46" s="128"/>
      <c r="B46" s="128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33"/>
      <c r="P46" s="133"/>
      <c r="Q46" s="133"/>
      <c r="R46" s="133"/>
      <c r="S46" s="133"/>
      <c r="T46" s="128"/>
      <c r="U46" s="132"/>
      <c r="V46" s="132"/>
      <c r="W46" s="132"/>
      <c r="X46" s="132"/>
      <c r="Y46" s="132"/>
      <c r="Z46" s="132"/>
      <c r="AA46" s="132"/>
      <c r="AB46" s="132"/>
      <c r="AC46" s="132"/>
      <c r="AD46" s="132"/>
      <c r="AE46" s="132"/>
      <c r="AF46" s="132"/>
      <c r="AG46" s="132"/>
      <c r="AH46" s="132"/>
      <c r="AI46" s="132"/>
      <c r="AJ46" s="132"/>
      <c r="AK46" s="132"/>
      <c r="AL46" s="132"/>
      <c r="AM46" s="132"/>
      <c r="AN46" s="132"/>
      <c r="AO46" s="132"/>
      <c r="AP46" s="132"/>
      <c r="AQ46" s="132"/>
      <c r="AR46" s="132"/>
      <c r="AS46" s="132"/>
      <c r="AT46" s="132"/>
      <c r="AU46" s="132"/>
      <c r="AV46" s="132"/>
      <c r="AW46" s="132"/>
    </row>
    <row r="47" spans="1:49" s="129" customFormat="1" ht="14">
      <c r="A47" s="128"/>
      <c r="B47" s="128"/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33"/>
      <c r="P47" s="133"/>
      <c r="Q47" s="133"/>
      <c r="R47" s="133"/>
      <c r="S47" s="133"/>
      <c r="T47" s="128"/>
      <c r="U47" s="132"/>
      <c r="V47" s="132"/>
      <c r="W47" s="132"/>
      <c r="X47" s="132"/>
      <c r="Y47" s="132"/>
      <c r="Z47" s="132"/>
      <c r="AA47" s="132"/>
      <c r="AB47" s="132"/>
      <c r="AC47" s="132"/>
      <c r="AD47" s="132"/>
      <c r="AE47" s="132"/>
      <c r="AF47" s="132"/>
      <c r="AG47" s="132"/>
      <c r="AH47" s="132"/>
      <c r="AI47" s="132"/>
      <c r="AJ47" s="132"/>
      <c r="AK47" s="132"/>
      <c r="AL47" s="132"/>
      <c r="AM47" s="132"/>
      <c r="AN47" s="132"/>
      <c r="AO47" s="132"/>
      <c r="AP47" s="132"/>
      <c r="AQ47" s="132"/>
      <c r="AR47" s="132"/>
      <c r="AS47" s="132"/>
      <c r="AT47" s="132"/>
      <c r="AU47" s="132"/>
      <c r="AV47" s="132"/>
      <c r="AW47" s="132"/>
    </row>
    <row r="48" spans="1:49" s="129" customFormat="1" ht="14">
      <c r="A48" s="128"/>
      <c r="B48" s="128"/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33"/>
      <c r="P48" s="133"/>
      <c r="Q48" s="133"/>
      <c r="R48" s="133"/>
      <c r="S48" s="133"/>
      <c r="T48" s="128"/>
      <c r="U48" s="132"/>
      <c r="V48" s="132"/>
      <c r="W48" s="132"/>
      <c r="X48" s="132"/>
      <c r="Y48" s="132"/>
      <c r="Z48" s="132"/>
      <c r="AA48" s="132"/>
      <c r="AB48" s="132"/>
      <c r="AC48" s="132"/>
      <c r="AD48" s="132"/>
      <c r="AE48" s="132"/>
      <c r="AF48" s="132"/>
      <c r="AG48" s="132"/>
      <c r="AH48" s="132"/>
      <c r="AI48" s="132"/>
      <c r="AJ48" s="132"/>
      <c r="AK48" s="132"/>
      <c r="AL48" s="132"/>
      <c r="AM48" s="132"/>
      <c r="AN48" s="132"/>
      <c r="AO48" s="132"/>
      <c r="AP48" s="132"/>
      <c r="AQ48" s="132"/>
      <c r="AR48" s="132"/>
      <c r="AS48" s="132"/>
      <c r="AT48" s="132"/>
      <c r="AU48" s="132"/>
      <c r="AV48" s="132"/>
      <c r="AW48" s="132"/>
    </row>
    <row r="49" spans="1:49" s="129" customFormat="1" ht="14">
      <c r="A49" s="128"/>
      <c r="B49" s="128"/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8"/>
      <c r="O49" s="133"/>
      <c r="P49" s="133"/>
      <c r="Q49" s="133"/>
      <c r="R49" s="133"/>
      <c r="S49" s="133"/>
      <c r="T49" s="128"/>
      <c r="U49" s="132"/>
      <c r="V49" s="132"/>
      <c r="W49" s="132"/>
      <c r="X49" s="132"/>
      <c r="Y49" s="132"/>
      <c r="Z49" s="132"/>
      <c r="AA49" s="132"/>
      <c r="AB49" s="132"/>
      <c r="AC49" s="132"/>
      <c r="AD49" s="132"/>
      <c r="AE49" s="132"/>
      <c r="AF49" s="132"/>
      <c r="AG49" s="132"/>
      <c r="AH49" s="132"/>
      <c r="AI49" s="132"/>
      <c r="AJ49" s="132"/>
      <c r="AK49" s="132"/>
      <c r="AL49" s="132"/>
      <c r="AM49" s="132"/>
      <c r="AN49" s="132"/>
      <c r="AO49" s="132"/>
      <c r="AP49" s="132"/>
      <c r="AQ49" s="132"/>
      <c r="AR49" s="132"/>
      <c r="AS49" s="132"/>
      <c r="AT49" s="132"/>
      <c r="AU49" s="132"/>
      <c r="AV49" s="132"/>
      <c r="AW49" s="132"/>
    </row>
    <row r="50" spans="1:49" s="129" customFormat="1" ht="14">
      <c r="A50" s="128"/>
      <c r="B50" s="128"/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33"/>
      <c r="P50" s="133"/>
      <c r="Q50" s="133"/>
      <c r="R50" s="133"/>
      <c r="S50" s="133"/>
      <c r="T50" s="128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132"/>
      <c r="AL50" s="132"/>
      <c r="AM50" s="132"/>
      <c r="AN50" s="132"/>
      <c r="AO50" s="132"/>
      <c r="AP50" s="132"/>
      <c r="AQ50" s="132"/>
      <c r="AR50" s="132"/>
      <c r="AS50" s="132"/>
      <c r="AT50" s="132"/>
      <c r="AU50" s="132"/>
      <c r="AV50" s="132"/>
      <c r="AW50" s="132"/>
    </row>
    <row r="51" spans="1:49" s="129" customFormat="1" ht="14">
      <c r="A51" s="128"/>
      <c r="B51" s="128"/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33"/>
      <c r="P51" s="133"/>
      <c r="Q51" s="133"/>
      <c r="R51" s="133"/>
      <c r="S51" s="133"/>
      <c r="T51" s="128"/>
      <c r="U51" s="132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  <c r="AJ51" s="132"/>
      <c r="AK51" s="132"/>
      <c r="AL51" s="132"/>
      <c r="AM51" s="132"/>
      <c r="AN51" s="132"/>
      <c r="AO51" s="132"/>
      <c r="AP51" s="132"/>
      <c r="AQ51" s="132"/>
      <c r="AR51" s="132"/>
      <c r="AS51" s="132"/>
      <c r="AT51" s="132"/>
      <c r="AU51" s="132"/>
      <c r="AV51" s="132"/>
      <c r="AW51" s="132"/>
    </row>
    <row r="52" spans="1:49" s="129" customFormat="1" ht="14">
      <c r="A52" s="128"/>
      <c r="B52" s="128"/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33"/>
      <c r="P52" s="133"/>
      <c r="Q52" s="133"/>
      <c r="R52" s="133"/>
      <c r="S52" s="133"/>
      <c r="T52" s="128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2"/>
      <c r="AI52" s="132"/>
      <c r="AJ52" s="132"/>
      <c r="AK52" s="132"/>
      <c r="AL52" s="132"/>
      <c r="AM52" s="132"/>
      <c r="AN52" s="132"/>
      <c r="AO52" s="132"/>
      <c r="AP52" s="132"/>
      <c r="AQ52" s="132"/>
      <c r="AR52" s="132"/>
      <c r="AS52" s="132"/>
      <c r="AT52" s="132"/>
      <c r="AU52" s="132"/>
      <c r="AV52" s="132"/>
      <c r="AW52" s="132"/>
    </row>
    <row r="53" spans="1:49" s="129" customFormat="1" ht="14">
      <c r="A53" s="128"/>
      <c r="B53" s="128"/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33"/>
      <c r="P53" s="133"/>
      <c r="Q53" s="133"/>
      <c r="R53" s="133"/>
      <c r="S53" s="133"/>
      <c r="T53" s="128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2"/>
      <c r="AH53" s="132"/>
      <c r="AI53" s="132"/>
      <c r="AJ53" s="132"/>
      <c r="AK53" s="132"/>
      <c r="AL53" s="132"/>
      <c r="AM53" s="132"/>
      <c r="AN53" s="132"/>
      <c r="AO53" s="132"/>
      <c r="AP53" s="132"/>
      <c r="AQ53" s="132"/>
      <c r="AR53" s="132"/>
      <c r="AS53" s="132"/>
      <c r="AT53" s="132"/>
      <c r="AU53" s="132"/>
      <c r="AV53" s="132"/>
      <c r="AW53" s="132"/>
    </row>
    <row r="54" spans="1:49" s="129" customFormat="1" ht="14">
      <c r="A54" s="128"/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33"/>
      <c r="P54" s="133"/>
      <c r="Q54" s="133"/>
      <c r="R54" s="133"/>
      <c r="S54" s="133"/>
      <c r="T54" s="128"/>
      <c r="U54" s="132"/>
      <c r="V54" s="132"/>
      <c r="W54" s="132"/>
      <c r="X54" s="132"/>
      <c r="Y54" s="132"/>
      <c r="Z54" s="132"/>
      <c r="AA54" s="132"/>
      <c r="AB54" s="132"/>
      <c r="AC54" s="132"/>
      <c r="AD54" s="132"/>
      <c r="AE54" s="132"/>
      <c r="AF54" s="132"/>
      <c r="AG54" s="132"/>
      <c r="AH54" s="132"/>
      <c r="AI54" s="132"/>
      <c r="AJ54" s="132"/>
      <c r="AK54" s="132"/>
      <c r="AL54" s="132"/>
      <c r="AM54" s="132"/>
      <c r="AN54" s="132"/>
      <c r="AO54" s="132"/>
      <c r="AP54" s="132"/>
      <c r="AQ54" s="132"/>
      <c r="AR54" s="132"/>
      <c r="AS54" s="132"/>
      <c r="AT54" s="132"/>
      <c r="AU54" s="132"/>
      <c r="AV54" s="132"/>
      <c r="AW54" s="132"/>
    </row>
    <row r="55" spans="1:49" s="129" customFormat="1" ht="14">
      <c r="A55" s="128"/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33"/>
      <c r="P55" s="133"/>
      <c r="Q55" s="133"/>
      <c r="R55" s="133"/>
      <c r="S55" s="133"/>
      <c r="T55" s="128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2"/>
      <c r="AH55" s="132"/>
      <c r="AI55" s="132"/>
      <c r="AJ55" s="132"/>
      <c r="AK55" s="132"/>
      <c r="AL55" s="132"/>
      <c r="AM55" s="132"/>
      <c r="AN55" s="132"/>
      <c r="AO55" s="132"/>
      <c r="AP55" s="132"/>
      <c r="AQ55" s="132"/>
      <c r="AR55" s="132"/>
      <c r="AS55" s="132"/>
      <c r="AT55" s="132"/>
      <c r="AU55" s="132"/>
      <c r="AV55" s="132"/>
      <c r="AW55" s="132"/>
    </row>
    <row r="56" spans="1:49" s="129" customFormat="1" ht="14">
      <c r="A56" s="128"/>
      <c r="B56" s="128"/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33"/>
      <c r="P56" s="133"/>
      <c r="Q56" s="133"/>
      <c r="R56" s="133"/>
      <c r="S56" s="133"/>
      <c r="T56" s="128"/>
      <c r="U56" s="132"/>
      <c r="V56" s="132"/>
      <c r="W56" s="132"/>
      <c r="X56" s="132"/>
      <c r="Y56" s="132"/>
      <c r="Z56" s="132"/>
      <c r="AA56" s="132"/>
      <c r="AB56" s="132"/>
      <c r="AC56" s="132"/>
      <c r="AD56" s="132"/>
      <c r="AE56" s="132"/>
      <c r="AF56" s="132"/>
      <c r="AG56" s="132"/>
      <c r="AH56" s="132"/>
      <c r="AI56" s="132"/>
      <c r="AJ56" s="132"/>
      <c r="AK56" s="132"/>
      <c r="AL56" s="132"/>
      <c r="AM56" s="132"/>
      <c r="AN56" s="132"/>
      <c r="AO56" s="132"/>
      <c r="AP56" s="132"/>
      <c r="AQ56" s="132"/>
      <c r="AR56" s="132"/>
      <c r="AS56" s="132"/>
      <c r="AT56" s="132"/>
      <c r="AU56" s="132"/>
      <c r="AV56" s="132"/>
      <c r="AW56" s="132"/>
    </row>
    <row r="57" spans="1:49" s="129" customFormat="1" ht="14">
      <c r="A57" s="128"/>
      <c r="B57" s="128"/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8"/>
      <c r="O57" s="133"/>
      <c r="P57" s="133"/>
      <c r="Q57" s="133"/>
      <c r="R57" s="133"/>
      <c r="S57" s="133"/>
      <c r="T57" s="128"/>
      <c r="U57" s="132"/>
      <c r="V57" s="132"/>
      <c r="W57" s="132"/>
      <c r="X57" s="132"/>
      <c r="Y57" s="132"/>
      <c r="Z57" s="132"/>
      <c r="AA57" s="132"/>
      <c r="AB57" s="132"/>
      <c r="AC57" s="132"/>
      <c r="AD57" s="132"/>
      <c r="AE57" s="132"/>
      <c r="AF57" s="132"/>
      <c r="AG57" s="132"/>
      <c r="AH57" s="132"/>
      <c r="AI57" s="132"/>
      <c r="AJ57" s="132"/>
      <c r="AK57" s="132"/>
      <c r="AL57" s="132"/>
      <c r="AM57" s="132"/>
      <c r="AN57" s="132"/>
      <c r="AO57" s="132"/>
      <c r="AP57" s="132"/>
      <c r="AQ57" s="132"/>
      <c r="AR57" s="132"/>
      <c r="AS57" s="132"/>
      <c r="AT57" s="132"/>
      <c r="AU57" s="132"/>
      <c r="AV57" s="132"/>
      <c r="AW57" s="132"/>
    </row>
    <row r="58" spans="1:49" s="129" customFormat="1" ht="14">
      <c r="A58" s="128"/>
      <c r="B58" s="128"/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8"/>
      <c r="O58" s="133"/>
      <c r="P58" s="133"/>
      <c r="Q58" s="133"/>
      <c r="R58" s="133"/>
      <c r="S58" s="133"/>
      <c r="T58" s="128"/>
      <c r="U58" s="132"/>
      <c r="V58" s="132"/>
      <c r="W58" s="132"/>
      <c r="X58" s="132"/>
      <c r="Y58" s="132"/>
      <c r="Z58" s="132"/>
      <c r="AA58" s="132"/>
      <c r="AB58" s="132"/>
      <c r="AC58" s="132"/>
      <c r="AD58" s="132"/>
      <c r="AE58" s="132"/>
      <c r="AF58" s="132"/>
      <c r="AG58" s="132"/>
      <c r="AH58" s="132"/>
      <c r="AI58" s="132"/>
      <c r="AJ58" s="132"/>
      <c r="AK58" s="132"/>
      <c r="AL58" s="132"/>
      <c r="AM58" s="132"/>
      <c r="AN58" s="132"/>
      <c r="AO58" s="132"/>
      <c r="AP58" s="132"/>
      <c r="AQ58" s="132"/>
      <c r="AR58" s="132"/>
      <c r="AS58" s="132"/>
      <c r="AT58" s="132"/>
      <c r="AU58" s="132"/>
      <c r="AV58" s="132"/>
      <c r="AW58" s="132"/>
    </row>
    <row r="59" spans="1:49" s="129" customFormat="1" ht="14">
      <c r="A59" s="128"/>
      <c r="B59" s="128"/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  <c r="O59" s="133"/>
      <c r="P59" s="133"/>
      <c r="Q59" s="133"/>
      <c r="R59" s="133"/>
      <c r="S59" s="133"/>
      <c r="T59" s="128"/>
      <c r="U59" s="132"/>
      <c r="V59" s="132"/>
      <c r="W59" s="132"/>
      <c r="X59" s="132"/>
      <c r="Y59" s="132"/>
      <c r="Z59" s="132"/>
      <c r="AA59" s="132"/>
      <c r="AB59" s="132"/>
      <c r="AC59" s="132"/>
      <c r="AD59" s="132"/>
      <c r="AE59" s="132"/>
      <c r="AF59" s="132"/>
      <c r="AG59" s="132"/>
      <c r="AH59" s="132"/>
      <c r="AI59" s="132"/>
      <c r="AJ59" s="132"/>
      <c r="AK59" s="132"/>
      <c r="AL59" s="132"/>
      <c r="AM59" s="132"/>
      <c r="AN59" s="132"/>
      <c r="AO59" s="132"/>
      <c r="AP59" s="132"/>
      <c r="AQ59" s="132"/>
      <c r="AR59" s="132"/>
      <c r="AS59" s="132"/>
      <c r="AT59" s="132"/>
      <c r="AU59" s="132"/>
      <c r="AV59" s="132"/>
      <c r="AW59" s="132"/>
    </row>
    <row r="60" spans="1:49" s="129" customFormat="1" ht="14">
      <c r="A60" s="128"/>
      <c r="B60" s="128"/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33"/>
      <c r="P60" s="133"/>
      <c r="Q60" s="133"/>
      <c r="R60" s="133"/>
      <c r="S60" s="133"/>
      <c r="T60" s="128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32"/>
      <c r="AL60" s="132"/>
      <c r="AM60" s="132"/>
      <c r="AN60" s="132"/>
      <c r="AO60" s="132"/>
      <c r="AP60" s="132"/>
      <c r="AQ60" s="132"/>
      <c r="AR60" s="132"/>
      <c r="AS60" s="132"/>
      <c r="AT60" s="132"/>
      <c r="AU60" s="132"/>
      <c r="AV60" s="132"/>
      <c r="AW60" s="132"/>
    </row>
    <row r="61" spans="1:49" s="129" customFormat="1" ht="14">
      <c r="A61" s="128"/>
      <c r="B61" s="128"/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33"/>
      <c r="P61" s="133"/>
      <c r="Q61" s="133"/>
      <c r="R61" s="133"/>
      <c r="S61" s="133"/>
      <c r="T61" s="128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32"/>
      <c r="AL61" s="132"/>
      <c r="AM61" s="132"/>
      <c r="AN61" s="132"/>
      <c r="AO61" s="132"/>
      <c r="AP61" s="132"/>
      <c r="AQ61" s="132"/>
      <c r="AR61" s="132"/>
      <c r="AS61" s="132"/>
      <c r="AT61" s="132"/>
      <c r="AU61" s="132"/>
      <c r="AV61" s="132"/>
      <c r="AW61" s="132"/>
    </row>
    <row r="62" spans="1:49" s="129" customFormat="1" ht="14">
      <c r="A62" s="128"/>
      <c r="B62" s="128"/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  <c r="O62" s="133"/>
      <c r="P62" s="133"/>
      <c r="Q62" s="133"/>
      <c r="R62" s="133"/>
      <c r="S62" s="133"/>
      <c r="T62" s="128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/>
      <c r="AM62" s="132"/>
      <c r="AN62" s="132"/>
      <c r="AO62" s="132"/>
      <c r="AP62" s="132"/>
      <c r="AQ62" s="132"/>
      <c r="AR62" s="132"/>
      <c r="AS62" s="132"/>
      <c r="AT62" s="132"/>
      <c r="AU62" s="132"/>
      <c r="AV62" s="132"/>
      <c r="AW62" s="132"/>
    </row>
    <row r="63" spans="1:49" s="129" customFormat="1" ht="14">
      <c r="A63" s="128"/>
      <c r="B63" s="128"/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33"/>
      <c r="P63" s="133"/>
      <c r="Q63" s="133"/>
      <c r="R63" s="133"/>
      <c r="S63" s="133"/>
      <c r="T63" s="128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32"/>
      <c r="AL63" s="132"/>
      <c r="AM63" s="132"/>
      <c r="AN63" s="132"/>
      <c r="AO63" s="132"/>
      <c r="AP63" s="132"/>
      <c r="AQ63" s="132"/>
      <c r="AR63" s="132"/>
      <c r="AS63" s="132"/>
      <c r="AT63" s="132"/>
      <c r="AU63" s="132"/>
      <c r="AV63" s="132"/>
      <c r="AW63" s="132"/>
    </row>
    <row r="64" spans="1:49" s="129" customFormat="1" ht="14">
      <c r="A64" s="128"/>
      <c r="B64" s="128"/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8"/>
      <c r="O64" s="133"/>
      <c r="P64" s="133"/>
      <c r="Q64" s="133"/>
      <c r="R64" s="133"/>
      <c r="S64" s="133"/>
      <c r="T64" s="128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2"/>
      <c r="AL64" s="132"/>
      <c r="AM64" s="132"/>
      <c r="AN64" s="132"/>
      <c r="AO64" s="132"/>
      <c r="AP64" s="132"/>
      <c r="AQ64" s="132"/>
      <c r="AR64" s="132"/>
      <c r="AS64" s="132"/>
      <c r="AT64" s="132"/>
      <c r="AU64" s="132"/>
      <c r="AV64" s="132"/>
      <c r="AW64" s="132"/>
    </row>
    <row r="65" spans="1:49" s="129" customFormat="1" ht="14">
      <c r="A65" s="128"/>
      <c r="B65" s="128"/>
      <c r="C65" s="128"/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8"/>
      <c r="O65" s="133"/>
      <c r="P65" s="133"/>
      <c r="Q65" s="133"/>
      <c r="R65" s="133"/>
      <c r="S65" s="133"/>
      <c r="T65" s="128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2"/>
      <c r="AL65" s="132"/>
      <c r="AM65" s="132"/>
      <c r="AN65" s="132"/>
      <c r="AO65" s="132"/>
      <c r="AP65" s="132"/>
      <c r="AQ65" s="132"/>
      <c r="AR65" s="132"/>
      <c r="AS65" s="132"/>
      <c r="AT65" s="132"/>
      <c r="AU65" s="132"/>
      <c r="AV65" s="132"/>
      <c r="AW65" s="132"/>
    </row>
    <row r="66" spans="1:49" s="129" customFormat="1" ht="14">
      <c r="A66" s="128"/>
      <c r="B66" s="128"/>
      <c r="C66" s="128"/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8"/>
      <c r="O66" s="133"/>
      <c r="P66" s="133"/>
      <c r="Q66" s="133"/>
      <c r="R66" s="133"/>
      <c r="S66" s="133"/>
      <c r="T66" s="128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2"/>
      <c r="AL66" s="132"/>
      <c r="AM66" s="132"/>
      <c r="AN66" s="132"/>
      <c r="AO66" s="132"/>
      <c r="AP66" s="132"/>
      <c r="AQ66" s="132"/>
      <c r="AR66" s="132"/>
      <c r="AS66" s="132"/>
      <c r="AT66" s="132"/>
      <c r="AU66" s="132"/>
      <c r="AV66" s="132"/>
      <c r="AW66" s="132"/>
    </row>
    <row r="67" spans="1:49" s="129" customFormat="1" ht="14">
      <c r="A67" s="128"/>
      <c r="B67" s="128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33"/>
      <c r="P67" s="133"/>
      <c r="Q67" s="133"/>
      <c r="R67" s="133"/>
      <c r="S67" s="133"/>
      <c r="T67" s="128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132"/>
      <c r="AP67" s="132"/>
      <c r="AQ67" s="132"/>
      <c r="AR67" s="132"/>
      <c r="AS67" s="132"/>
      <c r="AT67" s="132"/>
      <c r="AU67" s="132"/>
      <c r="AV67" s="132"/>
      <c r="AW67" s="132"/>
    </row>
    <row r="68" spans="1:49" s="129" customFormat="1" ht="14">
      <c r="A68" s="128"/>
      <c r="B68" s="128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33"/>
      <c r="P68" s="133"/>
      <c r="Q68" s="133"/>
      <c r="R68" s="133"/>
      <c r="S68" s="133"/>
      <c r="T68" s="128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2"/>
      <c r="AR68" s="132"/>
      <c r="AS68" s="132"/>
      <c r="AT68" s="132"/>
      <c r="AU68" s="132"/>
      <c r="AV68" s="132"/>
      <c r="AW68" s="132"/>
    </row>
    <row r="69" spans="1:49" s="129" customFormat="1" ht="14">
      <c r="A69" s="128"/>
      <c r="B69" s="128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33"/>
      <c r="P69" s="133"/>
      <c r="Q69" s="133"/>
      <c r="R69" s="133"/>
      <c r="S69" s="133"/>
      <c r="T69" s="128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  <c r="AQ69" s="132"/>
      <c r="AR69" s="132"/>
      <c r="AS69" s="132"/>
      <c r="AT69" s="132"/>
      <c r="AU69" s="132"/>
      <c r="AV69" s="132"/>
      <c r="AW69" s="132"/>
    </row>
    <row r="70" spans="1:49" s="129" customFormat="1" ht="14">
      <c r="A70" s="128"/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33"/>
      <c r="P70" s="133"/>
      <c r="Q70" s="133"/>
      <c r="R70" s="133"/>
      <c r="S70" s="133"/>
      <c r="T70" s="128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2"/>
      <c r="AL70" s="132"/>
      <c r="AM70" s="132"/>
      <c r="AN70" s="132"/>
      <c r="AO70" s="132"/>
      <c r="AP70" s="132"/>
      <c r="AQ70" s="132"/>
      <c r="AR70" s="132"/>
      <c r="AS70" s="132"/>
      <c r="AT70" s="132"/>
      <c r="AU70" s="132"/>
      <c r="AV70" s="132"/>
      <c r="AW70" s="132"/>
    </row>
    <row r="71" spans="1:49" s="129" customFormat="1" ht="14">
      <c r="A71" s="128"/>
      <c r="B71" s="128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33"/>
      <c r="P71" s="133"/>
      <c r="Q71" s="133"/>
      <c r="R71" s="133"/>
      <c r="S71" s="133"/>
      <c r="T71" s="128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132"/>
      <c r="AP71" s="132"/>
      <c r="AQ71" s="132"/>
      <c r="AR71" s="132"/>
      <c r="AS71" s="132"/>
      <c r="AT71" s="132"/>
      <c r="AU71" s="132"/>
      <c r="AV71" s="132"/>
      <c r="AW71" s="132"/>
    </row>
    <row r="72" spans="1:49" s="129" customFormat="1" ht="14">
      <c r="A72" s="128"/>
      <c r="B72" s="128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33"/>
      <c r="P72" s="133"/>
      <c r="Q72" s="133"/>
      <c r="R72" s="133"/>
      <c r="S72" s="133"/>
      <c r="T72" s="128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2"/>
      <c r="AL72" s="132"/>
      <c r="AM72" s="132"/>
      <c r="AN72" s="132"/>
      <c r="AO72" s="132"/>
      <c r="AP72" s="132"/>
      <c r="AQ72" s="132"/>
      <c r="AR72" s="132"/>
      <c r="AS72" s="132"/>
      <c r="AT72" s="132"/>
      <c r="AU72" s="132"/>
      <c r="AV72" s="132"/>
      <c r="AW72" s="132"/>
    </row>
    <row r="73" spans="1:49" s="129" customFormat="1" ht="14">
      <c r="A73" s="128"/>
      <c r="B73" s="128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33"/>
      <c r="P73" s="133"/>
      <c r="Q73" s="133"/>
      <c r="R73" s="133"/>
      <c r="S73" s="133"/>
      <c r="T73" s="128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2"/>
      <c r="AL73" s="132"/>
      <c r="AM73" s="132"/>
      <c r="AN73" s="132"/>
      <c r="AO73" s="132"/>
      <c r="AP73" s="132"/>
      <c r="AQ73" s="132"/>
      <c r="AR73" s="132"/>
      <c r="AS73" s="132"/>
      <c r="AT73" s="132"/>
      <c r="AU73" s="132"/>
      <c r="AV73" s="132"/>
      <c r="AW73" s="132"/>
    </row>
    <row r="74" spans="1:49" s="129" customFormat="1" ht="14">
      <c r="A74" s="128"/>
      <c r="B74" s="128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33"/>
      <c r="P74" s="133"/>
      <c r="Q74" s="133"/>
      <c r="R74" s="133"/>
      <c r="S74" s="133"/>
      <c r="T74" s="128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2"/>
      <c r="AL74" s="132"/>
      <c r="AM74" s="132"/>
      <c r="AN74" s="132"/>
      <c r="AO74" s="132"/>
      <c r="AP74" s="132"/>
      <c r="AQ74" s="132"/>
      <c r="AR74" s="132"/>
      <c r="AS74" s="132"/>
      <c r="AT74" s="132"/>
      <c r="AU74" s="132"/>
      <c r="AV74" s="132"/>
      <c r="AW74" s="132"/>
    </row>
    <row r="75" spans="1:49" s="129" customFormat="1"/>
    <row r="76" spans="1:49" s="129" customFormat="1"/>
    <row r="77" spans="1:49" s="129" customFormat="1"/>
    <row r="78" spans="1:49" s="129" customFormat="1"/>
    <row r="79" spans="1:49" s="129" customFormat="1"/>
    <row r="80" spans="1:49" s="129" customFormat="1"/>
    <row r="81" s="129" customFormat="1"/>
    <row r="82" s="129" customFormat="1"/>
    <row r="83" s="129" customFormat="1"/>
    <row r="84" s="129" customFormat="1"/>
    <row r="85" s="129" customFormat="1"/>
    <row r="86" s="129" customFormat="1"/>
    <row r="87" s="129" customFormat="1"/>
    <row r="88" s="129" customFormat="1"/>
    <row r="89" s="129" customFormat="1"/>
    <row r="90" s="129" customFormat="1"/>
    <row r="91" s="129" customFormat="1"/>
    <row r="92" s="129" customFormat="1"/>
    <row r="93" s="129" customFormat="1"/>
    <row r="94" s="129" customFormat="1"/>
    <row r="95" s="129" customFormat="1"/>
    <row r="96" s="129" customFormat="1"/>
    <row r="97" s="129" customFormat="1"/>
    <row r="98" s="129" customFormat="1"/>
    <row r="99" s="129" customFormat="1"/>
    <row r="100" s="129" customFormat="1"/>
    <row r="101" s="129" customFormat="1"/>
    <row r="102" s="129" customFormat="1"/>
    <row r="103" s="129" customFormat="1"/>
    <row r="104" s="129" customFormat="1"/>
    <row r="105" s="129" customFormat="1"/>
    <row r="106" s="129" customFormat="1"/>
    <row r="107" s="129" customFormat="1"/>
    <row r="108" s="129" customFormat="1"/>
    <row r="109" s="129" customFormat="1"/>
    <row r="110" s="129" customFormat="1"/>
    <row r="111" s="129" customFormat="1"/>
    <row r="112" s="129" customFormat="1"/>
    <row r="113" s="129" customFormat="1"/>
    <row r="114" s="129" customFormat="1"/>
    <row r="115" s="129" customFormat="1"/>
    <row r="116" s="129" customFormat="1"/>
    <row r="117" s="129" customFormat="1"/>
    <row r="118" s="129" customFormat="1"/>
    <row r="119" s="129" customFormat="1"/>
    <row r="120" s="129" customFormat="1"/>
    <row r="121" s="129" customFormat="1"/>
    <row r="122" s="129" customFormat="1"/>
    <row r="123" s="129" customFormat="1"/>
    <row r="124" s="129" customFormat="1"/>
    <row r="125" s="129" customFormat="1"/>
    <row r="126" s="129" customFormat="1"/>
    <row r="127" s="129" customFormat="1"/>
    <row r="128" s="129" customFormat="1"/>
    <row r="129" s="129" customFormat="1"/>
    <row r="130" s="129" customFormat="1"/>
    <row r="131" s="129" customFormat="1"/>
    <row r="132" s="129" customFormat="1"/>
    <row r="133" s="129" customFormat="1"/>
    <row r="134" s="129" customFormat="1"/>
    <row r="135" s="129" customFormat="1"/>
    <row r="136" s="129" customFormat="1"/>
    <row r="137" s="129" customFormat="1"/>
    <row r="138" s="129" customFormat="1"/>
    <row r="139" s="129" customFormat="1"/>
    <row r="140" s="129" customFormat="1"/>
    <row r="141" s="129" customFormat="1"/>
    <row r="142" s="129" customFormat="1"/>
    <row r="143" s="129" customFormat="1"/>
    <row r="144" s="129" customFormat="1"/>
    <row r="145" s="129" customFormat="1"/>
    <row r="146" s="129" customFormat="1"/>
    <row r="147" s="129" customFormat="1"/>
    <row r="148" s="129" customFormat="1"/>
    <row r="149" s="129" customFormat="1"/>
    <row r="150" s="129" customFormat="1"/>
    <row r="151" s="129" customFormat="1"/>
    <row r="152" s="129" customFormat="1"/>
    <row r="153" s="129" customFormat="1"/>
    <row r="154" s="129" customFormat="1"/>
    <row r="155" s="129" customFormat="1"/>
    <row r="156" s="129" customFormat="1"/>
    <row r="157" s="129" customFormat="1"/>
    <row r="158" s="129" customFormat="1"/>
    <row r="159" s="129" customFormat="1"/>
    <row r="160" s="129" customFormat="1"/>
    <row r="161" s="129" customFormat="1"/>
    <row r="162" s="129" customFormat="1"/>
    <row r="163" s="129" customFormat="1"/>
    <row r="164" s="129" customFormat="1"/>
    <row r="165" s="129" customFormat="1"/>
    <row r="166" s="129" customFormat="1"/>
    <row r="167" s="129" customFormat="1"/>
    <row r="168" s="129" customFormat="1"/>
    <row r="169" s="129" customFormat="1"/>
    <row r="170" s="129" customFormat="1"/>
    <row r="171" s="129" customFormat="1"/>
    <row r="172" s="129" customFormat="1"/>
    <row r="173" s="129" customFormat="1"/>
    <row r="174" s="129" customFormat="1"/>
    <row r="175" s="129" customFormat="1"/>
    <row r="176" s="129" customFormat="1"/>
    <row r="177" s="129" customFormat="1"/>
    <row r="178" s="129" customFormat="1"/>
    <row r="179" s="129" customFormat="1"/>
    <row r="180" s="129" customFormat="1"/>
    <row r="181" s="129" customFormat="1"/>
    <row r="182" s="129" customFormat="1"/>
    <row r="183" s="129" customFormat="1"/>
    <row r="184" s="129" customFormat="1"/>
    <row r="185" s="129" customFormat="1"/>
    <row r="186" s="129" customFormat="1"/>
    <row r="187" s="129" customFormat="1"/>
    <row r="188" s="129" customFormat="1"/>
    <row r="189" s="129" customFormat="1"/>
    <row r="190" s="129" customFormat="1"/>
    <row r="191" s="129" customFormat="1"/>
    <row r="192" s="129" customFormat="1"/>
    <row r="193" s="129" customFormat="1"/>
    <row r="194" s="129" customFormat="1"/>
    <row r="195" s="129" customFormat="1"/>
    <row r="196" s="129" customFormat="1"/>
    <row r="197" s="129" customFormat="1"/>
    <row r="198" s="129" customFormat="1"/>
    <row r="199" s="129" customFormat="1"/>
    <row r="200" s="129" customFormat="1"/>
    <row r="201" s="129" customFormat="1"/>
    <row r="202" s="129" customFormat="1"/>
    <row r="203" s="129" customFormat="1"/>
    <row r="204" s="129" customFormat="1"/>
    <row r="205" s="129" customFormat="1"/>
    <row r="206" s="129" customFormat="1"/>
    <row r="207" s="129" customFormat="1"/>
    <row r="208" s="129" customFormat="1"/>
    <row r="209" s="129" customFormat="1"/>
    <row r="210" s="129" customFormat="1"/>
    <row r="211" s="129" customFormat="1"/>
    <row r="212" s="129" customFormat="1"/>
    <row r="213" s="129" customFormat="1"/>
    <row r="214" s="129" customFormat="1"/>
    <row r="215" s="129" customFormat="1"/>
    <row r="216" s="129" customFormat="1"/>
    <row r="217" s="129" customFormat="1"/>
    <row r="218" s="129" customFormat="1"/>
    <row r="219" s="129" customFormat="1"/>
    <row r="220" s="129" customFormat="1"/>
    <row r="221" s="129" customFormat="1"/>
    <row r="222" s="129" customFormat="1"/>
    <row r="223" s="129" customFormat="1"/>
    <row r="224" s="129" customFormat="1"/>
    <row r="225" s="129" customFormat="1"/>
    <row r="226" s="129" customFormat="1"/>
    <row r="227" s="129" customFormat="1"/>
    <row r="228" s="129" customFormat="1"/>
    <row r="229" s="129" customFormat="1"/>
    <row r="230" s="129" customFormat="1"/>
    <row r="231" s="129" customFormat="1"/>
    <row r="232" s="129" customFormat="1"/>
    <row r="233" s="129" customFormat="1"/>
    <row r="234" s="129" customFormat="1"/>
    <row r="235" s="129" customFormat="1"/>
    <row r="236" s="129" customFormat="1"/>
    <row r="237" s="129" customFormat="1"/>
    <row r="238" s="129" customFormat="1"/>
    <row r="239" s="129" customFormat="1"/>
    <row r="240" s="129" customFormat="1"/>
    <row r="241" s="129" customFormat="1"/>
    <row r="242" s="129" customFormat="1"/>
    <row r="243" s="129" customFormat="1"/>
    <row r="244" s="129" customFormat="1"/>
    <row r="245" s="129" customFormat="1"/>
    <row r="246" s="129" customFormat="1"/>
    <row r="247" s="129" customFormat="1"/>
    <row r="248" s="129" customFormat="1"/>
    <row r="249" s="129" customFormat="1"/>
    <row r="250" s="129" customFormat="1"/>
    <row r="251" s="129" customFormat="1"/>
    <row r="252" s="129" customFormat="1"/>
    <row r="253" s="129" customFormat="1"/>
    <row r="254" s="129" customFormat="1"/>
    <row r="255" s="129" customFormat="1"/>
    <row r="256" s="129" customFormat="1"/>
    <row r="257" s="129" customFormat="1"/>
    <row r="258" s="129" customFormat="1"/>
    <row r="259" s="129" customFormat="1"/>
    <row r="260" s="129" customFormat="1"/>
    <row r="261" s="129" customFormat="1"/>
    <row r="262" s="129" customFormat="1"/>
    <row r="263" s="129" customFormat="1"/>
    <row r="264" s="129" customFormat="1"/>
    <row r="265" s="129" customFormat="1"/>
    <row r="266" s="129" customFormat="1"/>
    <row r="267" s="129" customFormat="1"/>
    <row r="268" s="129" customFormat="1"/>
    <row r="269" s="129" customFormat="1"/>
    <row r="270" s="129" customFormat="1"/>
    <row r="271" s="129" customFormat="1"/>
    <row r="272" s="129" customFormat="1"/>
    <row r="273" s="129" customFormat="1"/>
    <row r="274" s="129" customFormat="1"/>
    <row r="275" s="129" customFormat="1"/>
    <row r="276" s="129" customFormat="1"/>
    <row r="277" s="129" customFormat="1"/>
    <row r="278" s="129" customFormat="1"/>
    <row r="279" s="129" customFormat="1"/>
    <row r="280" s="129" customFormat="1"/>
    <row r="281" s="129" customFormat="1"/>
    <row r="282" s="129" customFormat="1"/>
    <row r="283" s="129" customFormat="1"/>
    <row r="284" s="129" customFormat="1"/>
    <row r="285" s="129" customFormat="1"/>
    <row r="286" s="129" customFormat="1"/>
    <row r="287" s="129" customFormat="1"/>
    <row r="288" s="129" customFormat="1"/>
    <row r="289" s="129" customFormat="1"/>
    <row r="290" s="129" customFormat="1"/>
    <row r="291" s="129" customFormat="1"/>
    <row r="292" s="129" customFormat="1"/>
    <row r="293" s="129" customFormat="1"/>
    <row r="294" s="129" customFormat="1"/>
    <row r="295" s="129" customFormat="1"/>
    <row r="296" s="129" customFormat="1"/>
    <row r="297" s="129" customFormat="1"/>
    <row r="298" s="129" customFormat="1"/>
    <row r="299" s="129" customFormat="1"/>
    <row r="300" s="129" customFormat="1"/>
    <row r="301" s="129" customFormat="1"/>
    <row r="302" s="129" customFormat="1"/>
    <row r="303" s="129" customFormat="1"/>
    <row r="304" s="129" customFormat="1"/>
    <row r="305" s="129" customFormat="1"/>
    <row r="306" s="129" customFormat="1"/>
    <row r="307" s="129" customFormat="1"/>
    <row r="308" s="129" customFormat="1"/>
    <row r="309" s="129" customFormat="1"/>
    <row r="310" s="129" customFormat="1"/>
    <row r="311" s="129" customFormat="1"/>
    <row r="312" s="129" customFormat="1"/>
    <row r="313" s="129" customFormat="1"/>
    <row r="314" s="129" customFormat="1"/>
    <row r="315" s="129" customFormat="1"/>
    <row r="316" s="129" customFormat="1"/>
    <row r="317" s="129" customFormat="1"/>
    <row r="318" s="129" customFormat="1"/>
    <row r="319" s="129" customFormat="1"/>
    <row r="320" s="129" customFormat="1"/>
    <row r="321" s="129" customFormat="1"/>
    <row r="322" s="129" customFormat="1"/>
    <row r="323" s="129" customFormat="1"/>
    <row r="324" s="129" customFormat="1"/>
    <row r="325" s="129" customFormat="1"/>
    <row r="326" s="129" customFormat="1"/>
    <row r="327" s="129" customFormat="1"/>
    <row r="328" s="129" customFormat="1"/>
    <row r="329" s="129" customFormat="1"/>
    <row r="330" s="129" customFormat="1"/>
    <row r="331" s="129" customFormat="1"/>
    <row r="332" s="129" customFormat="1"/>
    <row r="333" s="129" customFormat="1"/>
    <row r="334" s="129" customFormat="1"/>
    <row r="335" s="129" customFormat="1"/>
    <row r="336" s="129" customFormat="1"/>
    <row r="337" s="129" customFormat="1"/>
    <row r="338" s="129" customFormat="1"/>
    <row r="339" s="129" customFormat="1"/>
    <row r="340" s="129" customFormat="1"/>
    <row r="341" s="129" customFormat="1"/>
    <row r="342" s="129" customFormat="1"/>
    <row r="343" s="129" customFormat="1"/>
    <row r="344" s="129" customFormat="1"/>
    <row r="345" s="129" customFormat="1"/>
    <row r="346" s="129" customFormat="1"/>
    <row r="347" s="129" customFormat="1"/>
    <row r="348" s="129" customFormat="1"/>
    <row r="349" s="129" customFormat="1"/>
    <row r="350" s="129" customFormat="1"/>
    <row r="351" s="129" customFormat="1"/>
    <row r="352" s="129" customFormat="1"/>
    <row r="353" s="129" customFormat="1"/>
    <row r="354" s="129" customFormat="1"/>
    <row r="355" s="129" customFormat="1"/>
    <row r="356" s="129" customFormat="1"/>
    <row r="357" s="129" customFormat="1"/>
    <row r="358" s="129" customFormat="1"/>
    <row r="359" s="129" customFormat="1"/>
    <row r="360" s="129" customFormat="1"/>
    <row r="361" s="129" customFormat="1"/>
    <row r="362" s="129" customFormat="1"/>
    <row r="363" s="129" customFormat="1"/>
    <row r="364" s="129" customFormat="1"/>
    <row r="365" s="129" customFormat="1"/>
    <row r="366" s="129" customFormat="1"/>
    <row r="367" s="129" customFormat="1"/>
    <row r="368" s="129" customFormat="1"/>
    <row r="369" s="129" customFormat="1"/>
    <row r="370" s="129" customFormat="1"/>
    <row r="371" s="129" customFormat="1"/>
    <row r="372" s="129" customFormat="1"/>
    <row r="373" s="129" customFormat="1"/>
    <row r="374" s="129" customFormat="1"/>
    <row r="375" s="129" customFormat="1"/>
    <row r="376" s="129" customFormat="1"/>
    <row r="377" s="129" customFormat="1"/>
    <row r="378" s="129" customFormat="1"/>
    <row r="379" s="129" customFormat="1"/>
    <row r="380" s="129" customFormat="1"/>
    <row r="381" s="129" customFormat="1"/>
    <row r="382" s="129" customFormat="1"/>
    <row r="383" s="129" customFormat="1"/>
    <row r="384" s="129" customFormat="1"/>
    <row r="385" s="129" customFormat="1"/>
    <row r="386" s="129" customFormat="1"/>
    <row r="387" s="129" customFormat="1"/>
    <row r="388" s="129" customFormat="1"/>
    <row r="389" s="129" customFormat="1"/>
    <row r="390" s="129" customFormat="1"/>
    <row r="391" s="129" customFormat="1"/>
    <row r="392" s="129" customFormat="1"/>
    <row r="393" s="129" customFormat="1"/>
    <row r="394" s="129" customFormat="1"/>
    <row r="395" s="129" customFormat="1"/>
    <row r="396" s="129" customFormat="1"/>
    <row r="397" s="129" customFormat="1"/>
    <row r="398" s="129" customFormat="1"/>
    <row r="399" s="129" customFormat="1"/>
    <row r="400" s="129" customFormat="1"/>
    <row r="401" s="129" customFormat="1"/>
    <row r="402" s="129" customFormat="1"/>
    <row r="403" s="129" customFormat="1"/>
    <row r="404" s="129" customFormat="1"/>
    <row r="405" s="129" customFormat="1"/>
  </sheetData>
  <sheetProtection algorithmName="SHA-512" hashValue="WM1HKFkjZXLt9sMaI4Fw4M2Xt41uJGin/wKnFIfJA141ZmqcdNAi8hUeMrq2x9dNtF2oEfUwYrA88mGYCJQAMw==" saltValue="YojRdEBhnQzI2wJt+ukpxA==" spinCount="100000" sheet="1" objects="1" scenarios="1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</sheetPr>
  <dimension ref="A1:WM310"/>
  <sheetViews>
    <sheetView zoomScale="86" zoomScaleNormal="120" zoomScalePageLayoutView="120" workbookViewId="0">
      <selection activeCell="I17" sqref="I17"/>
    </sheetView>
  </sheetViews>
  <sheetFormatPr baseColWidth="10" defaultRowHeight="13"/>
  <cols>
    <col min="1" max="2" width="20.33203125" style="76" customWidth="1"/>
    <col min="3" max="14" width="12.1640625" style="76" customWidth="1"/>
    <col min="15" max="16" width="12.1640625" style="76" hidden="1" customWidth="1"/>
    <col min="17" max="20" width="12.1640625" style="76" customWidth="1"/>
    <col min="21" max="49" width="7.5" style="111" customWidth="1"/>
    <col min="50" max="611" width="10.83203125" style="111"/>
    <col min="612" max="16384" width="10.83203125" style="76"/>
  </cols>
  <sheetData>
    <row r="1" spans="1:611" s="111" customFormat="1" ht="14">
      <c r="A1" s="110" t="s">
        <v>152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10"/>
      <c r="AL1" s="110"/>
      <c r="AM1" s="110"/>
      <c r="AN1" s="110"/>
      <c r="AO1" s="110"/>
      <c r="AP1" s="110"/>
      <c r="AQ1" s="110"/>
      <c r="AR1" s="110"/>
      <c r="AS1" s="110"/>
      <c r="AT1" s="110"/>
      <c r="AU1" s="110"/>
      <c r="AV1" s="110"/>
      <c r="AW1" s="110"/>
    </row>
    <row r="2" spans="1:611" s="111" customFormat="1" ht="14">
      <c r="A2" s="112" t="s">
        <v>49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</row>
    <row r="3" spans="1:611" s="111" customFormat="1" ht="15" thickBot="1">
      <c r="A3" s="110"/>
      <c r="B3" s="110"/>
      <c r="C3" s="110"/>
      <c r="D3" s="110"/>
      <c r="E3" s="110"/>
      <c r="F3" s="110"/>
      <c r="G3" s="113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</row>
    <row r="4" spans="1:611" ht="14">
      <c r="A4" s="79" t="s">
        <v>13</v>
      </c>
      <c r="B4" s="80"/>
      <c r="C4" s="80"/>
      <c r="D4" s="80"/>
      <c r="E4" s="80"/>
      <c r="F4" s="80"/>
      <c r="G4" s="81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2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</row>
    <row r="5" spans="1:611" ht="14">
      <c r="A5" s="83" t="s">
        <v>80</v>
      </c>
      <c r="B5" s="81"/>
      <c r="C5" s="102">
        <v>5000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4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10"/>
    </row>
    <row r="6" spans="1:611" ht="14">
      <c r="A6" s="83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4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</row>
    <row r="7" spans="1:611" ht="75">
      <c r="A7" s="163" t="s">
        <v>74</v>
      </c>
      <c r="B7" s="164" t="s">
        <v>81</v>
      </c>
      <c r="C7" s="158" t="s">
        <v>82</v>
      </c>
      <c r="D7" s="158" t="s">
        <v>83</v>
      </c>
      <c r="E7" s="158" t="s">
        <v>84</v>
      </c>
      <c r="F7" s="163" t="s">
        <v>85</v>
      </c>
      <c r="G7" s="158" t="s">
        <v>86</v>
      </c>
      <c r="H7" s="164" t="s">
        <v>87</v>
      </c>
      <c r="I7" s="158" t="s">
        <v>88</v>
      </c>
      <c r="J7" s="159" t="s">
        <v>62</v>
      </c>
      <c r="K7" s="160" t="s">
        <v>63</v>
      </c>
      <c r="L7" s="160" t="s">
        <v>64</v>
      </c>
      <c r="M7" s="160" t="s">
        <v>65</v>
      </c>
      <c r="N7" s="160" t="s">
        <v>66</v>
      </c>
      <c r="O7" s="161" t="s">
        <v>67</v>
      </c>
      <c r="P7" s="161" t="s">
        <v>68</v>
      </c>
      <c r="Q7" s="161" t="s">
        <v>25</v>
      </c>
      <c r="R7" s="161" t="s">
        <v>26</v>
      </c>
      <c r="S7" s="160" t="s">
        <v>69</v>
      </c>
      <c r="T7" s="162" t="s">
        <v>96</v>
      </c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4"/>
      <c r="AU7" s="114"/>
      <c r="AV7" s="114"/>
      <c r="AW7" s="114"/>
    </row>
    <row r="8" spans="1:611" ht="14">
      <c r="A8" s="83" t="str">
        <f>'TAS Oct 2017'!K2</f>
        <v>Aurora Energy</v>
      </c>
      <c r="B8" s="182" t="str">
        <f>'TAS Oct 2017'!L2</f>
        <v>Regulated</v>
      </c>
      <c r="C8" s="86">
        <f>91*'TAS Oct 2017'!M2/100</f>
        <v>82.628909999999991</v>
      </c>
      <c r="D8" s="86">
        <f>IF($C$5&gt;='TAS Oct 2017'!P2,('TAS Oct 2017'!P2*'TAS Oct 2017'!N2/100),('TAS Bills October 2017'!$C$5*'TAS Oct 2017'!N2/100))</f>
        <v>150.83500000000001</v>
      </c>
      <c r="E8" s="86">
        <v>0</v>
      </c>
      <c r="F8" s="87">
        <v>0</v>
      </c>
      <c r="G8" s="88">
        <v>0</v>
      </c>
      <c r="H8" s="89">
        <f>IF(($C$5&lt;'TAS Oct 2017'!P2),(0),('TAS Bills October 2017'!$C$5-'TAS Oct 2017'!P2)*'TAS Oct 2017'!Q2/100)</f>
        <v>1004.265</v>
      </c>
      <c r="I8" s="90">
        <f>SUM(C8:H8)</f>
        <v>1237.72891</v>
      </c>
      <c r="J8" s="91">
        <f>I8*4</f>
        <v>4950.9156400000002</v>
      </c>
      <c r="K8" s="92">
        <v>0</v>
      </c>
      <c r="L8" s="92">
        <f>'TAS Oct 2017'!AY2</f>
        <v>0</v>
      </c>
      <c r="M8" s="92">
        <f>'TAS Oct 2017'!AZ2</f>
        <v>0</v>
      </c>
      <c r="N8" s="92">
        <f>'TAS Oct 2017'!BA2</f>
        <v>0</v>
      </c>
      <c r="O8" s="91">
        <f>J8</f>
        <v>4950.9156400000002</v>
      </c>
      <c r="P8" s="91">
        <f>O8-(O8*M8/100)</f>
        <v>4950.9156400000002</v>
      </c>
      <c r="Q8" s="91">
        <f>O8*1.1</f>
        <v>5446.0072040000005</v>
      </c>
      <c r="R8" s="91">
        <f>P8*1.1</f>
        <v>5446.0072040000005</v>
      </c>
      <c r="S8" s="93">
        <f>'TAS Oct 2017'!BH2</f>
        <v>0</v>
      </c>
      <c r="T8" s="94">
        <f>'TAS Oct 2017'!BI2</f>
        <v>0</v>
      </c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4"/>
      <c r="AQ8" s="114"/>
      <c r="AR8" s="114"/>
      <c r="AS8" s="114"/>
      <c r="AT8" s="114"/>
      <c r="AU8" s="114"/>
      <c r="AV8" s="114"/>
      <c r="AW8" s="114"/>
    </row>
    <row r="9" spans="1:611" s="125" customFormat="1" ht="15" thickBot="1">
      <c r="A9" s="115" t="str">
        <f>'TAS Oct 2017'!K3</f>
        <v>ERM Power</v>
      </c>
      <c r="B9" s="183" t="str">
        <f>'TAS Oct 2017'!L3</f>
        <v>Adjustable</v>
      </c>
      <c r="C9" s="116">
        <f>91*'TAS Oct 2017'!M3/100</f>
        <v>90.09</v>
      </c>
      <c r="D9" s="116">
        <f>C5*'TAS Oct 2017'!N3/100</f>
        <v>1343</v>
      </c>
      <c r="E9" s="116">
        <v>0</v>
      </c>
      <c r="F9" s="117">
        <v>0</v>
      </c>
      <c r="G9" s="118">
        <v>0</v>
      </c>
      <c r="H9" s="119">
        <v>0</v>
      </c>
      <c r="I9" s="120">
        <f t="shared" ref="I9" si="0">SUM(C9:H9)</f>
        <v>1433.09</v>
      </c>
      <c r="J9" s="121">
        <f t="shared" ref="J9" si="1">I9*4</f>
        <v>5732.36</v>
      </c>
      <c r="K9" s="122">
        <v>0</v>
      </c>
      <c r="L9" s="122">
        <f>'TAS Oct 2017'!AY3</f>
        <v>0</v>
      </c>
      <c r="M9" s="122">
        <f>'TAS Oct 2017'!AZ3</f>
        <v>0</v>
      </c>
      <c r="N9" s="122">
        <f>'TAS Oct 2017'!BA3</f>
        <v>0</v>
      </c>
      <c r="O9" s="121">
        <f>J9-((I9-C9)*L9/100)*4</f>
        <v>5732.36</v>
      </c>
      <c r="P9" s="121">
        <f>O9-(O9*M9/100)</f>
        <v>5732.36</v>
      </c>
      <c r="Q9" s="121">
        <f>O9*1.1</f>
        <v>6305.5960000000005</v>
      </c>
      <c r="R9" s="121">
        <f>P9*1.1</f>
        <v>6305.5960000000005</v>
      </c>
      <c r="S9" s="123">
        <f>'TAS Oct 2017'!BH3</f>
        <v>0</v>
      </c>
      <c r="T9" s="124">
        <f>'TAS Oct 2017'!BI3</f>
        <v>0</v>
      </c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4"/>
      <c r="AW9" s="114"/>
      <c r="AX9" s="111"/>
      <c r="AY9" s="111"/>
      <c r="AZ9" s="111"/>
      <c r="BA9" s="111"/>
      <c r="BB9" s="111"/>
      <c r="BC9" s="111"/>
      <c r="BD9" s="111"/>
      <c r="BE9" s="111"/>
      <c r="BF9" s="111"/>
      <c r="BG9" s="111"/>
      <c r="BH9" s="111"/>
      <c r="BI9" s="111"/>
      <c r="BJ9" s="111"/>
      <c r="BK9" s="111"/>
      <c r="BL9" s="111"/>
      <c r="BM9" s="111"/>
      <c r="BN9" s="111"/>
      <c r="BO9" s="111"/>
      <c r="BP9" s="111"/>
      <c r="BQ9" s="111"/>
      <c r="BR9" s="111"/>
      <c r="BS9" s="111"/>
      <c r="BT9" s="111"/>
      <c r="BU9" s="111"/>
      <c r="BV9" s="111"/>
      <c r="BW9" s="111"/>
      <c r="BX9" s="111"/>
      <c r="BY9" s="111"/>
      <c r="BZ9" s="111"/>
      <c r="CA9" s="111"/>
      <c r="CB9" s="111"/>
      <c r="CC9" s="111"/>
      <c r="CD9" s="111"/>
      <c r="CE9" s="111"/>
      <c r="CF9" s="111"/>
      <c r="CG9" s="111"/>
      <c r="CH9" s="111"/>
      <c r="CI9" s="111"/>
      <c r="CJ9" s="111"/>
      <c r="CK9" s="111"/>
      <c r="CL9" s="111"/>
      <c r="CM9" s="111"/>
      <c r="CN9" s="111"/>
      <c r="CO9" s="111"/>
      <c r="CP9" s="111"/>
      <c r="CQ9" s="111"/>
      <c r="CR9" s="111"/>
      <c r="CS9" s="111"/>
      <c r="CT9" s="111"/>
      <c r="CU9" s="111"/>
      <c r="CV9" s="111"/>
      <c r="CW9" s="111"/>
      <c r="CX9" s="111"/>
      <c r="CY9" s="111"/>
      <c r="CZ9" s="111"/>
      <c r="DA9" s="111"/>
      <c r="DB9" s="111"/>
      <c r="DC9" s="111"/>
      <c r="DD9" s="111"/>
      <c r="DE9" s="111"/>
      <c r="DF9" s="111"/>
      <c r="DG9" s="111"/>
      <c r="DH9" s="111"/>
      <c r="DI9" s="111"/>
      <c r="DJ9" s="111"/>
      <c r="DK9" s="111"/>
      <c r="DL9" s="111"/>
      <c r="DM9" s="111"/>
      <c r="DN9" s="111"/>
      <c r="DO9" s="111"/>
      <c r="DP9" s="111"/>
      <c r="DQ9" s="111"/>
      <c r="DR9" s="111"/>
      <c r="DS9" s="111"/>
      <c r="DT9" s="111"/>
      <c r="DU9" s="111"/>
      <c r="DV9" s="111"/>
      <c r="DW9" s="111"/>
      <c r="DX9" s="111"/>
      <c r="DY9" s="111"/>
      <c r="DZ9" s="111"/>
      <c r="EA9" s="111"/>
      <c r="EB9" s="111"/>
      <c r="EC9" s="111"/>
      <c r="ED9" s="111"/>
      <c r="EE9" s="111"/>
      <c r="EF9" s="111"/>
      <c r="EG9" s="111"/>
      <c r="EH9" s="111"/>
      <c r="EI9" s="111"/>
      <c r="EJ9" s="111"/>
      <c r="EK9" s="111"/>
      <c r="EL9" s="111"/>
      <c r="EM9" s="111"/>
      <c r="EN9" s="111"/>
      <c r="EO9" s="111"/>
      <c r="EP9" s="111"/>
      <c r="EQ9" s="111"/>
      <c r="ER9" s="111"/>
      <c r="ES9" s="111"/>
      <c r="ET9" s="111"/>
      <c r="EU9" s="111"/>
      <c r="EV9" s="111"/>
      <c r="EW9" s="111"/>
      <c r="EX9" s="111"/>
      <c r="EY9" s="111"/>
      <c r="EZ9" s="111"/>
      <c r="FA9" s="111"/>
      <c r="FB9" s="111"/>
      <c r="FC9" s="111"/>
      <c r="FD9" s="111"/>
      <c r="FE9" s="111"/>
      <c r="FF9" s="111"/>
      <c r="FG9" s="111"/>
      <c r="FH9" s="111"/>
      <c r="FI9" s="111"/>
      <c r="FJ9" s="111"/>
      <c r="FK9" s="111"/>
      <c r="FL9" s="111"/>
      <c r="FM9" s="111"/>
      <c r="FN9" s="111"/>
      <c r="FO9" s="111"/>
      <c r="FP9" s="111"/>
      <c r="FQ9" s="111"/>
      <c r="FR9" s="111"/>
      <c r="FS9" s="111"/>
      <c r="FT9" s="111"/>
      <c r="FU9" s="111"/>
      <c r="FV9" s="111"/>
      <c r="FW9" s="111"/>
      <c r="FX9" s="111"/>
      <c r="FY9" s="111"/>
      <c r="FZ9" s="111"/>
      <c r="GA9" s="111"/>
      <c r="GB9" s="111"/>
      <c r="GC9" s="111"/>
      <c r="GD9" s="111"/>
      <c r="GE9" s="111"/>
      <c r="GF9" s="111"/>
      <c r="GG9" s="111"/>
      <c r="GH9" s="111"/>
      <c r="GI9" s="111"/>
      <c r="GJ9" s="111"/>
      <c r="GK9" s="111"/>
      <c r="GL9" s="111"/>
      <c r="GM9" s="111"/>
      <c r="GN9" s="111"/>
      <c r="GO9" s="111"/>
      <c r="GP9" s="111"/>
      <c r="GQ9" s="111"/>
      <c r="GR9" s="111"/>
      <c r="GS9" s="111"/>
      <c r="GT9" s="111"/>
      <c r="GU9" s="111"/>
      <c r="GV9" s="111"/>
      <c r="GW9" s="111"/>
      <c r="GX9" s="111"/>
      <c r="GY9" s="111"/>
      <c r="GZ9" s="111"/>
      <c r="HA9" s="111"/>
      <c r="HB9" s="111"/>
      <c r="HC9" s="111"/>
      <c r="HD9" s="111"/>
      <c r="HE9" s="111"/>
      <c r="HF9" s="111"/>
      <c r="HG9" s="111"/>
      <c r="HH9" s="111"/>
      <c r="HI9" s="111"/>
      <c r="HJ9" s="111"/>
      <c r="HK9" s="111"/>
      <c r="HL9" s="111"/>
      <c r="HM9" s="111"/>
      <c r="HN9" s="111"/>
      <c r="HO9" s="111"/>
      <c r="HP9" s="111"/>
      <c r="HQ9" s="111"/>
      <c r="HR9" s="111"/>
      <c r="HS9" s="111"/>
      <c r="HT9" s="111"/>
      <c r="HU9" s="111"/>
      <c r="HV9" s="111"/>
      <c r="HW9" s="111"/>
      <c r="HX9" s="111"/>
      <c r="HY9" s="111"/>
      <c r="HZ9" s="111"/>
      <c r="IA9" s="111"/>
      <c r="IB9" s="111"/>
      <c r="IC9" s="111"/>
      <c r="ID9" s="111"/>
      <c r="IE9" s="111"/>
      <c r="IF9" s="111"/>
      <c r="IG9" s="111"/>
      <c r="IH9" s="111"/>
      <c r="II9" s="111"/>
      <c r="IJ9" s="111"/>
      <c r="IK9" s="111"/>
      <c r="IL9" s="111"/>
      <c r="IM9" s="111"/>
      <c r="IN9" s="111"/>
      <c r="IO9" s="111"/>
      <c r="IP9" s="111"/>
      <c r="IQ9" s="111"/>
      <c r="IR9" s="111"/>
      <c r="IS9" s="111"/>
      <c r="IT9" s="111"/>
      <c r="IU9" s="111"/>
      <c r="IV9" s="111"/>
      <c r="IW9" s="111"/>
      <c r="IX9" s="111"/>
      <c r="IY9" s="111"/>
      <c r="IZ9" s="111"/>
      <c r="JA9" s="111"/>
      <c r="JB9" s="111"/>
      <c r="JC9" s="111"/>
      <c r="JD9" s="111"/>
      <c r="JE9" s="111"/>
      <c r="JF9" s="111"/>
      <c r="JG9" s="111"/>
      <c r="JH9" s="111"/>
      <c r="JI9" s="111"/>
      <c r="JJ9" s="111"/>
      <c r="JK9" s="111"/>
      <c r="JL9" s="111"/>
      <c r="JM9" s="111"/>
      <c r="JN9" s="111"/>
      <c r="JO9" s="111"/>
      <c r="JP9" s="111"/>
      <c r="JQ9" s="111"/>
      <c r="JR9" s="111"/>
      <c r="JS9" s="111"/>
      <c r="JT9" s="111"/>
      <c r="JU9" s="111"/>
      <c r="JV9" s="111"/>
      <c r="JW9" s="111"/>
      <c r="JX9" s="111"/>
      <c r="JY9" s="111"/>
      <c r="JZ9" s="111"/>
      <c r="KA9" s="111"/>
      <c r="KB9" s="111"/>
      <c r="KC9" s="111"/>
      <c r="KD9" s="111"/>
      <c r="KE9" s="111"/>
      <c r="KF9" s="111"/>
      <c r="KG9" s="111"/>
      <c r="KH9" s="111"/>
      <c r="KI9" s="111"/>
      <c r="KJ9" s="111"/>
      <c r="KK9" s="111"/>
      <c r="KL9" s="111"/>
      <c r="KM9" s="111"/>
      <c r="KN9" s="111"/>
      <c r="KO9" s="111"/>
      <c r="KP9" s="111"/>
      <c r="KQ9" s="111"/>
      <c r="KR9" s="111"/>
      <c r="KS9" s="111"/>
      <c r="KT9" s="111"/>
      <c r="KU9" s="111"/>
      <c r="KV9" s="111"/>
      <c r="KW9" s="111"/>
      <c r="KX9" s="111"/>
      <c r="KY9" s="111"/>
      <c r="KZ9" s="111"/>
      <c r="LA9" s="111"/>
      <c r="LB9" s="111"/>
      <c r="LC9" s="111"/>
      <c r="LD9" s="111"/>
      <c r="LE9" s="111"/>
      <c r="LF9" s="111"/>
      <c r="LG9" s="111"/>
      <c r="LH9" s="111"/>
      <c r="LI9" s="111"/>
      <c r="LJ9" s="111"/>
      <c r="LK9" s="111"/>
      <c r="LL9" s="111"/>
      <c r="LM9" s="111"/>
      <c r="LN9" s="111"/>
      <c r="LO9" s="111"/>
      <c r="LP9" s="111"/>
      <c r="LQ9" s="111"/>
      <c r="LR9" s="111"/>
      <c r="LS9" s="111"/>
      <c r="LT9" s="111"/>
      <c r="LU9" s="111"/>
      <c r="LV9" s="111"/>
      <c r="LW9" s="111"/>
      <c r="LX9" s="111"/>
      <c r="LY9" s="111"/>
      <c r="LZ9" s="111"/>
      <c r="MA9" s="111"/>
      <c r="MB9" s="111"/>
      <c r="MC9" s="111"/>
      <c r="MD9" s="111"/>
      <c r="ME9" s="111"/>
      <c r="MF9" s="111"/>
      <c r="MG9" s="111"/>
      <c r="MH9" s="111"/>
      <c r="MI9" s="111"/>
      <c r="MJ9" s="111"/>
      <c r="MK9" s="111"/>
      <c r="ML9" s="111"/>
      <c r="MM9" s="111"/>
      <c r="MN9" s="111"/>
      <c r="MO9" s="111"/>
      <c r="MP9" s="111"/>
      <c r="MQ9" s="111"/>
      <c r="MR9" s="111"/>
      <c r="MS9" s="111"/>
      <c r="MT9" s="111"/>
      <c r="MU9" s="111"/>
      <c r="MV9" s="111"/>
      <c r="MW9" s="111"/>
      <c r="MX9" s="111"/>
      <c r="MY9" s="111"/>
      <c r="MZ9" s="111"/>
      <c r="NA9" s="111"/>
      <c r="NB9" s="111"/>
      <c r="NC9" s="111"/>
      <c r="ND9" s="111"/>
      <c r="NE9" s="111"/>
      <c r="NF9" s="111"/>
      <c r="NG9" s="111"/>
      <c r="NH9" s="111"/>
      <c r="NI9" s="111"/>
      <c r="NJ9" s="111"/>
      <c r="NK9" s="111"/>
      <c r="NL9" s="111"/>
      <c r="NM9" s="111"/>
      <c r="NN9" s="111"/>
      <c r="NO9" s="111"/>
      <c r="NP9" s="111"/>
      <c r="NQ9" s="111"/>
      <c r="NR9" s="111"/>
      <c r="NS9" s="111"/>
      <c r="NT9" s="111"/>
      <c r="NU9" s="111"/>
      <c r="NV9" s="111"/>
      <c r="NW9" s="111"/>
      <c r="NX9" s="111"/>
      <c r="NY9" s="111"/>
      <c r="NZ9" s="111"/>
      <c r="OA9" s="111"/>
      <c r="OB9" s="111"/>
      <c r="OC9" s="111"/>
      <c r="OD9" s="111"/>
      <c r="OE9" s="111"/>
      <c r="OF9" s="111"/>
      <c r="OG9" s="111"/>
      <c r="OH9" s="111"/>
      <c r="OI9" s="111"/>
      <c r="OJ9" s="111"/>
      <c r="OK9" s="111"/>
      <c r="OL9" s="111"/>
      <c r="OM9" s="111"/>
      <c r="ON9" s="111"/>
      <c r="OO9" s="111"/>
      <c r="OP9" s="111"/>
      <c r="OQ9" s="111"/>
      <c r="OR9" s="111"/>
      <c r="OS9" s="111"/>
      <c r="OT9" s="111"/>
      <c r="OU9" s="111"/>
      <c r="OV9" s="111"/>
      <c r="OW9" s="111"/>
      <c r="OX9" s="111"/>
      <c r="OY9" s="111"/>
      <c r="OZ9" s="111"/>
      <c r="PA9" s="111"/>
      <c r="PB9" s="111"/>
      <c r="PC9" s="111"/>
      <c r="PD9" s="111"/>
      <c r="PE9" s="111"/>
      <c r="PF9" s="111"/>
      <c r="PG9" s="111"/>
      <c r="PH9" s="111"/>
      <c r="PI9" s="111"/>
      <c r="PJ9" s="111"/>
      <c r="PK9" s="111"/>
      <c r="PL9" s="111"/>
      <c r="PM9" s="111"/>
      <c r="PN9" s="111"/>
      <c r="PO9" s="111"/>
      <c r="PP9" s="111"/>
      <c r="PQ9" s="111"/>
      <c r="PR9" s="111"/>
      <c r="PS9" s="111"/>
      <c r="PT9" s="111"/>
      <c r="PU9" s="111"/>
      <c r="PV9" s="111"/>
      <c r="PW9" s="111"/>
      <c r="PX9" s="111"/>
      <c r="PY9" s="111"/>
      <c r="PZ9" s="111"/>
      <c r="QA9" s="111"/>
      <c r="QB9" s="111"/>
      <c r="QC9" s="111"/>
      <c r="QD9" s="111"/>
      <c r="QE9" s="111"/>
      <c r="QF9" s="111"/>
      <c r="QG9" s="111"/>
      <c r="QH9" s="111"/>
      <c r="QI9" s="111"/>
      <c r="QJ9" s="111"/>
      <c r="QK9" s="111"/>
      <c r="QL9" s="111"/>
      <c r="QM9" s="111"/>
      <c r="QN9" s="111"/>
      <c r="QO9" s="111"/>
      <c r="QP9" s="111"/>
      <c r="QQ9" s="111"/>
      <c r="QR9" s="111"/>
      <c r="QS9" s="111"/>
      <c r="QT9" s="111"/>
      <c r="QU9" s="111"/>
      <c r="QV9" s="111"/>
      <c r="QW9" s="111"/>
      <c r="QX9" s="111"/>
      <c r="QY9" s="111"/>
      <c r="QZ9" s="111"/>
      <c r="RA9" s="111"/>
      <c r="RB9" s="111"/>
      <c r="RC9" s="111"/>
      <c r="RD9" s="111"/>
      <c r="RE9" s="111"/>
      <c r="RF9" s="111"/>
      <c r="RG9" s="111"/>
      <c r="RH9" s="111"/>
      <c r="RI9" s="111"/>
      <c r="RJ9" s="111"/>
      <c r="RK9" s="111"/>
      <c r="RL9" s="111"/>
      <c r="RM9" s="111"/>
      <c r="RN9" s="111"/>
      <c r="RO9" s="111"/>
      <c r="RP9" s="111"/>
      <c r="RQ9" s="111"/>
      <c r="RR9" s="111"/>
      <c r="RS9" s="111"/>
      <c r="RT9" s="111"/>
      <c r="RU9" s="111"/>
      <c r="RV9" s="111"/>
      <c r="RW9" s="111"/>
      <c r="RX9" s="111"/>
      <c r="RY9" s="111"/>
      <c r="RZ9" s="111"/>
      <c r="SA9" s="111"/>
      <c r="SB9" s="111"/>
      <c r="SC9" s="111"/>
      <c r="SD9" s="111"/>
      <c r="SE9" s="111"/>
      <c r="SF9" s="111"/>
      <c r="SG9" s="111"/>
      <c r="SH9" s="111"/>
      <c r="SI9" s="111"/>
      <c r="SJ9" s="111"/>
      <c r="SK9" s="111"/>
      <c r="SL9" s="111"/>
      <c r="SM9" s="111"/>
      <c r="SN9" s="111"/>
      <c r="SO9" s="111"/>
      <c r="SP9" s="111"/>
      <c r="SQ9" s="111"/>
      <c r="SR9" s="111"/>
      <c r="SS9" s="111"/>
      <c r="ST9" s="111"/>
      <c r="SU9" s="111"/>
      <c r="SV9" s="111"/>
      <c r="SW9" s="111"/>
      <c r="SX9" s="111"/>
      <c r="SY9" s="111"/>
      <c r="SZ9" s="111"/>
      <c r="TA9" s="111"/>
      <c r="TB9" s="111"/>
      <c r="TC9" s="111"/>
      <c r="TD9" s="111"/>
      <c r="TE9" s="111"/>
      <c r="TF9" s="111"/>
      <c r="TG9" s="111"/>
      <c r="TH9" s="111"/>
      <c r="TI9" s="111"/>
      <c r="TJ9" s="111"/>
      <c r="TK9" s="111"/>
      <c r="TL9" s="111"/>
      <c r="TM9" s="111"/>
      <c r="TN9" s="111"/>
      <c r="TO9" s="111"/>
      <c r="TP9" s="111"/>
      <c r="TQ9" s="111"/>
      <c r="TR9" s="111"/>
      <c r="TS9" s="111"/>
      <c r="TT9" s="111"/>
      <c r="TU9" s="111"/>
      <c r="TV9" s="111"/>
      <c r="TW9" s="111"/>
      <c r="TX9" s="111"/>
      <c r="TY9" s="111"/>
      <c r="TZ9" s="111"/>
      <c r="UA9" s="111"/>
      <c r="UB9" s="111"/>
      <c r="UC9" s="111"/>
      <c r="UD9" s="111"/>
      <c r="UE9" s="111"/>
      <c r="UF9" s="111"/>
      <c r="UG9" s="111"/>
      <c r="UH9" s="111"/>
      <c r="UI9" s="111"/>
      <c r="UJ9" s="111"/>
      <c r="UK9" s="111"/>
      <c r="UL9" s="111"/>
      <c r="UM9" s="111"/>
      <c r="UN9" s="111"/>
      <c r="UO9" s="111"/>
      <c r="UP9" s="111"/>
      <c r="UQ9" s="111"/>
      <c r="UR9" s="111"/>
      <c r="US9" s="111"/>
      <c r="UT9" s="111"/>
      <c r="UU9" s="111"/>
      <c r="UV9" s="111"/>
      <c r="UW9" s="111"/>
      <c r="UX9" s="111"/>
      <c r="UY9" s="111"/>
      <c r="UZ9" s="111"/>
      <c r="VA9" s="111"/>
      <c r="VB9" s="111"/>
      <c r="VC9" s="111"/>
      <c r="VD9" s="111"/>
      <c r="VE9" s="111"/>
      <c r="VF9" s="111"/>
      <c r="VG9" s="111"/>
      <c r="VH9" s="111"/>
      <c r="VI9" s="111"/>
      <c r="VJ9" s="111"/>
      <c r="VK9" s="111"/>
      <c r="VL9" s="111"/>
      <c r="VM9" s="111"/>
      <c r="VN9" s="111"/>
      <c r="VO9" s="111"/>
      <c r="VP9" s="111"/>
      <c r="VQ9" s="111"/>
      <c r="VR9" s="111"/>
      <c r="VS9" s="111"/>
      <c r="VT9" s="111"/>
      <c r="VU9" s="111"/>
      <c r="VV9" s="111"/>
      <c r="VW9" s="111"/>
      <c r="VX9" s="111"/>
      <c r="VY9" s="111"/>
      <c r="VZ9" s="111"/>
      <c r="WA9" s="111"/>
      <c r="WB9" s="111"/>
      <c r="WC9" s="111"/>
      <c r="WD9" s="111"/>
      <c r="WE9" s="111"/>
      <c r="WF9" s="111"/>
      <c r="WG9" s="111"/>
      <c r="WH9" s="111"/>
      <c r="WI9" s="111"/>
      <c r="WJ9" s="111"/>
      <c r="WK9" s="111"/>
      <c r="WL9" s="111"/>
      <c r="WM9" s="111"/>
    </row>
    <row r="10" spans="1:611" s="111" customFormat="1" ht="14"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</row>
    <row r="11" spans="1:611" s="111" customFormat="1" ht="15" thickBot="1"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</row>
    <row r="12" spans="1:611" ht="14">
      <c r="A12" s="79" t="s">
        <v>97</v>
      </c>
      <c r="B12" s="80"/>
      <c r="C12" s="80"/>
      <c r="D12" s="96"/>
      <c r="E12" s="96"/>
      <c r="F12" s="96"/>
      <c r="G12" s="96"/>
      <c r="H12" s="96"/>
      <c r="I12" s="97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2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</row>
    <row r="13" spans="1:611" ht="14">
      <c r="A13" s="83" t="s">
        <v>80</v>
      </c>
      <c r="B13" s="81"/>
      <c r="C13" s="102">
        <v>5000</v>
      </c>
      <c r="D13" s="98"/>
      <c r="E13" s="98"/>
      <c r="F13" s="98"/>
      <c r="G13" s="98"/>
      <c r="H13" s="98"/>
      <c r="I13" s="99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</row>
    <row r="14" spans="1:611" ht="14">
      <c r="A14" s="83" t="s">
        <v>98</v>
      </c>
      <c r="B14" s="81"/>
      <c r="C14" s="103">
        <v>0.7</v>
      </c>
      <c r="D14" s="98"/>
      <c r="E14" s="98"/>
      <c r="F14" s="98"/>
      <c r="G14" s="98"/>
      <c r="H14" s="98"/>
      <c r="I14" s="99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</row>
    <row r="15" spans="1:611" ht="14">
      <c r="A15" s="83" t="s">
        <v>151</v>
      </c>
      <c r="B15" s="81"/>
      <c r="C15" s="103">
        <v>0.3</v>
      </c>
      <c r="D15" s="98"/>
      <c r="E15" s="98"/>
      <c r="F15" s="98"/>
      <c r="G15" s="98"/>
      <c r="H15" s="98"/>
      <c r="I15" s="99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4"/>
      <c r="AU15" s="114"/>
      <c r="AV15" s="114"/>
      <c r="AW15" s="114"/>
    </row>
    <row r="16" spans="1:611" ht="14">
      <c r="A16" s="83"/>
      <c r="B16" s="81"/>
      <c r="C16" s="98"/>
      <c r="D16" s="98"/>
      <c r="E16" s="98"/>
      <c r="F16" s="98"/>
      <c r="G16" s="98"/>
      <c r="H16" s="98"/>
      <c r="I16" s="99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  <c r="AW16" s="114"/>
    </row>
    <row r="17" spans="1:611" ht="75">
      <c r="A17" s="163" t="s">
        <v>74</v>
      </c>
      <c r="B17" s="164" t="s">
        <v>81</v>
      </c>
      <c r="C17" s="158" t="s">
        <v>82</v>
      </c>
      <c r="D17" s="158" t="s">
        <v>83</v>
      </c>
      <c r="E17" s="158" t="s">
        <v>84</v>
      </c>
      <c r="F17" s="163" t="s">
        <v>85</v>
      </c>
      <c r="G17" s="158" t="s">
        <v>87</v>
      </c>
      <c r="H17" s="158" t="s">
        <v>97</v>
      </c>
      <c r="I17" s="158" t="s">
        <v>88</v>
      </c>
      <c r="J17" s="159" t="s">
        <v>62</v>
      </c>
      <c r="K17" s="160" t="s">
        <v>63</v>
      </c>
      <c r="L17" s="160" t="s">
        <v>64</v>
      </c>
      <c r="M17" s="160" t="s">
        <v>65</v>
      </c>
      <c r="N17" s="160" t="s">
        <v>66</v>
      </c>
      <c r="O17" s="166" t="s">
        <v>67</v>
      </c>
      <c r="P17" s="161" t="s">
        <v>68</v>
      </c>
      <c r="Q17" s="161" t="s">
        <v>25</v>
      </c>
      <c r="R17" s="161" t="s">
        <v>26</v>
      </c>
      <c r="S17" s="165" t="s">
        <v>69</v>
      </c>
      <c r="T17" s="162" t="s">
        <v>96</v>
      </c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114"/>
      <c r="AU17" s="114"/>
      <c r="AV17" s="114"/>
      <c r="AW17" s="114"/>
    </row>
    <row r="18" spans="1:611" ht="14">
      <c r="A18" s="83" t="str">
        <f>'TAS Oct 2017'!K4</f>
        <v>Aurora Energy</v>
      </c>
      <c r="B18" s="182" t="str">
        <f>'TAS Oct 2017'!L4</f>
        <v>Regulated</v>
      </c>
      <c r="C18" s="86">
        <f>91*'TAS Oct 2017'!M4/100</f>
        <v>97.442800000000005</v>
      </c>
      <c r="D18" s="86">
        <f>IF(($C$13*$C$14)&gt;='TAS Oct 2017'!P4,('TAS Oct 2017'!P4*'TAS Oct 2017'!N4/100),(('TAS Bills October 2017'!$C$13*'TAS Bills October 2017'!$C$14)*'TAS Oct 2017'!N4/100))</f>
        <v>150.83500000000001</v>
      </c>
      <c r="E18" s="86">
        <v>0</v>
      </c>
      <c r="F18" s="87">
        <v>0</v>
      </c>
      <c r="G18" s="88">
        <f>IF($C$13*$C$14&lt;'TAS Oct 2017'!P4,(0),((('TAS Bills October 2017'!$C$13*'TAS Bills October 2017'!$C$14)-('TAS Oct 2017'!P4))*'TAS Oct 2017'!Q4/100))</f>
        <v>669.51</v>
      </c>
      <c r="H18" s="86">
        <f>($C$13*$C$15)*'TAS Oct 2017'!AF4/100</f>
        <v>214.35</v>
      </c>
      <c r="I18" s="90">
        <f>SUM(C18:H18)</f>
        <v>1132.1378</v>
      </c>
      <c r="J18" s="91">
        <f>I18*4</f>
        <v>4528.5511999999999</v>
      </c>
      <c r="K18" s="92">
        <v>0</v>
      </c>
      <c r="L18" s="92">
        <f>'TAS Oct 2017'!AY4</f>
        <v>0</v>
      </c>
      <c r="M18" s="92">
        <f>'TAS Oct 2017'!AZ4</f>
        <v>0</v>
      </c>
      <c r="N18" s="92">
        <f>'TAS Oct 2017'!BA4</f>
        <v>0</v>
      </c>
      <c r="O18" s="91">
        <f>J18</f>
        <v>4528.5511999999999</v>
      </c>
      <c r="P18" s="91">
        <f>O18-(O18*M18/100)</f>
        <v>4528.5511999999999</v>
      </c>
      <c r="Q18" s="91">
        <f>O18*1.1</f>
        <v>4981.4063200000001</v>
      </c>
      <c r="R18" s="91">
        <f>P18*1.1</f>
        <v>4981.4063200000001</v>
      </c>
      <c r="S18" s="93">
        <f>'TAS Oct 2017'!BH4</f>
        <v>0</v>
      </c>
      <c r="T18" s="94">
        <f>'TAS Oct 2017'!BI4</f>
        <v>0</v>
      </c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</row>
    <row r="19" spans="1:611" s="125" customFormat="1" ht="15" thickBot="1">
      <c r="A19" s="115" t="str">
        <f>'TAS Oct 2017'!K5</f>
        <v>ERM Power</v>
      </c>
      <c r="B19" s="183" t="str">
        <f>'TAS Oct 2017'!L5</f>
        <v>Adjustable</v>
      </c>
      <c r="C19" s="116">
        <f>91*'TAS Oct 2017'!M5/100</f>
        <v>145.6</v>
      </c>
      <c r="D19" s="116">
        <f>(C13*C14)*'TAS Oct 2017'!N5/100</f>
        <v>941.15</v>
      </c>
      <c r="E19" s="116">
        <v>0</v>
      </c>
      <c r="F19" s="117">
        <v>0</v>
      </c>
      <c r="G19" s="118">
        <v>0</v>
      </c>
      <c r="H19" s="116">
        <f>($C$13*$C$15)*'TAS Oct 2017'!AF5/100</f>
        <v>276.45</v>
      </c>
      <c r="I19" s="120">
        <f>SUM(C19:H19)</f>
        <v>1363.2</v>
      </c>
      <c r="J19" s="121">
        <f t="shared" ref="J19" si="2">I19*4</f>
        <v>5452.8</v>
      </c>
      <c r="K19" s="122">
        <v>0</v>
      </c>
      <c r="L19" s="122">
        <f>'TAS Oct 2017'!AY5</f>
        <v>0</v>
      </c>
      <c r="M19" s="122">
        <f>'TAS Oct 2017'!AZ5</f>
        <v>0</v>
      </c>
      <c r="N19" s="122">
        <f>'TAS Oct 2017'!BA5</f>
        <v>0</v>
      </c>
      <c r="O19" s="121">
        <f>J19-((I19-C19)*L19/100)*4</f>
        <v>5452.8</v>
      </c>
      <c r="P19" s="121">
        <f>O19-(O19*M19/100)</f>
        <v>5452.8</v>
      </c>
      <c r="Q19" s="121">
        <f>O19*1.1</f>
        <v>5998.0800000000008</v>
      </c>
      <c r="R19" s="121">
        <f>P19*1.1</f>
        <v>5998.0800000000008</v>
      </c>
      <c r="S19" s="123">
        <f>'TAS Oct 2017'!BH5</f>
        <v>0</v>
      </c>
      <c r="T19" s="124">
        <f>'TAS Oct 2017'!BI5</f>
        <v>0</v>
      </c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1"/>
      <c r="AY19" s="111"/>
      <c r="AZ19" s="111"/>
      <c r="BA19" s="111"/>
      <c r="BB19" s="111"/>
      <c r="BC19" s="111"/>
      <c r="BD19" s="111"/>
      <c r="BE19" s="111"/>
      <c r="BF19" s="111"/>
      <c r="BG19" s="111"/>
      <c r="BH19" s="111"/>
      <c r="BI19" s="111"/>
      <c r="BJ19" s="111"/>
      <c r="BK19" s="111"/>
      <c r="BL19" s="111"/>
      <c r="BM19" s="111"/>
      <c r="BN19" s="111"/>
      <c r="BO19" s="111"/>
      <c r="BP19" s="111"/>
      <c r="BQ19" s="111"/>
      <c r="BR19" s="111"/>
      <c r="BS19" s="111"/>
      <c r="BT19" s="111"/>
      <c r="BU19" s="111"/>
      <c r="BV19" s="111"/>
      <c r="BW19" s="111"/>
      <c r="BX19" s="111"/>
      <c r="BY19" s="111"/>
      <c r="BZ19" s="111"/>
      <c r="CA19" s="111"/>
      <c r="CB19" s="111"/>
      <c r="CC19" s="111"/>
      <c r="CD19" s="111"/>
      <c r="CE19" s="111"/>
      <c r="CF19" s="111"/>
      <c r="CG19" s="111"/>
      <c r="CH19" s="111"/>
      <c r="CI19" s="111"/>
      <c r="CJ19" s="111"/>
      <c r="CK19" s="111"/>
      <c r="CL19" s="111"/>
      <c r="CM19" s="111"/>
      <c r="CN19" s="111"/>
      <c r="CO19" s="111"/>
      <c r="CP19" s="111"/>
      <c r="CQ19" s="111"/>
      <c r="CR19" s="111"/>
      <c r="CS19" s="111"/>
      <c r="CT19" s="111"/>
      <c r="CU19" s="111"/>
      <c r="CV19" s="111"/>
      <c r="CW19" s="111"/>
      <c r="CX19" s="111"/>
      <c r="CY19" s="111"/>
      <c r="CZ19" s="111"/>
      <c r="DA19" s="111"/>
      <c r="DB19" s="111"/>
      <c r="DC19" s="111"/>
      <c r="DD19" s="111"/>
      <c r="DE19" s="111"/>
      <c r="DF19" s="111"/>
      <c r="DG19" s="111"/>
      <c r="DH19" s="111"/>
      <c r="DI19" s="111"/>
      <c r="DJ19" s="111"/>
      <c r="DK19" s="111"/>
      <c r="DL19" s="111"/>
      <c r="DM19" s="111"/>
      <c r="DN19" s="111"/>
      <c r="DO19" s="111"/>
      <c r="DP19" s="111"/>
      <c r="DQ19" s="111"/>
      <c r="DR19" s="111"/>
      <c r="DS19" s="111"/>
      <c r="DT19" s="111"/>
      <c r="DU19" s="111"/>
      <c r="DV19" s="111"/>
      <c r="DW19" s="111"/>
      <c r="DX19" s="111"/>
      <c r="DY19" s="111"/>
      <c r="DZ19" s="111"/>
      <c r="EA19" s="111"/>
      <c r="EB19" s="111"/>
      <c r="EC19" s="111"/>
      <c r="ED19" s="111"/>
      <c r="EE19" s="111"/>
      <c r="EF19" s="111"/>
      <c r="EG19" s="111"/>
      <c r="EH19" s="111"/>
      <c r="EI19" s="111"/>
      <c r="EJ19" s="111"/>
      <c r="EK19" s="111"/>
      <c r="EL19" s="111"/>
      <c r="EM19" s="111"/>
      <c r="EN19" s="111"/>
      <c r="EO19" s="111"/>
      <c r="EP19" s="111"/>
      <c r="EQ19" s="111"/>
      <c r="ER19" s="111"/>
      <c r="ES19" s="111"/>
      <c r="ET19" s="111"/>
      <c r="EU19" s="111"/>
      <c r="EV19" s="111"/>
      <c r="EW19" s="111"/>
      <c r="EX19" s="111"/>
      <c r="EY19" s="111"/>
      <c r="EZ19" s="111"/>
      <c r="FA19" s="111"/>
      <c r="FB19" s="111"/>
      <c r="FC19" s="111"/>
      <c r="FD19" s="111"/>
      <c r="FE19" s="111"/>
      <c r="FF19" s="111"/>
      <c r="FG19" s="111"/>
      <c r="FH19" s="111"/>
      <c r="FI19" s="111"/>
      <c r="FJ19" s="111"/>
      <c r="FK19" s="111"/>
      <c r="FL19" s="111"/>
      <c r="FM19" s="111"/>
      <c r="FN19" s="111"/>
      <c r="FO19" s="111"/>
      <c r="FP19" s="111"/>
      <c r="FQ19" s="111"/>
      <c r="FR19" s="111"/>
      <c r="FS19" s="111"/>
      <c r="FT19" s="111"/>
      <c r="FU19" s="111"/>
      <c r="FV19" s="111"/>
      <c r="FW19" s="111"/>
      <c r="FX19" s="111"/>
      <c r="FY19" s="111"/>
      <c r="FZ19" s="111"/>
      <c r="GA19" s="111"/>
      <c r="GB19" s="111"/>
      <c r="GC19" s="111"/>
      <c r="GD19" s="111"/>
      <c r="GE19" s="111"/>
      <c r="GF19" s="111"/>
      <c r="GG19" s="111"/>
      <c r="GH19" s="111"/>
      <c r="GI19" s="111"/>
      <c r="GJ19" s="111"/>
      <c r="GK19" s="111"/>
      <c r="GL19" s="111"/>
      <c r="GM19" s="111"/>
      <c r="GN19" s="111"/>
      <c r="GO19" s="111"/>
      <c r="GP19" s="111"/>
      <c r="GQ19" s="111"/>
      <c r="GR19" s="111"/>
      <c r="GS19" s="111"/>
      <c r="GT19" s="111"/>
      <c r="GU19" s="111"/>
      <c r="GV19" s="111"/>
      <c r="GW19" s="111"/>
      <c r="GX19" s="111"/>
      <c r="GY19" s="111"/>
      <c r="GZ19" s="111"/>
      <c r="HA19" s="111"/>
      <c r="HB19" s="111"/>
      <c r="HC19" s="111"/>
      <c r="HD19" s="111"/>
      <c r="HE19" s="111"/>
      <c r="HF19" s="111"/>
      <c r="HG19" s="111"/>
      <c r="HH19" s="111"/>
      <c r="HI19" s="111"/>
      <c r="HJ19" s="111"/>
      <c r="HK19" s="111"/>
      <c r="HL19" s="111"/>
      <c r="HM19" s="111"/>
      <c r="HN19" s="111"/>
      <c r="HO19" s="111"/>
      <c r="HP19" s="111"/>
      <c r="HQ19" s="111"/>
      <c r="HR19" s="111"/>
      <c r="HS19" s="111"/>
      <c r="HT19" s="111"/>
      <c r="HU19" s="111"/>
      <c r="HV19" s="111"/>
      <c r="HW19" s="111"/>
      <c r="HX19" s="111"/>
      <c r="HY19" s="111"/>
      <c r="HZ19" s="111"/>
      <c r="IA19" s="111"/>
      <c r="IB19" s="111"/>
      <c r="IC19" s="111"/>
      <c r="ID19" s="111"/>
      <c r="IE19" s="111"/>
      <c r="IF19" s="111"/>
      <c r="IG19" s="111"/>
      <c r="IH19" s="111"/>
      <c r="II19" s="111"/>
      <c r="IJ19" s="111"/>
      <c r="IK19" s="111"/>
      <c r="IL19" s="111"/>
      <c r="IM19" s="111"/>
      <c r="IN19" s="111"/>
      <c r="IO19" s="111"/>
      <c r="IP19" s="111"/>
      <c r="IQ19" s="111"/>
      <c r="IR19" s="111"/>
      <c r="IS19" s="111"/>
      <c r="IT19" s="111"/>
      <c r="IU19" s="111"/>
      <c r="IV19" s="111"/>
      <c r="IW19" s="111"/>
      <c r="IX19" s="111"/>
      <c r="IY19" s="111"/>
      <c r="IZ19" s="111"/>
      <c r="JA19" s="111"/>
      <c r="JB19" s="111"/>
      <c r="JC19" s="111"/>
      <c r="JD19" s="111"/>
      <c r="JE19" s="111"/>
      <c r="JF19" s="111"/>
      <c r="JG19" s="111"/>
      <c r="JH19" s="111"/>
      <c r="JI19" s="111"/>
      <c r="JJ19" s="111"/>
      <c r="JK19" s="111"/>
      <c r="JL19" s="111"/>
      <c r="JM19" s="111"/>
      <c r="JN19" s="111"/>
      <c r="JO19" s="111"/>
      <c r="JP19" s="111"/>
      <c r="JQ19" s="111"/>
      <c r="JR19" s="111"/>
      <c r="JS19" s="111"/>
      <c r="JT19" s="111"/>
      <c r="JU19" s="111"/>
      <c r="JV19" s="111"/>
      <c r="JW19" s="111"/>
      <c r="JX19" s="111"/>
      <c r="JY19" s="111"/>
      <c r="JZ19" s="111"/>
      <c r="KA19" s="111"/>
      <c r="KB19" s="111"/>
      <c r="KC19" s="111"/>
      <c r="KD19" s="111"/>
      <c r="KE19" s="111"/>
      <c r="KF19" s="111"/>
      <c r="KG19" s="111"/>
      <c r="KH19" s="111"/>
      <c r="KI19" s="111"/>
      <c r="KJ19" s="111"/>
      <c r="KK19" s="111"/>
      <c r="KL19" s="111"/>
      <c r="KM19" s="111"/>
      <c r="KN19" s="111"/>
      <c r="KO19" s="111"/>
      <c r="KP19" s="111"/>
      <c r="KQ19" s="111"/>
      <c r="KR19" s="111"/>
      <c r="KS19" s="111"/>
      <c r="KT19" s="111"/>
      <c r="KU19" s="111"/>
      <c r="KV19" s="111"/>
      <c r="KW19" s="111"/>
      <c r="KX19" s="111"/>
      <c r="KY19" s="111"/>
      <c r="KZ19" s="111"/>
      <c r="LA19" s="111"/>
      <c r="LB19" s="111"/>
      <c r="LC19" s="111"/>
      <c r="LD19" s="111"/>
      <c r="LE19" s="111"/>
      <c r="LF19" s="111"/>
      <c r="LG19" s="111"/>
      <c r="LH19" s="111"/>
      <c r="LI19" s="111"/>
      <c r="LJ19" s="111"/>
      <c r="LK19" s="111"/>
      <c r="LL19" s="111"/>
      <c r="LM19" s="111"/>
      <c r="LN19" s="111"/>
      <c r="LO19" s="111"/>
      <c r="LP19" s="111"/>
      <c r="LQ19" s="111"/>
      <c r="LR19" s="111"/>
      <c r="LS19" s="111"/>
      <c r="LT19" s="111"/>
      <c r="LU19" s="111"/>
      <c r="LV19" s="111"/>
      <c r="LW19" s="111"/>
      <c r="LX19" s="111"/>
      <c r="LY19" s="111"/>
      <c r="LZ19" s="111"/>
      <c r="MA19" s="111"/>
      <c r="MB19" s="111"/>
      <c r="MC19" s="111"/>
      <c r="MD19" s="111"/>
      <c r="ME19" s="111"/>
      <c r="MF19" s="111"/>
      <c r="MG19" s="111"/>
      <c r="MH19" s="111"/>
      <c r="MI19" s="111"/>
      <c r="MJ19" s="111"/>
      <c r="MK19" s="111"/>
      <c r="ML19" s="111"/>
      <c r="MM19" s="111"/>
      <c r="MN19" s="111"/>
      <c r="MO19" s="111"/>
      <c r="MP19" s="111"/>
      <c r="MQ19" s="111"/>
      <c r="MR19" s="111"/>
      <c r="MS19" s="111"/>
      <c r="MT19" s="111"/>
      <c r="MU19" s="111"/>
      <c r="MV19" s="111"/>
      <c r="MW19" s="111"/>
      <c r="MX19" s="111"/>
      <c r="MY19" s="111"/>
      <c r="MZ19" s="111"/>
      <c r="NA19" s="111"/>
      <c r="NB19" s="111"/>
      <c r="NC19" s="111"/>
      <c r="ND19" s="111"/>
      <c r="NE19" s="111"/>
      <c r="NF19" s="111"/>
      <c r="NG19" s="111"/>
      <c r="NH19" s="111"/>
      <c r="NI19" s="111"/>
      <c r="NJ19" s="111"/>
      <c r="NK19" s="111"/>
      <c r="NL19" s="111"/>
      <c r="NM19" s="111"/>
      <c r="NN19" s="111"/>
      <c r="NO19" s="111"/>
      <c r="NP19" s="111"/>
      <c r="NQ19" s="111"/>
      <c r="NR19" s="111"/>
      <c r="NS19" s="111"/>
      <c r="NT19" s="111"/>
      <c r="NU19" s="111"/>
      <c r="NV19" s="111"/>
      <c r="NW19" s="111"/>
      <c r="NX19" s="111"/>
      <c r="NY19" s="111"/>
      <c r="NZ19" s="111"/>
      <c r="OA19" s="111"/>
      <c r="OB19" s="111"/>
      <c r="OC19" s="111"/>
      <c r="OD19" s="111"/>
      <c r="OE19" s="111"/>
      <c r="OF19" s="111"/>
      <c r="OG19" s="111"/>
      <c r="OH19" s="111"/>
      <c r="OI19" s="111"/>
      <c r="OJ19" s="111"/>
      <c r="OK19" s="111"/>
      <c r="OL19" s="111"/>
      <c r="OM19" s="111"/>
      <c r="ON19" s="111"/>
      <c r="OO19" s="111"/>
      <c r="OP19" s="111"/>
      <c r="OQ19" s="111"/>
      <c r="OR19" s="111"/>
      <c r="OS19" s="111"/>
      <c r="OT19" s="111"/>
      <c r="OU19" s="111"/>
      <c r="OV19" s="111"/>
      <c r="OW19" s="111"/>
      <c r="OX19" s="111"/>
      <c r="OY19" s="111"/>
      <c r="OZ19" s="111"/>
      <c r="PA19" s="111"/>
      <c r="PB19" s="111"/>
      <c r="PC19" s="111"/>
      <c r="PD19" s="111"/>
      <c r="PE19" s="111"/>
      <c r="PF19" s="111"/>
      <c r="PG19" s="111"/>
      <c r="PH19" s="111"/>
      <c r="PI19" s="111"/>
      <c r="PJ19" s="111"/>
      <c r="PK19" s="111"/>
      <c r="PL19" s="111"/>
      <c r="PM19" s="111"/>
      <c r="PN19" s="111"/>
      <c r="PO19" s="111"/>
      <c r="PP19" s="111"/>
      <c r="PQ19" s="111"/>
      <c r="PR19" s="111"/>
      <c r="PS19" s="111"/>
      <c r="PT19" s="111"/>
      <c r="PU19" s="111"/>
      <c r="PV19" s="111"/>
      <c r="PW19" s="111"/>
      <c r="PX19" s="111"/>
      <c r="PY19" s="111"/>
      <c r="PZ19" s="111"/>
      <c r="QA19" s="111"/>
      <c r="QB19" s="111"/>
      <c r="QC19" s="111"/>
      <c r="QD19" s="111"/>
      <c r="QE19" s="111"/>
      <c r="QF19" s="111"/>
      <c r="QG19" s="111"/>
      <c r="QH19" s="111"/>
      <c r="QI19" s="111"/>
      <c r="QJ19" s="111"/>
      <c r="QK19" s="111"/>
      <c r="QL19" s="111"/>
      <c r="QM19" s="111"/>
      <c r="QN19" s="111"/>
      <c r="QO19" s="111"/>
      <c r="QP19" s="111"/>
      <c r="QQ19" s="111"/>
      <c r="QR19" s="111"/>
      <c r="QS19" s="111"/>
      <c r="QT19" s="111"/>
      <c r="QU19" s="111"/>
      <c r="QV19" s="111"/>
      <c r="QW19" s="111"/>
      <c r="QX19" s="111"/>
      <c r="QY19" s="111"/>
      <c r="QZ19" s="111"/>
      <c r="RA19" s="111"/>
      <c r="RB19" s="111"/>
      <c r="RC19" s="111"/>
      <c r="RD19" s="111"/>
      <c r="RE19" s="111"/>
      <c r="RF19" s="111"/>
      <c r="RG19" s="111"/>
      <c r="RH19" s="111"/>
      <c r="RI19" s="111"/>
      <c r="RJ19" s="111"/>
      <c r="RK19" s="111"/>
      <c r="RL19" s="111"/>
      <c r="RM19" s="111"/>
      <c r="RN19" s="111"/>
      <c r="RO19" s="111"/>
      <c r="RP19" s="111"/>
      <c r="RQ19" s="111"/>
      <c r="RR19" s="111"/>
      <c r="RS19" s="111"/>
      <c r="RT19" s="111"/>
      <c r="RU19" s="111"/>
      <c r="RV19" s="111"/>
      <c r="RW19" s="111"/>
      <c r="RX19" s="111"/>
      <c r="RY19" s="111"/>
      <c r="RZ19" s="111"/>
      <c r="SA19" s="111"/>
      <c r="SB19" s="111"/>
      <c r="SC19" s="111"/>
      <c r="SD19" s="111"/>
      <c r="SE19" s="111"/>
      <c r="SF19" s="111"/>
      <c r="SG19" s="111"/>
      <c r="SH19" s="111"/>
      <c r="SI19" s="111"/>
      <c r="SJ19" s="111"/>
      <c r="SK19" s="111"/>
      <c r="SL19" s="111"/>
      <c r="SM19" s="111"/>
      <c r="SN19" s="111"/>
      <c r="SO19" s="111"/>
      <c r="SP19" s="111"/>
      <c r="SQ19" s="111"/>
      <c r="SR19" s="111"/>
      <c r="SS19" s="111"/>
      <c r="ST19" s="111"/>
      <c r="SU19" s="111"/>
      <c r="SV19" s="111"/>
      <c r="SW19" s="111"/>
      <c r="SX19" s="111"/>
      <c r="SY19" s="111"/>
      <c r="SZ19" s="111"/>
      <c r="TA19" s="111"/>
      <c r="TB19" s="111"/>
      <c r="TC19" s="111"/>
      <c r="TD19" s="111"/>
      <c r="TE19" s="111"/>
      <c r="TF19" s="111"/>
      <c r="TG19" s="111"/>
      <c r="TH19" s="111"/>
      <c r="TI19" s="111"/>
      <c r="TJ19" s="111"/>
      <c r="TK19" s="111"/>
      <c r="TL19" s="111"/>
      <c r="TM19" s="111"/>
      <c r="TN19" s="111"/>
      <c r="TO19" s="111"/>
      <c r="TP19" s="111"/>
      <c r="TQ19" s="111"/>
      <c r="TR19" s="111"/>
      <c r="TS19" s="111"/>
      <c r="TT19" s="111"/>
      <c r="TU19" s="111"/>
      <c r="TV19" s="111"/>
      <c r="TW19" s="111"/>
      <c r="TX19" s="111"/>
      <c r="TY19" s="111"/>
      <c r="TZ19" s="111"/>
      <c r="UA19" s="111"/>
      <c r="UB19" s="111"/>
      <c r="UC19" s="111"/>
      <c r="UD19" s="111"/>
      <c r="UE19" s="111"/>
      <c r="UF19" s="111"/>
      <c r="UG19" s="111"/>
      <c r="UH19" s="111"/>
      <c r="UI19" s="111"/>
      <c r="UJ19" s="111"/>
      <c r="UK19" s="111"/>
      <c r="UL19" s="111"/>
      <c r="UM19" s="111"/>
      <c r="UN19" s="111"/>
      <c r="UO19" s="111"/>
      <c r="UP19" s="111"/>
      <c r="UQ19" s="111"/>
      <c r="UR19" s="111"/>
      <c r="US19" s="111"/>
      <c r="UT19" s="111"/>
      <c r="UU19" s="111"/>
      <c r="UV19" s="111"/>
      <c r="UW19" s="111"/>
      <c r="UX19" s="111"/>
      <c r="UY19" s="111"/>
      <c r="UZ19" s="111"/>
      <c r="VA19" s="111"/>
      <c r="VB19" s="111"/>
      <c r="VC19" s="111"/>
      <c r="VD19" s="111"/>
      <c r="VE19" s="111"/>
      <c r="VF19" s="111"/>
      <c r="VG19" s="111"/>
      <c r="VH19" s="111"/>
      <c r="VI19" s="111"/>
      <c r="VJ19" s="111"/>
      <c r="VK19" s="111"/>
      <c r="VL19" s="111"/>
      <c r="VM19" s="111"/>
      <c r="VN19" s="111"/>
      <c r="VO19" s="111"/>
      <c r="VP19" s="111"/>
      <c r="VQ19" s="111"/>
      <c r="VR19" s="111"/>
      <c r="VS19" s="111"/>
      <c r="VT19" s="111"/>
      <c r="VU19" s="111"/>
      <c r="VV19" s="111"/>
      <c r="VW19" s="111"/>
      <c r="VX19" s="111"/>
      <c r="VY19" s="111"/>
      <c r="VZ19" s="111"/>
      <c r="WA19" s="111"/>
      <c r="WB19" s="111"/>
      <c r="WC19" s="111"/>
      <c r="WD19" s="111"/>
      <c r="WE19" s="111"/>
      <c r="WF19" s="111"/>
      <c r="WG19" s="111"/>
      <c r="WH19" s="111"/>
      <c r="WI19" s="111"/>
      <c r="WJ19" s="111"/>
      <c r="WK19" s="111"/>
      <c r="WL19" s="111"/>
      <c r="WM19" s="111"/>
    </row>
    <row r="20" spans="1:611" s="111" customFormat="1" ht="14">
      <c r="A20" s="110"/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</row>
    <row r="21" spans="1:611" s="111" customFormat="1" ht="15" thickBot="1">
      <c r="A21" s="110"/>
      <c r="B21" s="110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3"/>
      <c r="P21" s="110"/>
      <c r="Q21" s="113"/>
      <c r="R21" s="113"/>
      <c r="S21" s="113"/>
      <c r="T21" s="110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  <c r="AR21" s="114"/>
      <c r="AS21" s="114"/>
      <c r="AT21" s="114"/>
      <c r="AU21" s="114"/>
      <c r="AV21" s="114"/>
      <c r="AW21" s="114"/>
    </row>
    <row r="22" spans="1:611" ht="14">
      <c r="A22" s="79" t="s">
        <v>70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1"/>
      <c r="R22" s="81"/>
      <c r="S22" s="81"/>
      <c r="T22" s="82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4"/>
    </row>
    <row r="23" spans="1:611" ht="14">
      <c r="A23" s="83" t="s">
        <v>22</v>
      </c>
      <c r="B23" s="81"/>
      <c r="C23" s="102">
        <v>5000</v>
      </c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4"/>
      <c r="AK23" s="114"/>
      <c r="AL23" s="114"/>
      <c r="AM23" s="114"/>
      <c r="AN23" s="114"/>
      <c r="AO23" s="114"/>
      <c r="AP23" s="114"/>
      <c r="AQ23" s="114"/>
      <c r="AR23" s="114"/>
      <c r="AS23" s="114"/>
      <c r="AT23" s="114"/>
      <c r="AU23" s="114"/>
      <c r="AV23" s="114"/>
      <c r="AW23" s="114"/>
    </row>
    <row r="24" spans="1:611" ht="14">
      <c r="A24" s="83" t="s">
        <v>23</v>
      </c>
      <c r="B24" s="81"/>
      <c r="C24" s="103">
        <v>0.3</v>
      </c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114"/>
      <c r="AQ24" s="114"/>
      <c r="AR24" s="114"/>
      <c r="AS24" s="114"/>
      <c r="AT24" s="114"/>
      <c r="AU24" s="114"/>
      <c r="AV24" s="114"/>
      <c r="AW24" s="114"/>
    </row>
    <row r="25" spans="1:611" ht="14">
      <c r="A25" s="83" t="s">
        <v>24</v>
      </c>
      <c r="B25" s="81"/>
      <c r="C25" s="103">
        <v>0.4</v>
      </c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4"/>
    </row>
    <row r="26" spans="1:611" ht="14">
      <c r="A26" s="83" t="s">
        <v>21</v>
      </c>
      <c r="B26" s="81"/>
      <c r="C26" s="103">
        <v>0.3</v>
      </c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</row>
    <row r="27" spans="1:611" ht="14">
      <c r="A27" s="83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114"/>
      <c r="AQ27" s="114"/>
      <c r="AR27" s="114"/>
      <c r="AS27" s="114"/>
      <c r="AT27" s="114"/>
      <c r="AU27" s="114"/>
      <c r="AV27" s="114"/>
      <c r="AW27" s="114"/>
    </row>
    <row r="28" spans="1:611" ht="75">
      <c r="A28" s="163" t="s">
        <v>35</v>
      </c>
      <c r="B28" s="164" t="s">
        <v>36</v>
      </c>
      <c r="C28" s="158" t="s">
        <v>27</v>
      </c>
      <c r="D28" s="158" t="s">
        <v>156</v>
      </c>
      <c r="E28" s="158" t="s">
        <v>84</v>
      </c>
      <c r="F28" s="158" t="s">
        <v>157</v>
      </c>
      <c r="G28" s="158" t="s">
        <v>158</v>
      </c>
      <c r="H28" s="158" t="s">
        <v>159</v>
      </c>
      <c r="I28" s="158" t="s">
        <v>88</v>
      </c>
      <c r="J28" s="159" t="s">
        <v>160</v>
      </c>
      <c r="K28" s="160" t="s">
        <v>95</v>
      </c>
      <c r="L28" s="160" t="s">
        <v>126</v>
      </c>
      <c r="M28" s="160" t="s">
        <v>127</v>
      </c>
      <c r="N28" s="160" t="s">
        <v>128</v>
      </c>
      <c r="O28" s="161" t="s">
        <v>161</v>
      </c>
      <c r="P28" s="161" t="s">
        <v>162</v>
      </c>
      <c r="Q28" s="161" t="s">
        <v>25</v>
      </c>
      <c r="R28" s="161" t="s">
        <v>26</v>
      </c>
      <c r="S28" s="160" t="s">
        <v>56</v>
      </c>
      <c r="T28" s="162" t="s">
        <v>163</v>
      </c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  <c r="AR28" s="114"/>
      <c r="AS28" s="114"/>
      <c r="AT28" s="114"/>
      <c r="AU28" s="114"/>
      <c r="AV28" s="114"/>
      <c r="AW28" s="114"/>
    </row>
    <row r="29" spans="1:611" ht="14">
      <c r="A29" s="83" t="str">
        <f>'TAS Oct 2017'!K6</f>
        <v>Aurora Energy</v>
      </c>
      <c r="B29" s="182" t="str">
        <f>'TAS Oct 2017'!L6</f>
        <v>Regulated</v>
      </c>
      <c r="C29" s="86">
        <f>91*'TAS Oct 2017'!M6/100</f>
        <v>89.503050000000002</v>
      </c>
      <c r="D29" s="100">
        <f>($C$23*$C$24)*'TAS Oct 2017'!N6/100</f>
        <v>372.375</v>
      </c>
      <c r="E29" s="86">
        <v>0</v>
      </c>
      <c r="F29" s="86">
        <v>0</v>
      </c>
      <c r="G29" s="86">
        <f>($C$23*$C$25)*'TAS Oct 2017'!AI6/100</f>
        <v>358.86</v>
      </c>
      <c r="H29" s="86">
        <f>($C$23*$C$26)*'TAS Oct 2017'!W6/100</f>
        <v>157.42499999999998</v>
      </c>
      <c r="I29" s="90">
        <f>SUM(C29:H29)</f>
        <v>978.16305</v>
      </c>
      <c r="J29" s="91">
        <f>I29*4</f>
        <v>3912.6522</v>
      </c>
      <c r="K29" s="92">
        <v>0</v>
      </c>
      <c r="L29" s="92">
        <f>'TAS Oct 2017'!AY6</f>
        <v>0</v>
      </c>
      <c r="M29" s="92">
        <f>'TAS Oct 2017'!AZ6</f>
        <v>0</v>
      </c>
      <c r="N29" s="92">
        <f>'TAS Oct 2017'!BA6</f>
        <v>0</v>
      </c>
      <c r="O29" s="91">
        <f>J29</f>
        <v>3912.6522</v>
      </c>
      <c r="P29" s="91">
        <f>O29-(O29*M29/100)</f>
        <v>3912.6522</v>
      </c>
      <c r="Q29" s="91">
        <f>O29*1.1</f>
        <v>4303.9174200000007</v>
      </c>
      <c r="R29" s="91">
        <f>P29*1.1</f>
        <v>4303.9174200000007</v>
      </c>
      <c r="S29" s="93">
        <f>'TAS Oct 2017'!BH6</f>
        <v>0</v>
      </c>
      <c r="T29" s="94">
        <f>'TAS Oct 2017'!BI6</f>
        <v>0</v>
      </c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  <c r="AO29" s="114"/>
      <c r="AP29" s="114"/>
      <c r="AQ29" s="114"/>
      <c r="AR29" s="114"/>
      <c r="AS29" s="114"/>
      <c r="AT29" s="114"/>
      <c r="AU29" s="114"/>
      <c r="AV29" s="114"/>
      <c r="AW29" s="114"/>
    </row>
    <row r="30" spans="1:611" s="125" customFormat="1" ht="15" thickBot="1">
      <c r="A30" s="115" t="str">
        <f>'TAS Oct 2017'!K7</f>
        <v>ERM Power</v>
      </c>
      <c r="B30" s="183" t="str">
        <f>'TAS Oct 2017'!L7</f>
        <v>Adjustable</v>
      </c>
      <c r="C30" s="116">
        <f>91*'TAS Oct 2017'!M7/100</f>
        <v>104.65</v>
      </c>
      <c r="D30" s="126">
        <f>($C$23*$C$24)*'TAS Oct 2017'!N7/100</f>
        <v>450.9</v>
      </c>
      <c r="E30" s="116">
        <v>0</v>
      </c>
      <c r="F30" s="116">
        <v>0</v>
      </c>
      <c r="G30" s="116">
        <f>($C$23*$C$25)*'TAS Oct 2017'!AI7/100</f>
        <v>424.6</v>
      </c>
      <c r="H30" s="116">
        <f>($C$23*$C$26)*'TAS Oct 2017'!W7/100</f>
        <v>231.6</v>
      </c>
      <c r="I30" s="120">
        <f>SUM(C30:H30)</f>
        <v>1211.75</v>
      </c>
      <c r="J30" s="121">
        <f t="shared" ref="J30" si="3">I30*4</f>
        <v>4847</v>
      </c>
      <c r="K30" s="122">
        <v>0</v>
      </c>
      <c r="L30" s="122">
        <f>'TAS Oct 2017'!AY7</f>
        <v>0</v>
      </c>
      <c r="M30" s="122">
        <f>'TAS Oct 2017'!AZ7</f>
        <v>0</v>
      </c>
      <c r="N30" s="122">
        <f>'TAS Oct 2017'!BA7</f>
        <v>0</v>
      </c>
      <c r="O30" s="121">
        <f>J30-((I30-C30)*L30/100)*4</f>
        <v>4847</v>
      </c>
      <c r="P30" s="121">
        <f>O30-(O30*M30/100)</f>
        <v>4847</v>
      </c>
      <c r="Q30" s="121">
        <f>O30*1.1</f>
        <v>5331.7000000000007</v>
      </c>
      <c r="R30" s="121">
        <f>P30*1.1</f>
        <v>5331.7000000000007</v>
      </c>
      <c r="S30" s="123">
        <f>'TAS Oct 2017'!BH7</f>
        <v>0</v>
      </c>
      <c r="T30" s="124">
        <f>'TAS Oct 2017'!BI7</f>
        <v>0</v>
      </c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  <c r="AR30" s="114"/>
      <c r="AS30" s="114"/>
      <c r="AT30" s="114"/>
      <c r="AU30" s="114"/>
      <c r="AV30" s="114"/>
      <c r="AW30" s="114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/>
      <c r="BH30" s="111"/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/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/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1"/>
      <c r="DK30" s="111"/>
      <c r="DL30" s="111"/>
      <c r="DM30" s="111"/>
      <c r="DN30" s="111"/>
      <c r="DO30" s="111"/>
      <c r="DP30" s="111"/>
      <c r="DQ30" s="111"/>
      <c r="DR30" s="111"/>
      <c r="DS30" s="111"/>
      <c r="DT30" s="111"/>
      <c r="DU30" s="111"/>
      <c r="DV30" s="111"/>
      <c r="DW30" s="111"/>
      <c r="DX30" s="111"/>
      <c r="DY30" s="111"/>
      <c r="DZ30" s="111"/>
      <c r="EA30" s="111"/>
      <c r="EB30" s="111"/>
      <c r="EC30" s="111"/>
      <c r="ED30" s="111"/>
      <c r="EE30" s="111"/>
      <c r="EF30" s="111"/>
      <c r="EG30" s="111"/>
      <c r="EH30" s="111"/>
      <c r="EI30" s="111"/>
      <c r="EJ30" s="111"/>
      <c r="EK30" s="111"/>
      <c r="EL30" s="111"/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/>
      <c r="FF30" s="111"/>
      <c r="FG30" s="111"/>
      <c r="FH30" s="111"/>
      <c r="FI30" s="111"/>
      <c r="FJ30" s="111"/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111"/>
      <c r="FY30" s="111"/>
      <c r="FZ30" s="111"/>
      <c r="GA30" s="111"/>
      <c r="GB30" s="111"/>
      <c r="GC30" s="111"/>
      <c r="GD30" s="111"/>
      <c r="GE30" s="111"/>
      <c r="GF30" s="111"/>
      <c r="GG30" s="111"/>
      <c r="GH30" s="111"/>
      <c r="GI30" s="111"/>
      <c r="GJ30" s="111"/>
      <c r="GK30" s="111"/>
      <c r="GL30" s="111"/>
      <c r="GM30" s="111"/>
      <c r="GN30" s="111"/>
      <c r="GO30" s="111"/>
      <c r="GP30" s="111"/>
      <c r="GQ30" s="111"/>
      <c r="GR30" s="111"/>
      <c r="GS30" s="111"/>
      <c r="GT30" s="111"/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/>
      <c r="HI30" s="111"/>
      <c r="HJ30" s="111"/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/>
      <c r="HW30" s="111"/>
      <c r="HX30" s="111"/>
      <c r="HY30" s="111"/>
      <c r="HZ30" s="111"/>
      <c r="IA30" s="111"/>
      <c r="IB30" s="111"/>
      <c r="IC30" s="111"/>
      <c r="ID30" s="111"/>
      <c r="IE30" s="111"/>
      <c r="IF30" s="111"/>
      <c r="IG30" s="111"/>
      <c r="IH30" s="111"/>
      <c r="II30" s="111"/>
      <c r="IJ30" s="111"/>
      <c r="IK30" s="111"/>
      <c r="IL30" s="111"/>
      <c r="IM30" s="111"/>
      <c r="IN30" s="111"/>
      <c r="IO30" s="111"/>
      <c r="IP30" s="111"/>
      <c r="IQ30" s="111"/>
      <c r="IR30" s="111"/>
      <c r="IS30" s="111"/>
      <c r="IT30" s="111"/>
      <c r="IU30" s="111"/>
      <c r="IV30" s="111"/>
      <c r="IW30" s="111"/>
      <c r="IX30" s="111"/>
      <c r="IY30" s="111"/>
      <c r="IZ30" s="111"/>
      <c r="JA30" s="111"/>
      <c r="JB30" s="111"/>
      <c r="JC30" s="111"/>
      <c r="JD30" s="111"/>
      <c r="JE30" s="111"/>
      <c r="JF30" s="111"/>
      <c r="JG30" s="111"/>
      <c r="JH30" s="111"/>
      <c r="JI30" s="111"/>
      <c r="JJ30" s="111"/>
      <c r="JK30" s="111"/>
      <c r="JL30" s="111"/>
      <c r="JM30" s="111"/>
      <c r="JN30" s="111"/>
      <c r="JO30" s="111"/>
      <c r="JP30" s="111"/>
      <c r="JQ30" s="111"/>
      <c r="JR30" s="111"/>
      <c r="JS30" s="111"/>
      <c r="JT30" s="111"/>
      <c r="JU30" s="111"/>
      <c r="JV30" s="111"/>
      <c r="JW30" s="111"/>
      <c r="JX30" s="111"/>
      <c r="JY30" s="111"/>
      <c r="JZ30" s="111"/>
      <c r="KA30" s="111"/>
      <c r="KB30" s="111"/>
      <c r="KC30" s="111"/>
      <c r="KD30" s="111"/>
      <c r="KE30" s="111"/>
      <c r="KF30" s="111"/>
      <c r="KG30" s="111"/>
      <c r="KH30" s="111"/>
      <c r="KI30" s="111"/>
      <c r="KJ30" s="111"/>
      <c r="KK30" s="111"/>
      <c r="KL30" s="111"/>
      <c r="KM30" s="111"/>
      <c r="KN30" s="111"/>
      <c r="KO30" s="111"/>
      <c r="KP30" s="111"/>
      <c r="KQ30" s="111"/>
      <c r="KR30" s="111"/>
      <c r="KS30" s="111"/>
      <c r="KT30" s="111"/>
      <c r="KU30" s="111"/>
      <c r="KV30" s="111"/>
      <c r="KW30" s="111"/>
      <c r="KX30" s="111"/>
      <c r="KY30" s="111"/>
      <c r="KZ30" s="111"/>
      <c r="LA30" s="111"/>
      <c r="LB30" s="111"/>
      <c r="LC30" s="111"/>
      <c r="LD30" s="111"/>
      <c r="LE30" s="111"/>
      <c r="LF30" s="111"/>
      <c r="LG30" s="111"/>
      <c r="LH30" s="111"/>
      <c r="LI30" s="111"/>
      <c r="LJ30" s="111"/>
      <c r="LK30" s="111"/>
      <c r="LL30" s="111"/>
      <c r="LM30" s="111"/>
      <c r="LN30" s="111"/>
      <c r="LO30" s="111"/>
      <c r="LP30" s="111"/>
      <c r="LQ30" s="111"/>
      <c r="LR30" s="111"/>
      <c r="LS30" s="111"/>
      <c r="LT30" s="111"/>
      <c r="LU30" s="111"/>
      <c r="LV30" s="111"/>
      <c r="LW30" s="111"/>
      <c r="LX30" s="111"/>
      <c r="LY30" s="111"/>
      <c r="LZ30" s="111"/>
      <c r="MA30" s="111"/>
      <c r="MB30" s="111"/>
      <c r="MC30" s="111"/>
      <c r="MD30" s="111"/>
      <c r="ME30" s="111"/>
      <c r="MF30" s="111"/>
      <c r="MG30" s="111"/>
      <c r="MH30" s="111"/>
      <c r="MI30" s="111"/>
      <c r="MJ30" s="111"/>
      <c r="MK30" s="111"/>
      <c r="ML30" s="111"/>
      <c r="MM30" s="111"/>
      <c r="MN30" s="111"/>
      <c r="MO30" s="111"/>
      <c r="MP30" s="111"/>
      <c r="MQ30" s="111"/>
      <c r="MR30" s="111"/>
      <c r="MS30" s="111"/>
      <c r="MT30" s="111"/>
      <c r="MU30" s="111"/>
      <c r="MV30" s="111"/>
      <c r="MW30" s="111"/>
      <c r="MX30" s="111"/>
      <c r="MY30" s="111"/>
      <c r="MZ30" s="111"/>
      <c r="NA30" s="111"/>
      <c r="NB30" s="111"/>
      <c r="NC30" s="111"/>
      <c r="ND30" s="111"/>
      <c r="NE30" s="111"/>
      <c r="NF30" s="111"/>
      <c r="NG30" s="111"/>
      <c r="NH30" s="111"/>
      <c r="NI30" s="111"/>
      <c r="NJ30" s="111"/>
      <c r="NK30" s="111"/>
      <c r="NL30" s="111"/>
      <c r="NM30" s="111"/>
      <c r="NN30" s="111"/>
      <c r="NO30" s="111"/>
      <c r="NP30" s="111"/>
      <c r="NQ30" s="111"/>
      <c r="NR30" s="111"/>
      <c r="NS30" s="111"/>
      <c r="NT30" s="111"/>
      <c r="NU30" s="111"/>
      <c r="NV30" s="111"/>
      <c r="NW30" s="111"/>
      <c r="NX30" s="111"/>
      <c r="NY30" s="111"/>
      <c r="NZ30" s="111"/>
      <c r="OA30" s="111"/>
      <c r="OB30" s="111"/>
      <c r="OC30" s="111"/>
      <c r="OD30" s="111"/>
      <c r="OE30" s="111"/>
      <c r="OF30" s="111"/>
      <c r="OG30" s="111"/>
      <c r="OH30" s="111"/>
      <c r="OI30" s="111"/>
      <c r="OJ30" s="111"/>
      <c r="OK30" s="111"/>
      <c r="OL30" s="111"/>
      <c r="OM30" s="111"/>
      <c r="ON30" s="111"/>
      <c r="OO30" s="111"/>
      <c r="OP30" s="111"/>
      <c r="OQ30" s="111"/>
      <c r="OR30" s="111"/>
      <c r="OS30" s="111"/>
      <c r="OT30" s="111"/>
      <c r="OU30" s="111"/>
      <c r="OV30" s="111"/>
      <c r="OW30" s="111"/>
      <c r="OX30" s="111"/>
      <c r="OY30" s="111"/>
      <c r="OZ30" s="111"/>
      <c r="PA30" s="111"/>
      <c r="PB30" s="111"/>
      <c r="PC30" s="111"/>
      <c r="PD30" s="111"/>
      <c r="PE30" s="111"/>
      <c r="PF30" s="111"/>
      <c r="PG30" s="111"/>
      <c r="PH30" s="111"/>
      <c r="PI30" s="111"/>
      <c r="PJ30" s="111"/>
      <c r="PK30" s="111"/>
      <c r="PL30" s="111"/>
      <c r="PM30" s="111"/>
      <c r="PN30" s="111"/>
      <c r="PO30" s="111"/>
      <c r="PP30" s="111"/>
      <c r="PQ30" s="111"/>
      <c r="PR30" s="111"/>
      <c r="PS30" s="111"/>
      <c r="PT30" s="111"/>
      <c r="PU30" s="111"/>
      <c r="PV30" s="111"/>
      <c r="PW30" s="111"/>
      <c r="PX30" s="111"/>
      <c r="PY30" s="111"/>
      <c r="PZ30" s="111"/>
      <c r="QA30" s="111"/>
      <c r="QB30" s="111"/>
      <c r="QC30" s="111"/>
      <c r="QD30" s="111"/>
      <c r="QE30" s="111"/>
      <c r="QF30" s="111"/>
      <c r="QG30" s="111"/>
      <c r="QH30" s="111"/>
      <c r="QI30" s="111"/>
      <c r="QJ30" s="111"/>
      <c r="QK30" s="111"/>
      <c r="QL30" s="111"/>
      <c r="QM30" s="111"/>
      <c r="QN30" s="111"/>
      <c r="QO30" s="111"/>
      <c r="QP30" s="111"/>
      <c r="QQ30" s="111"/>
      <c r="QR30" s="111"/>
      <c r="QS30" s="111"/>
      <c r="QT30" s="111"/>
      <c r="QU30" s="111"/>
      <c r="QV30" s="111"/>
      <c r="QW30" s="111"/>
      <c r="QX30" s="111"/>
      <c r="QY30" s="111"/>
      <c r="QZ30" s="111"/>
      <c r="RA30" s="111"/>
      <c r="RB30" s="111"/>
      <c r="RC30" s="111"/>
      <c r="RD30" s="111"/>
      <c r="RE30" s="111"/>
      <c r="RF30" s="111"/>
      <c r="RG30" s="111"/>
      <c r="RH30" s="111"/>
      <c r="RI30" s="111"/>
      <c r="RJ30" s="111"/>
      <c r="RK30" s="111"/>
      <c r="RL30" s="111"/>
      <c r="RM30" s="111"/>
      <c r="RN30" s="111"/>
      <c r="RO30" s="111"/>
      <c r="RP30" s="111"/>
      <c r="RQ30" s="111"/>
      <c r="RR30" s="111"/>
      <c r="RS30" s="111"/>
      <c r="RT30" s="111"/>
      <c r="RU30" s="111"/>
      <c r="RV30" s="111"/>
      <c r="RW30" s="111"/>
      <c r="RX30" s="111"/>
      <c r="RY30" s="111"/>
      <c r="RZ30" s="111"/>
      <c r="SA30" s="111"/>
      <c r="SB30" s="111"/>
      <c r="SC30" s="111"/>
      <c r="SD30" s="111"/>
      <c r="SE30" s="111"/>
      <c r="SF30" s="111"/>
      <c r="SG30" s="111"/>
      <c r="SH30" s="111"/>
      <c r="SI30" s="111"/>
      <c r="SJ30" s="111"/>
      <c r="SK30" s="111"/>
      <c r="SL30" s="111"/>
      <c r="SM30" s="111"/>
      <c r="SN30" s="111"/>
      <c r="SO30" s="111"/>
      <c r="SP30" s="111"/>
      <c r="SQ30" s="111"/>
      <c r="SR30" s="111"/>
      <c r="SS30" s="111"/>
      <c r="ST30" s="111"/>
      <c r="SU30" s="111"/>
      <c r="SV30" s="111"/>
      <c r="SW30" s="111"/>
      <c r="SX30" s="111"/>
      <c r="SY30" s="111"/>
      <c r="SZ30" s="111"/>
      <c r="TA30" s="111"/>
      <c r="TB30" s="111"/>
      <c r="TC30" s="111"/>
      <c r="TD30" s="111"/>
      <c r="TE30" s="111"/>
      <c r="TF30" s="111"/>
      <c r="TG30" s="111"/>
      <c r="TH30" s="111"/>
      <c r="TI30" s="111"/>
      <c r="TJ30" s="111"/>
      <c r="TK30" s="111"/>
      <c r="TL30" s="111"/>
      <c r="TM30" s="111"/>
      <c r="TN30" s="111"/>
      <c r="TO30" s="111"/>
      <c r="TP30" s="111"/>
      <c r="TQ30" s="111"/>
      <c r="TR30" s="111"/>
      <c r="TS30" s="111"/>
      <c r="TT30" s="111"/>
      <c r="TU30" s="111"/>
      <c r="TV30" s="111"/>
      <c r="TW30" s="111"/>
      <c r="TX30" s="111"/>
      <c r="TY30" s="111"/>
      <c r="TZ30" s="111"/>
      <c r="UA30" s="111"/>
      <c r="UB30" s="111"/>
      <c r="UC30" s="111"/>
      <c r="UD30" s="111"/>
      <c r="UE30" s="111"/>
      <c r="UF30" s="111"/>
      <c r="UG30" s="111"/>
      <c r="UH30" s="111"/>
      <c r="UI30" s="111"/>
      <c r="UJ30" s="111"/>
      <c r="UK30" s="111"/>
      <c r="UL30" s="111"/>
      <c r="UM30" s="111"/>
      <c r="UN30" s="111"/>
      <c r="UO30" s="111"/>
      <c r="UP30" s="111"/>
      <c r="UQ30" s="111"/>
      <c r="UR30" s="111"/>
      <c r="US30" s="111"/>
      <c r="UT30" s="111"/>
      <c r="UU30" s="111"/>
      <c r="UV30" s="111"/>
      <c r="UW30" s="111"/>
      <c r="UX30" s="111"/>
      <c r="UY30" s="111"/>
      <c r="UZ30" s="111"/>
      <c r="VA30" s="111"/>
      <c r="VB30" s="111"/>
      <c r="VC30" s="111"/>
      <c r="VD30" s="111"/>
      <c r="VE30" s="111"/>
      <c r="VF30" s="111"/>
      <c r="VG30" s="111"/>
      <c r="VH30" s="111"/>
      <c r="VI30" s="111"/>
      <c r="VJ30" s="111"/>
      <c r="VK30" s="111"/>
      <c r="VL30" s="111"/>
      <c r="VM30" s="111"/>
      <c r="VN30" s="111"/>
      <c r="VO30" s="111"/>
      <c r="VP30" s="111"/>
      <c r="VQ30" s="111"/>
      <c r="VR30" s="111"/>
      <c r="VS30" s="111"/>
      <c r="VT30" s="111"/>
      <c r="VU30" s="111"/>
      <c r="VV30" s="111"/>
      <c r="VW30" s="111"/>
      <c r="VX30" s="111"/>
      <c r="VY30" s="111"/>
      <c r="VZ30" s="111"/>
      <c r="WA30" s="111"/>
      <c r="WB30" s="111"/>
      <c r="WC30" s="111"/>
      <c r="WD30" s="111"/>
      <c r="WE30" s="111"/>
      <c r="WF30" s="111"/>
      <c r="WG30" s="111"/>
      <c r="WH30" s="111"/>
      <c r="WI30" s="111"/>
      <c r="WJ30" s="111"/>
      <c r="WK30" s="111"/>
      <c r="WL30" s="111"/>
      <c r="WM30" s="111"/>
    </row>
    <row r="31" spans="1:611" s="111" customFormat="1" ht="14">
      <c r="A31" s="110"/>
      <c r="B31" s="110"/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</row>
    <row r="32" spans="1:611" s="111" customFormat="1" ht="14">
      <c r="A32" s="110"/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27"/>
      <c r="P32" s="127"/>
      <c r="Q32" s="127"/>
      <c r="R32" s="127"/>
      <c r="S32" s="127"/>
      <c r="T32" s="110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</row>
    <row r="33" spans="1:49" s="111" customFormat="1" ht="14">
      <c r="A33" s="110"/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27"/>
      <c r="P33" s="127"/>
      <c r="Q33" s="127"/>
      <c r="R33" s="127"/>
      <c r="S33" s="127"/>
      <c r="T33" s="110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  <c r="AR33" s="114"/>
      <c r="AS33" s="114"/>
      <c r="AT33" s="114"/>
      <c r="AU33" s="114"/>
      <c r="AV33" s="114"/>
      <c r="AW33" s="114"/>
    </row>
    <row r="34" spans="1:49" s="111" customFormat="1" ht="14">
      <c r="A34" s="110"/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27"/>
      <c r="P34" s="127"/>
      <c r="Q34" s="127"/>
      <c r="R34" s="127"/>
      <c r="S34" s="127"/>
      <c r="T34" s="110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</row>
    <row r="35" spans="1:49" s="111" customFormat="1" ht="14">
      <c r="A35" s="110"/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27"/>
      <c r="P35" s="127"/>
      <c r="Q35" s="127"/>
      <c r="R35" s="127"/>
      <c r="S35" s="127"/>
      <c r="T35" s="110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  <c r="AR35" s="114"/>
      <c r="AS35" s="114"/>
      <c r="AT35" s="114"/>
      <c r="AU35" s="114"/>
      <c r="AV35" s="114"/>
      <c r="AW35" s="114"/>
    </row>
    <row r="36" spans="1:49" s="111" customFormat="1" ht="14">
      <c r="A36" s="110"/>
      <c r="B36" s="110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27"/>
      <c r="P36" s="127"/>
      <c r="Q36" s="127"/>
      <c r="R36" s="127"/>
      <c r="S36" s="127"/>
      <c r="T36" s="110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4"/>
      <c r="AK36" s="114"/>
      <c r="AL36" s="114"/>
      <c r="AM36" s="114"/>
      <c r="AN36" s="114"/>
      <c r="AO36" s="114"/>
      <c r="AP36" s="114"/>
      <c r="AQ36" s="114"/>
      <c r="AR36" s="114"/>
      <c r="AS36" s="114"/>
      <c r="AT36" s="114"/>
      <c r="AU36" s="114"/>
      <c r="AV36" s="114"/>
      <c r="AW36" s="114"/>
    </row>
    <row r="37" spans="1:49" s="111" customFormat="1" ht="14">
      <c r="A37" s="110"/>
      <c r="B37" s="110"/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27"/>
      <c r="P37" s="127"/>
      <c r="Q37" s="127"/>
      <c r="R37" s="127"/>
      <c r="S37" s="127"/>
      <c r="T37" s="110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4"/>
      <c r="AS37" s="114"/>
      <c r="AT37" s="114"/>
      <c r="AU37" s="114"/>
      <c r="AV37" s="114"/>
      <c r="AW37" s="114"/>
    </row>
    <row r="38" spans="1:49" s="111" customFormat="1" ht="14">
      <c r="A38" s="110"/>
      <c r="B38" s="110"/>
      <c r="C38" s="110"/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27"/>
      <c r="P38" s="127"/>
      <c r="Q38" s="127"/>
      <c r="R38" s="127"/>
      <c r="S38" s="127"/>
      <c r="T38" s="110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  <c r="AN38" s="114"/>
      <c r="AO38" s="114"/>
      <c r="AP38" s="114"/>
      <c r="AQ38" s="114"/>
      <c r="AR38" s="114"/>
      <c r="AS38" s="114"/>
      <c r="AT38" s="114"/>
      <c r="AU38" s="114"/>
      <c r="AV38" s="114"/>
      <c r="AW38" s="114"/>
    </row>
    <row r="39" spans="1:49" s="111" customFormat="1" ht="14">
      <c r="A39" s="110"/>
      <c r="B39" s="110"/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27"/>
      <c r="P39" s="127"/>
      <c r="Q39" s="127"/>
      <c r="R39" s="127"/>
      <c r="S39" s="127"/>
      <c r="T39" s="110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/>
      <c r="AM39" s="114"/>
      <c r="AN39" s="114"/>
      <c r="AO39" s="114"/>
      <c r="AP39" s="114"/>
      <c r="AQ39" s="114"/>
      <c r="AR39" s="114"/>
      <c r="AS39" s="114"/>
      <c r="AT39" s="114"/>
      <c r="AU39" s="114"/>
      <c r="AV39" s="114"/>
      <c r="AW39" s="114"/>
    </row>
    <row r="40" spans="1:49" s="111" customFormat="1" ht="14">
      <c r="A40" s="110"/>
      <c r="B40" s="110"/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27"/>
      <c r="P40" s="127"/>
      <c r="Q40" s="127"/>
      <c r="R40" s="127"/>
      <c r="S40" s="127"/>
      <c r="T40" s="110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/>
      <c r="AM40" s="114"/>
      <c r="AN40" s="114"/>
      <c r="AO40" s="114"/>
      <c r="AP40" s="114"/>
      <c r="AQ40" s="114"/>
      <c r="AR40" s="114"/>
      <c r="AS40" s="114"/>
      <c r="AT40" s="114"/>
      <c r="AU40" s="114"/>
      <c r="AV40" s="114"/>
      <c r="AW40" s="114"/>
    </row>
    <row r="41" spans="1:49" s="111" customFormat="1" ht="14">
      <c r="A41" s="110"/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27"/>
      <c r="P41" s="127"/>
      <c r="Q41" s="127"/>
      <c r="R41" s="127"/>
      <c r="S41" s="127"/>
      <c r="T41" s="110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4"/>
      <c r="AK41" s="114"/>
      <c r="AL41" s="114"/>
      <c r="AM41" s="114"/>
      <c r="AN41" s="114"/>
      <c r="AO41" s="114"/>
      <c r="AP41" s="114"/>
      <c r="AQ41" s="114"/>
      <c r="AR41" s="114"/>
      <c r="AS41" s="114"/>
      <c r="AT41" s="114"/>
      <c r="AU41" s="114"/>
      <c r="AV41" s="114"/>
      <c r="AW41" s="114"/>
    </row>
    <row r="42" spans="1:49" s="111" customFormat="1" ht="14">
      <c r="A42" s="110"/>
      <c r="B42" s="110"/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27"/>
      <c r="P42" s="127"/>
      <c r="Q42" s="127"/>
      <c r="R42" s="127"/>
      <c r="S42" s="127"/>
      <c r="T42" s="110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4"/>
      <c r="AK42" s="114"/>
      <c r="AL42" s="114"/>
      <c r="AM42" s="114"/>
      <c r="AN42" s="114"/>
      <c r="AO42" s="114"/>
      <c r="AP42" s="114"/>
      <c r="AQ42" s="114"/>
      <c r="AR42" s="114"/>
      <c r="AS42" s="114"/>
      <c r="AT42" s="114"/>
      <c r="AU42" s="114"/>
      <c r="AV42" s="114"/>
      <c r="AW42" s="114"/>
    </row>
    <row r="43" spans="1:49" s="111" customFormat="1" ht="14">
      <c r="A43" s="110"/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27"/>
      <c r="P43" s="127"/>
      <c r="Q43" s="127"/>
      <c r="R43" s="127"/>
      <c r="S43" s="127"/>
      <c r="T43" s="110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4"/>
      <c r="AK43" s="114"/>
      <c r="AL43" s="114"/>
      <c r="AM43" s="114"/>
      <c r="AN43" s="114"/>
      <c r="AO43" s="114"/>
      <c r="AP43" s="114"/>
      <c r="AQ43" s="114"/>
      <c r="AR43" s="114"/>
      <c r="AS43" s="114"/>
      <c r="AT43" s="114"/>
      <c r="AU43" s="114"/>
      <c r="AV43" s="114"/>
      <c r="AW43" s="114"/>
    </row>
    <row r="44" spans="1:49" s="111" customFormat="1" ht="14">
      <c r="A44" s="110"/>
      <c r="B44" s="110"/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27"/>
      <c r="P44" s="127"/>
      <c r="Q44" s="127"/>
      <c r="R44" s="127"/>
      <c r="S44" s="127"/>
      <c r="T44" s="110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4"/>
      <c r="AK44" s="114"/>
      <c r="AL44" s="114"/>
      <c r="AM44" s="114"/>
      <c r="AN44" s="114"/>
      <c r="AO44" s="114"/>
      <c r="AP44" s="114"/>
      <c r="AQ44" s="114"/>
      <c r="AR44" s="114"/>
      <c r="AS44" s="114"/>
      <c r="AT44" s="114"/>
      <c r="AU44" s="114"/>
      <c r="AV44" s="114"/>
      <c r="AW44" s="114"/>
    </row>
    <row r="45" spans="1:49" s="111" customFormat="1" ht="14">
      <c r="A45" s="110"/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27"/>
      <c r="P45" s="127"/>
      <c r="Q45" s="127"/>
      <c r="R45" s="127"/>
      <c r="S45" s="127"/>
      <c r="T45" s="110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4"/>
      <c r="AN45" s="114"/>
      <c r="AO45" s="114"/>
      <c r="AP45" s="114"/>
      <c r="AQ45" s="114"/>
      <c r="AR45" s="114"/>
      <c r="AS45" s="114"/>
      <c r="AT45" s="114"/>
      <c r="AU45" s="114"/>
      <c r="AV45" s="114"/>
      <c r="AW45" s="114"/>
    </row>
    <row r="46" spans="1:49" s="111" customFormat="1" ht="14">
      <c r="A46" s="110"/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27"/>
      <c r="P46" s="127"/>
      <c r="Q46" s="127"/>
      <c r="R46" s="127"/>
      <c r="S46" s="127"/>
      <c r="T46" s="110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  <c r="AR46" s="114"/>
      <c r="AS46" s="114"/>
      <c r="AT46" s="114"/>
      <c r="AU46" s="114"/>
      <c r="AV46" s="114"/>
      <c r="AW46" s="114"/>
    </row>
    <row r="47" spans="1:49" s="111" customFormat="1" ht="14">
      <c r="A47" s="110"/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27"/>
      <c r="P47" s="127"/>
      <c r="Q47" s="127"/>
      <c r="R47" s="127"/>
      <c r="S47" s="127"/>
      <c r="T47" s="110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/>
      <c r="AM47" s="114"/>
      <c r="AN47" s="114"/>
      <c r="AO47" s="114"/>
      <c r="AP47" s="114"/>
      <c r="AQ47" s="114"/>
      <c r="AR47" s="114"/>
      <c r="AS47" s="114"/>
      <c r="AT47" s="114"/>
      <c r="AU47" s="114"/>
      <c r="AV47" s="114"/>
      <c r="AW47" s="114"/>
    </row>
    <row r="48" spans="1:49" s="111" customFormat="1" ht="14">
      <c r="A48" s="110"/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27"/>
      <c r="P48" s="127"/>
      <c r="Q48" s="127"/>
      <c r="R48" s="127"/>
      <c r="S48" s="127"/>
      <c r="T48" s="110"/>
      <c r="U48" s="114"/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4"/>
      <c r="AK48" s="114"/>
      <c r="AL48" s="114"/>
      <c r="AM48" s="114"/>
      <c r="AN48" s="114"/>
      <c r="AO48" s="114"/>
      <c r="AP48" s="114"/>
      <c r="AQ48" s="114"/>
      <c r="AR48" s="114"/>
      <c r="AS48" s="114"/>
      <c r="AT48" s="114"/>
      <c r="AU48" s="114"/>
      <c r="AV48" s="114"/>
      <c r="AW48" s="114"/>
    </row>
    <row r="49" spans="1:49" s="111" customFormat="1" ht="14">
      <c r="A49" s="110"/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27"/>
      <c r="P49" s="127"/>
      <c r="Q49" s="127"/>
      <c r="R49" s="127"/>
      <c r="S49" s="127"/>
      <c r="T49" s="110"/>
      <c r="U49" s="114"/>
      <c r="V49" s="114"/>
      <c r="W49" s="114"/>
      <c r="X49" s="114"/>
      <c r="Y49" s="114"/>
      <c r="Z49" s="114"/>
      <c r="AA49" s="114"/>
      <c r="AB49" s="114"/>
      <c r="AC49" s="114"/>
      <c r="AD49" s="114"/>
      <c r="AE49" s="114"/>
      <c r="AF49" s="114"/>
      <c r="AG49" s="114"/>
      <c r="AH49" s="114"/>
      <c r="AI49" s="114"/>
      <c r="AJ49" s="114"/>
      <c r="AK49" s="114"/>
      <c r="AL49" s="114"/>
      <c r="AM49" s="114"/>
      <c r="AN49" s="114"/>
      <c r="AO49" s="114"/>
      <c r="AP49" s="114"/>
      <c r="AQ49" s="114"/>
      <c r="AR49" s="114"/>
      <c r="AS49" s="114"/>
      <c r="AT49" s="114"/>
      <c r="AU49" s="114"/>
      <c r="AV49" s="114"/>
      <c r="AW49" s="114"/>
    </row>
    <row r="50" spans="1:49" s="111" customFormat="1" ht="14">
      <c r="A50" s="110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27"/>
      <c r="P50" s="127"/>
      <c r="Q50" s="127"/>
      <c r="R50" s="127"/>
      <c r="S50" s="127"/>
      <c r="T50" s="110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14"/>
      <c r="AJ50" s="114"/>
      <c r="AK50" s="114"/>
      <c r="AL50" s="114"/>
      <c r="AM50" s="114"/>
      <c r="AN50" s="114"/>
      <c r="AO50" s="114"/>
      <c r="AP50" s="114"/>
      <c r="AQ50" s="114"/>
      <c r="AR50" s="114"/>
      <c r="AS50" s="114"/>
      <c r="AT50" s="114"/>
      <c r="AU50" s="114"/>
      <c r="AV50" s="114"/>
      <c r="AW50" s="114"/>
    </row>
    <row r="51" spans="1:49" s="111" customFormat="1" ht="14">
      <c r="A51" s="110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27"/>
      <c r="P51" s="127"/>
      <c r="Q51" s="127"/>
      <c r="R51" s="127"/>
      <c r="S51" s="127"/>
      <c r="T51" s="110"/>
      <c r="U51" s="114"/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/>
      <c r="AO51" s="114"/>
      <c r="AP51" s="114"/>
      <c r="AQ51" s="114"/>
      <c r="AR51" s="114"/>
      <c r="AS51" s="114"/>
      <c r="AT51" s="114"/>
      <c r="AU51" s="114"/>
      <c r="AV51" s="114"/>
      <c r="AW51" s="114"/>
    </row>
    <row r="52" spans="1:49" s="111" customFormat="1" ht="14">
      <c r="A52" s="110"/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27"/>
      <c r="P52" s="127"/>
      <c r="Q52" s="127"/>
      <c r="R52" s="127"/>
      <c r="S52" s="127"/>
      <c r="T52" s="110"/>
      <c r="U52" s="114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14"/>
      <c r="AJ52" s="114"/>
      <c r="AK52" s="114"/>
      <c r="AL52" s="114"/>
      <c r="AM52" s="114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</row>
    <row r="53" spans="1:49" s="111" customFormat="1" ht="14">
      <c r="A53" s="110"/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27"/>
      <c r="P53" s="127"/>
      <c r="Q53" s="127"/>
      <c r="R53" s="127"/>
      <c r="S53" s="127"/>
      <c r="T53" s="110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/>
      <c r="AF53" s="114"/>
      <c r="AG53" s="114"/>
      <c r="AH53" s="114"/>
      <c r="AI53" s="114"/>
      <c r="AJ53" s="114"/>
      <c r="AK53" s="114"/>
      <c r="AL53" s="114"/>
      <c r="AM53" s="114"/>
      <c r="AN53" s="114"/>
      <c r="AO53" s="114"/>
      <c r="AP53" s="114"/>
      <c r="AQ53" s="114"/>
      <c r="AR53" s="114"/>
      <c r="AS53" s="114"/>
      <c r="AT53" s="114"/>
      <c r="AU53" s="114"/>
      <c r="AV53" s="114"/>
      <c r="AW53" s="114"/>
    </row>
    <row r="54" spans="1:49" s="111" customFormat="1" ht="14">
      <c r="A54" s="110"/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27"/>
      <c r="P54" s="127"/>
      <c r="Q54" s="127"/>
      <c r="R54" s="127"/>
      <c r="S54" s="127"/>
      <c r="T54" s="110"/>
      <c r="U54" s="114"/>
      <c r="V54" s="114"/>
      <c r="W54" s="114"/>
      <c r="X54" s="114"/>
      <c r="Y54" s="114"/>
      <c r="Z54" s="114"/>
      <c r="AA54" s="114"/>
      <c r="AB54" s="114"/>
      <c r="AC54" s="114"/>
      <c r="AD54" s="114"/>
      <c r="AE54" s="114"/>
      <c r="AF54" s="114"/>
      <c r="AG54" s="114"/>
      <c r="AH54" s="114"/>
      <c r="AI54" s="114"/>
      <c r="AJ54" s="114"/>
      <c r="AK54" s="114"/>
      <c r="AL54" s="114"/>
      <c r="AM54" s="114"/>
      <c r="AN54" s="114"/>
      <c r="AO54" s="114"/>
      <c r="AP54" s="114"/>
      <c r="AQ54" s="114"/>
      <c r="AR54" s="114"/>
      <c r="AS54" s="114"/>
      <c r="AT54" s="114"/>
      <c r="AU54" s="114"/>
      <c r="AV54" s="114"/>
      <c r="AW54" s="114"/>
    </row>
    <row r="55" spans="1:49" s="111" customFormat="1" ht="14">
      <c r="A55" s="110"/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27"/>
      <c r="P55" s="127"/>
      <c r="Q55" s="127"/>
      <c r="R55" s="127"/>
      <c r="S55" s="127"/>
      <c r="T55" s="110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4"/>
      <c r="AH55" s="114"/>
      <c r="AI55" s="114"/>
      <c r="AJ55" s="114"/>
      <c r="AK55" s="114"/>
      <c r="AL55" s="114"/>
      <c r="AM55" s="114"/>
      <c r="AN55" s="114"/>
      <c r="AO55" s="114"/>
      <c r="AP55" s="114"/>
      <c r="AQ55" s="114"/>
      <c r="AR55" s="114"/>
      <c r="AS55" s="114"/>
      <c r="AT55" s="114"/>
      <c r="AU55" s="114"/>
      <c r="AV55" s="114"/>
      <c r="AW55" s="114"/>
    </row>
    <row r="56" spans="1:49" s="111" customFormat="1" ht="14">
      <c r="A56" s="110"/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27"/>
      <c r="P56" s="127"/>
      <c r="Q56" s="127"/>
      <c r="R56" s="127"/>
      <c r="S56" s="127"/>
      <c r="T56" s="110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</row>
    <row r="57" spans="1:49" s="111" customFormat="1" ht="14">
      <c r="A57" s="110"/>
      <c r="B57" s="110"/>
      <c r="C57" s="110"/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27"/>
      <c r="P57" s="127"/>
      <c r="Q57" s="127"/>
      <c r="R57" s="127"/>
      <c r="S57" s="127"/>
      <c r="T57" s="110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4"/>
      <c r="AH57" s="114"/>
      <c r="AI57" s="114"/>
      <c r="AJ57" s="114"/>
      <c r="AK57" s="114"/>
      <c r="AL57" s="114"/>
      <c r="AM57" s="114"/>
      <c r="AN57" s="114"/>
      <c r="AO57" s="114"/>
      <c r="AP57" s="114"/>
      <c r="AQ57" s="114"/>
      <c r="AR57" s="114"/>
      <c r="AS57" s="114"/>
      <c r="AT57" s="114"/>
      <c r="AU57" s="114"/>
      <c r="AV57" s="114"/>
      <c r="AW57" s="114"/>
    </row>
    <row r="58" spans="1:49" s="111" customFormat="1" ht="14">
      <c r="A58" s="110"/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27"/>
      <c r="P58" s="127"/>
      <c r="Q58" s="127"/>
      <c r="R58" s="127"/>
      <c r="S58" s="127"/>
      <c r="T58" s="110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4"/>
      <c r="AH58" s="114"/>
      <c r="AI58" s="114"/>
      <c r="AJ58" s="114"/>
      <c r="AK58" s="114"/>
      <c r="AL58" s="114"/>
      <c r="AM58" s="114"/>
      <c r="AN58" s="114"/>
      <c r="AO58" s="114"/>
      <c r="AP58" s="114"/>
      <c r="AQ58" s="114"/>
      <c r="AR58" s="114"/>
      <c r="AS58" s="114"/>
      <c r="AT58" s="114"/>
      <c r="AU58" s="114"/>
      <c r="AV58" s="114"/>
      <c r="AW58" s="114"/>
    </row>
    <row r="59" spans="1:49" s="111" customFormat="1" ht="14">
      <c r="A59" s="110"/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27"/>
      <c r="P59" s="127"/>
      <c r="Q59" s="127"/>
      <c r="R59" s="127"/>
      <c r="S59" s="127"/>
      <c r="T59" s="110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</row>
    <row r="60" spans="1:49" s="111" customFormat="1" ht="14">
      <c r="A60" s="110"/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27"/>
      <c r="P60" s="127"/>
      <c r="Q60" s="127"/>
      <c r="R60" s="127"/>
      <c r="S60" s="127"/>
      <c r="T60" s="110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4"/>
      <c r="AL60" s="114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4"/>
    </row>
    <row r="61" spans="1:49" s="111" customFormat="1" ht="14">
      <c r="A61" s="110"/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27"/>
      <c r="P61" s="127"/>
      <c r="Q61" s="127"/>
      <c r="R61" s="127"/>
      <c r="S61" s="127"/>
      <c r="T61" s="110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4"/>
      <c r="AH61" s="114"/>
      <c r="AI61" s="114"/>
      <c r="AJ61" s="114"/>
      <c r="AK61" s="114"/>
      <c r="AL61" s="114"/>
      <c r="AM61" s="114"/>
      <c r="AN61" s="114"/>
      <c r="AO61" s="114"/>
      <c r="AP61" s="114"/>
      <c r="AQ61" s="114"/>
      <c r="AR61" s="114"/>
      <c r="AS61" s="114"/>
      <c r="AT61" s="114"/>
      <c r="AU61" s="114"/>
      <c r="AV61" s="114"/>
      <c r="AW61" s="114"/>
    </row>
    <row r="62" spans="1:49" s="111" customFormat="1" ht="14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27"/>
      <c r="P62" s="127"/>
      <c r="Q62" s="127"/>
      <c r="R62" s="127"/>
      <c r="S62" s="127"/>
      <c r="T62" s="110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4"/>
      <c r="AH62" s="114"/>
      <c r="AI62" s="114"/>
      <c r="AJ62" s="114"/>
      <c r="AK62" s="114"/>
      <c r="AL62" s="114"/>
      <c r="AM62" s="114"/>
      <c r="AN62" s="114"/>
      <c r="AO62" s="114"/>
      <c r="AP62" s="114"/>
      <c r="AQ62" s="114"/>
      <c r="AR62" s="114"/>
      <c r="AS62" s="114"/>
      <c r="AT62" s="114"/>
      <c r="AU62" s="114"/>
      <c r="AV62" s="114"/>
      <c r="AW62" s="114"/>
    </row>
    <row r="63" spans="1:49" s="111" customFormat="1" ht="14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27"/>
      <c r="P63" s="127"/>
      <c r="Q63" s="127"/>
      <c r="R63" s="127"/>
      <c r="S63" s="127"/>
      <c r="T63" s="110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4"/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/>
    </row>
    <row r="64" spans="1:49" s="111" customFormat="1" ht="14">
      <c r="A64" s="11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27"/>
      <c r="P64" s="127"/>
      <c r="Q64" s="127"/>
      <c r="R64" s="127"/>
      <c r="S64" s="127"/>
      <c r="T64" s="110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4"/>
      <c r="AH64" s="114"/>
      <c r="AI64" s="114"/>
      <c r="AJ64" s="114"/>
      <c r="AK64" s="114"/>
      <c r="AL64" s="114"/>
      <c r="AM64" s="114"/>
      <c r="AN64" s="114"/>
      <c r="AO64" s="114"/>
      <c r="AP64" s="114"/>
      <c r="AQ64" s="114"/>
      <c r="AR64" s="114"/>
      <c r="AS64" s="114"/>
      <c r="AT64" s="114"/>
      <c r="AU64" s="114"/>
      <c r="AV64" s="114"/>
      <c r="AW64" s="114"/>
    </row>
    <row r="65" spans="1:49" s="111" customFormat="1" ht="14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27"/>
      <c r="P65" s="127"/>
      <c r="Q65" s="127"/>
      <c r="R65" s="127"/>
      <c r="S65" s="127"/>
      <c r="T65" s="110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4"/>
      <c r="AH65" s="114"/>
      <c r="AI65" s="114"/>
      <c r="AJ65" s="114"/>
      <c r="AK65" s="114"/>
      <c r="AL65" s="114"/>
      <c r="AM65" s="114"/>
      <c r="AN65" s="114"/>
      <c r="AO65" s="114"/>
      <c r="AP65" s="114"/>
      <c r="AQ65" s="114"/>
      <c r="AR65" s="114"/>
      <c r="AS65" s="114"/>
      <c r="AT65" s="114"/>
      <c r="AU65" s="114"/>
      <c r="AV65" s="114"/>
      <c r="AW65" s="114"/>
    </row>
    <row r="66" spans="1:49" s="111" customFormat="1" ht="14">
      <c r="A66" s="110"/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27"/>
      <c r="P66" s="127"/>
      <c r="Q66" s="127"/>
      <c r="R66" s="127"/>
      <c r="S66" s="127"/>
      <c r="T66" s="110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  <c r="AJ66" s="114"/>
      <c r="AK66" s="114"/>
      <c r="AL66" s="114"/>
      <c r="AM66" s="114"/>
      <c r="AN66" s="114"/>
      <c r="AO66" s="114"/>
      <c r="AP66" s="114"/>
      <c r="AQ66" s="114"/>
      <c r="AR66" s="114"/>
      <c r="AS66" s="114"/>
      <c r="AT66" s="114"/>
      <c r="AU66" s="114"/>
      <c r="AV66" s="114"/>
      <c r="AW66" s="114"/>
    </row>
    <row r="67" spans="1:49" s="111" customFormat="1" ht="14">
      <c r="A67" s="110"/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27"/>
      <c r="P67" s="127"/>
      <c r="Q67" s="127"/>
      <c r="R67" s="127"/>
      <c r="S67" s="127"/>
      <c r="T67" s="110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4"/>
      <c r="AH67" s="114"/>
      <c r="AI67" s="114"/>
      <c r="AJ67" s="114"/>
      <c r="AK67" s="114"/>
      <c r="AL67" s="114"/>
      <c r="AM67" s="114"/>
      <c r="AN67" s="114"/>
      <c r="AO67" s="114"/>
      <c r="AP67" s="114"/>
      <c r="AQ67" s="114"/>
      <c r="AR67" s="114"/>
      <c r="AS67" s="114"/>
      <c r="AT67" s="114"/>
      <c r="AU67" s="114"/>
      <c r="AV67" s="114"/>
      <c r="AW67" s="114"/>
    </row>
    <row r="68" spans="1:49" s="111" customFormat="1" ht="14">
      <c r="A68" s="110"/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27"/>
      <c r="P68" s="127"/>
      <c r="Q68" s="127"/>
      <c r="R68" s="127"/>
      <c r="S68" s="127"/>
      <c r="T68" s="110"/>
      <c r="U68" s="114"/>
      <c r="V68" s="114"/>
      <c r="W68" s="114"/>
      <c r="X68" s="114"/>
      <c r="Y68" s="114"/>
      <c r="Z68" s="114"/>
      <c r="AA68" s="114"/>
      <c r="AB68" s="114"/>
      <c r="AC68" s="114"/>
      <c r="AD68" s="114"/>
      <c r="AE68" s="114"/>
      <c r="AF68" s="114"/>
      <c r="AG68" s="114"/>
      <c r="AH68" s="114"/>
      <c r="AI68" s="114"/>
      <c r="AJ68" s="114"/>
      <c r="AK68" s="114"/>
      <c r="AL68" s="114"/>
      <c r="AM68" s="114"/>
      <c r="AN68" s="114"/>
      <c r="AO68" s="114"/>
      <c r="AP68" s="114"/>
      <c r="AQ68" s="114"/>
      <c r="AR68" s="114"/>
      <c r="AS68" s="114"/>
      <c r="AT68" s="114"/>
      <c r="AU68" s="114"/>
      <c r="AV68" s="114"/>
      <c r="AW68" s="114"/>
    </row>
    <row r="69" spans="1:49" s="111" customFormat="1" ht="14">
      <c r="A69" s="110"/>
      <c r="B69" s="110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27"/>
      <c r="P69" s="127"/>
      <c r="Q69" s="127"/>
      <c r="R69" s="127"/>
      <c r="S69" s="127"/>
      <c r="T69" s="110"/>
      <c r="U69" s="114"/>
      <c r="V69" s="114"/>
      <c r="W69" s="114"/>
      <c r="X69" s="114"/>
      <c r="Y69" s="114"/>
      <c r="Z69" s="114"/>
      <c r="AA69" s="114"/>
      <c r="AB69" s="114"/>
      <c r="AC69" s="114"/>
      <c r="AD69" s="114"/>
      <c r="AE69" s="114"/>
      <c r="AF69" s="114"/>
      <c r="AG69" s="114"/>
      <c r="AH69" s="114"/>
      <c r="AI69" s="114"/>
      <c r="AJ69" s="114"/>
      <c r="AK69" s="114"/>
      <c r="AL69" s="114"/>
      <c r="AM69" s="114"/>
      <c r="AN69" s="114"/>
      <c r="AO69" s="114"/>
      <c r="AP69" s="114"/>
      <c r="AQ69" s="114"/>
      <c r="AR69" s="114"/>
      <c r="AS69" s="114"/>
      <c r="AT69" s="114"/>
      <c r="AU69" s="114"/>
      <c r="AV69" s="114"/>
      <c r="AW69" s="114"/>
    </row>
    <row r="70" spans="1:49" s="111" customFormat="1" ht="14">
      <c r="A70" s="110"/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27"/>
      <c r="P70" s="127"/>
      <c r="Q70" s="127"/>
      <c r="R70" s="127"/>
      <c r="S70" s="127"/>
      <c r="T70" s="110"/>
      <c r="U70" s="114"/>
      <c r="V70" s="114"/>
      <c r="W70" s="114"/>
      <c r="X70" s="114"/>
      <c r="Y70" s="114"/>
      <c r="Z70" s="114"/>
      <c r="AA70" s="114"/>
      <c r="AB70" s="114"/>
      <c r="AC70" s="114"/>
      <c r="AD70" s="114"/>
      <c r="AE70" s="114"/>
      <c r="AF70" s="114"/>
      <c r="AG70" s="114"/>
      <c r="AH70" s="114"/>
      <c r="AI70" s="114"/>
      <c r="AJ70" s="114"/>
      <c r="AK70" s="114"/>
      <c r="AL70" s="114"/>
      <c r="AM70" s="114"/>
      <c r="AN70" s="114"/>
      <c r="AO70" s="114"/>
      <c r="AP70" s="114"/>
      <c r="AQ70" s="114"/>
      <c r="AR70" s="114"/>
      <c r="AS70" s="114"/>
      <c r="AT70" s="114"/>
      <c r="AU70" s="114"/>
      <c r="AV70" s="114"/>
      <c r="AW70" s="114"/>
    </row>
    <row r="71" spans="1:49" s="111" customFormat="1" ht="14">
      <c r="A71" s="110"/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27"/>
      <c r="P71" s="127"/>
      <c r="Q71" s="127"/>
      <c r="R71" s="127"/>
      <c r="S71" s="127"/>
      <c r="T71" s="110"/>
      <c r="U71" s="114"/>
      <c r="V71" s="114"/>
      <c r="W71" s="114"/>
      <c r="X71" s="114"/>
      <c r="Y71" s="114"/>
      <c r="Z71" s="114"/>
      <c r="AA71" s="114"/>
      <c r="AB71" s="114"/>
      <c r="AC71" s="114"/>
      <c r="AD71" s="114"/>
      <c r="AE71" s="114"/>
      <c r="AF71" s="114"/>
      <c r="AG71" s="114"/>
      <c r="AH71" s="114"/>
      <c r="AI71" s="114"/>
      <c r="AJ71" s="114"/>
      <c r="AK71" s="114"/>
      <c r="AL71" s="11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4"/>
      <c r="AW71" s="114"/>
    </row>
    <row r="72" spans="1:49" s="111" customFormat="1" ht="14">
      <c r="A72" s="110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27"/>
      <c r="P72" s="127"/>
      <c r="Q72" s="127"/>
      <c r="R72" s="127"/>
      <c r="S72" s="127"/>
      <c r="T72" s="110"/>
      <c r="U72" s="114"/>
      <c r="V72" s="114"/>
      <c r="W72" s="114"/>
      <c r="X72" s="114"/>
      <c r="Y72" s="114"/>
      <c r="Z72" s="114"/>
      <c r="AA72" s="114"/>
      <c r="AB72" s="114"/>
      <c r="AC72" s="114"/>
      <c r="AD72" s="114"/>
      <c r="AE72" s="114"/>
      <c r="AF72" s="114"/>
      <c r="AG72" s="114"/>
      <c r="AH72" s="114"/>
      <c r="AI72" s="114"/>
      <c r="AJ72" s="114"/>
      <c r="AK72" s="114"/>
      <c r="AL72" s="114"/>
      <c r="AM72" s="114"/>
      <c r="AN72" s="114"/>
      <c r="AO72" s="114"/>
      <c r="AP72" s="114"/>
      <c r="AQ72" s="114"/>
      <c r="AR72" s="114"/>
      <c r="AS72" s="114"/>
      <c r="AT72" s="114"/>
      <c r="AU72" s="114"/>
      <c r="AV72" s="114"/>
      <c r="AW72" s="114"/>
    </row>
    <row r="73" spans="1:49" s="111" customFormat="1" ht="14">
      <c r="A73" s="110"/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27"/>
      <c r="P73" s="127"/>
      <c r="Q73" s="127"/>
      <c r="R73" s="127"/>
      <c r="S73" s="127"/>
      <c r="T73" s="110"/>
      <c r="U73" s="114"/>
      <c r="V73" s="114"/>
      <c r="W73" s="114"/>
      <c r="X73" s="114"/>
      <c r="Y73" s="114"/>
      <c r="Z73" s="114"/>
      <c r="AA73" s="114"/>
      <c r="AB73" s="114"/>
      <c r="AC73" s="114"/>
      <c r="AD73" s="114"/>
      <c r="AE73" s="114"/>
      <c r="AF73" s="114"/>
      <c r="AG73" s="114"/>
      <c r="AH73" s="114"/>
      <c r="AI73" s="114"/>
      <c r="AJ73" s="114"/>
      <c r="AK73" s="114"/>
      <c r="AL73" s="114"/>
      <c r="AM73" s="114"/>
      <c r="AN73" s="114"/>
      <c r="AO73" s="114"/>
      <c r="AP73" s="114"/>
      <c r="AQ73" s="114"/>
      <c r="AR73" s="114"/>
      <c r="AS73" s="114"/>
      <c r="AT73" s="114"/>
      <c r="AU73" s="114"/>
      <c r="AV73" s="114"/>
      <c r="AW73" s="114"/>
    </row>
    <row r="74" spans="1:49" s="111" customFormat="1" ht="14">
      <c r="A74" s="110"/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27"/>
      <c r="P74" s="127"/>
      <c r="Q74" s="127"/>
      <c r="R74" s="127"/>
      <c r="S74" s="127"/>
      <c r="T74" s="110"/>
      <c r="U74" s="114"/>
      <c r="V74" s="114"/>
      <c r="W74" s="114"/>
      <c r="X74" s="114"/>
      <c r="Y74" s="114"/>
      <c r="Z74" s="114"/>
      <c r="AA74" s="114"/>
      <c r="AB74" s="114"/>
      <c r="AC74" s="114"/>
      <c r="AD74" s="114"/>
      <c r="AE74" s="114"/>
      <c r="AF74" s="114"/>
      <c r="AG74" s="114"/>
      <c r="AH74" s="114"/>
      <c r="AI74" s="114"/>
      <c r="AJ74" s="114"/>
      <c r="AK74" s="114"/>
      <c r="AL74" s="114"/>
      <c r="AM74" s="114"/>
      <c r="AN74" s="114"/>
      <c r="AO74" s="114"/>
      <c r="AP74" s="114"/>
      <c r="AQ74" s="114"/>
      <c r="AR74" s="114"/>
      <c r="AS74" s="114"/>
      <c r="AT74" s="114"/>
      <c r="AU74" s="114"/>
      <c r="AV74" s="114"/>
      <c r="AW74" s="114"/>
    </row>
    <row r="75" spans="1:49" s="111" customFormat="1"/>
    <row r="76" spans="1:49" s="111" customFormat="1"/>
    <row r="77" spans="1:49" s="111" customFormat="1"/>
    <row r="78" spans="1:49" s="111" customFormat="1"/>
    <row r="79" spans="1:49" s="111" customFormat="1"/>
    <row r="80" spans="1:49" s="111" customFormat="1"/>
    <row r="81" s="111" customFormat="1"/>
    <row r="82" s="111" customFormat="1"/>
    <row r="83" s="111" customFormat="1"/>
    <row r="84" s="111" customFormat="1"/>
    <row r="85" s="111" customFormat="1"/>
    <row r="86" s="111" customFormat="1"/>
    <row r="87" s="111" customFormat="1"/>
    <row r="88" s="111" customFormat="1"/>
    <row r="89" s="111" customFormat="1"/>
    <row r="90" s="111" customFormat="1"/>
    <row r="91" s="111" customFormat="1"/>
    <row r="92" s="111" customFormat="1"/>
    <row r="93" s="111" customFormat="1"/>
    <row r="94" s="111" customFormat="1"/>
    <row r="95" s="111" customFormat="1"/>
    <row r="96" s="111" customFormat="1"/>
    <row r="97" s="111" customFormat="1"/>
    <row r="98" s="111" customFormat="1"/>
    <row r="99" s="111" customFormat="1"/>
    <row r="100" s="111" customFormat="1"/>
    <row r="101" s="111" customFormat="1"/>
    <row r="102" s="111" customFormat="1"/>
    <row r="103" s="111" customFormat="1"/>
    <row r="104" s="111" customFormat="1"/>
    <row r="105" s="111" customFormat="1"/>
    <row r="106" s="111" customFormat="1"/>
    <row r="107" s="111" customFormat="1"/>
    <row r="108" s="111" customFormat="1"/>
    <row r="109" s="111" customFormat="1"/>
    <row r="110" s="111" customFormat="1"/>
    <row r="111" s="111" customFormat="1"/>
    <row r="112" s="111" customFormat="1"/>
    <row r="113" s="111" customFormat="1"/>
    <row r="114" s="111" customFormat="1"/>
    <row r="115" s="111" customFormat="1"/>
    <row r="116" s="111" customFormat="1"/>
    <row r="117" s="111" customFormat="1"/>
    <row r="118" s="111" customFormat="1"/>
    <row r="119" s="111" customFormat="1"/>
    <row r="120" s="111" customFormat="1"/>
    <row r="121" s="111" customFormat="1"/>
    <row r="122" s="111" customFormat="1"/>
    <row r="123" s="111" customFormat="1"/>
    <row r="124" s="111" customFormat="1"/>
    <row r="125" s="111" customFormat="1"/>
    <row r="126" s="111" customFormat="1"/>
    <row r="127" s="111" customFormat="1"/>
    <row r="128" s="111" customFormat="1"/>
    <row r="129" s="111" customFormat="1"/>
    <row r="130" s="111" customFormat="1"/>
    <row r="131" s="111" customFormat="1"/>
    <row r="132" s="111" customFormat="1"/>
    <row r="133" s="111" customFormat="1"/>
    <row r="134" s="111" customFormat="1"/>
    <row r="135" s="111" customFormat="1"/>
    <row r="136" s="111" customFormat="1"/>
    <row r="137" s="111" customFormat="1"/>
    <row r="138" s="111" customFormat="1"/>
    <row r="139" s="111" customFormat="1"/>
    <row r="140" s="111" customFormat="1"/>
    <row r="141" s="111" customFormat="1"/>
    <row r="142" s="111" customFormat="1"/>
    <row r="143" s="111" customFormat="1"/>
    <row r="144" s="111" customFormat="1"/>
    <row r="145" s="111" customFormat="1"/>
    <row r="146" s="111" customFormat="1"/>
    <row r="147" s="111" customFormat="1"/>
    <row r="148" s="111" customFormat="1"/>
    <row r="149" s="111" customFormat="1"/>
    <row r="150" s="111" customFormat="1"/>
    <row r="151" s="111" customFormat="1"/>
    <row r="152" s="111" customFormat="1"/>
    <row r="153" s="111" customFormat="1"/>
    <row r="154" s="111" customFormat="1"/>
    <row r="155" s="111" customFormat="1"/>
    <row r="156" s="111" customFormat="1"/>
    <row r="157" s="111" customFormat="1"/>
    <row r="158" s="111" customFormat="1"/>
    <row r="159" s="111" customFormat="1"/>
    <row r="160" s="111" customFormat="1"/>
    <row r="161" s="111" customFormat="1"/>
    <row r="162" s="111" customFormat="1"/>
    <row r="163" s="111" customFormat="1"/>
    <row r="164" s="111" customFormat="1"/>
    <row r="165" s="111" customFormat="1"/>
    <row r="166" s="111" customFormat="1"/>
    <row r="167" s="111" customFormat="1"/>
    <row r="168" s="111" customFormat="1"/>
    <row r="169" s="111" customFormat="1"/>
    <row r="170" s="111" customFormat="1"/>
    <row r="171" s="111" customFormat="1"/>
    <row r="172" s="111" customFormat="1"/>
    <row r="173" s="111" customFormat="1"/>
    <row r="174" s="111" customFormat="1"/>
    <row r="175" s="111" customFormat="1"/>
    <row r="176" s="111" customFormat="1"/>
    <row r="177" s="111" customFormat="1"/>
    <row r="178" s="111" customFormat="1"/>
    <row r="179" s="111" customFormat="1"/>
    <row r="180" s="111" customFormat="1"/>
    <row r="181" s="111" customFormat="1"/>
    <row r="182" s="111" customFormat="1"/>
    <row r="183" s="111" customFormat="1"/>
    <row r="184" s="111" customFormat="1"/>
    <row r="185" s="111" customFormat="1"/>
    <row r="186" s="111" customFormat="1"/>
    <row r="187" s="111" customFormat="1"/>
    <row r="188" s="111" customFormat="1"/>
    <row r="189" s="111" customFormat="1"/>
    <row r="190" s="111" customFormat="1"/>
    <row r="191" s="111" customFormat="1"/>
    <row r="192" s="111" customFormat="1"/>
    <row r="193" s="111" customFormat="1"/>
    <row r="194" s="111" customFormat="1"/>
    <row r="195" s="111" customFormat="1"/>
    <row r="196" s="111" customFormat="1"/>
    <row r="197" s="111" customFormat="1"/>
    <row r="198" s="111" customFormat="1"/>
    <row r="199" s="111" customFormat="1"/>
    <row r="200" s="111" customFormat="1"/>
    <row r="201" s="111" customFormat="1"/>
    <row r="202" s="111" customFormat="1"/>
    <row r="203" s="111" customFormat="1"/>
    <row r="204" s="111" customFormat="1"/>
    <row r="205" s="111" customFormat="1"/>
    <row r="206" s="111" customFormat="1"/>
    <row r="207" s="111" customFormat="1"/>
    <row r="208" s="111" customFormat="1"/>
    <row r="209" s="111" customFormat="1"/>
    <row r="210" s="111" customFormat="1"/>
    <row r="211" s="111" customFormat="1"/>
    <row r="212" s="111" customFormat="1"/>
    <row r="213" s="111" customFormat="1"/>
    <row r="214" s="111" customFormat="1"/>
    <row r="215" s="111" customFormat="1"/>
    <row r="216" s="111" customFormat="1"/>
    <row r="217" s="111" customFormat="1"/>
    <row r="218" s="111" customFormat="1"/>
    <row r="219" s="111" customFormat="1"/>
    <row r="220" s="111" customFormat="1"/>
    <row r="221" s="111" customFormat="1"/>
    <row r="222" s="111" customFormat="1"/>
    <row r="223" s="111" customFormat="1"/>
    <row r="224" s="111" customFormat="1"/>
    <row r="225" s="111" customFormat="1"/>
    <row r="226" s="111" customFormat="1"/>
    <row r="227" s="111" customFormat="1"/>
    <row r="228" s="111" customFormat="1"/>
    <row r="229" s="111" customFormat="1"/>
    <row r="230" s="111" customFormat="1"/>
    <row r="231" s="111" customFormat="1"/>
    <row r="232" s="111" customFormat="1"/>
    <row r="233" s="111" customFormat="1"/>
    <row r="234" s="111" customFormat="1"/>
    <row r="235" s="111" customFormat="1"/>
    <row r="236" s="111" customFormat="1"/>
    <row r="237" s="111" customFormat="1"/>
    <row r="238" s="111" customFormat="1"/>
    <row r="239" s="111" customFormat="1"/>
    <row r="240" s="111" customFormat="1"/>
    <row r="241" s="111" customFormat="1"/>
    <row r="242" s="111" customFormat="1"/>
    <row r="243" s="111" customFormat="1"/>
    <row r="244" s="111" customFormat="1"/>
    <row r="245" s="111" customFormat="1"/>
    <row r="246" s="111" customFormat="1"/>
    <row r="247" s="111" customFormat="1"/>
    <row r="248" s="111" customFormat="1"/>
    <row r="249" s="111" customFormat="1"/>
    <row r="250" s="111" customFormat="1"/>
    <row r="251" s="111" customFormat="1"/>
    <row r="252" s="111" customFormat="1"/>
    <row r="253" s="111" customFormat="1"/>
    <row r="254" s="111" customFormat="1"/>
    <row r="255" s="111" customFormat="1"/>
    <row r="256" s="111" customFormat="1"/>
    <row r="257" s="111" customFormat="1"/>
    <row r="258" s="111" customFormat="1"/>
    <row r="259" s="111" customFormat="1"/>
    <row r="260" s="111" customFormat="1"/>
    <row r="261" s="111" customFormat="1"/>
    <row r="262" s="111" customFormat="1"/>
    <row r="263" s="111" customFormat="1"/>
    <row r="264" s="111" customFormat="1"/>
    <row r="265" s="111" customFormat="1"/>
    <row r="266" s="111" customFormat="1"/>
    <row r="267" s="111" customFormat="1"/>
    <row r="268" s="111" customFormat="1"/>
    <row r="269" s="111" customFormat="1"/>
    <row r="270" s="111" customFormat="1"/>
    <row r="271" s="111" customFormat="1"/>
    <row r="272" s="111" customFormat="1"/>
    <row r="273" s="111" customFormat="1"/>
    <row r="274" s="111" customFormat="1"/>
    <row r="275" s="111" customFormat="1"/>
    <row r="276" s="111" customFormat="1"/>
    <row r="277" s="111" customFormat="1"/>
    <row r="278" s="111" customFormat="1"/>
    <row r="279" s="111" customFormat="1"/>
    <row r="280" s="111" customFormat="1"/>
    <row r="281" s="111" customFormat="1"/>
    <row r="282" s="111" customFormat="1"/>
    <row r="283" s="111" customFormat="1"/>
    <row r="284" s="111" customFormat="1"/>
    <row r="285" s="111" customFormat="1"/>
    <row r="286" s="111" customFormat="1"/>
    <row r="287" s="111" customFormat="1"/>
    <row r="288" s="111" customFormat="1"/>
    <row r="289" s="111" customFormat="1"/>
    <row r="290" s="111" customFormat="1"/>
    <row r="291" s="111" customFormat="1"/>
    <row r="292" s="111" customFormat="1"/>
    <row r="293" s="111" customFormat="1"/>
    <row r="294" s="111" customFormat="1"/>
    <row r="295" s="111" customFormat="1"/>
    <row r="296" s="111" customFormat="1"/>
    <row r="297" s="111" customFormat="1"/>
    <row r="298" s="111" customFormat="1"/>
    <row r="299" s="111" customFormat="1"/>
    <row r="300" s="111" customFormat="1"/>
    <row r="301" s="111" customFormat="1"/>
    <row r="302" s="111" customFormat="1"/>
    <row r="303" s="111" customFormat="1"/>
    <row r="304" s="111" customFormat="1"/>
    <row r="305" s="111" customFormat="1"/>
    <row r="306" s="111" customFormat="1"/>
    <row r="307" s="111" customFormat="1"/>
    <row r="308" s="111" customFormat="1"/>
    <row r="309" s="111" customFormat="1"/>
    <row r="310" s="111" customFormat="1"/>
  </sheetData>
  <sheetProtection algorithmName="SHA-512" hashValue="2KC5Qs4B2kfuTa8H+CHKRxN9ljIn2t7FVPseKdHMDmq1hdIupYWj0aVlo6D7GTmLEMN30aFM+KXjJaPe3bYqTw==" saltValue="f/haL0aRZRo+FVyZiNbQtA==" spinCount="100000" sheet="1" objects="1" scenarios="1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79998168889431442"/>
  </sheetPr>
  <dimension ref="A1:AW275"/>
  <sheetViews>
    <sheetView zoomScale="75" zoomScaleNormal="120" zoomScalePageLayoutView="120" workbookViewId="0">
      <selection activeCell="M28" sqref="M28"/>
    </sheetView>
  </sheetViews>
  <sheetFormatPr baseColWidth="10" defaultRowHeight="13"/>
  <cols>
    <col min="1" max="2" width="20.33203125" style="76" customWidth="1"/>
    <col min="3" max="14" width="12.1640625" style="76" customWidth="1"/>
    <col min="15" max="16" width="12.1640625" style="76" hidden="1" customWidth="1"/>
    <col min="17" max="20" width="12.1640625" style="76" customWidth="1"/>
    <col min="21" max="49" width="7.5" style="105" customWidth="1"/>
    <col min="50" max="16384" width="10.83203125" style="76"/>
  </cols>
  <sheetData>
    <row r="1" spans="1:49" s="105" customFormat="1" ht="14">
      <c r="A1" s="104" t="s">
        <v>152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</row>
    <row r="2" spans="1:49" s="105" customFormat="1" ht="14">
      <c r="A2" s="106" t="s">
        <v>49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</row>
    <row r="3" spans="1:49" s="105" customFormat="1" ht="15" thickBot="1">
      <c r="A3" s="104"/>
      <c r="B3" s="104"/>
      <c r="C3" s="104"/>
      <c r="D3" s="104"/>
      <c r="E3" s="104"/>
      <c r="F3" s="104"/>
      <c r="G3" s="107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</row>
    <row r="4" spans="1:49" ht="14">
      <c r="A4" s="79" t="s">
        <v>13</v>
      </c>
      <c r="B4" s="80"/>
      <c r="C4" s="80"/>
      <c r="D4" s="80"/>
      <c r="E4" s="80"/>
      <c r="F4" s="80"/>
      <c r="G4" s="81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2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</row>
    <row r="5" spans="1:49" ht="14">
      <c r="A5" s="83" t="s">
        <v>80</v>
      </c>
      <c r="B5" s="81"/>
      <c r="C5" s="102">
        <v>5000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</row>
    <row r="6" spans="1:49" ht="14">
      <c r="A6" s="83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</row>
    <row r="7" spans="1:49" ht="75">
      <c r="A7" s="163" t="s">
        <v>74</v>
      </c>
      <c r="B7" s="164" t="s">
        <v>81</v>
      </c>
      <c r="C7" s="158" t="s">
        <v>82</v>
      </c>
      <c r="D7" s="158" t="s">
        <v>83</v>
      </c>
      <c r="E7" s="158" t="s">
        <v>84</v>
      </c>
      <c r="F7" s="163" t="s">
        <v>85</v>
      </c>
      <c r="G7" s="158" t="s">
        <v>86</v>
      </c>
      <c r="H7" s="164" t="s">
        <v>87</v>
      </c>
      <c r="I7" s="158" t="s">
        <v>88</v>
      </c>
      <c r="J7" s="159" t="s">
        <v>62</v>
      </c>
      <c r="K7" s="160" t="s">
        <v>63</v>
      </c>
      <c r="L7" s="160" t="s">
        <v>64</v>
      </c>
      <c r="M7" s="160" t="s">
        <v>65</v>
      </c>
      <c r="N7" s="160" t="s">
        <v>66</v>
      </c>
      <c r="O7" s="161" t="s">
        <v>67</v>
      </c>
      <c r="P7" s="161" t="s">
        <v>68</v>
      </c>
      <c r="Q7" s="161" t="s">
        <v>25</v>
      </c>
      <c r="R7" s="161" t="s">
        <v>26</v>
      </c>
      <c r="S7" s="160" t="s">
        <v>69</v>
      </c>
      <c r="T7" s="175" t="s">
        <v>96</v>
      </c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</row>
    <row r="8" spans="1:49" ht="14">
      <c r="A8" s="167" t="str">
        <f>'TAS Apr 2017'!K2</f>
        <v>Aurora Energy</v>
      </c>
      <c r="B8" s="180" t="str">
        <f>'TAS Apr 2017'!L2</f>
        <v>Regulated offer</v>
      </c>
      <c r="C8" s="141">
        <f>91*'TAS Apr 2017'!M2/100</f>
        <v>82.628909999999991</v>
      </c>
      <c r="D8" s="141">
        <f>IF($C$5&gt;='TAS Apr 2017'!P2,('TAS Apr 2017'!P2*'TAS Apr 2017'!N2/100),('TAS Bills April 2017'!$C$5*'TAS Apr 2017'!N2/100))</f>
        <v>161.6</v>
      </c>
      <c r="E8" s="141">
        <v>0</v>
      </c>
      <c r="F8" s="142">
        <v>0</v>
      </c>
      <c r="G8" s="143">
        <v>0</v>
      </c>
      <c r="H8" s="144">
        <f>IF(($C$5&lt;'TAS Apr 2017'!P2),(0),('TAS Bills April 2017'!$C$5-'TAS Apr 2017'!P2)*'TAS Apr 2017'!Q2/100)</f>
        <v>1067.625</v>
      </c>
      <c r="I8" s="145">
        <f>SUM(C8:H8)</f>
        <v>1311.85391</v>
      </c>
      <c r="J8" s="146">
        <f>I8*4</f>
        <v>5247.4156400000002</v>
      </c>
      <c r="K8" s="140">
        <v>0</v>
      </c>
      <c r="L8" s="140">
        <f>'TAS Apr 2017'!AZ2</f>
        <v>0</v>
      </c>
      <c r="M8" s="140">
        <f>'TAS Apr 2017'!BA2</f>
        <v>0</v>
      </c>
      <c r="N8" s="140">
        <f>'TAS Apr 2017'!BB2</f>
        <v>0</v>
      </c>
      <c r="O8" s="146">
        <f>J8</f>
        <v>5247.4156400000002</v>
      </c>
      <c r="P8" s="146">
        <f>O8-(O8*M8/100)</f>
        <v>5247.4156400000002</v>
      </c>
      <c r="Q8" s="146">
        <f>O8*1.1</f>
        <v>5772.157204000001</v>
      </c>
      <c r="R8" s="146">
        <f>P8*1.1</f>
        <v>5772.157204000001</v>
      </c>
      <c r="S8" s="168">
        <f>'TAS Apr 2017'!BI2</f>
        <v>0</v>
      </c>
      <c r="T8" s="169" t="str">
        <f>'TAS Apr 2017'!BJ2</f>
        <v>n</v>
      </c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  <c r="AT8" s="108"/>
      <c r="AU8" s="108"/>
      <c r="AV8" s="108"/>
      <c r="AW8" s="108"/>
    </row>
    <row r="9" spans="1:49" ht="15" thickBot="1">
      <c r="A9" s="170" t="str">
        <f>'TAS Apr 2017'!K3</f>
        <v>ERM Power</v>
      </c>
      <c r="B9" s="181" t="str">
        <f>'TAS Apr 2017'!L3</f>
        <v>Adjustable</v>
      </c>
      <c r="C9" s="150">
        <f>91*'TAS Apr 2017'!M3/100</f>
        <v>80.989999999999995</v>
      </c>
      <c r="D9" s="150">
        <f>C5*'TAS Apr 2017'!N3/100</f>
        <v>1156</v>
      </c>
      <c r="E9" s="150">
        <v>0</v>
      </c>
      <c r="F9" s="151">
        <v>0</v>
      </c>
      <c r="G9" s="152">
        <v>0</v>
      </c>
      <c r="H9" s="153">
        <v>0</v>
      </c>
      <c r="I9" s="154">
        <f t="shared" ref="I9" si="0">SUM(C9:H9)</f>
        <v>1236.99</v>
      </c>
      <c r="J9" s="155">
        <f t="shared" ref="J9" si="1">I9*4</f>
        <v>4947.96</v>
      </c>
      <c r="K9" s="149">
        <v>0</v>
      </c>
      <c r="L9" s="149">
        <f>'TAS Apr 2017'!AZ3</f>
        <v>0</v>
      </c>
      <c r="M9" s="149">
        <f>'TAS Apr 2017'!BA3</f>
        <v>0</v>
      </c>
      <c r="N9" s="149">
        <f>'TAS Apr 2017'!BB3</f>
        <v>0</v>
      </c>
      <c r="O9" s="155">
        <f>J9-((I9-C9)*L9/100)*4</f>
        <v>4947.96</v>
      </c>
      <c r="P9" s="155">
        <f>O9-(O9*M9/100)</f>
        <v>4947.96</v>
      </c>
      <c r="Q9" s="155">
        <f>O9*1.1</f>
        <v>5442.7560000000003</v>
      </c>
      <c r="R9" s="155">
        <f>P9*1.1</f>
        <v>5442.7560000000003</v>
      </c>
      <c r="S9" s="171">
        <f>'TAS Apr 2017'!BI3</f>
        <v>0</v>
      </c>
      <c r="T9" s="172" t="str">
        <f>'TAS Apr 2017'!BJ3</f>
        <v>n</v>
      </c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</row>
    <row r="10" spans="1:49" s="105" customFormat="1" ht="14"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</row>
    <row r="11" spans="1:49" s="105" customFormat="1" ht="15" thickBot="1"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</row>
    <row r="12" spans="1:49" ht="14">
      <c r="A12" s="79" t="s">
        <v>97</v>
      </c>
      <c r="B12" s="80"/>
      <c r="C12" s="80"/>
      <c r="D12" s="96"/>
      <c r="E12" s="96"/>
      <c r="F12" s="96"/>
      <c r="G12" s="96"/>
      <c r="H12" s="96"/>
      <c r="I12" s="97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2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</row>
    <row r="13" spans="1:49" ht="14">
      <c r="A13" s="83" t="s">
        <v>80</v>
      </c>
      <c r="B13" s="81"/>
      <c r="C13" s="102">
        <v>5000</v>
      </c>
      <c r="D13" s="98"/>
      <c r="E13" s="98"/>
      <c r="F13" s="98"/>
      <c r="G13" s="98"/>
      <c r="H13" s="98"/>
      <c r="I13" s="99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4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</row>
    <row r="14" spans="1:49" ht="14">
      <c r="A14" s="83" t="s">
        <v>98</v>
      </c>
      <c r="B14" s="81"/>
      <c r="C14" s="103">
        <v>0.7</v>
      </c>
      <c r="D14" s="98"/>
      <c r="E14" s="98"/>
      <c r="F14" s="98"/>
      <c r="G14" s="99"/>
      <c r="H14" s="99"/>
      <c r="I14" s="99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4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108"/>
      <c r="AU14" s="108"/>
      <c r="AV14" s="108"/>
      <c r="AW14" s="108"/>
    </row>
    <row r="15" spans="1:49" ht="14">
      <c r="A15" s="83" t="s">
        <v>151</v>
      </c>
      <c r="B15" s="81"/>
      <c r="C15" s="103">
        <v>0.3</v>
      </c>
      <c r="D15" s="98"/>
      <c r="E15" s="98"/>
      <c r="F15" s="98"/>
      <c r="G15" s="99"/>
      <c r="H15" s="99"/>
      <c r="I15" s="99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4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8"/>
    </row>
    <row r="16" spans="1:49" ht="14">
      <c r="A16" s="83"/>
      <c r="B16" s="81"/>
      <c r="C16" s="98"/>
      <c r="D16" s="98"/>
      <c r="E16" s="98"/>
      <c r="F16" s="98"/>
      <c r="G16" s="98"/>
      <c r="H16" s="98"/>
      <c r="I16" s="99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4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108"/>
      <c r="AU16" s="108"/>
      <c r="AV16" s="108"/>
      <c r="AW16" s="108"/>
    </row>
    <row r="17" spans="1:49" ht="75">
      <c r="A17" s="163" t="s">
        <v>74</v>
      </c>
      <c r="B17" s="164" t="s">
        <v>81</v>
      </c>
      <c r="C17" s="158" t="s">
        <v>82</v>
      </c>
      <c r="D17" s="158" t="s">
        <v>83</v>
      </c>
      <c r="E17" s="158" t="s">
        <v>84</v>
      </c>
      <c r="F17" s="163" t="s">
        <v>85</v>
      </c>
      <c r="G17" s="164" t="s">
        <v>87</v>
      </c>
      <c r="H17" s="158" t="s">
        <v>97</v>
      </c>
      <c r="I17" s="158" t="s">
        <v>88</v>
      </c>
      <c r="J17" s="159" t="s">
        <v>62</v>
      </c>
      <c r="K17" s="160" t="s">
        <v>63</v>
      </c>
      <c r="L17" s="160" t="s">
        <v>64</v>
      </c>
      <c r="M17" s="160" t="s">
        <v>65</v>
      </c>
      <c r="N17" s="160" t="s">
        <v>66</v>
      </c>
      <c r="O17" s="166" t="s">
        <v>67</v>
      </c>
      <c r="P17" s="161" t="s">
        <v>68</v>
      </c>
      <c r="Q17" s="161" t="s">
        <v>25</v>
      </c>
      <c r="R17" s="161" t="s">
        <v>26</v>
      </c>
      <c r="S17" s="165" t="s">
        <v>69</v>
      </c>
      <c r="T17" s="175" t="s">
        <v>96</v>
      </c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</row>
    <row r="18" spans="1:49" ht="14">
      <c r="A18" s="167" t="str">
        <f>'TAS Apr 2017'!K4</f>
        <v>Aurora Energy</v>
      </c>
      <c r="B18" s="180" t="str">
        <f>'TAS Apr 2017'!L4</f>
        <v>Regulated offer</v>
      </c>
      <c r="C18" s="141">
        <f>91*'TAS Apr 2017'!M4/100</f>
        <v>97.442800000000005</v>
      </c>
      <c r="D18" s="141">
        <f>IF(($C$13*$C$14)&gt;='TAS Apr 2017'!P4,('TAS Apr 2017'!P4*'TAS Apr 2017'!N4/100),(('TAS Bills April 2017'!$C$13*'TAS Bills April 2017'!$C$14)*'TAS Apr 2017'!N4/100))</f>
        <v>161.6</v>
      </c>
      <c r="E18" s="141">
        <v>0</v>
      </c>
      <c r="F18" s="142">
        <v>0</v>
      </c>
      <c r="G18" s="143">
        <f>IF($C$13*$C$14&lt;'TAS Apr 2017'!P4,(0),((('TAS Bills April 2017'!$C$13*'TAS Bills April 2017'!$C$14)-('TAS Apr 2017'!P4))*'TAS Apr 2017'!Q4/100))</f>
        <v>711.75</v>
      </c>
      <c r="H18" s="141">
        <f>($C$13*$C$15)*'TAS Apr 2017'!AF4/100</f>
        <v>214.35</v>
      </c>
      <c r="I18" s="145">
        <f>SUM(C18:H18)</f>
        <v>1185.1427999999999</v>
      </c>
      <c r="J18" s="146">
        <f>I18*4</f>
        <v>4740.5711999999994</v>
      </c>
      <c r="K18" s="140">
        <v>0</v>
      </c>
      <c r="L18" s="140">
        <f>'TAS Apr 2017'!AZ4</f>
        <v>0</v>
      </c>
      <c r="M18" s="140">
        <f>'TAS Apr 2017'!BA4</f>
        <v>0</v>
      </c>
      <c r="N18" s="140">
        <f>'TAS Apr 2017'!BB4</f>
        <v>0</v>
      </c>
      <c r="O18" s="146">
        <f>J18</f>
        <v>4740.5711999999994</v>
      </c>
      <c r="P18" s="146">
        <f>O18-(O18*M18/100)</f>
        <v>4740.5711999999994</v>
      </c>
      <c r="Q18" s="146">
        <f>O18*1.1</f>
        <v>5214.6283199999998</v>
      </c>
      <c r="R18" s="146">
        <f>P18*1.1</f>
        <v>5214.6283199999998</v>
      </c>
      <c r="S18" s="168">
        <f>'TAS Apr 2017'!BI4</f>
        <v>0</v>
      </c>
      <c r="T18" s="169" t="str">
        <f>'TAS Apr 2017'!BJ4</f>
        <v>n</v>
      </c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</row>
    <row r="19" spans="1:49" ht="15" thickBot="1">
      <c r="A19" s="170" t="str">
        <f>'TAS Apr 2017'!K5</f>
        <v>ERM Power</v>
      </c>
      <c r="B19" s="181" t="str">
        <f>'TAS Apr 2017'!L5</f>
        <v>Adjustable</v>
      </c>
      <c r="C19" s="150">
        <f>91*'TAS Apr 2017'!M5/100</f>
        <v>139.22999999999999</v>
      </c>
      <c r="D19" s="150">
        <f>(C13*C14)*'TAS Apr 2017'!N5/100</f>
        <v>809.2</v>
      </c>
      <c r="E19" s="150">
        <v>0</v>
      </c>
      <c r="F19" s="151">
        <v>0</v>
      </c>
      <c r="G19" s="152">
        <v>0</v>
      </c>
      <c r="H19" s="150">
        <f>($C$13*$C$15)*'TAS Apr 2017'!AF5/100</f>
        <v>206.85</v>
      </c>
      <c r="I19" s="154">
        <f>SUM(C19:H19)</f>
        <v>1155.28</v>
      </c>
      <c r="J19" s="155">
        <f t="shared" ref="J19" si="2">I19*4</f>
        <v>4621.12</v>
      </c>
      <c r="K19" s="149">
        <v>0</v>
      </c>
      <c r="L19" s="149">
        <f>'TAS Apr 2017'!AZ5</f>
        <v>0</v>
      </c>
      <c r="M19" s="149">
        <f>'TAS Apr 2017'!BA5</f>
        <v>0</v>
      </c>
      <c r="N19" s="149">
        <f>'TAS Apr 2017'!BB5</f>
        <v>0</v>
      </c>
      <c r="O19" s="155">
        <f>J19-((I19-C19)*L19/100)*4</f>
        <v>4621.12</v>
      </c>
      <c r="P19" s="155">
        <f>O19-(O19*M19/100)</f>
        <v>4621.12</v>
      </c>
      <c r="Q19" s="155">
        <f>O19*1.1</f>
        <v>5083.232</v>
      </c>
      <c r="R19" s="155">
        <f>P19*1.1</f>
        <v>5083.232</v>
      </c>
      <c r="S19" s="171">
        <f>'TAS Apr 2017'!BI5</f>
        <v>0</v>
      </c>
      <c r="T19" s="172" t="str">
        <f>'TAS Apr 2017'!BJ5</f>
        <v>n</v>
      </c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</row>
    <row r="20" spans="1:49" s="105" customFormat="1" ht="14">
      <c r="A20" s="104"/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8"/>
      <c r="AH20" s="108"/>
      <c r="AI20" s="108"/>
      <c r="AJ20" s="108"/>
      <c r="AK20" s="108"/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</row>
    <row r="21" spans="1:49" s="105" customFormat="1" ht="15" thickBot="1">
      <c r="A21" s="104"/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7"/>
      <c r="P21" s="104"/>
      <c r="Q21" s="107"/>
      <c r="R21" s="107"/>
      <c r="S21" s="107"/>
      <c r="T21" s="104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</row>
    <row r="22" spans="1:49" ht="14">
      <c r="A22" s="79" t="s">
        <v>70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1"/>
      <c r="R22" s="81"/>
      <c r="S22" s="81"/>
      <c r="T22" s="82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</row>
    <row r="23" spans="1:49" ht="14">
      <c r="A23" s="83" t="s">
        <v>22</v>
      </c>
      <c r="B23" s="81"/>
      <c r="C23" s="102">
        <v>5000</v>
      </c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4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08"/>
      <c r="AH23" s="108"/>
      <c r="AI23" s="108"/>
      <c r="AJ23" s="108"/>
      <c r="AK23" s="108"/>
      <c r="AL23" s="108"/>
      <c r="AM23" s="108"/>
      <c r="AN23" s="108"/>
      <c r="AO23" s="108"/>
      <c r="AP23" s="108"/>
      <c r="AQ23" s="108"/>
      <c r="AR23" s="108"/>
      <c r="AS23" s="108"/>
      <c r="AT23" s="108"/>
      <c r="AU23" s="108"/>
      <c r="AV23" s="108"/>
      <c r="AW23" s="108"/>
    </row>
    <row r="24" spans="1:49" ht="14">
      <c r="A24" s="83" t="s">
        <v>23</v>
      </c>
      <c r="B24" s="81"/>
      <c r="C24" s="103">
        <v>0.3</v>
      </c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4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08"/>
      <c r="AH24" s="108"/>
      <c r="AI24" s="108"/>
      <c r="AJ24" s="108"/>
      <c r="AK24" s="108"/>
      <c r="AL24" s="108"/>
      <c r="AM24" s="108"/>
      <c r="AN24" s="108"/>
      <c r="AO24" s="108"/>
      <c r="AP24" s="108"/>
      <c r="AQ24" s="108"/>
      <c r="AR24" s="108"/>
      <c r="AS24" s="108"/>
      <c r="AT24" s="108"/>
      <c r="AU24" s="108"/>
      <c r="AV24" s="108"/>
      <c r="AW24" s="108"/>
    </row>
    <row r="25" spans="1:49" ht="14">
      <c r="A25" s="83" t="s">
        <v>24</v>
      </c>
      <c r="B25" s="81"/>
      <c r="C25" s="103">
        <v>0.4</v>
      </c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4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8"/>
      <c r="AN25" s="108"/>
      <c r="AO25" s="108"/>
      <c r="AP25" s="108"/>
      <c r="AQ25" s="108"/>
      <c r="AR25" s="108"/>
      <c r="AS25" s="108"/>
      <c r="AT25" s="108"/>
      <c r="AU25" s="108"/>
      <c r="AV25" s="108"/>
      <c r="AW25" s="108"/>
    </row>
    <row r="26" spans="1:49" ht="14">
      <c r="A26" s="83" t="s">
        <v>21</v>
      </c>
      <c r="B26" s="81"/>
      <c r="C26" s="103">
        <v>0.3</v>
      </c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4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</row>
    <row r="27" spans="1:49" ht="14">
      <c r="A27" s="83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4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  <c r="AH27" s="108"/>
      <c r="AI27" s="108"/>
      <c r="AJ27" s="108"/>
      <c r="AK27" s="108"/>
      <c r="AL27" s="108"/>
      <c r="AM27" s="108"/>
      <c r="AN27" s="108"/>
      <c r="AO27" s="108"/>
      <c r="AP27" s="108"/>
      <c r="AQ27" s="108"/>
      <c r="AR27" s="108"/>
      <c r="AS27" s="108"/>
      <c r="AT27" s="108"/>
      <c r="AU27" s="108"/>
      <c r="AV27" s="108"/>
      <c r="AW27" s="108"/>
    </row>
    <row r="28" spans="1:49" ht="75">
      <c r="A28" s="163" t="s">
        <v>35</v>
      </c>
      <c r="B28" s="164" t="s">
        <v>36</v>
      </c>
      <c r="C28" s="158" t="s">
        <v>27</v>
      </c>
      <c r="D28" s="158" t="s">
        <v>156</v>
      </c>
      <c r="E28" s="158" t="s">
        <v>84</v>
      </c>
      <c r="F28" s="158" t="s">
        <v>157</v>
      </c>
      <c r="G28" s="158" t="s">
        <v>158</v>
      </c>
      <c r="H28" s="158" t="s">
        <v>159</v>
      </c>
      <c r="I28" s="158" t="s">
        <v>88</v>
      </c>
      <c r="J28" s="159" t="s">
        <v>160</v>
      </c>
      <c r="K28" s="160" t="s">
        <v>95</v>
      </c>
      <c r="L28" s="160" t="s">
        <v>126</v>
      </c>
      <c r="M28" s="160" t="s">
        <v>127</v>
      </c>
      <c r="N28" s="160" t="s">
        <v>128</v>
      </c>
      <c r="O28" s="161" t="s">
        <v>161</v>
      </c>
      <c r="P28" s="161" t="s">
        <v>162</v>
      </c>
      <c r="Q28" s="161" t="s">
        <v>25</v>
      </c>
      <c r="R28" s="161" t="s">
        <v>26</v>
      </c>
      <c r="S28" s="160" t="s">
        <v>56</v>
      </c>
      <c r="T28" s="175" t="s">
        <v>163</v>
      </c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</row>
    <row r="29" spans="1:49" ht="14">
      <c r="A29" s="167" t="str">
        <f>'TAS Apr 2017'!K6</f>
        <v>Aurora Energy</v>
      </c>
      <c r="B29" s="180" t="str">
        <f>'TAS Apr 2017'!L6</f>
        <v>Regulated offer</v>
      </c>
      <c r="C29" s="141">
        <f>91*'TAS Apr 2017'!M6/100</f>
        <v>89.503050000000002</v>
      </c>
      <c r="D29" s="173">
        <f>($C$23*$C$24)*'TAS Apr 2017'!N6/100</f>
        <v>387.63</v>
      </c>
      <c r="E29" s="141">
        <v>0</v>
      </c>
      <c r="F29" s="141">
        <v>0</v>
      </c>
      <c r="G29" s="141">
        <f>($C$23*$C$25)*'TAS Apr 2017'!AI6/100</f>
        <v>366.34</v>
      </c>
      <c r="H29" s="141">
        <f>($C$23*$C$26)*'TAS Apr 2017'!W6/100</f>
        <v>157.42499999999998</v>
      </c>
      <c r="I29" s="145">
        <f>SUM(C29:H29)</f>
        <v>1000.89805</v>
      </c>
      <c r="J29" s="146">
        <f>I29*4</f>
        <v>4003.5922</v>
      </c>
      <c r="K29" s="140">
        <v>0</v>
      </c>
      <c r="L29" s="140">
        <f>'TAS Apr 2017'!AZ6</f>
        <v>0</v>
      </c>
      <c r="M29" s="140">
        <f>'TAS Apr 2017'!BA6</f>
        <v>0</v>
      </c>
      <c r="N29" s="140">
        <f>'TAS Apr 2017'!BB6</f>
        <v>0</v>
      </c>
      <c r="O29" s="146">
        <f>J29</f>
        <v>4003.5922</v>
      </c>
      <c r="P29" s="146">
        <f>O29-(O29*M29/100)</f>
        <v>4003.5922</v>
      </c>
      <c r="Q29" s="146">
        <f>O29*1.1</f>
        <v>4403.9514200000003</v>
      </c>
      <c r="R29" s="146">
        <f>P29*1.1</f>
        <v>4403.9514200000003</v>
      </c>
      <c r="S29" s="168">
        <f>'TAS Apr 2017'!BI6</f>
        <v>0</v>
      </c>
      <c r="T29" s="169" t="str">
        <f>'TAS Apr 2017'!BJ6</f>
        <v>n</v>
      </c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</row>
    <row r="30" spans="1:49" ht="15" thickBot="1">
      <c r="A30" s="170" t="str">
        <f>'TAS Apr 2017'!K7</f>
        <v>ERM Power</v>
      </c>
      <c r="B30" s="181" t="str">
        <f>'TAS Apr 2017'!L7</f>
        <v>Adjustable</v>
      </c>
      <c r="C30" s="150">
        <f>91*'TAS Apr 2017'!M7/100</f>
        <v>83.72</v>
      </c>
      <c r="D30" s="174">
        <f>($C$23*$C$24)*'TAS Apr 2017'!N7/100</f>
        <v>368.7</v>
      </c>
      <c r="E30" s="150">
        <v>0</v>
      </c>
      <c r="F30" s="150">
        <v>0</v>
      </c>
      <c r="G30" s="150">
        <f>($C$23*$C$25)*'TAS Apr 2017'!AI7/100</f>
        <v>322.99999999999994</v>
      </c>
      <c r="H30" s="150">
        <f>($C$23*$C$26)*'TAS Apr 2017'!W7/100</f>
        <v>128.1</v>
      </c>
      <c r="I30" s="154">
        <f>SUM(C30:H30)</f>
        <v>903.51999999999987</v>
      </c>
      <c r="J30" s="155">
        <f t="shared" ref="J30" si="3">I30*4</f>
        <v>3614.0799999999995</v>
      </c>
      <c r="K30" s="149">
        <v>0</v>
      </c>
      <c r="L30" s="149">
        <f>'TAS Apr 2017'!AZ7</f>
        <v>0</v>
      </c>
      <c r="M30" s="149">
        <f>'TAS Apr 2017'!BA7</f>
        <v>0</v>
      </c>
      <c r="N30" s="149">
        <f>'TAS Apr 2017'!BB7</f>
        <v>0</v>
      </c>
      <c r="O30" s="155">
        <f>J30-((I30-C30)*L30/100)*4</f>
        <v>3614.0799999999995</v>
      </c>
      <c r="P30" s="155">
        <f>O30-(O30*M30/100)</f>
        <v>3614.0799999999995</v>
      </c>
      <c r="Q30" s="155">
        <f>O30*1.1</f>
        <v>3975.4879999999998</v>
      </c>
      <c r="R30" s="155">
        <f>P30*1.1</f>
        <v>3975.4879999999998</v>
      </c>
      <c r="S30" s="171">
        <f>'TAS Apr 2017'!BI7</f>
        <v>0</v>
      </c>
      <c r="T30" s="172" t="str">
        <f>'TAS Apr 2017'!BJ7</f>
        <v>n</v>
      </c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</row>
    <row r="31" spans="1:49" s="105" customFormat="1" ht="14">
      <c r="A31" s="104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  <c r="AG31" s="108"/>
      <c r="AH31" s="108"/>
      <c r="AI31" s="108"/>
      <c r="AJ31" s="108"/>
      <c r="AK31" s="108"/>
      <c r="AL31" s="108"/>
      <c r="AM31" s="108"/>
      <c r="AN31" s="108"/>
      <c r="AO31" s="108"/>
      <c r="AP31" s="108"/>
      <c r="AQ31" s="108"/>
      <c r="AR31" s="108"/>
      <c r="AS31" s="108"/>
      <c r="AT31" s="108"/>
      <c r="AU31" s="108"/>
      <c r="AV31" s="108"/>
      <c r="AW31" s="108"/>
    </row>
    <row r="32" spans="1:49" s="105" customFormat="1" ht="14">
      <c r="A32" s="104"/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9"/>
      <c r="P32" s="109"/>
      <c r="Q32" s="109"/>
      <c r="R32" s="109"/>
      <c r="S32" s="109"/>
      <c r="T32" s="104"/>
      <c r="U32" s="108"/>
      <c r="V32" s="108"/>
      <c r="W32" s="108"/>
      <c r="X32" s="108"/>
      <c r="Y32" s="108"/>
      <c r="Z32" s="108"/>
      <c r="AA32" s="108"/>
      <c r="AB32" s="108"/>
      <c r="AC32" s="108"/>
      <c r="AD32" s="108"/>
      <c r="AE32" s="108"/>
      <c r="AF32" s="108"/>
      <c r="AG32" s="108"/>
      <c r="AH32" s="108"/>
      <c r="AI32" s="108"/>
      <c r="AJ32" s="108"/>
      <c r="AK32" s="108"/>
      <c r="AL32" s="108"/>
      <c r="AM32" s="108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</row>
    <row r="33" spans="1:49" s="105" customFormat="1" ht="14">
      <c r="A33" s="104"/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9"/>
      <c r="P33" s="109"/>
      <c r="Q33" s="109"/>
      <c r="R33" s="109"/>
      <c r="S33" s="109"/>
      <c r="T33" s="104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08"/>
      <c r="AH33" s="108"/>
      <c r="AI33" s="108"/>
      <c r="AJ33" s="108"/>
      <c r="AK33" s="108"/>
      <c r="AL33" s="108"/>
      <c r="AM33" s="108"/>
      <c r="AN33" s="108"/>
      <c r="AO33" s="108"/>
      <c r="AP33" s="108"/>
      <c r="AQ33" s="108"/>
      <c r="AR33" s="108"/>
      <c r="AS33" s="108"/>
      <c r="AT33" s="108"/>
      <c r="AU33" s="108"/>
      <c r="AV33" s="108"/>
      <c r="AW33" s="108"/>
    </row>
    <row r="34" spans="1:49" s="105" customFormat="1" ht="14">
      <c r="A34" s="104"/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9"/>
      <c r="P34" s="109"/>
      <c r="Q34" s="109"/>
      <c r="R34" s="109"/>
      <c r="S34" s="109"/>
      <c r="T34" s="104"/>
      <c r="U34" s="108"/>
      <c r="V34" s="108"/>
      <c r="W34" s="108"/>
      <c r="X34" s="108"/>
      <c r="Y34" s="108"/>
      <c r="Z34" s="108"/>
      <c r="AA34" s="108"/>
      <c r="AB34" s="108"/>
      <c r="AC34" s="108"/>
      <c r="AD34" s="108"/>
      <c r="AE34" s="108"/>
      <c r="AF34" s="108"/>
      <c r="AG34" s="108"/>
      <c r="AH34" s="108"/>
      <c r="AI34" s="108"/>
      <c r="AJ34" s="108"/>
      <c r="AK34" s="108"/>
      <c r="AL34" s="108"/>
      <c r="AM34" s="108"/>
      <c r="AN34" s="108"/>
      <c r="AO34" s="108"/>
      <c r="AP34" s="108"/>
      <c r="AQ34" s="108"/>
      <c r="AR34" s="108"/>
      <c r="AS34" s="108"/>
      <c r="AT34" s="108"/>
      <c r="AU34" s="108"/>
      <c r="AV34" s="108"/>
      <c r="AW34" s="108"/>
    </row>
    <row r="35" spans="1:49" s="105" customFormat="1" ht="14">
      <c r="A35" s="104"/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9"/>
      <c r="P35" s="109"/>
      <c r="Q35" s="109"/>
      <c r="R35" s="109"/>
      <c r="S35" s="109"/>
      <c r="T35" s="104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</row>
    <row r="36" spans="1:49" s="105" customFormat="1" ht="14">
      <c r="A36" s="104"/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9"/>
      <c r="P36" s="109"/>
      <c r="Q36" s="109"/>
      <c r="R36" s="109"/>
      <c r="S36" s="109"/>
      <c r="T36" s="104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</row>
    <row r="37" spans="1:49" s="105" customFormat="1" ht="14">
      <c r="A37" s="104"/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9"/>
      <c r="P37" s="109"/>
      <c r="Q37" s="109"/>
      <c r="R37" s="109"/>
      <c r="S37" s="109"/>
      <c r="T37" s="104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  <c r="AG37" s="108"/>
      <c r="AH37" s="108"/>
      <c r="AI37" s="108"/>
      <c r="AJ37" s="108"/>
      <c r="AK37" s="108"/>
      <c r="AL37" s="108"/>
      <c r="AM37" s="108"/>
      <c r="AN37" s="108"/>
      <c r="AO37" s="108"/>
      <c r="AP37" s="108"/>
      <c r="AQ37" s="108"/>
      <c r="AR37" s="108"/>
      <c r="AS37" s="108"/>
      <c r="AT37" s="108"/>
      <c r="AU37" s="108"/>
      <c r="AV37" s="108"/>
      <c r="AW37" s="108"/>
    </row>
    <row r="38" spans="1:49" s="105" customFormat="1" ht="14">
      <c r="A38" s="104"/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9"/>
      <c r="P38" s="109"/>
      <c r="Q38" s="109"/>
      <c r="R38" s="109"/>
      <c r="S38" s="109"/>
      <c r="T38" s="104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</row>
    <row r="39" spans="1:49" s="105" customFormat="1" ht="14">
      <c r="A39" s="104"/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9"/>
      <c r="P39" s="109"/>
      <c r="Q39" s="109"/>
      <c r="R39" s="109"/>
      <c r="S39" s="109"/>
      <c r="T39" s="104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8"/>
      <c r="AJ39" s="108"/>
      <c r="AK39" s="108"/>
      <c r="AL39" s="108"/>
      <c r="AM39" s="108"/>
      <c r="AN39" s="108"/>
      <c r="AO39" s="108"/>
      <c r="AP39" s="108"/>
      <c r="AQ39" s="108"/>
      <c r="AR39" s="108"/>
      <c r="AS39" s="108"/>
      <c r="AT39" s="108"/>
      <c r="AU39" s="108"/>
      <c r="AV39" s="108"/>
      <c r="AW39" s="108"/>
    </row>
    <row r="40" spans="1:49" s="105" customFormat="1" ht="14">
      <c r="A40" s="104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9"/>
      <c r="P40" s="109"/>
      <c r="Q40" s="109"/>
      <c r="R40" s="109"/>
      <c r="S40" s="109"/>
      <c r="T40" s="104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  <c r="AG40" s="108"/>
      <c r="AH40" s="108"/>
      <c r="AI40" s="108"/>
      <c r="AJ40" s="108"/>
      <c r="AK40" s="108"/>
      <c r="AL40" s="108"/>
      <c r="AM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8"/>
    </row>
    <row r="41" spans="1:49" s="105" customFormat="1" ht="14">
      <c r="A41" s="104"/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9"/>
      <c r="P41" s="109"/>
      <c r="Q41" s="109"/>
      <c r="R41" s="109"/>
      <c r="S41" s="109"/>
      <c r="T41" s="104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  <c r="AH41" s="108"/>
      <c r="AI41" s="108"/>
      <c r="AJ41" s="108"/>
      <c r="AK41" s="108"/>
      <c r="AL41" s="108"/>
      <c r="AM41" s="108"/>
      <c r="AN41" s="108"/>
      <c r="AO41" s="108"/>
      <c r="AP41" s="108"/>
      <c r="AQ41" s="108"/>
      <c r="AR41" s="108"/>
      <c r="AS41" s="108"/>
      <c r="AT41" s="108"/>
      <c r="AU41" s="108"/>
      <c r="AV41" s="108"/>
      <c r="AW41" s="108"/>
    </row>
    <row r="42" spans="1:49" s="105" customFormat="1" ht="14">
      <c r="A42" s="104"/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9"/>
      <c r="P42" s="109"/>
      <c r="Q42" s="109"/>
      <c r="R42" s="109"/>
      <c r="S42" s="109"/>
      <c r="T42" s="104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  <c r="AH42" s="108"/>
      <c r="AI42" s="108"/>
      <c r="AJ42" s="108"/>
      <c r="AK42" s="108"/>
      <c r="AL42" s="108"/>
      <c r="AM42" s="108"/>
      <c r="AN42" s="108"/>
      <c r="AO42" s="108"/>
      <c r="AP42" s="108"/>
      <c r="AQ42" s="108"/>
      <c r="AR42" s="108"/>
      <c r="AS42" s="108"/>
      <c r="AT42" s="108"/>
      <c r="AU42" s="108"/>
      <c r="AV42" s="108"/>
      <c r="AW42" s="108"/>
    </row>
    <row r="43" spans="1:49" s="105" customFormat="1" ht="14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9"/>
      <c r="P43" s="109"/>
      <c r="Q43" s="109"/>
      <c r="R43" s="109"/>
      <c r="S43" s="109"/>
      <c r="T43" s="104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  <c r="AH43" s="108"/>
      <c r="AI43" s="108"/>
      <c r="AJ43" s="108"/>
      <c r="AK43" s="108"/>
      <c r="AL43" s="108"/>
      <c r="AM43" s="108"/>
      <c r="AN43" s="108"/>
      <c r="AO43" s="108"/>
      <c r="AP43" s="108"/>
      <c r="AQ43" s="108"/>
      <c r="AR43" s="108"/>
      <c r="AS43" s="108"/>
      <c r="AT43" s="108"/>
      <c r="AU43" s="108"/>
      <c r="AV43" s="108"/>
      <c r="AW43" s="108"/>
    </row>
    <row r="44" spans="1:49" s="105" customFormat="1" ht="14">
      <c r="A44" s="104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9"/>
      <c r="P44" s="109"/>
      <c r="Q44" s="109"/>
      <c r="R44" s="109"/>
      <c r="S44" s="109"/>
      <c r="T44" s="104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8"/>
      <c r="AT44" s="108"/>
      <c r="AU44" s="108"/>
      <c r="AV44" s="108"/>
      <c r="AW44" s="108"/>
    </row>
    <row r="45" spans="1:49" s="105" customFormat="1" ht="14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9"/>
      <c r="P45" s="109"/>
      <c r="Q45" s="109"/>
      <c r="R45" s="109"/>
      <c r="S45" s="109"/>
      <c r="T45" s="104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08"/>
      <c r="AH45" s="108"/>
      <c r="AI45" s="108"/>
      <c r="AJ45" s="108"/>
      <c r="AK45" s="108"/>
      <c r="AL45" s="108"/>
      <c r="AM45" s="108"/>
      <c r="AN45" s="108"/>
      <c r="AO45" s="108"/>
      <c r="AP45" s="108"/>
      <c r="AQ45" s="108"/>
      <c r="AR45" s="108"/>
      <c r="AS45" s="108"/>
      <c r="AT45" s="108"/>
      <c r="AU45" s="108"/>
      <c r="AV45" s="108"/>
      <c r="AW45" s="108"/>
    </row>
    <row r="46" spans="1:49" s="105" customFormat="1" ht="14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9"/>
      <c r="P46" s="109"/>
      <c r="Q46" s="109"/>
      <c r="R46" s="109"/>
      <c r="S46" s="109"/>
      <c r="T46" s="104"/>
      <c r="U46" s="108"/>
      <c r="V46" s="108"/>
      <c r="W46" s="108"/>
      <c r="X46" s="108"/>
      <c r="Y46" s="108"/>
      <c r="Z46" s="108"/>
      <c r="AA46" s="108"/>
      <c r="AB46" s="108"/>
      <c r="AC46" s="108"/>
      <c r="AD46" s="108"/>
      <c r="AE46" s="108"/>
      <c r="AF46" s="108"/>
      <c r="AG46" s="108"/>
      <c r="AH46" s="108"/>
      <c r="AI46" s="108"/>
      <c r="AJ46" s="108"/>
      <c r="AK46" s="108"/>
      <c r="AL46" s="108"/>
      <c r="AM46" s="108"/>
      <c r="AN46" s="108"/>
      <c r="AO46" s="108"/>
      <c r="AP46" s="108"/>
      <c r="AQ46" s="108"/>
      <c r="AR46" s="108"/>
      <c r="AS46" s="108"/>
      <c r="AT46" s="108"/>
      <c r="AU46" s="108"/>
      <c r="AV46" s="108"/>
      <c r="AW46" s="108"/>
    </row>
    <row r="47" spans="1:49" s="105" customFormat="1" ht="14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9"/>
      <c r="P47" s="109"/>
      <c r="Q47" s="109"/>
      <c r="R47" s="109"/>
      <c r="S47" s="109"/>
      <c r="T47" s="104"/>
      <c r="U47" s="108"/>
      <c r="V47" s="108"/>
      <c r="W47" s="108"/>
      <c r="X47" s="108"/>
      <c r="Y47" s="108"/>
      <c r="Z47" s="108"/>
      <c r="AA47" s="108"/>
      <c r="AB47" s="108"/>
      <c r="AC47" s="108"/>
      <c r="AD47" s="108"/>
      <c r="AE47" s="108"/>
      <c r="AF47" s="108"/>
      <c r="AG47" s="108"/>
      <c r="AH47" s="108"/>
      <c r="AI47" s="108"/>
      <c r="AJ47" s="108"/>
      <c r="AK47" s="108"/>
      <c r="AL47" s="108"/>
      <c r="AM47" s="108"/>
      <c r="AN47" s="108"/>
      <c r="AO47" s="108"/>
      <c r="AP47" s="108"/>
      <c r="AQ47" s="108"/>
      <c r="AR47" s="108"/>
      <c r="AS47" s="108"/>
      <c r="AT47" s="108"/>
      <c r="AU47" s="108"/>
      <c r="AV47" s="108"/>
      <c r="AW47" s="108"/>
    </row>
    <row r="48" spans="1:49" s="105" customFormat="1" ht="14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9"/>
      <c r="P48" s="109"/>
      <c r="Q48" s="109"/>
      <c r="R48" s="109"/>
      <c r="S48" s="109"/>
      <c r="T48" s="104"/>
      <c r="U48" s="108"/>
      <c r="V48" s="108"/>
      <c r="W48" s="108"/>
      <c r="X48" s="108"/>
      <c r="Y48" s="108"/>
      <c r="Z48" s="108"/>
      <c r="AA48" s="108"/>
      <c r="AB48" s="108"/>
      <c r="AC48" s="108"/>
      <c r="AD48" s="108"/>
      <c r="AE48" s="108"/>
      <c r="AF48" s="108"/>
      <c r="AG48" s="108"/>
      <c r="AH48" s="108"/>
      <c r="AI48" s="108"/>
      <c r="AJ48" s="108"/>
      <c r="AK48" s="108"/>
      <c r="AL48" s="108"/>
      <c r="AM48" s="108"/>
      <c r="AN48" s="108"/>
      <c r="AO48" s="108"/>
      <c r="AP48" s="108"/>
      <c r="AQ48" s="108"/>
      <c r="AR48" s="108"/>
      <c r="AS48" s="108"/>
      <c r="AT48" s="108"/>
      <c r="AU48" s="108"/>
      <c r="AV48" s="108"/>
      <c r="AW48" s="108"/>
    </row>
    <row r="49" spans="1:49" s="105" customFormat="1" ht="14">
      <c r="A49" s="104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9"/>
      <c r="P49" s="109"/>
      <c r="Q49" s="109"/>
      <c r="R49" s="109"/>
      <c r="S49" s="109"/>
      <c r="T49" s="104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108"/>
      <c r="AI49" s="108"/>
      <c r="AJ49" s="108"/>
      <c r="AK49" s="108"/>
      <c r="AL49" s="108"/>
      <c r="AM49" s="108"/>
      <c r="AN49" s="108"/>
      <c r="AO49" s="108"/>
      <c r="AP49" s="108"/>
      <c r="AQ49" s="108"/>
      <c r="AR49" s="108"/>
      <c r="AS49" s="108"/>
      <c r="AT49" s="108"/>
      <c r="AU49" s="108"/>
      <c r="AV49" s="108"/>
      <c r="AW49" s="108"/>
    </row>
    <row r="50" spans="1:49" s="105" customFormat="1" ht="14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9"/>
      <c r="P50" s="109"/>
      <c r="Q50" s="109"/>
      <c r="R50" s="109"/>
      <c r="S50" s="109"/>
      <c r="T50" s="104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108"/>
      <c r="AU50" s="108"/>
      <c r="AV50" s="108"/>
      <c r="AW50" s="108"/>
    </row>
    <row r="51" spans="1:49" s="105" customFormat="1" ht="14">
      <c r="A51" s="104"/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9"/>
      <c r="P51" s="109"/>
      <c r="Q51" s="109"/>
      <c r="R51" s="109"/>
      <c r="S51" s="109"/>
      <c r="T51" s="104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8"/>
      <c r="AH51" s="108"/>
      <c r="AI51" s="108"/>
      <c r="AJ51" s="108"/>
      <c r="AK51" s="108"/>
      <c r="AL51" s="108"/>
      <c r="AM51" s="108"/>
      <c r="AN51" s="108"/>
      <c r="AO51" s="108"/>
      <c r="AP51" s="108"/>
      <c r="AQ51" s="108"/>
      <c r="AR51" s="108"/>
      <c r="AS51" s="108"/>
      <c r="AT51" s="108"/>
      <c r="AU51" s="108"/>
      <c r="AV51" s="108"/>
      <c r="AW51" s="108"/>
    </row>
    <row r="52" spans="1:49" s="105" customFormat="1" ht="14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9"/>
      <c r="P52" s="109"/>
      <c r="Q52" s="109"/>
      <c r="R52" s="109"/>
      <c r="S52" s="109"/>
      <c r="T52" s="104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108"/>
      <c r="AU52" s="108"/>
      <c r="AV52" s="108"/>
      <c r="AW52" s="108"/>
    </row>
    <row r="53" spans="1:49" s="105" customFormat="1" ht="14">
      <c r="A53" s="104"/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9"/>
      <c r="P53" s="109"/>
      <c r="Q53" s="109"/>
      <c r="R53" s="109"/>
      <c r="S53" s="109"/>
      <c r="T53" s="104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08"/>
      <c r="AH53" s="108"/>
      <c r="AI53" s="108"/>
      <c r="AJ53" s="108"/>
      <c r="AK53" s="108"/>
      <c r="AL53" s="108"/>
      <c r="AM53" s="108"/>
      <c r="AN53" s="108"/>
      <c r="AO53" s="108"/>
      <c r="AP53" s="108"/>
      <c r="AQ53" s="108"/>
      <c r="AR53" s="108"/>
      <c r="AS53" s="108"/>
      <c r="AT53" s="108"/>
      <c r="AU53" s="108"/>
      <c r="AV53" s="108"/>
      <c r="AW53" s="108"/>
    </row>
    <row r="54" spans="1:49" s="105" customFormat="1" ht="14">
      <c r="A54" s="104"/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9"/>
      <c r="P54" s="109"/>
      <c r="Q54" s="109"/>
      <c r="R54" s="109"/>
      <c r="S54" s="109"/>
      <c r="T54" s="104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108"/>
      <c r="AU54" s="108"/>
      <c r="AV54" s="108"/>
      <c r="AW54" s="108"/>
    </row>
    <row r="55" spans="1:49" s="105" customFormat="1" ht="14">
      <c r="A55" s="104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9"/>
      <c r="P55" s="109"/>
      <c r="Q55" s="109"/>
      <c r="R55" s="109"/>
      <c r="S55" s="109"/>
      <c r="T55" s="104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08"/>
      <c r="AH55" s="108"/>
      <c r="AI55" s="108"/>
      <c r="AJ55" s="108"/>
      <c r="AK55" s="108"/>
      <c r="AL55" s="108"/>
      <c r="AM55" s="108"/>
      <c r="AN55" s="108"/>
      <c r="AO55" s="108"/>
      <c r="AP55" s="108"/>
      <c r="AQ55" s="108"/>
      <c r="AR55" s="108"/>
      <c r="AS55" s="108"/>
      <c r="AT55" s="108"/>
      <c r="AU55" s="108"/>
      <c r="AV55" s="108"/>
      <c r="AW55" s="108"/>
    </row>
    <row r="56" spans="1:49" s="105" customFormat="1" ht="14">
      <c r="A56" s="104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9"/>
      <c r="P56" s="109"/>
      <c r="Q56" s="109"/>
      <c r="R56" s="109"/>
      <c r="S56" s="109"/>
      <c r="T56" s="104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108"/>
      <c r="AU56" s="108"/>
      <c r="AV56" s="108"/>
      <c r="AW56" s="108"/>
    </row>
    <row r="57" spans="1:49" s="105" customFormat="1" ht="14">
      <c r="A57" s="104"/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9"/>
      <c r="P57" s="109"/>
      <c r="Q57" s="109"/>
      <c r="R57" s="109"/>
      <c r="S57" s="109"/>
      <c r="T57" s="104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08"/>
      <c r="AH57" s="108"/>
      <c r="AI57" s="108"/>
      <c r="AJ57" s="108"/>
      <c r="AK57" s="108"/>
      <c r="AL57" s="108"/>
      <c r="AM57" s="108"/>
      <c r="AN57" s="108"/>
      <c r="AO57" s="108"/>
      <c r="AP57" s="108"/>
      <c r="AQ57" s="108"/>
      <c r="AR57" s="108"/>
      <c r="AS57" s="108"/>
      <c r="AT57" s="108"/>
      <c r="AU57" s="108"/>
      <c r="AV57" s="108"/>
      <c r="AW57" s="108"/>
    </row>
    <row r="58" spans="1:49" s="105" customFormat="1" ht="14">
      <c r="A58" s="104"/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9"/>
      <c r="P58" s="109"/>
      <c r="Q58" s="109"/>
      <c r="R58" s="109"/>
      <c r="S58" s="109"/>
      <c r="T58" s="104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108"/>
      <c r="AU58" s="108"/>
      <c r="AV58" s="108"/>
      <c r="AW58" s="108"/>
    </row>
    <row r="59" spans="1:49" s="105" customFormat="1" ht="14">
      <c r="A59" s="104"/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9"/>
      <c r="P59" s="109"/>
      <c r="Q59" s="109"/>
      <c r="R59" s="109"/>
      <c r="S59" s="109"/>
      <c r="T59" s="104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  <c r="AJ59" s="108"/>
      <c r="AK59" s="108"/>
      <c r="AL59" s="108"/>
      <c r="AM59" s="108"/>
      <c r="AN59" s="108"/>
      <c r="AO59" s="108"/>
      <c r="AP59" s="108"/>
      <c r="AQ59" s="108"/>
      <c r="AR59" s="108"/>
      <c r="AS59" s="108"/>
      <c r="AT59" s="108"/>
      <c r="AU59" s="108"/>
      <c r="AV59" s="108"/>
      <c r="AW59" s="108"/>
    </row>
    <row r="60" spans="1:49" s="105" customFormat="1" ht="14">
      <c r="A60" s="104"/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9"/>
      <c r="P60" s="109"/>
      <c r="Q60" s="109"/>
      <c r="R60" s="109"/>
      <c r="S60" s="109"/>
      <c r="T60" s="104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08"/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108"/>
      <c r="AS60" s="108"/>
      <c r="AT60" s="108"/>
      <c r="AU60" s="108"/>
      <c r="AV60" s="108"/>
      <c r="AW60" s="108"/>
    </row>
    <row r="61" spans="1:49" s="105" customFormat="1" ht="14">
      <c r="A61" s="104"/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9"/>
      <c r="P61" s="109"/>
      <c r="Q61" s="109"/>
      <c r="R61" s="109"/>
      <c r="S61" s="109"/>
      <c r="T61" s="104"/>
      <c r="U61" s="108"/>
      <c r="V61" s="108"/>
      <c r="W61" s="108"/>
      <c r="X61" s="108"/>
      <c r="Y61" s="108"/>
      <c r="Z61" s="108"/>
      <c r="AA61" s="108"/>
      <c r="AB61" s="108"/>
      <c r="AC61" s="108"/>
      <c r="AD61" s="108"/>
      <c r="AE61" s="108"/>
      <c r="AF61" s="108"/>
      <c r="AG61" s="108"/>
      <c r="AH61" s="108"/>
      <c r="AI61" s="108"/>
      <c r="AJ61" s="108"/>
      <c r="AK61" s="108"/>
      <c r="AL61" s="108"/>
      <c r="AM61" s="108"/>
      <c r="AN61" s="108"/>
      <c r="AO61" s="108"/>
      <c r="AP61" s="108"/>
      <c r="AQ61" s="108"/>
      <c r="AR61" s="108"/>
      <c r="AS61" s="108"/>
      <c r="AT61" s="108"/>
      <c r="AU61" s="108"/>
      <c r="AV61" s="108"/>
      <c r="AW61" s="108"/>
    </row>
    <row r="62" spans="1:49" s="105" customFormat="1" ht="14">
      <c r="A62" s="104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9"/>
      <c r="P62" s="109"/>
      <c r="Q62" s="109"/>
      <c r="R62" s="109"/>
      <c r="S62" s="109"/>
      <c r="T62" s="104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108"/>
      <c r="AU62" s="108"/>
      <c r="AV62" s="108"/>
      <c r="AW62" s="108"/>
    </row>
    <row r="63" spans="1:49" s="105" customFormat="1" ht="14">
      <c r="A63" s="104"/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9"/>
      <c r="P63" s="109"/>
      <c r="Q63" s="109"/>
      <c r="R63" s="109"/>
      <c r="S63" s="109"/>
      <c r="T63" s="104"/>
      <c r="U63" s="108"/>
      <c r="V63" s="108"/>
      <c r="W63" s="108"/>
      <c r="X63" s="108"/>
      <c r="Y63" s="108"/>
      <c r="Z63" s="108"/>
      <c r="AA63" s="108"/>
      <c r="AB63" s="108"/>
      <c r="AC63" s="108"/>
      <c r="AD63" s="108"/>
      <c r="AE63" s="108"/>
      <c r="AF63" s="108"/>
      <c r="AG63" s="108"/>
      <c r="AH63" s="108"/>
      <c r="AI63" s="108"/>
      <c r="AJ63" s="108"/>
      <c r="AK63" s="108"/>
      <c r="AL63" s="108"/>
      <c r="AM63" s="108"/>
      <c r="AN63" s="108"/>
      <c r="AO63" s="108"/>
      <c r="AP63" s="108"/>
      <c r="AQ63" s="108"/>
      <c r="AR63" s="108"/>
      <c r="AS63" s="108"/>
      <c r="AT63" s="108"/>
      <c r="AU63" s="108"/>
      <c r="AV63" s="108"/>
      <c r="AW63" s="108"/>
    </row>
    <row r="64" spans="1:49" s="105" customFormat="1" ht="14">
      <c r="A64" s="104"/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9"/>
      <c r="P64" s="109"/>
      <c r="Q64" s="109"/>
      <c r="R64" s="109"/>
      <c r="S64" s="109"/>
      <c r="T64" s="104"/>
      <c r="U64" s="108"/>
      <c r="V64" s="108"/>
      <c r="W64" s="108"/>
      <c r="X64" s="108"/>
      <c r="Y64" s="108"/>
      <c r="Z64" s="108"/>
      <c r="AA64" s="108"/>
      <c r="AB64" s="108"/>
      <c r="AC64" s="108"/>
      <c r="AD64" s="108"/>
      <c r="AE64" s="108"/>
      <c r="AF64" s="108"/>
      <c r="AG64" s="108"/>
      <c r="AH64" s="108"/>
      <c r="AI64" s="108"/>
      <c r="AJ64" s="108"/>
      <c r="AK64" s="108"/>
      <c r="AL64" s="108"/>
      <c r="AM64" s="108"/>
      <c r="AN64" s="108"/>
      <c r="AO64" s="108"/>
      <c r="AP64" s="108"/>
      <c r="AQ64" s="108"/>
      <c r="AR64" s="108"/>
      <c r="AS64" s="108"/>
      <c r="AT64" s="108"/>
      <c r="AU64" s="108"/>
      <c r="AV64" s="108"/>
      <c r="AW64" s="108"/>
    </row>
    <row r="65" spans="1:49" s="105" customFormat="1" ht="14">
      <c r="A65" s="104"/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9"/>
      <c r="P65" s="109"/>
      <c r="Q65" s="109"/>
      <c r="R65" s="109"/>
      <c r="S65" s="109"/>
      <c r="T65" s="104"/>
      <c r="U65" s="108"/>
      <c r="V65" s="108"/>
      <c r="W65" s="108"/>
      <c r="X65" s="108"/>
      <c r="Y65" s="108"/>
      <c r="Z65" s="108"/>
      <c r="AA65" s="108"/>
      <c r="AB65" s="108"/>
      <c r="AC65" s="108"/>
      <c r="AD65" s="108"/>
      <c r="AE65" s="108"/>
      <c r="AF65" s="108"/>
      <c r="AG65" s="108"/>
      <c r="AH65" s="108"/>
      <c r="AI65" s="108"/>
      <c r="AJ65" s="108"/>
      <c r="AK65" s="108"/>
      <c r="AL65" s="108"/>
      <c r="AM65" s="108"/>
      <c r="AN65" s="108"/>
      <c r="AO65" s="108"/>
      <c r="AP65" s="108"/>
      <c r="AQ65" s="108"/>
      <c r="AR65" s="108"/>
      <c r="AS65" s="108"/>
      <c r="AT65" s="108"/>
      <c r="AU65" s="108"/>
      <c r="AV65" s="108"/>
      <c r="AW65" s="108"/>
    </row>
    <row r="66" spans="1:49" s="105" customFormat="1" ht="14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9"/>
      <c r="P66" s="109"/>
      <c r="Q66" s="109"/>
      <c r="R66" s="109"/>
      <c r="S66" s="109"/>
      <c r="T66" s="104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  <c r="AT66" s="108"/>
      <c r="AU66" s="108"/>
      <c r="AV66" s="108"/>
      <c r="AW66" s="108"/>
    </row>
    <row r="67" spans="1:49" s="105" customFormat="1" ht="14">
      <c r="A67" s="104"/>
      <c r="B67" s="104"/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9"/>
      <c r="P67" s="109"/>
      <c r="Q67" s="109"/>
      <c r="R67" s="109"/>
      <c r="S67" s="109"/>
      <c r="T67" s="104"/>
      <c r="U67" s="108"/>
      <c r="V67" s="108"/>
      <c r="W67" s="108"/>
      <c r="X67" s="108"/>
      <c r="Y67" s="108"/>
      <c r="Z67" s="108"/>
      <c r="AA67" s="108"/>
      <c r="AB67" s="108"/>
      <c r="AC67" s="108"/>
      <c r="AD67" s="108"/>
      <c r="AE67" s="108"/>
      <c r="AF67" s="108"/>
      <c r="AG67" s="108"/>
      <c r="AH67" s="108"/>
      <c r="AI67" s="108"/>
      <c r="AJ67" s="108"/>
      <c r="AK67" s="108"/>
      <c r="AL67" s="108"/>
      <c r="AM67" s="108"/>
      <c r="AN67" s="108"/>
      <c r="AO67" s="108"/>
      <c r="AP67" s="108"/>
      <c r="AQ67" s="108"/>
      <c r="AR67" s="108"/>
      <c r="AS67" s="108"/>
      <c r="AT67" s="108"/>
      <c r="AU67" s="108"/>
      <c r="AV67" s="108"/>
      <c r="AW67" s="108"/>
    </row>
    <row r="68" spans="1:49" s="105" customFormat="1" ht="14">
      <c r="A68" s="104"/>
      <c r="B68" s="104"/>
      <c r="C68" s="104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9"/>
      <c r="P68" s="109"/>
      <c r="Q68" s="109"/>
      <c r="R68" s="109"/>
      <c r="S68" s="109"/>
      <c r="T68" s="104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108"/>
      <c r="AU68" s="108"/>
      <c r="AV68" s="108"/>
      <c r="AW68" s="108"/>
    </row>
    <row r="69" spans="1:49" s="105" customFormat="1" ht="14">
      <c r="A69" s="104"/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9"/>
      <c r="P69" s="109"/>
      <c r="Q69" s="109"/>
      <c r="R69" s="109"/>
      <c r="S69" s="109"/>
      <c r="T69" s="104"/>
      <c r="U69" s="108"/>
      <c r="V69" s="108"/>
      <c r="W69" s="108"/>
      <c r="X69" s="108"/>
      <c r="Y69" s="108"/>
      <c r="Z69" s="108"/>
      <c r="AA69" s="108"/>
      <c r="AB69" s="108"/>
      <c r="AC69" s="108"/>
      <c r="AD69" s="108"/>
      <c r="AE69" s="108"/>
      <c r="AF69" s="108"/>
      <c r="AG69" s="108"/>
      <c r="AH69" s="108"/>
      <c r="AI69" s="108"/>
      <c r="AJ69" s="108"/>
      <c r="AK69" s="108"/>
      <c r="AL69" s="108"/>
      <c r="AM69" s="108"/>
      <c r="AN69" s="108"/>
      <c r="AO69" s="108"/>
      <c r="AP69" s="108"/>
      <c r="AQ69" s="108"/>
      <c r="AR69" s="108"/>
      <c r="AS69" s="108"/>
      <c r="AT69" s="108"/>
      <c r="AU69" s="108"/>
      <c r="AV69" s="108"/>
      <c r="AW69" s="108"/>
    </row>
    <row r="70" spans="1:49" s="105" customFormat="1" ht="14">
      <c r="A70" s="104"/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9"/>
      <c r="P70" s="109"/>
      <c r="Q70" s="109"/>
      <c r="R70" s="109"/>
      <c r="S70" s="109"/>
      <c r="T70" s="104"/>
      <c r="U70" s="108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108"/>
      <c r="AT70" s="108"/>
      <c r="AU70" s="108"/>
      <c r="AV70" s="108"/>
      <c r="AW70" s="108"/>
    </row>
    <row r="71" spans="1:49" s="105" customFormat="1" ht="14">
      <c r="A71" s="104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9"/>
      <c r="P71" s="109"/>
      <c r="Q71" s="109"/>
      <c r="R71" s="109"/>
      <c r="S71" s="109"/>
      <c r="T71" s="104"/>
      <c r="U71" s="108"/>
      <c r="V71" s="108"/>
      <c r="W71" s="108"/>
      <c r="X71" s="108"/>
      <c r="Y71" s="108"/>
      <c r="Z71" s="108"/>
      <c r="AA71" s="108"/>
      <c r="AB71" s="108"/>
      <c r="AC71" s="108"/>
      <c r="AD71" s="108"/>
      <c r="AE71" s="108"/>
      <c r="AF71" s="108"/>
      <c r="AG71" s="108"/>
      <c r="AH71" s="108"/>
      <c r="AI71" s="108"/>
      <c r="AJ71" s="108"/>
      <c r="AK71" s="108"/>
      <c r="AL71" s="108"/>
      <c r="AM71" s="108"/>
      <c r="AN71" s="108"/>
      <c r="AO71" s="108"/>
      <c r="AP71" s="108"/>
      <c r="AQ71" s="108"/>
      <c r="AR71" s="108"/>
      <c r="AS71" s="108"/>
      <c r="AT71" s="108"/>
      <c r="AU71" s="108"/>
      <c r="AV71" s="108"/>
      <c r="AW71" s="108"/>
    </row>
    <row r="72" spans="1:49" s="105" customFormat="1" ht="14">
      <c r="A72" s="104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9"/>
      <c r="P72" s="109"/>
      <c r="Q72" s="109"/>
      <c r="R72" s="109"/>
      <c r="S72" s="109"/>
      <c r="T72" s="104"/>
      <c r="U72" s="108"/>
      <c r="V72" s="108"/>
      <c r="W72" s="108"/>
      <c r="X72" s="108"/>
      <c r="Y72" s="108"/>
      <c r="Z72" s="108"/>
      <c r="AA72" s="108"/>
      <c r="AB72" s="108"/>
      <c r="AC72" s="108"/>
      <c r="AD72" s="108"/>
      <c r="AE72" s="108"/>
      <c r="AF72" s="108"/>
      <c r="AG72" s="108"/>
      <c r="AH72" s="108"/>
      <c r="AI72" s="108"/>
      <c r="AJ72" s="108"/>
      <c r="AK72" s="108"/>
      <c r="AL72" s="108"/>
      <c r="AM72" s="108"/>
      <c r="AN72" s="108"/>
      <c r="AO72" s="108"/>
      <c r="AP72" s="108"/>
      <c r="AQ72" s="108"/>
      <c r="AR72" s="108"/>
      <c r="AS72" s="108"/>
      <c r="AT72" s="108"/>
      <c r="AU72" s="108"/>
      <c r="AV72" s="108"/>
      <c r="AW72" s="108"/>
    </row>
    <row r="73" spans="1:49" s="105" customFormat="1" ht="14">
      <c r="A73" s="104"/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9"/>
      <c r="P73" s="109"/>
      <c r="Q73" s="109"/>
      <c r="R73" s="109"/>
      <c r="S73" s="109"/>
      <c r="T73" s="104"/>
      <c r="U73" s="108"/>
      <c r="V73" s="108"/>
      <c r="W73" s="108"/>
      <c r="X73" s="108"/>
      <c r="Y73" s="108"/>
      <c r="Z73" s="108"/>
      <c r="AA73" s="108"/>
      <c r="AB73" s="108"/>
      <c r="AC73" s="108"/>
      <c r="AD73" s="108"/>
      <c r="AE73" s="108"/>
      <c r="AF73" s="108"/>
      <c r="AG73" s="108"/>
      <c r="AH73" s="108"/>
      <c r="AI73" s="108"/>
      <c r="AJ73" s="108"/>
      <c r="AK73" s="108"/>
      <c r="AL73" s="108"/>
      <c r="AM73" s="108"/>
      <c r="AN73" s="108"/>
      <c r="AO73" s="108"/>
      <c r="AP73" s="108"/>
      <c r="AQ73" s="108"/>
      <c r="AR73" s="108"/>
      <c r="AS73" s="108"/>
      <c r="AT73" s="108"/>
      <c r="AU73" s="108"/>
      <c r="AV73" s="108"/>
      <c r="AW73" s="108"/>
    </row>
    <row r="74" spans="1:49" s="105" customFormat="1" ht="14">
      <c r="A74" s="104"/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9"/>
      <c r="P74" s="109"/>
      <c r="Q74" s="109"/>
      <c r="R74" s="109"/>
      <c r="S74" s="109"/>
      <c r="T74" s="104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108"/>
      <c r="AU74" s="108"/>
      <c r="AV74" s="108"/>
      <c r="AW74" s="108"/>
    </row>
    <row r="75" spans="1:49" s="105" customFormat="1"/>
    <row r="76" spans="1:49" s="105" customFormat="1"/>
    <row r="77" spans="1:49" s="105" customFormat="1"/>
    <row r="78" spans="1:49" s="105" customFormat="1"/>
    <row r="79" spans="1:49" s="105" customFormat="1"/>
    <row r="80" spans="1:49" s="105" customFormat="1"/>
    <row r="81" s="105" customFormat="1"/>
    <row r="82" s="105" customFormat="1"/>
    <row r="83" s="105" customFormat="1"/>
    <row r="84" s="105" customFormat="1"/>
    <row r="85" s="105" customFormat="1"/>
    <row r="86" s="105" customFormat="1"/>
    <row r="87" s="105" customFormat="1"/>
    <row r="88" s="105" customFormat="1"/>
    <row r="89" s="105" customFormat="1"/>
    <row r="90" s="105" customFormat="1"/>
    <row r="91" s="105" customFormat="1"/>
    <row r="92" s="105" customFormat="1"/>
    <row r="93" s="105" customFormat="1"/>
    <row r="94" s="105" customFormat="1"/>
    <row r="95" s="105" customFormat="1"/>
    <row r="96" s="105" customFormat="1"/>
    <row r="97" s="105" customFormat="1"/>
    <row r="98" s="105" customFormat="1"/>
    <row r="99" s="105" customFormat="1"/>
    <row r="100" s="105" customFormat="1"/>
    <row r="101" s="105" customFormat="1"/>
    <row r="102" s="105" customFormat="1"/>
    <row r="103" s="105" customFormat="1"/>
    <row r="104" s="105" customFormat="1"/>
    <row r="105" s="105" customFormat="1"/>
    <row r="106" s="105" customFormat="1"/>
    <row r="107" s="105" customFormat="1"/>
    <row r="108" s="105" customFormat="1"/>
    <row r="109" s="105" customFormat="1"/>
    <row r="110" s="105" customFormat="1"/>
    <row r="111" s="105" customFormat="1"/>
    <row r="112" s="105" customFormat="1"/>
    <row r="113" s="105" customFormat="1"/>
    <row r="114" s="105" customFormat="1"/>
    <row r="115" s="105" customFormat="1"/>
    <row r="116" s="105" customFormat="1"/>
    <row r="117" s="105" customFormat="1"/>
    <row r="118" s="105" customFormat="1"/>
    <row r="119" s="105" customFormat="1"/>
    <row r="120" s="105" customFormat="1"/>
    <row r="121" s="105" customFormat="1"/>
    <row r="122" s="105" customFormat="1"/>
    <row r="123" s="105" customFormat="1"/>
    <row r="124" s="105" customFormat="1"/>
    <row r="125" s="105" customFormat="1"/>
    <row r="126" s="105" customFormat="1"/>
    <row r="127" s="105" customFormat="1"/>
    <row r="128" s="105" customFormat="1"/>
    <row r="129" s="105" customFormat="1"/>
    <row r="130" s="105" customFormat="1"/>
    <row r="131" s="105" customFormat="1"/>
    <row r="132" s="105" customFormat="1"/>
    <row r="133" s="105" customFormat="1"/>
    <row r="134" s="105" customFormat="1"/>
    <row r="135" s="105" customFormat="1"/>
    <row r="136" s="105" customFormat="1"/>
    <row r="137" s="105" customFormat="1"/>
    <row r="138" s="105" customFormat="1"/>
    <row r="139" s="105" customFormat="1"/>
    <row r="140" s="105" customFormat="1"/>
    <row r="141" s="105" customFormat="1"/>
    <row r="142" s="105" customFormat="1"/>
    <row r="143" s="105" customFormat="1"/>
    <row r="144" s="105" customFormat="1"/>
    <row r="145" s="105" customFormat="1"/>
    <row r="146" s="105" customFormat="1"/>
    <row r="147" s="105" customFormat="1"/>
    <row r="148" s="105" customFormat="1"/>
    <row r="149" s="105" customFormat="1"/>
    <row r="150" s="105" customFormat="1"/>
    <row r="151" s="105" customFormat="1"/>
    <row r="152" s="105" customFormat="1"/>
    <row r="153" s="105" customFormat="1"/>
    <row r="154" s="105" customFormat="1"/>
    <row r="155" s="105" customFormat="1"/>
    <row r="156" s="105" customFormat="1"/>
    <row r="157" s="105" customFormat="1"/>
    <row r="158" s="105" customFormat="1"/>
    <row r="159" s="105" customFormat="1"/>
    <row r="160" s="105" customFormat="1"/>
    <row r="161" s="105" customFormat="1"/>
    <row r="162" s="105" customFormat="1"/>
    <row r="163" s="105" customFormat="1"/>
    <row r="164" s="105" customFormat="1"/>
    <row r="165" s="105" customFormat="1"/>
    <row r="166" s="105" customFormat="1"/>
    <row r="167" s="105" customFormat="1"/>
    <row r="168" s="105" customFormat="1"/>
    <row r="169" s="105" customFormat="1"/>
    <row r="170" s="105" customFormat="1"/>
    <row r="171" s="105" customFormat="1"/>
    <row r="172" s="105" customFormat="1"/>
    <row r="173" s="105" customFormat="1"/>
    <row r="174" s="105" customFormat="1"/>
    <row r="175" s="105" customFormat="1"/>
    <row r="176" s="105" customFormat="1"/>
    <row r="177" s="105" customFormat="1"/>
    <row r="178" s="105" customFormat="1"/>
    <row r="179" s="105" customFormat="1"/>
    <row r="180" s="105" customFormat="1"/>
    <row r="181" s="105" customFormat="1"/>
    <row r="182" s="105" customFormat="1"/>
    <row r="183" s="105" customFormat="1"/>
    <row r="184" s="105" customFormat="1"/>
    <row r="185" s="105" customFormat="1"/>
    <row r="186" s="105" customFormat="1"/>
    <row r="187" s="105" customFormat="1"/>
    <row r="188" s="105" customFormat="1"/>
    <row r="189" s="105" customFormat="1"/>
    <row r="190" s="105" customFormat="1"/>
    <row r="191" s="105" customFormat="1"/>
    <row r="192" s="105" customFormat="1"/>
    <row r="193" s="105" customFormat="1"/>
    <row r="194" s="105" customFormat="1"/>
    <row r="195" s="105" customFormat="1"/>
    <row r="196" s="105" customFormat="1"/>
    <row r="197" s="105" customFormat="1"/>
    <row r="198" s="105" customFormat="1"/>
    <row r="199" s="105" customFormat="1"/>
    <row r="200" s="105" customFormat="1"/>
    <row r="201" s="105" customFormat="1"/>
    <row r="202" s="105" customFormat="1"/>
    <row r="203" s="105" customFormat="1"/>
    <row r="204" s="105" customFormat="1"/>
    <row r="205" s="105" customFormat="1"/>
    <row r="206" s="105" customFormat="1"/>
    <row r="207" s="105" customFormat="1"/>
    <row r="208" s="105" customFormat="1"/>
    <row r="209" s="105" customFormat="1"/>
    <row r="210" s="105" customFormat="1"/>
    <row r="211" s="105" customFormat="1"/>
    <row r="212" s="105" customFormat="1"/>
    <row r="213" s="105" customFormat="1"/>
    <row r="214" s="105" customFormat="1"/>
    <row r="215" s="105" customFormat="1"/>
    <row r="216" s="105" customFormat="1"/>
    <row r="217" s="105" customFormat="1"/>
    <row r="218" s="105" customFormat="1"/>
    <row r="219" s="105" customFormat="1"/>
    <row r="220" s="105" customFormat="1"/>
    <row r="221" s="105" customFormat="1"/>
    <row r="222" s="105" customFormat="1"/>
    <row r="223" s="105" customFormat="1"/>
    <row r="224" s="105" customFormat="1"/>
    <row r="225" s="105" customFormat="1"/>
    <row r="226" s="105" customFormat="1"/>
    <row r="227" s="105" customFormat="1"/>
    <row r="228" s="105" customFormat="1"/>
    <row r="229" s="105" customFormat="1"/>
    <row r="230" s="105" customFormat="1"/>
    <row r="231" s="105" customFormat="1"/>
    <row r="232" s="105" customFormat="1"/>
    <row r="233" s="105" customFormat="1"/>
    <row r="234" s="105" customFormat="1"/>
    <row r="235" s="105" customFormat="1"/>
    <row r="236" s="105" customFormat="1"/>
    <row r="237" s="105" customFormat="1"/>
    <row r="238" s="105" customFormat="1"/>
    <row r="239" s="105" customFormat="1"/>
    <row r="240" s="105" customFormat="1"/>
    <row r="241" s="105" customFormat="1"/>
    <row r="242" s="105" customFormat="1"/>
    <row r="243" s="105" customFormat="1"/>
    <row r="244" s="105" customFormat="1"/>
    <row r="245" s="105" customFormat="1"/>
    <row r="246" s="105" customFormat="1"/>
    <row r="247" s="105" customFormat="1"/>
    <row r="248" s="105" customFormat="1"/>
    <row r="249" s="105" customFormat="1"/>
    <row r="250" s="105" customFormat="1"/>
    <row r="251" s="105" customFormat="1"/>
    <row r="252" s="105" customFormat="1"/>
    <row r="253" s="105" customFormat="1"/>
    <row r="254" s="105" customFormat="1"/>
    <row r="255" s="105" customFormat="1"/>
    <row r="256" s="105" customFormat="1"/>
    <row r="257" s="105" customFormat="1"/>
    <row r="258" s="105" customFormat="1"/>
    <row r="259" s="105" customFormat="1"/>
    <row r="260" s="105" customFormat="1"/>
    <row r="261" s="105" customFormat="1"/>
    <row r="262" s="105" customFormat="1"/>
    <row r="263" s="105" customFormat="1"/>
    <row r="264" s="105" customFormat="1"/>
    <row r="265" s="105" customFormat="1"/>
    <row r="266" s="105" customFormat="1"/>
    <row r="267" s="105" customFormat="1"/>
    <row r="268" s="105" customFormat="1"/>
    <row r="269" s="105" customFormat="1"/>
    <row r="270" s="105" customFormat="1"/>
    <row r="271" s="105" customFormat="1"/>
    <row r="272" s="105" customFormat="1"/>
    <row r="273" s="105" customFormat="1"/>
    <row r="274" s="105" customFormat="1"/>
    <row r="275" s="105" customFormat="1"/>
  </sheetData>
  <sheetProtection algorithmName="SHA-512" hashValue="EdHPki/5LcykVHdpBATEhCwM9ac4zeOgzHWbEZ5hRQAt9wqxTVxrG1Gvi9Orj2lpOGm618Waohv9iqZC68THwg==" saltValue="aemofqROVAwA5dQ57wQ9Rw==" spinCount="100000" sheet="1" objects="1" scenarios="1"/>
  <phoneticPr fontId="3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W74"/>
  <sheetViews>
    <sheetView zoomScale="75" workbookViewId="0">
      <selection activeCell="K36" sqref="K36"/>
    </sheetView>
  </sheetViews>
  <sheetFormatPr baseColWidth="10" defaultRowHeight="13"/>
  <cols>
    <col min="1" max="2" width="20.33203125" style="76" customWidth="1"/>
    <col min="3" max="14" width="12.1640625" style="76" customWidth="1"/>
    <col min="15" max="16" width="12.1640625" style="76" hidden="1" customWidth="1"/>
    <col min="17" max="20" width="12.1640625" style="76" customWidth="1"/>
    <col min="21" max="49" width="7.5" style="76" customWidth="1"/>
    <col min="50" max="16384" width="10.83203125" style="76"/>
  </cols>
  <sheetData>
    <row r="1" spans="1:49" ht="14">
      <c r="A1" s="75" t="s">
        <v>152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</row>
    <row r="2" spans="1:49" ht="14">
      <c r="A2" s="77" t="s">
        <v>49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</row>
    <row r="3" spans="1:49" ht="15" thickBot="1">
      <c r="A3" s="75"/>
      <c r="B3" s="75"/>
      <c r="C3" s="75"/>
      <c r="D3" s="75"/>
      <c r="E3" s="75"/>
      <c r="F3" s="75"/>
      <c r="G3" s="78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</row>
    <row r="4" spans="1:49" ht="14">
      <c r="A4" s="79" t="s">
        <v>13</v>
      </c>
      <c r="B4" s="80"/>
      <c r="C4" s="80"/>
      <c r="D4" s="80"/>
      <c r="E4" s="80"/>
      <c r="F4" s="80"/>
      <c r="G4" s="81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2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</row>
    <row r="5" spans="1:49" ht="14">
      <c r="A5" s="83" t="s">
        <v>80</v>
      </c>
      <c r="B5" s="81"/>
      <c r="C5" s="102">
        <v>5000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4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</row>
    <row r="6" spans="1:49" ht="14">
      <c r="A6" s="83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4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</row>
    <row r="7" spans="1:49" ht="75">
      <c r="A7" s="163" t="s">
        <v>74</v>
      </c>
      <c r="B7" s="164" t="s">
        <v>81</v>
      </c>
      <c r="C7" s="158" t="s">
        <v>82</v>
      </c>
      <c r="D7" s="158" t="s">
        <v>83</v>
      </c>
      <c r="E7" s="158" t="s">
        <v>84</v>
      </c>
      <c r="F7" s="163" t="s">
        <v>85</v>
      </c>
      <c r="G7" s="158" t="s">
        <v>86</v>
      </c>
      <c r="H7" s="164" t="s">
        <v>87</v>
      </c>
      <c r="I7" s="158" t="s">
        <v>88</v>
      </c>
      <c r="J7" s="159" t="s">
        <v>62</v>
      </c>
      <c r="K7" s="160" t="s">
        <v>63</v>
      </c>
      <c r="L7" s="160" t="s">
        <v>64</v>
      </c>
      <c r="M7" s="160" t="s">
        <v>65</v>
      </c>
      <c r="N7" s="160" t="s">
        <v>66</v>
      </c>
      <c r="O7" s="161" t="s">
        <v>67</v>
      </c>
      <c r="P7" s="161" t="s">
        <v>68</v>
      </c>
      <c r="Q7" s="161" t="s">
        <v>25</v>
      </c>
      <c r="R7" s="161" t="s">
        <v>26</v>
      </c>
      <c r="S7" s="160" t="s">
        <v>69</v>
      </c>
      <c r="T7" s="165" t="s">
        <v>96</v>
      </c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</row>
    <row r="8" spans="1:49" ht="14">
      <c r="A8" s="167" t="str">
        <f>'TAS Apr 2016'!K2</f>
        <v>Aurora Energy</v>
      </c>
      <c r="B8" s="180" t="str">
        <f>'TAS Apr 2016'!L2</f>
        <v>Regulated offer</v>
      </c>
      <c r="C8" s="141">
        <f>91*'TAS Apr 2016'!M2/100</f>
        <v>79.888900000000007</v>
      </c>
      <c r="D8" s="141">
        <f>IF($C$5&gt;='TAS Apr 2016'!P2,('TAS Apr 2016'!P2*'TAS Apr 2016'!N2/100),('TAS Bills April 2016'!$C$5*'TAS Apr 2016'!N2/100))</f>
        <v>156.25</v>
      </c>
      <c r="E8" s="141">
        <v>0</v>
      </c>
      <c r="F8" s="142">
        <v>0</v>
      </c>
      <c r="G8" s="143">
        <v>0</v>
      </c>
      <c r="H8" s="144">
        <f>IF(($C$5&lt;'TAS Apr 2016'!P2),(0),('TAS Bills April 2016'!$C$5-'TAS Apr 2016'!P2)*'TAS Apr 2016'!Q2/100)</f>
        <v>1032.3</v>
      </c>
      <c r="I8" s="145">
        <f>SUM(C8:H8)</f>
        <v>1268.4388999999999</v>
      </c>
      <c r="J8" s="146">
        <f>I8*4</f>
        <v>5073.7555999999995</v>
      </c>
      <c r="K8" s="140">
        <v>0</v>
      </c>
      <c r="L8" s="140">
        <f>'TAS Apr 2016'!AZ2</f>
        <v>0</v>
      </c>
      <c r="M8" s="140">
        <f>'TAS Apr 2016'!BA2</f>
        <v>0</v>
      </c>
      <c r="N8" s="140">
        <f>'TAS Apr 2016'!BB2</f>
        <v>0</v>
      </c>
      <c r="O8" s="146">
        <f>J8</f>
        <v>5073.7555999999995</v>
      </c>
      <c r="P8" s="146">
        <f>O8-(O8*M8/100)</f>
        <v>5073.7555999999995</v>
      </c>
      <c r="Q8" s="146">
        <f>O8*1.1</f>
        <v>5581.1311599999999</v>
      </c>
      <c r="R8" s="146">
        <f>P8*1.1</f>
        <v>5581.1311599999999</v>
      </c>
      <c r="S8" s="168">
        <f>'TAS Apr 2016'!BI2</f>
        <v>0</v>
      </c>
      <c r="T8" s="169" t="str">
        <f>'TAS Apr 2016'!BJ2</f>
        <v>n</v>
      </c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</row>
    <row r="9" spans="1:49" ht="15" thickBot="1">
      <c r="A9" s="170" t="str">
        <f>'TAS Apr 2016'!K3</f>
        <v>ERM Power</v>
      </c>
      <c r="B9" s="181" t="str">
        <f>'TAS Apr 2016'!L3</f>
        <v>Adjustable</v>
      </c>
      <c r="C9" s="150">
        <f>91*'TAS Apr 2016'!M3/100</f>
        <v>80.08</v>
      </c>
      <c r="D9" s="150">
        <f>C5*'TAS Apr 2016'!N3/100</f>
        <v>1182</v>
      </c>
      <c r="E9" s="150">
        <v>0</v>
      </c>
      <c r="F9" s="151">
        <v>0</v>
      </c>
      <c r="G9" s="152">
        <v>0</v>
      </c>
      <c r="H9" s="153">
        <v>0</v>
      </c>
      <c r="I9" s="154">
        <f t="shared" ref="I9" si="0">SUM(C9:H9)</f>
        <v>1262.08</v>
      </c>
      <c r="J9" s="155">
        <f t="shared" ref="J9" si="1">I9*4</f>
        <v>5048.32</v>
      </c>
      <c r="K9" s="149">
        <v>0</v>
      </c>
      <c r="L9" s="149">
        <f>'TAS Apr 2016'!AZ3</f>
        <v>0</v>
      </c>
      <c r="M9" s="149">
        <f>'TAS Apr 2016'!BA3</f>
        <v>0</v>
      </c>
      <c r="N9" s="149">
        <f>'TAS Apr 2016'!BB3</f>
        <v>0</v>
      </c>
      <c r="O9" s="155">
        <f>J9-((I9-C9)*L9/100)*4</f>
        <v>5048.32</v>
      </c>
      <c r="P9" s="155">
        <f>O9-(O9*M9/100)</f>
        <v>5048.32</v>
      </c>
      <c r="Q9" s="155">
        <f>O9*1.1</f>
        <v>5553.152</v>
      </c>
      <c r="R9" s="155">
        <f>P9*1.1</f>
        <v>5553.152</v>
      </c>
      <c r="S9" s="171">
        <f>'TAS Apr 2016'!BI3</f>
        <v>0</v>
      </c>
      <c r="T9" s="172" t="str">
        <f>'TAS Apr 2016'!BJ3</f>
        <v>n</v>
      </c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</row>
    <row r="10" spans="1:49" ht="14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</row>
    <row r="11" spans="1:49" ht="15" thickBot="1">
      <c r="A11" s="95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</row>
    <row r="12" spans="1:49" ht="14">
      <c r="A12" s="79" t="s">
        <v>97</v>
      </c>
      <c r="B12" s="80"/>
      <c r="C12" s="80"/>
      <c r="D12" s="96"/>
      <c r="E12" s="96"/>
      <c r="F12" s="96"/>
      <c r="G12" s="96"/>
      <c r="H12" s="96"/>
      <c r="I12" s="97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2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</row>
    <row r="13" spans="1:49" ht="14">
      <c r="A13" s="83" t="s">
        <v>80</v>
      </c>
      <c r="B13" s="81"/>
      <c r="C13" s="102">
        <v>5000</v>
      </c>
      <c r="D13" s="98"/>
      <c r="E13" s="98"/>
      <c r="F13" s="98"/>
      <c r="G13" s="98"/>
      <c r="H13" s="98"/>
      <c r="I13" s="99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4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</row>
    <row r="14" spans="1:49" ht="14">
      <c r="A14" s="83" t="s">
        <v>98</v>
      </c>
      <c r="B14" s="81"/>
      <c r="C14" s="103">
        <v>0.7</v>
      </c>
      <c r="D14" s="98"/>
      <c r="E14" s="98"/>
      <c r="F14" s="98"/>
      <c r="G14" s="98"/>
      <c r="H14" s="98"/>
      <c r="I14" s="99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4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</row>
    <row r="15" spans="1:49" ht="14">
      <c r="A15" s="83" t="s">
        <v>151</v>
      </c>
      <c r="B15" s="81"/>
      <c r="C15" s="103">
        <v>0.3</v>
      </c>
      <c r="D15" s="98"/>
      <c r="E15" s="98"/>
      <c r="F15" s="98"/>
      <c r="G15" s="98"/>
      <c r="H15" s="98"/>
      <c r="I15" s="99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4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</row>
    <row r="16" spans="1:49" ht="14">
      <c r="A16" s="83"/>
      <c r="B16" s="81"/>
      <c r="C16" s="98"/>
      <c r="D16" s="98"/>
      <c r="E16" s="98"/>
      <c r="F16" s="98"/>
      <c r="G16" s="98"/>
      <c r="H16" s="98"/>
      <c r="I16" s="99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4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</row>
    <row r="17" spans="1:49" ht="75">
      <c r="A17" s="163" t="s">
        <v>74</v>
      </c>
      <c r="B17" s="164" t="s">
        <v>81</v>
      </c>
      <c r="C17" s="158" t="s">
        <v>82</v>
      </c>
      <c r="D17" s="158" t="s">
        <v>83</v>
      </c>
      <c r="E17" s="158" t="s">
        <v>84</v>
      </c>
      <c r="F17" s="163" t="s">
        <v>85</v>
      </c>
      <c r="G17" s="164" t="s">
        <v>87</v>
      </c>
      <c r="H17" s="158" t="s">
        <v>97</v>
      </c>
      <c r="I17" s="158" t="s">
        <v>88</v>
      </c>
      <c r="J17" s="159" t="s">
        <v>62</v>
      </c>
      <c r="K17" s="160" t="s">
        <v>63</v>
      </c>
      <c r="L17" s="160" t="s">
        <v>64</v>
      </c>
      <c r="M17" s="160" t="s">
        <v>65</v>
      </c>
      <c r="N17" s="160" t="s">
        <v>66</v>
      </c>
      <c r="O17" s="166" t="s">
        <v>67</v>
      </c>
      <c r="P17" s="161" t="s">
        <v>68</v>
      </c>
      <c r="Q17" s="161" t="s">
        <v>25</v>
      </c>
      <c r="R17" s="161" t="s">
        <v>26</v>
      </c>
      <c r="S17" s="165" t="s">
        <v>69</v>
      </c>
      <c r="T17" s="165" t="s">
        <v>96</v>
      </c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</row>
    <row r="18" spans="1:49" ht="14">
      <c r="A18" s="167" t="str">
        <f>'TAS Apr 2016'!K4</f>
        <v>Aurora Energy</v>
      </c>
      <c r="B18" s="180" t="str">
        <f>'TAS Apr 2016'!L4</f>
        <v>Regulated offer</v>
      </c>
      <c r="C18" s="141">
        <f>91*'TAS Apr 2016'!M4/100</f>
        <v>98.034300000000002</v>
      </c>
      <c r="D18" s="141">
        <f>IF(($C$13*$C$14)&gt;='TAS Apr 2016'!P4,('TAS Apr 2016'!P4*'TAS Apr 2016'!N4/100),(('TAS Bills April 2016'!$C$13*'TAS Bills April 2016'!$C$14)*'TAS Apr 2016'!N4/100))</f>
        <v>156.25</v>
      </c>
      <c r="E18" s="141">
        <v>0</v>
      </c>
      <c r="F18" s="142">
        <v>0</v>
      </c>
      <c r="G18" s="143">
        <f>IF($C$13*$C$14&lt;'TAS Apr 2016'!P4,(0),((('TAS Bills April 2016'!$C$13*'TAS Bills April 2016'!$C$14)-('TAS Apr 2016'!P4))*'TAS Apr 2016'!Q4/100))</f>
        <v>688.2</v>
      </c>
      <c r="H18" s="141">
        <f>($C$13*$C$15)*'TAS Apr 2016'!AF4/100</f>
        <v>157.05000000000001</v>
      </c>
      <c r="I18" s="145">
        <f>SUM(C18:H18)</f>
        <v>1099.5343</v>
      </c>
      <c r="J18" s="146">
        <f>I18*4</f>
        <v>4398.1372000000001</v>
      </c>
      <c r="K18" s="140">
        <v>0</v>
      </c>
      <c r="L18" s="140">
        <f>'TAS Apr 2016'!AZ4</f>
        <v>0</v>
      </c>
      <c r="M18" s="140">
        <f>'TAS Apr 2016'!BA4</f>
        <v>0</v>
      </c>
      <c r="N18" s="140">
        <f>'TAS Apr 2016'!BB4</f>
        <v>0</v>
      </c>
      <c r="O18" s="146">
        <f>J18</f>
        <v>4398.1372000000001</v>
      </c>
      <c r="P18" s="146">
        <f>O18-(O18*M18/100)</f>
        <v>4398.1372000000001</v>
      </c>
      <c r="Q18" s="146">
        <f>O18*1.1</f>
        <v>4837.9509200000002</v>
      </c>
      <c r="R18" s="146">
        <f>P18*1.1</f>
        <v>4837.9509200000002</v>
      </c>
      <c r="S18" s="168">
        <f>'TAS Apr 2016'!BI4</f>
        <v>0</v>
      </c>
      <c r="T18" s="169" t="str">
        <f>'TAS Apr 2016'!BJ4</f>
        <v>n</v>
      </c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5"/>
      <c r="AS18" s="85"/>
      <c r="AT18" s="85"/>
      <c r="AU18" s="85"/>
      <c r="AV18" s="85"/>
      <c r="AW18" s="85"/>
    </row>
    <row r="19" spans="1:49" ht="15" thickBot="1">
      <c r="A19" s="170" t="str">
        <f>'TAS Apr 2016'!K5</f>
        <v>ERM Power</v>
      </c>
      <c r="B19" s="181" t="str">
        <f>'TAS Apr 2016'!L5</f>
        <v>Adjustable</v>
      </c>
      <c r="C19" s="150">
        <f>91*'TAS Apr 2016'!M5/100</f>
        <v>107.38</v>
      </c>
      <c r="D19" s="150">
        <f>(C13*C14)*'TAS Apr 2016'!N5/100</f>
        <v>827.4</v>
      </c>
      <c r="E19" s="150">
        <v>0</v>
      </c>
      <c r="F19" s="151">
        <v>0</v>
      </c>
      <c r="G19" s="152">
        <v>0</v>
      </c>
      <c r="H19" s="150">
        <f>($C$13*$C$15)*'TAS Apr 2016'!AF5/100</f>
        <v>161.25</v>
      </c>
      <c r="I19" s="154">
        <f>SUM(C19:H19)</f>
        <v>1096.03</v>
      </c>
      <c r="J19" s="155">
        <f t="shared" ref="J19" si="2">I19*4</f>
        <v>4384.12</v>
      </c>
      <c r="K19" s="149">
        <v>0</v>
      </c>
      <c r="L19" s="149">
        <f>'TAS Apr 2016'!AZ5</f>
        <v>0</v>
      </c>
      <c r="M19" s="149">
        <f>'TAS Apr 2016'!BA5</f>
        <v>0</v>
      </c>
      <c r="N19" s="149">
        <f>'TAS Apr 2016'!BB5</f>
        <v>0</v>
      </c>
      <c r="O19" s="155">
        <f>J19-((I19-C19)*L19/100)*4</f>
        <v>4384.12</v>
      </c>
      <c r="P19" s="155">
        <f>O19-(O19*M19/100)</f>
        <v>4384.12</v>
      </c>
      <c r="Q19" s="155">
        <f>O19*1.1</f>
        <v>4822.5320000000002</v>
      </c>
      <c r="R19" s="155">
        <f>P19*1.1</f>
        <v>4822.5320000000002</v>
      </c>
      <c r="S19" s="171">
        <f>'TAS Apr 2016'!BI5</f>
        <v>0</v>
      </c>
      <c r="T19" s="172" t="str">
        <f>'TAS Apr 2016'!BJ5</f>
        <v>n</v>
      </c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</row>
    <row r="20" spans="1:49" ht="14">
      <c r="A20" s="75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</row>
    <row r="21" spans="1:49" ht="15" thickBot="1">
      <c r="A21" s="75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8"/>
      <c r="P21" s="75"/>
      <c r="Q21" s="78"/>
      <c r="R21" s="78"/>
      <c r="S21" s="78"/>
      <c r="T21" s="7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</row>
    <row r="22" spans="1:49" ht="14">
      <c r="A22" s="79" t="s">
        <v>70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1"/>
      <c r="R22" s="81"/>
      <c r="S22" s="81"/>
      <c r="T22" s="82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</row>
    <row r="23" spans="1:49" ht="14">
      <c r="A23" s="83" t="s">
        <v>22</v>
      </c>
      <c r="B23" s="81"/>
      <c r="C23" s="102">
        <v>5000</v>
      </c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4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</row>
    <row r="24" spans="1:49" ht="14">
      <c r="A24" s="83" t="s">
        <v>23</v>
      </c>
      <c r="B24" s="81"/>
      <c r="C24" s="103">
        <v>0.3</v>
      </c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4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</row>
    <row r="25" spans="1:49" ht="14">
      <c r="A25" s="83" t="s">
        <v>24</v>
      </c>
      <c r="B25" s="81"/>
      <c r="C25" s="103">
        <v>0.4</v>
      </c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4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</row>
    <row r="26" spans="1:49" ht="14">
      <c r="A26" s="83" t="s">
        <v>21</v>
      </c>
      <c r="B26" s="81"/>
      <c r="C26" s="103">
        <v>0.3</v>
      </c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4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</row>
    <row r="27" spans="1:49" ht="14">
      <c r="A27" s="83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4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</row>
    <row r="28" spans="1:49" ht="75">
      <c r="A28" s="163" t="s">
        <v>35</v>
      </c>
      <c r="B28" s="164" t="s">
        <v>36</v>
      </c>
      <c r="C28" s="158" t="s">
        <v>27</v>
      </c>
      <c r="D28" s="158" t="s">
        <v>156</v>
      </c>
      <c r="E28" s="158" t="s">
        <v>84</v>
      </c>
      <c r="F28" s="158" t="s">
        <v>157</v>
      </c>
      <c r="G28" s="158" t="s">
        <v>158</v>
      </c>
      <c r="H28" s="158" t="s">
        <v>159</v>
      </c>
      <c r="I28" s="158" t="s">
        <v>88</v>
      </c>
      <c r="J28" s="159" t="s">
        <v>160</v>
      </c>
      <c r="K28" s="160" t="s">
        <v>95</v>
      </c>
      <c r="L28" s="160" t="s">
        <v>126</v>
      </c>
      <c r="M28" s="160" t="s">
        <v>127</v>
      </c>
      <c r="N28" s="160" t="s">
        <v>128</v>
      </c>
      <c r="O28" s="161" t="s">
        <v>161</v>
      </c>
      <c r="P28" s="161" t="s">
        <v>162</v>
      </c>
      <c r="Q28" s="161" t="s">
        <v>25</v>
      </c>
      <c r="R28" s="161" t="s">
        <v>26</v>
      </c>
      <c r="S28" s="160" t="s">
        <v>56</v>
      </c>
      <c r="T28" s="165" t="s">
        <v>163</v>
      </c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</row>
    <row r="29" spans="1:49" ht="14">
      <c r="A29" s="167" t="str">
        <f>'TAS Apr 2016'!K6</f>
        <v>Aurora Energy</v>
      </c>
      <c r="B29" s="180" t="str">
        <f>'TAS Apr 2016'!L6</f>
        <v>Regulated offer</v>
      </c>
      <c r="C29" s="141">
        <f>91*'TAS Apr 2016'!M6/100</f>
        <v>78.587600000000009</v>
      </c>
      <c r="D29" s="173">
        <f>($C$23*$C$24)*'TAS Apr 2016'!N6/100</f>
        <v>368.25</v>
      </c>
      <c r="E29" s="141">
        <v>0</v>
      </c>
      <c r="F29" s="141">
        <v>0</v>
      </c>
      <c r="G29" s="141">
        <f>($C$23*$C$25)*'TAS Apr 2016'!AI6/100</f>
        <v>340</v>
      </c>
      <c r="H29" s="141">
        <f>($C$23*$C$26)*'TAS Apr 2016'!W6/100</f>
        <v>135</v>
      </c>
      <c r="I29" s="145">
        <f>SUM(C29:H29)</f>
        <v>921.83760000000007</v>
      </c>
      <c r="J29" s="146">
        <f>I29*4</f>
        <v>3687.3504000000003</v>
      </c>
      <c r="K29" s="140">
        <v>0</v>
      </c>
      <c r="L29" s="140">
        <f>'TAS Apr 2016'!AZ6</f>
        <v>0</v>
      </c>
      <c r="M29" s="140">
        <f>'TAS Apr 2016'!BA6</f>
        <v>0</v>
      </c>
      <c r="N29" s="140">
        <f>'TAS Apr 2016'!BB6</f>
        <v>0</v>
      </c>
      <c r="O29" s="146">
        <f>J29</f>
        <v>3687.3504000000003</v>
      </c>
      <c r="P29" s="146">
        <f>O29-(O29*M29/100)</f>
        <v>3687.3504000000003</v>
      </c>
      <c r="Q29" s="146">
        <f>O29*1.1</f>
        <v>4056.0854400000007</v>
      </c>
      <c r="R29" s="146">
        <f>P29*1.1</f>
        <v>4056.0854400000007</v>
      </c>
      <c r="S29" s="168">
        <f>'TAS Apr 2016'!BI6</f>
        <v>0</v>
      </c>
      <c r="T29" s="169" t="str">
        <f>'TAS Apr 2016'!BJ6</f>
        <v>n</v>
      </c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</row>
    <row r="30" spans="1:49" ht="15" thickBot="1">
      <c r="A30" s="170" t="str">
        <f>'TAS Apr 2016'!K7</f>
        <v>ERM Power</v>
      </c>
      <c r="B30" s="181" t="str">
        <f>'TAS Apr 2016'!L7</f>
        <v>Adjustable</v>
      </c>
      <c r="C30" s="150">
        <f>91*'TAS Apr 2016'!M7/100</f>
        <v>80.989999999999995</v>
      </c>
      <c r="D30" s="174">
        <f>($C$23*$C$24)*'TAS Apr 2016'!N7/100</f>
        <v>382.5</v>
      </c>
      <c r="E30" s="150">
        <v>0</v>
      </c>
      <c r="F30" s="150">
        <v>0</v>
      </c>
      <c r="G30" s="150">
        <f>($C$23*$C$25)*'TAS Apr 2016'!AI7/100</f>
        <v>317</v>
      </c>
      <c r="H30" s="150">
        <f>($C$23*$C$26)*'TAS Apr 2016'!W7/100</f>
        <v>109.8</v>
      </c>
      <c r="I30" s="154">
        <f>SUM(C30:H30)</f>
        <v>890.29</v>
      </c>
      <c r="J30" s="155">
        <f t="shared" ref="J30" si="3">I30*4</f>
        <v>3561.16</v>
      </c>
      <c r="K30" s="149">
        <v>0</v>
      </c>
      <c r="L30" s="149">
        <f>'TAS Apr 2016'!AZ7</f>
        <v>0</v>
      </c>
      <c r="M30" s="149">
        <f>'TAS Apr 2016'!BA7</f>
        <v>0</v>
      </c>
      <c r="N30" s="149">
        <f>'TAS Apr 2016'!BB7</f>
        <v>0</v>
      </c>
      <c r="O30" s="155">
        <f>J30-((I30-C30)*L30/100)*4</f>
        <v>3561.16</v>
      </c>
      <c r="P30" s="155">
        <f>O30-(O30*M30/100)</f>
        <v>3561.16</v>
      </c>
      <c r="Q30" s="155">
        <f>O30*1.1</f>
        <v>3917.2760000000003</v>
      </c>
      <c r="R30" s="155">
        <f>P30*1.1</f>
        <v>3917.2760000000003</v>
      </c>
      <c r="S30" s="171">
        <f>'TAS Apr 2016'!BI7</f>
        <v>0</v>
      </c>
      <c r="T30" s="172" t="str">
        <f>'TAS Apr 2016'!BJ7</f>
        <v>n</v>
      </c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</row>
    <row r="31" spans="1:49" ht="14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</row>
    <row r="32" spans="1:49" ht="14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101"/>
      <c r="P32" s="101"/>
      <c r="Q32" s="101"/>
      <c r="R32" s="101"/>
      <c r="S32" s="101"/>
      <c r="T32" s="7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</row>
    <row r="33" spans="1:49" ht="14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101"/>
      <c r="P33" s="101"/>
      <c r="Q33" s="101"/>
      <c r="R33" s="101"/>
      <c r="S33" s="101"/>
      <c r="T33" s="7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</row>
    <row r="34" spans="1:49" ht="14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101"/>
      <c r="P34" s="101"/>
      <c r="Q34" s="101"/>
      <c r="R34" s="101"/>
      <c r="S34" s="101"/>
      <c r="T34" s="7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</row>
    <row r="35" spans="1:49" ht="14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101"/>
      <c r="P35" s="101"/>
      <c r="Q35" s="101"/>
      <c r="R35" s="101"/>
      <c r="S35" s="101"/>
      <c r="T35" s="7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</row>
    <row r="36" spans="1:49" ht="14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101"/>
      <c r="P36" s="101"/>
      <c r="Q36" s="101"/>
      <c r="R36" s="101"/>
      <c r="S36" s="101"/>
      <c r="T36" s="7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</row>
    <row r="37" spans="1:49" ht="14">
      <c r="A37" s="75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101"/>
      <c r="P37" s="101"/>
      <c r="Q37" s="101"/>
      <c r="R37" s="101"/>
      <c r="S37" s="101"/>
      <c r="T37" s="7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</row>
    <row r="38" spans="1:49" ht="14">
      <c r="A38" s="75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101"/>
      <c r="P38" s="101"/>
      <c r="Q38" s="101"/>
      <c r="R38" s="101"/>
      <c r="S38" s="101"/>
      <c r="T38" s="7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</row>
    <row r="39" spans="1:49" ht="14">
      <c r="A39" s="75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101"/>
      <c r="P39" s="101"/>
      <c r="Q39" s="101"/>
      <c r="R39" s="101"/>
      <c r="S39" s="101"/>
      <c r="T39" s="7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</row>
    <row r="40" spans="1:49" ht="14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101"/>
      <c r="P40" s="101"/>
      <c r="Q40" s="101"/>
      <c r="R40" s="101"/>
      <c r="S40" s="101"/>
      <c r="T40" s="7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</row>
    <row r="41" spans="1:49" ht="14">
      <c r="A41" s="75"/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101"/>
      <c r="P41" s="101"/>
      <c r="Q41" s="101"/>
      <c r="R41" s="101"/>
      <c r="S41" s="101"/>
      <c r="T41" s="7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</row>
    <row r="42" spans="1:49" ht="14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101"/>
      <c r="P42" s="101"/>
      <c r="Q42" s="101"/>
      <c r="R42" s="101"/>
      <c r="S42" s="101"/>
      <c r="T42" s="7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</row>
    <row r="43" spans="1:49" ht="14">
      <c r="A43" s="75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101"/>
      <c r="P43" s="101"/>
      <c r="Q43" s="101"/>
      <c r="R43" s="101"/>
      <c r="S43" s="101"/>
      <c r="T43" s="7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</row>
    <row r="44" spans="1:49" ht="14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101"/>
      <c r="P44" s="101"/>
      <c r="Q44" s="101"/>
      <c r="R44" s="101"/>
      <c r="S44" s="101"/>
      <c r="T44" s="7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</row>
    <row r="45" spans="1:49" ht="14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101"/>
      <c r="P45" s="101"/>
      <c r="Q45" s="101"/>
      <c r="R45" s="101"/>
      <c r="S45" s="101"/>
      <c r="T45" s="7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</row>
    <row r="46" spans="1:49" ht="14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101"/>
      <c r="P46" s="101"/>
      <c r="Q46" s="101"/>
      <c r="R46" s="101"/>
      <c r="S46" s="101"/>
      <c r="T46" s="75"/>
      <c r="U46" s="85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  <c r="AT46" s="85"/>
      <c r="AU46" s="85"/>
      <c r="AV46" s="85"/>
      <c r="AW46" s="85"/>
    </row>
    <row r="47" spans="1:49" ht="14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101"/>
      <c r="P47" s="101"/>
      <c r="Q47" s="101"/>
      <c r="R47" s="101"/>
      <c r="S47" s="101"/>
      <c r="T47" s="7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</row>
    <row r="48" spans="1:49" ht="14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101"/>
      <c r="P48" s="101"/>
      <c r="Q48" s="101"/>
      <c r="R48" s="101"/>
      <c r="S48" s="101"/>
      <c r="T48" s="7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</row>
    <row r="49" spans="1:49" ht="14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101"/>
      <c r="P49" s="101"/>
      <c r="Q49" s="101"/>
      <c r="R49" s="101"/>
      <c r="S49" s="101"/>
      <c r="T49" s="7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</row>
    <row r="50" spans="1:49" ht="14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101"/>
      <c r="P50" s="101"/>
      <c r="Q50" s="101"/>
      <c r="R50" s="101"/>
      <c r="S50" s="101"/>
      <c r="T50" s="7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</row>
    <row r="51" spans="1:49" ht="14">
      <c r="A51" s="75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101"/>
      <c r="P51" s="101"/>
      <c r="Q51" s="101"/>
      <c r="R51" s="101"/>
      <c r="S51" s="101"/>
      <c r="T51" s="7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</row>
    <row r="52" spans="1:49" ht="14">
      <c r="A52" s="75"/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101"/>
      <c r="P52" s="101"/>
      <c r="Q52" s="101"/>
      <c r="R52" s="101"/>
      <c r="S52" s="101"/>
      <c r="T52" s="7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</row>
    <row r="53" spans="1:49" ht="14">
      <c r="A53" s="75"/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101"/>
      <c r="P53" s="101"/>
      <c r="Q53" s="101"/>
      <c r="R53" s="101"/>
      <c r="S53" s="101"/>
      <c r="T53" s="7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</row>
    <row r="54" spans="1:49" ht="14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101"/>
      <c r="P54" s="101"/>
      <c r="Q54" s="101"/>
      <c r="R54" s="101"/>
      <c r="S54" s="101"/>
      <c r="T54" s="7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</row>
    <row r="55" spans="1:49" ht="14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101"/>
      <c r="P55" s="101"/>
      <c r="Q55" s="101"/>
      <c r="R55" s="101"/>
      <c r="S55" s="101"/>
      <c r="T55" s="75"/>
      <c r="U55" s="85"/>
      <c r="V55" s="85"/>
      <c r="W55" s="85"/>
      <c r="X55" s="85"/>
      <c r="Y55" s="85"/>
      <c r="Z55" s="85"/>
      <c r="AA55" s="85"/>
      <c r="AB55" s="85"/>
      <c r="AC55" s="85"/>
      <c r="AD55" s="85"/>
      <c r="AE55" s="85"/>
      <c r="AF55" s="85"/>
      <c r="AG55" s="85"/>
      <c r="AH55" s="85"/>
      <c r="AI55" s="85"/>
      <c r="AJ55" s="85"/>
      <c r="AK55" s="85"/>
      <c r="AL55" s="85"/>
      <c r="AM55" s="85"/>
      <c r="AN55" s="85"/>
      <c r="AO55" s="85"/>
      <c r="AP55" s="85"/>
      <c r="AQ55" s="85"/>
      <c r="AR55" s="85"/>
      <c r="AS55" s="85"/>
      <c r="AT55" s="85"/>
      <c r="AU55" s="85"/>
      <c r="AV55" s="85"/>
      <c r="AW55" s="85"/>
    </row>
    <row r="56" spans="1:49" ht="14">
      <c r="A56" s="75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101"/>
      <c r="P56" s="101"/>
      <c r="Q56" s="101"/>
      <c r="R56" s="101"/>
      <c r="S56" s="101"/>
      <c r="T56" s="75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/>
      <c r="AJ56" s="85"/>
      <c r="AK56" s="85"/>
      <c r="AL56" s="85"/>
      <c r="AM56" s="85"/>
      <c r="AN56" s="85"/>
      <c r="AO56" s="85"/>
      <c r="AP56" s="85"/>
      <c r="AQ56" s="85"/>
      <c r="AR56" s="85"/>
      <c r="AS56" s="85"/>
      <c r="AT56" s="85"/>
      <c r="AU56" s="85"/>
      <c r="AV56" s="85"/>
      <c r="AW56" s="85"/>
    </row>
    <row r="57" spans="1:49" ht="14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101"/>
      <c r="P57" s="101"/>
      <c r="Q57" s="101"/>
      <c r="R57" s="101"/>
      <c r="S57" s="101"/>
      <c r="T57" s="7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5"/>
      <c r="AG57" s="85"/>
      <c r="AH57" s="85"/>
      <c r="AI57" s="85"/>
      <c r="AJ57" s="85"/>
      <c r="AK57" s="85"/>
      <c r="AL57" s="85"/>
      <c r="AM57" s="85"/>
      <c r="AN57" s="85"/>
      <c r="AO57" s="85"/>
      <c r="AP57" s="85"/>
      <c r="AQ57" s="85"/>
      <c r="AR57" s="85"/>
      <c r="AS57" s="85"/>
      <c r="AT57" s="85"/>
      <c r="AU57" s="85"/>
      <c r="AV57" s="85"/>
      <c r="AW57" s="85"/>
    </row>
    <row r="58" spans="1:49" ht="14">
      <c r="A58" s="75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101"/>
      <c r="P58" s="101"/>
      <c r="Q58" s="101"/>
      <c r="R58" s="101"/>
      <c r="S58" s="101"/>
      <c r="T58" s="75"/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5"/>
      <c r="AH58" s="85"/>
      <c r="AI58" s="85"/>
      <c r="AJ58" s="85"/>
      <c r="AK58" s="85"/>
      <c r="AL58" s="85"/>
      <c r="AM58" s="85"/>
      <c r="AN58" s="85"/>
      <c r="AO58" s="85"/>
      <c r="AP58" s="85"/>
      <c r="AQ58" s="85"/>
      <c r="AR58" s="85"/>
      <c r="AS58" s="85"/>
      <c r="AT58" s="85"/>
      <c r="AU58" s="85"/>
      <c r="AV58" s="85"/>
      <c r="AW58" s="85"/>
    </row>
    <row r="59" spans="1:49" ht="14">
      <c r="A59" s="75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101"/>
      <c r="P59" s="101"/>
      <c r="Q59" s="101"/>
      <c r="R59" s="101"/>
      <c r="S59" s="101"/>
      <c r="T59" s="7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5"/>
      <c r="AK59" s="85"/>
      <c r="AL59" s="85"/>
      <c r="AM59" s="85"/>
      <c r="AN59" s="85"/>
      <c r="AO59" s="85"/>
      <c r="AP59" s="85"/>
      <c r="AQ59" s="85"/>
      <c r="AR59" s="85"/>
      <c r="AS59" s="85"/>
      <c r="AT59" s="85"/>
      <c r="AU59" s="85"/>
      <c r="AV59" s="85"/>
      <c r="AW59" s="85"/>
    </row>
    <row r="60" spans="1:49" ht="14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101"/>
      <c r="P60" s="101"/>
      <c r="Q60" s="101"/>
      <c r="R60" s="101"/>
      <c r="S60" s="101"/>
      <c r="T60" s="7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</row>
    <row r="61" spans="1:49" ht="14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101"/>
      <c r="P61" s="101"/>
      <c r="Q61" s="101"/>
      <c r="R61" s="101"/>
      <c r="S61" s="101"/>
      <c r="T61" s="7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</row>
    <row r="62" spans="1:49" ht="14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101"/>
      <c r="P62" s="101"/>
      <c r="Q62" s="101"/>
      <c r="R62" s="101"/>
      <c r="S62" s="101"/>
      <c r="T62" s="75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85"/>
      <c r="AK62" s="85"/>
      <c r="AL62" s="85"/>
      <c r="AM62" s="85"/>
      <c r="AN62" s="85"/>
      <c r="AO62" s="85"/>
      <c r="AP62" s="85"/>
      <c r="AQ62" s="85"/>
      <c r="AR62" s="85"/>
      <c r="AS62" s="85"/>
      <c r="AT62" s="85"/>
      <c r="AU62" s="85"/>
      <c r="AV62" s="85"/>
      <c r="AW62" s="85"/>
    </row>
    <row r="63" spans="1:49" ht="14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101"/>
      <c r="P63" s="101"/>
      <c r="Q63" s="101"/>
      <c r="R63" s="101"/>
      <c r="S63" s="101"/>
      <c r="T63" s="75"/>
      <c r="U63" s="85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  <c r="AH63" s="85"/>
      <c r="AI63" s="85"/>
      <c r="AJ63" s="85"/>
      <c r="AK63" s="85"/>
      <c r="AL63" s="85"/>
      <c r="AM63" s="85"/>
      <c r="AN63" s="85"/>
      <c r="AO63" s="85"/>
      <c r="AP63" s="85"/>
      <c r="AQ63" s="85"/>
      <c r="AR63" s="85"/>
      <c r="AS63" s="85"/>
      <c r="AT63" s="85"/>
      <c r="AU63" s="85"/>
      <c r="AV63" s="85"/>
      <c r="AW63" s="85"/>
    </row>
    <row r="64" spans="1:49" ht="14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101"/>
      <c r="P64" s="101"/>
      <c r="Q64" s="101"/>
      <c r="R64" s="101"/>
      <c r="S64" s="101"/>
      <c r="T64" s="75"/>
      <c r="U64" s="85"/>
      <c r="V64" s="85"/>
      <c r="W64" s="85"/>
      <c r="X64" s="85"/>
      <c r="Y64" s="85"/>
      <c r="Z64" s="85"/>
      <c r="AA64" s="85"/>
      <c r="AB64" s="85"/>
      <c r="AC64" s="85"/>
      <c r="AD64" s="85"/>
      <c r="AE64" s="85"/>
      <c r="AF64" s="85"/>
      <c r="AG64" s="85"/>
      <c r="AH64" s="85"/>
      <c r="AI64" s="85"/>
      <c r="AJ64" s="85"/>
      <c r="AK64" s="85"/>
      <c r="AL64" s="85"/>
      <c r="AM64" s="85"/>
      <c r="AN64" s="85"/>
      <c r="AO64" s="85"/>
      <c r="AP64" s="85"/>
      <c r="AQ64" s="85"/>
      <c r="AR64" s="85"/>
      <c r="AS64" s="85"/>
      <c r="AT64" s="85"/>
      <c r="AU64" s="85"/>
      <c r="AV64" s="85"/>
      <c r="AW64" s="85"/>
    </row>
    <row r="65" spans="1:49" ht="14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101"/>
      <c r="P65" s="101"/>
      <c r="Q65" s="101"/>
      <c r="R65" s="101"/>
      <c r="S65" s="101"/>
      <c r="T65" s="75"/>
      <c r="U65" s="85"/>
      <c r="V65" s="85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  <c r="AH65" s="85"/>
      <c r="AI65" s="85"/>
      <c r="AJ65" s="85"/>
      <c r="AK65" s="85"/>
      <c r="AL65" s="85"/>
      <c r="AM65" s="85"/>
      <c r="AN65" s="85"/>
      <c r="AO65" s="85"/>
      <c r="AP65" s="85"/>
      <c r="AQ65" s="85"/>
      <c r="AR65" s="85"/>
      <c r="AS65" s="85"/>
      <c r="AT65" s="85"/>
      <c r="AU65" s="85"/>
      <c r="AV65" s="85"/>
      <c r="AW65" s="85"/>
    </row>
    <row r="66" spans="1:49" ht="14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101"/>
      <c r="P66" s="101"/>
      <c r="Q66" s="101"/>
      <c r="R66" s="101"/>
      <c r="S66" s="101"/>
      <c r="T66" s="7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  <c r="AJ66" s="85"/>
      <c r="AK66" s="85"/>
      <c r="AL66" s="85"/>
      <c r="AM66" s="85"/>
      <c r="AN66" s="85"/>
      <c r="AO66" s="85"/>
      <c r="AP66" s="85"/>
      <c r="AQ66" s="85"/>
      <c r="AR66" s="85"/>
      <c r="AS66" s="85"/>
      <c r="AT66" s="85"/>
      <c r="AU66" s="85"/>
      <c r="AV66" s="85"/>
      <c r="AW66" s="85"/>
    </row>
    <row r="67" spans="1:49" ht="14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101"/>
      <c r="P67" s="101"/>
      <c r="Q67" s="101"/>
      <c r="R67" s="101"/>
      <c r="S67" s="101"/>
      <c r="T67" s="7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5"/>
      <c r="AL67" s="85"/>
      <c r="AM67" s="85"/>
      <c r="AN67" s="85"/>
      <c r="AO67" s="85"/>
      <c r="AP67" s="85"/>
      <c r="AQ67" s="85"/>
      <c r="AR67" s="85"/>
      <c r="AS67" s="85"/>
      <c r="AT67" s="85"/>
      <c r="AU67" s="85"/>
      <c r="AV67" s="85"/>
      <c r="AW67" s="85"/>
    </row>
    <row r="68" spans="1:49" ht="14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101"/>
      <c r="P68" s="101"/>
      <c r="Q68" s="101"/>
      <c r="R68" s="101"/>
      <c r="S68" s="101"/>
      <c r="T68" s="7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  <c r="AH68" s="85"/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85"/>
      <c r="AT68" s="85"/>
      <c r="AU68" s="85"/>
      <c r="AV68" s="85"/>
      <c r="AW68" s="85"/>
    </row>
    <row r="69" spans="1:49" ht="14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101"/>
      <c r="P69" s="101"/>
      <c r="Q69" s="101"/>
      <c r="R69" s="101"/>
      <c r="S69" s="101"/>
      <c r="T69" s="75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  <c r="AJ69" s="85"/>
      <c r="AK69" s="85"/>
      <c r="AL69" s="85"/>
      <c r="AM69" s="85"/>
      <c r="AN69" s="85"/>
      <c r="AO69" s="85"/>
      <c r="AP69" s="85"/>
      <c r="AQ69" s="85"/>
      <c r="AR69" s="85"/>
      <c r="AS69" s="85"/>
      <c r="AT69" s="85"/>
      <c r="AU69" s="85"/>
      <c r="AV69" s="85"/>
      <c r="AW69" s="85"/>
    </row>
    <row r="70" spans="1:49" ht="14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101"/>
      <c r="P70" s="101"/>
      <c r="Q70" s="101"/>
      <c r="R70" s="101"/>
      <c r="S70" s="101"/>
      <c r="T70" s="75"/>
      <c r="U70" s="85"/>
      <c r="V70" s="85"/>
      <c r="W70" s="85"/>
      <c r="X70" s="85"/>
      <c r="Y70" s="85"/>
      <c r="Z70" s="85"/>
      <c r="AA70" s="85"/>
      <c r="AB70" s="85"/>
      <c r="AC70" s="85"/>
      <c r="AD70" s="85"/>
      <c r="AE70" s="85"/>
      <c r="AF70" s="85"/>
      <c r="AG70" s="85"/>
      <c r="AH70" s="85"/>
      <c r="AI70" s="85"/>
      <c r="AJ70" s="85"/>
      <c r="AK70" s="85"/>
      <c r="AL70" s="85"/>
      <c r="AM70" s="85"/>
      <c r="AN70" s="85"/>
      <c r="AO70" s="85"/>
      <c r="AP70" s="85"/>
      <c r="AQ70" s="85"/>
      <c r="AR70" s="85"/>
      <c r="AS70" s="85"/>
      <c r="AT70" s="85"/>
      <c r="AU70" s="85"/>
      <c r="AV70" s="85"/>
      <c r="AW70" s="85"/>
    </row>
    <row r="71" spans="1:49" ht="14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101"/>
      <c r="P71" s="101"/>
      <c r="Q71" s="101"/>
      <c r="R71" s="101"/>
      <c r="S71" s="101"/>
      <c r="T71" s="75"/>
      <c r="U71" s="85"/>
      <c r="V71" s="85"/>
      <c r="W71" s="85"/>
      <c r="X71" s="85"/>
      <c r="Y71" s="85"/>
      <c r="Z71" s="85"/>
      <c r="AA71" s="85"/>
      <c r="AB71" s="85"/>
      <c r="AC71" s="85"/>
      <c r="AD71" s="85"/>
      <c r="AE71" s="85"/>
      <c r="AF71" s="85"/>
      <c r="AG71" s="85"/>
      <c r="AH71" s="85"/>
      <c r="AI71" s="85"/>
      <c r="AJ71" s="85"/>
      <c r="AK71" s="85"/>
      <c r="AL71" s="85"/>
      <c r="AM71" s="85"/>
      <c r="AN71" s="85"/>
      <c r="AO71" s="85"/>
      <c r="AP71" s="85"/>
      <c r="AQ71" s="85"/>
      <c r="AR71" s="85"/>
      <c r="AS71" s="85"/>
      <c r="AT71" s="85"/>
      <c r="AU71" s="85"/>
      <c r="AV71" s="85"/>
      <c r="AW71" s="85"/>
    </row>
    <row r="72" spans="1:49" ht="14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101"/>
      <c r="P72" s="101"/>
      <c r="Q72" s="101"/>
      <c r="R72" s="101"/>
      <c r="S72" s="101"/>
      <c r="T72" s="75"/>
      <c r="U72" s="85"/>
      <c r="V72" s="85"/>
      <c r="W72" s="85"/>
      <c r="X72" s="85"/>
      <c r="Y72" s="85"/>
      <c r="Z72" s="85"/>
      <c r="AA72" s="85"/>
      <c r="AB72" s="85"/>
      <c r="AC72" s="85"/>
      <c r="AD72" s="85"/>
      <c r="AE72" s="85"/>
      <c r="AF72" s="85"/>
      <c r="AG72" s="85"/>
      <c r="AH72" s="85"/>
      <c r="AI72" s="85"/>
      <c r="AJ72" s="85"/>
      <c r="AK72" s="85"/>
      <c r="AL72" s="85"/>
      <c r="AM72" s="85"/>
      <c r="AN72" s="85"/>
      <c r="AO72" s="85"/>
      <c r="AP72" s="85"/>
      <c r="AQ72" s="85"/>
      <c r="AR72" s="85"/>
      <c r="AS72" s="85"/>
      <c r="AT72" s="85"/>
      <c r="AU72" s="85"/>
      <c r="AV72" s="85"/>
      <c r="AW72" s="85"/>
    </row>
    <row r="73" spans="1:49" ht="14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101"/>
      <c r="P73" s="101"/>
      <c r="Q73" s="101"/>
      <c r="R73" s="101"/>
      <c r="S73" s="101"/>
      <c r="T73" s="75"/>
      <c r="U73" s="85"/>
      <c r="V73" s="85"/>
      <c r="W73" s="85"/>
      <c r="X73" s="85"/>
      <c r="Y73" s="85"/>
      <c r="Z73" s="85"/>
      <c r="AA73" s="85"/>
      <c r="AB73" s="85"/>
      <c r="AC73" s="85"/>
      <c r="AD73" s="85"/>
      <c r="AE73" s="85"/>
      <c r="AF73" s="85"/>
      <c r="AG73" s="85"/>
      <c r="AH73" s="85"/>
      <c r="AI73" s="85"/>
      <c r="AJ73" s="85"/>
      <c r="AK73" s="85"/>
      <c r="AL73" s="85"/>
      <c r="AM73" s="85"/>
      <c r="AN73" s="85"/>
      <c r="AO73" s="85"/>
      <c r="AP73" s="85"/>
      <c r="AQ73" s="85"/>
      <c r="AR73" s="85"/>
      <c r="AS73" s="85"/>
      <c r="AT73" s="85"/>
      <c r="AU73" s="85"/>
      <c r="AV73" s="85"/>
      <c r="AW73" s="85"/>
    </row>
    <row r="74" spans="1:49" ht="14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101"/>
      <c r="P74" s="101"/>
      <c r="Q74" s="101"/>
      <c r="R74" s="101"/>
      <c r="S74" s="101"/>
      <c r="T74" s="75"/>
      <c r="U74" s="85"/>
      <c r="V74" s="85"/>
      <c r="W74" s="85"/>
      <c r="X74" s="85"/>
      <c r="Y74" s="85"/>
      <c r="Z74" s="85"/>
      <c r="AA74" s="85"/>
      <c r="AB74" s="85"/>
      <c r="AC74" s="85"/>
      <c r="AD74" s="85"/>
      <c r="AE74" s="85"/>
      <c r="AF74" s="85"/>
      <c r="AG74" s="85"/>
      <c r="AH74" s="85"/>
      <c r="AI74" s="85"/>
      <c r="AJ74" s="85"/>
      <c r="AK74" s="85"/>
      <c r="AL74" s="85"/>
      <c r="AM74" s="85"/>
      <c r="AN74" s="85"/>
      <c r="AO74" s="85"/>
      <c r="AP74" s="85"/>
      <c r="AQ74" s="85"/>
      <c r="AR74" s="85"/>
      <c r="AS74" s="85"/>
      <c r="AT74" s="85"/>
      <c r="AU74" s="85"/>
      <c r="AV74" s="85"/>
      <c r="AW74" s="85"/>
    </row>
  </sheetData>
  <sheetProtection algorithmName="SHA-512" hashValue="xJTWm76oh9KAW+sS3yVT0r3vYCl8Y8EjafLZhpAFf58ACkqPUDKLIW7R5EGFwkHvsOyDKhBcUZrGuN5FuUzfoA==" saltValue="4yLQoVMUNbr2q+0f2lGwow==" spinCount="100000" sheet="1" objects="1" scenarios="1"/>
  <phoneticPr fontId="3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823D0-91D4-5E46-81A4-1DD8B667A866}">
  <dimension ref="A1:BT7"/>
  <sheetViews>
    <sheetView zoomScale="110" zoomScaleNormal="110" zoomScalePageLayoutView="125" workbookViewId="0">
      <selection activeCell="M5" sqref="M5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4" width="19.83203125" customWidth="1"/>
    <col min="45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2" ht="112">
      <c r="A1" s="5" t="s">
        <v>129</v>
      </c>
      <c r="B1" s="5" t="s">
        <v>130</v>
      </c>
      <c r="C1" s="6" t="s">
        <v>131</v>
      </c>
      <c r="D1" s="7" t="s">
        <v>132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119</v>
      </c>
      <c r="R1" s="11" t="s">
        <v>120</v>
      </c>
      <c r="S1" s="11" t="s">
        <v>121</v>
      </c>
      <c r="T1" s="11" t="s">
        <v>122</v>
      </c>
      <c r="U1" s="11" t="s">
        <v>123</v>
      </c>
      <c r="V1" s="12" t="s">
        <v>124</v>
      </c>
      <c r="W1" s="13" t="s">
        <v>125</v>
      </c>
      <c r="X1" s="13" t="s">
        <v>143</v>
      </c>
      <c r="Y1" s="13" t="s">
        <v>144</v>
      </c>
      <c r="Z1" s="13" t="s">
        <v>145</v>
      </c>
      <c r="AA1" s="13" t="s">
        <v>146</v>
      </c>
      <c r="AB1" s="13" t="s">
        <v>147</v>
      </c>
      <c r="AC1" s="13" t="s">
        <v>148</v>
      </c>
      <c r="AD1" s="14" t="s">
        <v>149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113</v>
      </c>
      <c r="AN1" s="18" t="s">
        <v>114</v>
      </c>
      <c r="AO1" s="18" t="s">
        <v>115</v>
      </c>
      <c r="AP1" s="18" t="s">
        <v>116</v>
      </c>
      <c r="AQ1" s="19" t="s">
        <v>117</v>
      </c>
      <c r="AR1" s="20" t="s">
        <v>118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126</v>
      </c>
      <c r="BA1" s="28" t="s">
        <v>127</v>
      </c>
      <c r="BB1" s="27" t="s">
        <v>128</v>
      </c>
      <c r="BC1" s="28" t="s">
        <v>138</v>
      </c>
      <c r="BD1" s="29" t="s">
        <v>139</v>
      </c>
      <c r="BE1" s="26" t="s">
        <v>140</v>
      </c>
      <c r="BF1" s="30" t="s">
        <v>141</v>
      </c>
      <c r="BG1" s="26" t="s">
        <v>142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8"/>
      <c r="BO1" s="8"/>
      <c r="BP1" s="31" t="s">
        <v>12</v>
      </c>
      <c r="BQ1" s="31" t="s">
        <v>61</v>
      </c>
      <c r="BR1" s="32" t="s">
        <v>54</v>
      </c>
      <c r="BS1" s="32" t="s">
        <v>8</v>
      </c>
      <c r="BT1" s="31" t="s">
        <v>11</v>
      </c>
    </row>
    <row r="2" spans="1:72">
      <c r="A2" s="71">
        <v>1930</v>
      </c>
      <c r="B2" s="234">
        <v>42299</v>
      </c>
      <c r="C2" s="1" t="s">
        <v>224</v>
      </c>
      <c r="D2" s="203" t="s">
        <v>206</v>
      </c>
      <c r="E2" s="2"/>
      <c r="F2" s="2" t="s">
        <v>225</v>
      </c>
      <c r="G2" s="3">
        <v>42185</v>
      </c>
      <c r="H2" s="4" t="s">
        <v>226</v>
      </c>
      <c r="I2" s="4" t="s">
        <v>227</v>
      </c>
      <c r="J2" s="4"/>
      <c r="K2" s="72" t="s">
        <v>228</v>
      </c>
      <c r="L2" s="2" t="s">
        <v>229</v>
      </c>
      <c r="M2" s="235">
        <v>94.518181818181816</v>
      </c>
      <c r="N2" s="235">
        <v>31.399999999999995</v>
      </c>
      <c r="O2" s="2" t="s">
        <v>230</v>
      </c>
      <c r="P2" s="2">
        <v>500</v>
      </c>
      <c r="Q2" s="235">
        <v>23.227272727272727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72"/>
      <c r="AN2" s="72"/>
      <c r="AO2" s="72"/>
      <c r="AP2" s="72"/>
      <c r="AQ2" s="72" t="s">
        <v>231</v>
      </c>
      <c r="AR2" s="73" t="s">
        <v>227</v>
      </c>
      <c r="AT2" s="73"/>
      <c r="AU2" s="4" t="s">
        <v>232</v>
      </c>
      <c r="AV2" s="4">
        <v>9.3469999999999995</v>
      </c>
      <c r="AW2" s="73" t="s">
        <v>233</v>
      </c>
      <c r="AX2" s="72"/>
      <c r="AY2" s="73">
        <v>0</v>
      </c>
      <c r="AZ2" s="73">
        <v>0</v>
      </c>
      <c r="BA2" s="4">
        <v>0</v>
      </c>
      <c r="BB2" s="73">
        <v>0</v>
      </c>
      <c r="BC2" s="73">
        <v>0</v>
      </c>
      <c r="BD2" s="73">
        <v>0</v>
      </c>
      <c r="BE2" s="73">
        <v>0</v>
      </c>
      <c r="BF2" s="73">
        <v>0</v>
      </c>
      <c r="BG2" s="4">
        <v>0</v>
      </c>
      <c r="BH2" s="4">
        <v>0</v>
      </c>
      <c r="BI2" s="73"/>
      <c r="BJ2" s="73" t="s">
        <v>227</v>
      </c>
      <c r="BK2" s="4"/>
      <c r="BL2" s="4" t="s">
        <v>226</v>
      </c>
      <c r="BM2" s="4"/>
      <c r="BN2" s="4"/>
      <c r="BO2" s="4"/>
      <c r="BP2" s="2" t="s">
        <v>234</v>
      </c>
      <c r="BQ2" s="74" t="s">
        <v>176</v>
      </c>
      <c r="BR2" s="4">
        <v>20</v>
      </c>
      <c r="BS2" s="73" t="s">
        <v>227</v>
      </c>
      <c r="BT2" s="72"/>
    </row>
    <row r="3" spans="1:72">
      <c r="A3" s="71">
        <v>4941</v>
      </c>
      <c r="B3" s="234">
        <v>42299</v>
      </c>
      <c r="C3" s="1" t="s">
        <v>224</v>
      </c>
      <c r="D3" s="203" t="s">
        <v>206</v>
      </c>
      <c r="E3" s="2"/>
      <c r="F3" s="2" t="s">
        <v>225</v>
      </c>
      <c r="G3" s="3">
        <v>42179</v>
      </c>
      <c r="H3" s="4" t="s">
        <v>226</v>
      </c>
      <c r="I3" s="4" t="s">
        <v>227</v>
      </c>
      <c r="J3" s="4"/>
      <c r="K3" s="2" t="s">
        <v>210</v>
      </c>
      <c r="L3" s="2" t="s">
        <v>211</v>
      </c>
      <c r="M3" s="235">
        <v>94.509090909090901</v>
      </c>
      <c r="N3" s="235">
        <v>31.399999999999995</v>
      </c>
      <c r="O3" s="2" t="s">
        <v>230</v>
      </c>
      <c r="P3" s="2">
        <v>500</v>
      </c>
      <c r="Q3" s="235">
        <v>23.218181818181815</v>
      </c>
      <c r="R3" s="2"/>
      <c r="S3" s="2"/>
      <c r="T3" s="204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72"/>
      <c r="AN3" s="72"/>
      <c r="AO3" s="72"/>
      <c r="AP3" s="72"/>
      <c r="AQ3" s="72" t="s">
        <v>231</v>
      </c>
      <c r="AR3" s="73" t="s">
        <v>227</v>
      </c>
      <c r="AS3" s="73"/>
      <c r="AT3" s="73"/>
      <c r="AU3" s="4" t="s">
        <v>232</v>
      </c>
      <c r="AV3" s="4">
        <v>9.3469999999999995</v>
      </c>
      <c r="AW3" s="73" t="s">
        <v>233</v>
      </c>
      <c r="AX3" s="72"/>
      <c r="AY3" s="73">
        <v>0</v>
      </c>
      <c r="AZ3" s="73">
        <v>0</v>
      </c>
      <c r="BA3" s="4">
        <v>0</v>
      </c>
      <c r="BB3" s="73">
        <v>5</v>
      </c>
      <c r="BC3" s="73">
        <v>0</v>
      </c>
      <c r="BD3" s="73">
        <v>0</v>
      </c>
      <c r="BE3" s="73">
        <v>0</v>
      </c>
      <c r="BF3" s="73">
        <v>0</v>
      </c>
      <c r="BG3" s="4">
        <v>0</v>
      </c>
      <c r="BH3" s="4">
        <v>0</v>
      </c>
      <c r="BI3" s="73"/>
      <c r="BJ3" s="73"/>
      <c r="BK3" s="4"/>
      <c r="BL3" s="4" t="s">
        <v>227</v>
      </c>
      <c r="BM3" s="4"/>
      <c r="BN3" s="4"/>
      <c r="BO3" s="4"/>
      <c r="BP3" s="4"/>
      <c r="BQ3" s="4"/>
      <c r="BR3" s="4"/>
      <c r="BS3" s="73" t="s">
        <v>227</v>
      </c>
      <c r="BT3" s="205" t="s">
        <v>216</v>
      </c>
    </row>
    <row r="4" spans="1:72">
      <c r="A4" s="71">
        <v>1928</v>
      </c>
      <c r="B4" s="234">
        <v>42299</v>
      </c>
      <c r="C4" s="1" t="s">
        <v>189</v>
      </c>
      <c r="D4" s="203" t="s">
        <v>206</v>
      </c>
      <c r="E4" s="2"/>
      <c r="F4" s="2" t="s">
        <v>198</v>
      </c>
      <c r="G4" s="3">
        <v>42185</v>
      </c>
      <c r="H4" s="4" t="s">
        <v>191</v>
      </c>
      <c r="I4" s="4" t="s">
        <v>192</v>
      </c>
      <c r="J4" s="4"/>
      <c r="K4" s="72" t="s">
        <v>193</v>
      </c>
      <c r="L4" s="2" t="s">
        <v>194</v>
      </c>
      <c r="M4" s="2">
        <v>111.46</v>
      </c>
      <c r="N4" s="235">
        <v>31.399999999999995</v>
      </c>
      <c r="O4" s="2" t="s">
        <v>133</v>
      </c>
      <c r="P4" s="2">
        <v>500</v>
      </c>
      <c r="Q4" s="2">
        <v>23.23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14.87</v>
      </c>
      <c r="AG4" s="2"/>
      <c r="AH4" s="2"/>
      <c r="AI4" s="2"/>
      <c r="AJ4" s="2"/>
      <c r="AK4" s="2"/>
      <c r="AL4" s="2"/>
      <c r="AM4" s="72"/>
      <c r="AN4" s="72"/>
      <c r="AO4" s="72"/>
      <c r="AP4" s="72"/>
      <c r="AQ4" s="72" t="s">
        <v>199</v>
      </c>
      <c r="AR4" s="73" t="s">
        <v>192</v>
      </c>
      <c r="AT4" s="73"/>
      <c r="AU4" s="4" t="s">
        <v>196</v>
      </c>
      <c r="AV4" s="4">
        <v>9.3469999999999995</v>
      </c>
      <c r="AW4" s="73" t="s">
        <v>197</v>
      </c>
      <c r="AX4" s="72"/>
      <c r="AY4" s="73">
        <v>0</v>
      </c>
      <c r="AZ4" s="73">
        <v>0</v>
      </c>
      <c r="BA4" s="4">
        <v>0</v>
      </c>
      <c r="BB4" s="73">
        <v>0</v>
      </c>
      <c r="BC4" s="73">
        <v>0</v>
      </c>
      <c r="BD4" s="73">
        <v>0</v>
      </c>
      <c r="BE4" s="73">
        <v>0</v>
      </c>
      <c r="BF4" s="73">
        <v>0</v>
      </c>
      <c r="BG4" s="4">
        <v>0</v>
      </c>
      <c r="BH4" s="4">
        <v>0</v>
      </c>
      <c r="BI4" s="73"/>
      <c r="BJ4" s="73" t="s">
        <v>192</v>
      </c>
      <c r="BK4" s="4"/>
      <c r="BL4" s="4" t="s">
        <v>191</v>
      </c>
      <c r="BM4" s="4"/>
      <c r="BN4" s="4"/>
      <c r="BO4" s="4"/>
      <c r="BP4" s="236" t="s">
        <v>234</v>
      </c>
      <c r="BQ4" s="74" t="s">
        <v>176</v>
      </c>
      <c r="BR4" s="239">
        <v>20</v>
      </c>
      <c r="BS4" s="73" t="s">
        <v>192</v>
      </c>
      <c r="BT4" s="72"/>
    </row>
    <row r="5" spans="1:72" ht="13" customHeight="1">
      <c r="A5" s="236">
        <v>4939</v>
      </c>
      <c r="B5" s="234">
        <v>42299</v>
      </c>
      <c r="C5" s="238" t="s">
        <v>235</v>
      </c>
      <c r="D5" s="236" t="s">
        <v>206</v>
      </c>
      <c r="E5" s="236"/>
      <c r="F5" s="236" t="s">
        <v>245</v>
      </c>
      <c r="G5" s="237">
        <v>42179</v>
      </c>
      <c r="H5" s="239" t="s">
        <v>226</v>
      </c>
      <c r="I5" s="239" t="s">
        <v>227</v>
      </c>
      <c r="J5" s="239"/>
      <c r="K5" s="236" t="s">
        <v>210</v>
      </c>
      <c r="L5" s="236" t="s">
        <v>211</v>
      </c>
      <c r="M5" s="240">
        <v>111.44545454545454</v>
      </c>
      <c r="N5" s="240">
        <v>31.399999999999995</v>
      </c>
      <c r="O5" s="236" t="s">
        <v>246</v>
      </c>
      <c r="P5" s="236">
        <v>500</v>
      </c>
      <c r="Q5" s="240">
        <v>23.218181818181815</v>
      </c>
      <c r="R5" s="236"/>
      <c r="S5" s="240"/>
      <c r="T5" s="241"/>
      <c r="U5" s="236"/>
      <c r="V5" s="240" t="s">
        <v>241</v>
      </c>
      <c r="W5" s="240" t="s">
        <v>241</v>
      </c>
      <c r="X5" s="236"/>
      <c r="Y5" s="236"/>
      <c r="Z5" s="236"/>
      <c r="AA5" s="236"/>
      <c r="AB5" s="236"/>
      <c r="AC5" s="236"/>
      <c r="AD5" s="236"/>
      <c r="AE5" s="240" t="s">
        <v>241</v>
      </c>
      <c r="AF5" s="240">
        <v>14.872727272727271</v>
      </c>
      <c r="AG5" s="236"/>
      <c r="AH5" s="236"/>
      <c r="AI5" s="240" t="s">
        <v>241</v>
      </c>
      <c r="AJ5" s="236"/>
      <c r="AK5" s="236"/>
      <c r="AL5" s="236"/>
      <c r="AM5" s="236"/>
      <c r="AN5" s="240" t="s">
        <v>241</v>
      </c>
      <c r="AO5" s="240" t="s">
        <v>241</v>
      </c>
      <c r="AP5" s="240" t="s">
        <v>241</v>
      </c>
      <c r="AQ5" s="236" t="s">
        <v>247</v>
      </c>
      <c r="AR5" s="239" t="s">
        <v>238</v>
      </c>
      <c r="AS5" s="239"/>
      <c r="AT5" s="239"/>
      <c r="AU5" s="239" t="s">
        <v>243</v>
      </c>
      <c r="AV5" s="239">
        <v>9.3469999999999995</v>
      </c>
      <c r="AW5" s="239" t="s">
        <v>244</v>
      </c>
      <c r="AX5" s="236"/>
      <c r="AY5" s="239">
        <v>0</v>
      </c>
      <c r="AZ5" s="239">
        <v>0</v>
      </c>
      <c r="BA5" s="239">
        <v>0</v>
      </c>
      <c r="BB5" s="239">
        <v>5</v>
      </c>
      <c r="BC5" s="239">
        <v>0</v>
      </c>
      <c r="BD5" s="239">
        <v>0</v>
      </c>
      <c r="BE5" s="239">
        <v>0</v>
      </c>
      <c r="BF5" s="239">
        <v>0</v>
      </c>
      <c r="BG5" s="239">
        <v>0</v>
      </c>
      <c r="BH5" s="239">
        <v>0</v>
      </c>
      <c r="BI5" s="239"/>
      <c r="BJ5" s="239"/>
      <c r="BK5" s="239"/>
      <c r="BL5" s="239" t="s">
        <v>238</v>
      </c>
      <c r="BM5" s="239"/>
      <c r="BN5" s="239"/>
      <c r="BO5" s="239"/>
      <c r="BP5" s="239"/>
      <c r="BQ5" s="239"/>
      <c r="BR5" s="239"/>
      <c r="BS5" s="239" t="s">
        <v>238</v>
      </c>
      <c r="BT5" s="242" t="s">
        <v>216</v>
      </c>
    </row>
    <row r="6" spans="1:72" ht="13" customHeight="1">
      <c r="A6" s="236">
        <v>1931</v>
      </c>
      <c r="B6" s="234">
        <v>42299</v>
      </c>
      <c r="C6" s="238" t="s">
        <v>235</v>
      </c>
      <c r="D6" s="236" t="s">
        <v>206</v>
      </c>
      <c r="E6" s="236"/>
      <c r="F6" s="236" t="s">
        <v>236</v>
      </c>
      <c r="G6" s="237">
        <v>42185</v>
      </c>
      <c r="H6" s="239" t="s">
        <v>237</v>
      </c>
      <c r="I6" s="239" t="s">
        <v>238</v>
      </c>
      <c r="J6" s="239"/>
      <c r="K6" s="236" t="s">
        <v>239</v>
      </c>
      <c r="L6" s="236" t="s">
        <v>240</v>
      </c>
      <c r="M6" s="240">
        <v>102.37272727272726</v>
      </c>
      <c r="N6" s="240">
        <v>25.881818181818179</v>
      </c>
      <c r="O6" s="236"/>
      <c r="P6" s="236"/>
      <c r="Q6" s="240" t="s">
        <v>241</v>
      </c>
      <c r="R6" s="236"/>
      <c r="S6" s="240"/>
      <c r="T6" s="241"/>
      <c r="U6" s="236"/>
      <c r="V6" s="240" t="s">
        <v>241</v>
      </c>
      <c r="W6" s="240">
        <v>10.927272727272726</v>
      </c>
      <c r="X6" s="236"/>
      <c r="Y6" s="236"/>
      <c r="Z6" s="236"/>
      <c r="AA6" s="236"/>
      <c r="AB6" s="236"/>
      <c r="AC6" s="236"/>
      <c r="AD6" s="236"/>
      <c r="AE6" s="240" t="s">
        <v>241</v>
      </c>
      <c r="AF6" s="240" t="s">
        <v>241</v>
      </c>
      <c r="AG6" s="236"/>
      <c r="AH6" s="236"/>
      <c r="AI6" s="240">
        <v>18.672727272727272</v>
      </c>
      <c r="AJ6" s="236"/>
      <c r="AK6" s="236"/>
      <c r="AL6" s="236"/>
      <c r="AM6" s="236"/>
      <c r="AN6" s="240" t="s">
        <v>241</v>
      </c>
      <c r="AO6" s="240" t="s">
        <v>241</v>
      </c>
      <c r="AP6" s="240" t="s">
        <v>241</v>
      </c>
      <c r="AQ6" s="236" t="s">
        <v>242</v>
      </c>
      <c r="AR6" s="239" t="s">
        <v>238</v>
      </c>
      <c r="AS6" s="239"/>
      <c r="AT6" s="239"/>
      <c r="AU6" s="239" t="s">
        <v>243</v>
      </c>
      <c r="AV6" s="239">
        <v>9.3469999999999995</v>
      </c>
      <c r="AW6" s="239" t="s">
        <v>244</v>
      </c>
      <c r="AX6" s="236"/>
      <c r="AY6" s="239">
        <v>0</v>
      </c>
      <c r="AZ6" s="239">
        <v>0</v>
      </c>
      <c r="BA6" s="239">
        <v>0</v>
      </c>
      <c r="BB6" s="239">
        <v>0</v>
      </c>
      <c r="BC6" s="239">
        <v>0</v>
      </c>
      <c r="BD6" s="239">
        <v>0</v>
      </c>
      <c r="BE6" s="239">
        <v>0</v>
      </c>
      <c r="BF6" s="239">
        <v>0</v>
      </c>
      <c r="BG6" s="239">
        <v>0</v>
      </c>
      <c r="BH6" s="239">
        <v>0</v>
      </c>
      <c r="BI6" s="239"/>
      <c r="BJ6" s="239" t="s">
        <v>238</v>
      </c>
      <c r="BK6" s="239"/>
      <c r="BL6" s="4" t="s">
        <v>191</v>
      </c>
      <c r="BM6" s="239"/>
      <c r="BN6" s="239"/>
      <c r="BO6" s="239"/>
      <c r="BP6" s="236" t="s">
        <v>234</v>
      </c>
      <c r="BQ6" s="242" t="s">
        <v>176</v>
      </c>
      <c r="BR6" s="239">
        <v>20</v>
      </c>
      <c r="BS6" s="239" t="s">
        <v>238</v>
      </c>
      <c r="BT6" s="236"/>
    </row>
    <row r="7" spans="1:72" ht="13" customHeight="1">
      <c r="A7" s="236">
        <v>4942</v>
      </c>
      <c r="B7" s="234">
        <v>42299</v>
      </c>
      <c r="C7" s="238" t="s">
        <v>235</v>
      </c>
      <c r="D7" s="236" t="s">
        <v>206</v>
      </c>
      <c r="E7" s="236"/>
      <c r="F7" s="236" t="s">
        <v>236</v>
      </c>
      <c r="G7" s="237">
        <v>42179</v>
      </c>
      <c r="H7" s="239" t="s">
        <v>226</v>
      </c>
      <c r="I7" s="239" t="s">
        <v>227</v>
      </c>
      <c r="J7" s="239"/>
      <c r="K7" s="236" t="s">
        <v>210</v>
      </c>
      <c r="L7" s="236" t="s">
        <v>211</v>
      </c>
      <c r="M7" s="240">
        <v>102.37272727272726</v>
      </c>
      <c r="N7" s="240">
        <v>25.836363636363636</v>
      </c>
      <c r="O7" s="236"/>
      <c r="P7" s="236"/>
      <c r="Q7" s="240" t="s">
        <v>241</v>
      </c>
      <c r="R7" s="236"/>
      <c r="S7" s="240"/>
      <c r="T7" s="241"/>
      <c r="U7" s="236"/>
      <c r="V7" s="240" t="s">
        <v>241</v>
      </c>
      <c r="W7" s="240">
        <v>10.918181818181818</v>
      </c>
      <c r="X7" s="236"/>
      <c r="Y7" s="236"/>
      <c r="Z7" s="236"/>
      <c r="AA7" s="236"/>
      <c r="AB7" s="236"/>
      <c r="AC7" s="236"/>
      <c r="AD7" s="236"/>
      <c r="AE7" s="240" t="s">
        <v>241</v>
      </c>
      <c r="AF7" s="240" t="s">
        <v>241</v>
      </c>
      <c r="AG7" s="236"/>
      <c r="AH7" s="236"/>
      <c r="AI7" s="240">
        <v>18.309999999999999</v>
      </c>
      <c r="AJ7" s="236"/>
      <c r="AK7" s="236"/>
      <c r="AL7" s="236"/>
      <c r="AM7" s="236"/>
      <c r="AN7" s="240" t="s">
        <v>241</v>
      </c>
      <c r="AO7" s="240" t="s">
        <v>241</v>
      </c>
      <c r="AP7" s="240" t="s">
        <v>241</v>
      </c>
      <c r="AQ7" s="236" t="s">
        <v>242</v>
      </c>
      <c r="AR7" s="239" t="s">
        <v>238</v>
      </c>
      <c r="AS7" s="239"/>
      <c r="AT7" s="239"/>
      <c r="AU7" s="239" t="s">
        <v>243</v>
      </c>
      <c r="AV7" s="239">
        <v>9.3469999999999995</v>
      </c>
      <c r="AW7" s="239" t="s">
        <v>244</v>
      </c>
      <c r="AX7" s="236"/>
      <c r="AY7" s="239">
        <v>0</v>
      </c>
      <c r="AZ7" s="239">
        <v>0</v>
      </c>
      <c r="BA7" s="239">
        <v>0</v>
      </c>
      <c r="BB7" s="239">
        <v>5</v>
      </c>
      <c r="BC7" s="239">
        <v>0</v>
      </c>
      <c r="BD7" s="239">
        <v>0</v>
      </c>
      <c r="BE7" s="239">
        <v>0</v>
      </c>
      <c r="BF7" s="239">
        <v>0</v>
      </c>
      <c r="BG7" s="239">
        <v>0</v>
      </c>
      <c r="BH7" s="239">
        <v>0</v>
      </c>
      <c r="BI7" s="239"/>
      <c r="BJ7" s="239"/>
      <c r="BK7" s="239"/>
      <c r="BL7" s="239" t="s">
        <v>238</v>
      </c>
      <c r="BM7" s="239"/>
      <c r="BN7" s="239"/>
      <c r="BO7" s="239"/>
      <c r="BP7" s="239"/>
      <c r="BQ7" s="239"/>
      <c r="BR7" s="239"/>
      <c r="BS7" s="239" t="s">
        <v>238</v>
      </c>
      <c r="BT7" s="242" t="s">
        <v>216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Notes</vt:lpstr>
      <vt:lpstr>TAS Bills October 2019</vt:lpstr>
      <vt:lpstr>TAS Bills April 2019</vt:lpstr>
      <vt:lpstr>TAS Bills October 2018</vt:lpstr>
      <vt:lpstr>TAS Bills April 2018</vt:lpstr>
      <vt:lpstr>TAS Bills October 2017</vt:lpstr>
      <vt:lpstr>TAS Bills April 2017</vt:lpstr>
      <vt:lpstr>TAS Bills April 2016</vt:lpstr>
      <vt:lpstr>TAS Oct 2019</vt:lpstr>
      <vt:lpstr>TAS Apr 2019</vt:lpstr>
      <vt:lpstr>TAS Oct 2018</vt:lpstr>
      <vt:lpstr>TAS Apr 2018</vt:lpstr>
      <vt:lpstr>TAS Oct 2017</vt:lpstr>
      <vt:lpstr>TAS Apr 2017</vt:lpstr>
      <vt:lpstr>TAS Apr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Mauseth</dc:creator>
  <cp:lastModifiedBy>Michael  John Thompson</cp:lastModifiedBy>
  <dcterms:created xsi:type="dcterms:W3CDTF">2016-05-03T06:20:53Z</dcterms:created>
  <dcterms:modified xsi:type="dcterms:W3CDTF">2019-11-20T23:50:45Z</dcterms:modified>
</cp:coreProperties>
</file>