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NSW/"/>
    </mc:Choice>
  </mc:AlternateContent>
  <xr:revisionPtr revIDLastSave="0" documentId="13_ncr:1_{58FC5AF8-B4C8-8B41-A330-3728BBC6C34F}" xr6:coauthVersionLast="47" xr6:coauthVersionMax="47" xr10:uidLastSave="{00000000-0000-0000-0000-000000000000}"/>
  <workbookProtection workbookAlgorithmName="SHA-512" workbookHashValue="wtCoUNxwqT0sA4uVOWuGdSWXIiyt4Jg/dbEgpCkf0bFvA3kSSSmS/F/WcSKMRNIk2PCfeGpf/uq7lSJtP8hNmQ==" workbookSaltValue="fOGhXI8MdLnXSM+n5zolRw==" workbookSpinCount="100000" lockStructure="1"/>
  <bookViews>
    <workbookView xWindow="1980" yWindow="840" windowWidth="38400" windowHeight="19500" tabRatio="500" activeTab="1" xr2:uid="{00000000-000D-0000-FFFF-FFFF00000000}"/>
  </bookViews>
  <sheets>
    <sheet name="Notes" sheetId="3" r:id="rId1"/>
    <sheet name="Bills NSW October 2023" sheetId="31" r:id="rId2"/>
    <sheet name="Bills NSW April 2023" sheetId="29" r:id="rId3"/>
    <sheet name="Bills NSW October 2022" sheetId="27" r:id="rId4"/>
    <sheet name="Bills NSW Apr 2022" sheetId="25" r:id="rId5"/>
    <sheet name="Bills NSW October 2021" sheetId="23" r:id="rId6"/>
    <sheet name="Bills NSW April 2021" sheetId="20" r:id="rId7"/>
    <sheet name="Bills NSW October 2020" sheetId="19" r:id="rId8"/>
    <sheet name="Bills NSW April 2020" sheetId="17" r:id="rId9"/>
    <sheet name="Bills NSW October 2019" sheetId="15" r:id="rId10"/>
    <sheet name="Bills NSW April 2019" sheetId="12" r:id="rId11"/>
    <sheet name="Bills NSW October 2018" sheetId="11" r:id="rId12"/>
    <sheet name="Bills NSW April 2018" sheetId="9" r:id="rId13"/>
    <sheet name="Bills NSW October 2017" sheetId="7" r:id="rId14"/>
    <sheet name="Bills NSW April 2017" sheetId="5" r:id="rId15"/>
    <sheet name="Bills NSW April 2016" sheetId="2" r:id="rId16"/>
    <sheet name="NSW Oct 2023" sheetId="30" state="hidden" r:id="rId17"/>
    <sheet name="NSW Apr 2023" sheetId="28" state="hidden" r:id="rId18"/>
    <sheet name="NSW Oct 2022" sheetId="26" state="hidden" r:id="rId19"/>
    <sheet name="NSW Apr 2022" sheetId="24" state="hidden" r:id="rId20"/>
    <sheet name="NSW Oct 2021" sheetId="22" state="hidden" r:id="rId21"/>
    <sheet name="NSW Apr 2021" sheetId="21" state="hidden" r:id="rId22"/>
    <sheet name="NSW Oct 2020" sheetId="18" state="hidden" r:id="rId23"/>
    <sheet name="NSW Apr 2020" sheetId="16" state="hidden" r:id="rId24"/>
    <sheet name="NSW Oct 2019" sheetId="14" state="hidden" r:id="rId25"/>
    <sheet name="NSW Apr 2019" sheetId="13" state="hidden" r:id="rId26"/>
    <sheet name="NSW Oct 2018" sheetId="10" state="hidden" r:id="rId27"/>
    <sheet name="NSW Apr 2018" sheetId="8" state="hidden" r:id="rId28"/>
    <sheet name="NSW Oct 2017" sheetId="6" state="hidden" r:id="rId29"/>
    <sheet name="NSW Apr 2017" sheetId="4" state="hidden" r:id="rId30"/>
    <sheet name="NSW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3" i="31" l="1"/>
  <c r="X43" i="31"/>
  <c r="W43" i="31"/>
  <c r="V43" i="31"/>
  <c r="R43" i="31"/>
  <c r="Q43" i="31"/>
  <c r="P43" i="31"/>
  <c r="O43" i="31"/>
  <c r="N43" i="31"/>
  <c r="L43" i="31"/>
  <c r="K43" i="31"/>
  <c r="J43" i="31"/>
  <c r="I43" i="31"/>
  <c r="H43" i="31"/>
  <c r="E43" i="31"/>
  <c r="F43" i="31" s="1"/>
  <c r="M43" i="31" s="1"/>
  <c r="D43" i="31"/>
  <c r="C43" i="31"/>
  <c r="B43" i="31"/>
  <c r="Y42" i="31"/>
  <c r="X42" i="31"/>
  <c r="W42" i="31"/>
  <c r="V42" i="31"/>
  <c r="R42" i="31"/>
  <c r="Q42" i="31"/>
  <c r="P42" i="31"/>
  <c r="O42" i="31"/>
  <c r="N42" i="31"/>
  <c r="L42" i="31"/>
  <c r="K42" i="31"/>
  <c r="J42" i="31"/>
  <c r="I42" i="31"/>
  <c r="H42" i="31"/>
  <c r="E42" i="31"/>
  <c r="G42" i="31" s="1"/>
  <c r="D42" i="31"/>
  <c r="C42" i="31"/>
  <c r="B42" i="31"/>
  <c r="Y41" i="31"/>
  <c r="X41" i="31"/>
  <c r="W41" i="31"/>
  <c r="V41" i="31"/>
  <c r="R41" i="31"/>
  <c r="Q41" i="31"/>
  <c r="P41" i="31"/>
  <c r="O41" i="31"/>
  <c r="N41" i="31"/>
  <c r="L41" i="31"/>
  <c r="K41" i="31"/>
  <c r="J41" i="31"/>
  <c r="I41" i="31"/>
  <c r="H41" i="31"/>
  <c r="E41" i="31"/>
  <c r="G41" i="31" s="1"/>
  <c r="D41" i="31"/>
  <c r="C41" i="31"/>
  <c r="B41" i="31"/>
  <c r="AA41" i="31" s="1"/>
  <c r="Y40" i="31"/>
  <c r="Z40" i="31" s="1"/>
  <c r="X40" i="31"/>
  <c r="W40" i="31"/>
  <c r="V40" i="31"/>
  <c r="R40" i="31"/>
  <c r="Q40" i="31"/>
  <c r="P40" i="31"/>
  <c r="O40" i="31"/>
  <c r="N40" i="31"/>
  <c r="L40" i="31"/>
  <c r="K40" i="31"/>
  <c r="J40" i="31"/>
  <c r="I40" i="31"/>
  <c r="H40" i="31"/>
  <c r="E40" i="31"/>
  <c r="G40" i="31" s="1"/>
  <c r="D40" i="31"/>
  <c r="C40" i="31"/>
  <c r="B40" i="31"/>
  <c r="AA40" i="31" s="1"/>
  <c r="A40" i="31"/>
  <c r="Y39" i="31"/>
  <c r="X39" i="31"/>
  <c r="W39" i="31"/>
  <c r="V39" i="31"/>
  <c r="R39" i="31"/>
  <c r="Q39" i="31"/>
  <c r="P39" i="31"/>
  <c r="O39" i="31"/>
  <c r="N39" i="31"/>
  <c r="L39" i="31"/>
  <c r="K39" i="31"/>
  <c r="J39" i="31"/>
  <c r="I39" i="31"/>
  <c r="H39" i="31"/>
  <c r="E39" i="31"/>
  <c r="G39" i="31" s="1"/>
  <c r="D39" i="31"/>
  <c r="C39" i="31"/>
  <c r="B39" i="31"/>
  <c r="Y38" i="31"/>
  <c r="X38" i="31"/>
  <c r="W38" i="31"/>
  <c r="V38" i="31"/>
  <c r="Q38" i="31"/>
  <c r="P38" i="31"/>
  <c r="O38" i="31"/>
  <c r="N38" i="31"/>
  <c r="L38" i="31"/>
  <c r="K38" i="31"/>
  <c r="J38" i="31"/>
  <c r="I38" i="31"/>
  <c r="H38" i="31"/>
  <c r="E38" i="31"/>
  <c r="G38" i="31" s="1"/>
  <c r="D38" i="31"/>
  <c r="C38" i="31"/>
  <c r="B38" i="31"/>
  <c r="AA38" i="31" s="1"/>
  <c r="A38" i="31"/>
  <c r="Y37" i="31"/>
  <c r="X37" i="31"/>
  <c r="Z37" i="31" s="1"/>
  <c r="W37" i="31"/>
  <c r="V37" i="31"/>
  <c r="Q37" i="31"/>
  <c r="P37" i="31"/>
  <c r="O37" i="31"/>
  <c r="K37" i="31"/>
  <c r="J37" i="31"/>
  <c r="I37" i="31"/>
  <c r="E37" i="31"/>
  <c r="H37" i="31" s="1"/>
  <c r="D37" i="31"/>
  <c r="C37" i="31"/>
  <c r="B37" i="31"/>
  <c r="AA37" i="31" s="1"/>
  <c r="Y36" i="31"/>
  <c r="X36" i="31"/>
  <c r="W36" i="31"/>
  <c r="V36" i="31"/>
  <c r="Q36" i="31"/>
  <c r="P36" i="31"/>
  <c r="K36" i="31"/>
  <c r="J36" i="31"/>
  <c r="E36" i="31"/>
  <c r="L36" i="31" s="1"/>
  <c r="D36" i="31"/>
  <c r="C36" i="31"/>
  <c r="B36" i="31"/>
  <c r="AA36" i="31" s="1"/>
  <c r="Y35" i="31"/>
  <c r="X35" i="31"/>
  <c r="W35" i="31"/>
  <c r="V35" i="31"/>
  <c r="Q35" i="31"/>
  <c r="P35" i="31"/>
  <c r="O35" i="31"/>
  <c r="N35" i="31"/>
  <c r="K35" i="31"/>
  <c r="J35" i="31"/>
  <c r="I35" i="31"/>
  <c r="H35" i="31"/>
  <c r="E35" i="31"/>
  <c r="G35" i="31" s="1"/>
  <c r="D35" i="31"/>
  <c r="C35" i="31"/>
  <c r="B35" i="31"/>
  <c r="AA35" i="31" s="1"/>
  <c r="Y34" i="31"/>
  <c r="X34" i="31"/>
  <c r="W34" i="31"/>
  <c r="V34" i="31"/>
  <c r="Q34" i="31"/>
  <c r="P34" i="31"/>
  <c r="K34" i="31"/>
  <c r="J34" i="31"/>
  <c r="E34" i="31"/>
  <c r="L34" i="31" s="1"/>
  <c r="D34" i="31"/>
  <c r="C34" i="31"/>
  <c r="B34" i="31"/>
  <c r="A34" i="31"/>
  <c r="Y33" i="31"/>
  <c r="X33" i="31"/>
  <c r="W33" i="31"/>
  <c r="V33" i="31"/>
  <c r="Q33" i="31"/>
  <c r="P33" i="31"/>
  <c r="O33" i="31"/>
  <c r="K33" i="31"/>
  <c r="J33" i="31"/>
  <c r="I33" i="31"/>
  <c r="E33" i="31"/>
  <c r="H33" i="31" s="1"/>
  <c r="D33" i="31"/>
  <c r="C33" i="31"/>
  <c r="B33" i="31"/>
  <c r="Y32" i="31"/>
  <c r="X32" i="31"/>
  <c r="W32" i="31"/>
  <c r="V32" i="31"/>
  <c r="Q32" i="31"/>
  <c r="P32" i="31"/>
  <c r="O32" i="31"/>
  <c r="N32" i="31"/>
  <c r="K32" i="31"/>
  <c r="J32" i="31"/>
  <c r="I32" i="31"/>
  <c r="H32" i="31"/>
  <c r="E32" i="31"/>
  <c r="L32" i="31" s="1"/>
  <c r="D32" i="31"/>
  <c r="C32" i="31"/>
  <c r="B32" i="31"/>
  <c r="Y31" i="31"/>
  <c r="X31" i="31"/>
  <c r="W31" i="31"/>
  <c r="V31" i="31"/>
  <c r="Q31" i="31"/>
  <c r="P31" i="31"/>
  <c r="O31" i="31"/>
  <c r="N31" i="31"/>
  <c r="K31" i="31"/>
  <c r="J31" i="31"/>
  <c r="I31" i="31"/>
  <c r="H31" i="31"/>
  <c r="E31" i="31"/>
  <c r="F31" i="31" s="1"/>
  <c r="D31" i="31"/>
  <c r="C31" i="31"/>
  <c r="B31" i="31"/>
  <c r="A31" i="31"/>
  <c r="Y30" i="31"/>
  <c r="X30" i="31"/>
  <c r="W30" i="31"/>
  <c r="V30" i="31"/>
  <c r="R30" i="31"/>
  <c r="Q30" i="31"/>
  <c r="P30" i="31"/>
  <c r="O30" i="31"/>
  <c r="N30" i="31"/>
  <c r="L30" i="31"/>
  <c r="K30" i="31"/>
  <c r="J30" i="31"/>
  <c r="I30" i="31"/>
  <c r="H30" i="31"/>
  <c r="E30" i="31"/>
  <c r="G30" i="31" s="1"/>
  <c r="D30" i="31"/>
  <c r="C30" i="31"/>
  <c r="B30" i="31"/>
  <c r="AA30" i="31" s="1"/>
  <c r="Y29" i="31"/>
  <c r="X29" i="31"/>
  <c r="W29" i="31"/>
  <c r="V29" i="31"/>
  <c r="Q29" i="31"/>
  <c r="P29" i="31"/>
  <c r="O29" i="31"/>
  <c r="N29" i="31"/>
  <c r="K29" i="31"/>
  <c r="J29" i="31"/>
  <c r="I29" i="31"/>
  <c r="H29" i="31"/>
  <c r="E29" i="31"/>
  <c r="G29" i="31" s="1"/>
  <c r="D29" i="31"/>
  <c r="C29" i="31"/>
  <c r="B29" i="31"/>
  <c r="AA29" i="31" s="1"/>
  <c r="A29" i="31"/>
  <c r="Y28" i="31"/>
  <c r="X28" i="31"/>
  <c r="W28" i="31"/>
  <c r="V28" i="31"/>
  <c r="Q28" i="31"/>
  <c r="P28" i="31"/>
  <c r="O28" i="31"/>
  <c r="L28" i="31"/>
  <c r="K28" i="31"/>
  <c r="J28" i="31"/>
  <c r="I28" i="31"/>
  <c r="E28" i="31"/>
  <c r="G28" i="31" s="1"/>
  <c r="D28" i="31"/>
  <c r="C28" i="31"/>
  <c r="B28" i="31"/>
  <c r="AA28" i="31" s="1"/>
  <c r="Y27" i="31"/>
  <c r="X27" i="31"/>
  <c r="W27" i="31"/>
  <c r="V27" i="31"/>
  <c r="Q27" i="31"/>
  <c r="P27" i="31"/>
  <c r="K27" i="31"/>
  <c r="J27" i="31"/>
  <c r="E27" i="31"/>
  <c r="H27" i="31" s="1"/>
  <c r="D27" i="31"/>
  <c r="C27" i="31"/>
  <c r="B27" i="31"/>
  <c r="AA27" i="31" s="1"/>
  <c r="Y26" i="31"/>
  <c r="X26" i="31"/>
  <c r="W26" i="31"/>
  <c r="V26" i="31"/>
  <c r="Q26" i="31"/>
  <c r="P26" i="31"/>
  <c r="O26" i="31"/>
  <c r="N26" i="31"/>
  <c r="K26" i="31"/>
  <c r="J26" i="31"/>
  <c r="I26" i="31"/>
  <c r="H26" i="31"/>
  <c r="E26" i="31"/>
  <c r="G26" i="31" s="1"/>
  <c r="D26" i="31"/>
  <c r="C26" i="31"/>
  <c r="B26" i="31"/>
  <c r="AA26" i="31" s="1"/>
  <c r="Y25" i="31"/>
  <c r="X25" i="31"/>
  <c r="W25" i="31"/>
  <c r="V25" i="31"/>
  <c r="Q25" i="31"/>
  <c r="P25" i="31"/>
  <c r="K25" i="31"/>
  <c r="J25" i="31"/>
  <c r="E25" i="31"/>
  <c r="I25" i="31" s="1"/>
  <c r="D25" i="31"/>
  <c r="C25" i="31"/>
  <c r="B25" i="31"/>
  <c r="AA25" i="31" s="1"/>
  <c r="A25" i="31"/>
  <c r="Y24" i="31"/>
  <c r="X24" i="31"/>
  <c r="W24" i="31"/>
  <c r="V24" i="31"/>
  <c r="R24" i="31"/>
  <c r="Q24" i="31"/>
  <c r="P24" i="31"/>
  <c r="O24" i="31"/>
  <c r="N24" i="31"/>
  <c r="L24" i="31"/>
  <c r="K24" i="31"/>
  <c r="J24" i="31"/>
  <c r="I24" i="31"/>
  <c r="H24" i="31"/>
  <c r="E24" i="31"/>
  <c r="G24" i="31" s="1"/>
  <c r="D24" i="31"/>
  <c r="C24" i="31"/>
  <c r="B24" i="31"/>
  <c r="AA24" i="31" s="1"/>
  <c r="Y23" i="31"/>
  <c r="X23" i="31"/>
  <c r="W23" i="31"/>
  <c r="V23" i="31"/>
  <c r="R23" i="31"/>
  <c r="Q23" i="31"/>
  <c r="P23" i="31"/>
  <c r="O23" i="31"/>
  <c r="N23" i="31"/>
  <c r="L23" i="31"/>
  <c r="K23" i="31"/>
  <c r="J23" i="31"/>
  <c r="I23" i="31"/>
  <c r="H23" i="31"/>
  <c r="E23" i="31"/>
  <c r="G23" i="31" s="1"/>
  <c r="D23" i="31"/>
  <c r="C23" i="31"/>
  <c r="B23" i="31"/>
  <c r="Y22" i="31"/>
  <c r="X22" i="31"/>
  <c r="W22" i="31"/>
  <c r="V22" i="31"/>
  <c r="R22" i="31"/>
  <c r="Q22" i="31"/>
  <c r="P22" i="31"/>
  <c r="O22" i="31"/>
  <c r="N22" i="31"/>
  <c r="L22" i="31"/>
  <c r="K22" i="31"/>
  <c r="J22" i="31"/>
  <c r="I22" i="31"/>
  <c r="H22" i="31"/>
  <c r="E22" i="31"/>
  <c r="G22" i="31" s="1"/>
  <c r="D22" i="31"/>
  <c r="C22" i="31"/>
  <c r="B22" i="31"/>
  <c r="AA22" i="31" s="1"/>
  <c r="A22" i="31"/>
  <c r="Y21" i="31"/>
  <c r="X21" i="31"/>
  <c r="W21" i="31"/>
  <c r="V21" i="31"/>
  <c r="E21" i="31"/>
  <c r="L21" i="31" s="1"/>
  <c r="D21" i="31"/>
  <c r="C21" i="31"/>
  <c r="B21" i="31"/>
  <c r="AA21" i="31" s="1"/>
  <c r="A21" i="31"/>
  <c r="Y20" i="31"/>
  <c r="X20" i="31"/>
  <c r="W20" i="31"/>
  <c r="V20" i="31"/>
  <c r="Q20" i="31"/>
  <c r="P20" i="31"/>
  <c r="O20" i="31"/>
  <c r="N20" i="31"/>
  <c r="K20" i="31"/>
  <c r="J20" i="31"/>
  <c r="I20" i="31"/>
  <c r="H20" i="31"/>
  <c r="E20" i="31"/>
  <c r="G20" i="31" s="1"/>
  <c r="D20" i="31"/>
  <c r="C20" i="31"/>
  <c r="B20" i="31"/>
  <c r="AA20" i="31" s="1"/>
  <c r="A20" i="31"/>
  <c r="Y19" i="31"/>
  <c r="X19" i="31"/>
  <c r="W19" i="31"/>
  <c r="V19" i="31"/>
  <c r="Q19" i="31"/>
  <c r="P19" i="31"/>
  <c r="O19" i="31"/>
  <c r="K19" i="31"/>
  <c r="J19" i="31"/>
  <c r="I19" i="31"/>
  <c r="E19" i="31"/>
  <c r="G19" i="31" s="1"/>
  <c r="D19" i="31"/>
  <c r="C19" i="31"/>
  <c r="B19" i="31"/>
  <c r="AA19" i="31" s="1"/>
  <c r="Y18" i="31"/>
  <c r="X18" i="31"/>
  <c r="W18" i="31"/>
  <c r="V18" i="31"/>
  <c r="Q18" i="31"/>
  <c r="P18" i="31"/>
  <c r="K18" i="31"/>
  <c r="J18" i="31"/>
  <c r="E18" i="31"/>
  <c r="H18" i="31" s="1"/>
  <c r="D18" i="31"/>
  <c r="C18" i="31"/>
  <c r="B18" i="31"/>
  <c r="Y17" i="31"/>
  <c r="X17" i="31"/>
  <c r="W17" i="31"/>
  <c r="V17" i="31"/>
  <c r="Q17" i="31"/>
  <c r="P17" i="31"/>
  <c r="K17" i="31"/>
  <c r="J17" i="31"/>
  <c r="E17" i="31"/>
  <c r="G17" i="31" s="1"/>
  <c r="D17" i="31"/>
  <c r="C17" i="31"/>
  <c r="B17" i="31"/>
  <c r="AA17" i="31" s="1"/>
  <c r="Y16" i="31"/>
  <c r="X16" i="31"/>
  <c r="W16" i="31"/>
  <c r="V16" i="31"/>
  <c r="Q16" i="31"/>
  <c r="P16" i="31"/>
  <c r="K16" i="31"/>
  <c r="J16" i="31"/>
  <c r="E16" i="31"/>
  <c r="G16" i="31" s="1"/>
  <c r="D16" i="31"/>
  <c r="C16" i="31"/>
  <c r="B16" i="31"/>
  <c r="A16" i="31"/>
  <c r="Y15" i="31"/>
  <c r="X15" i="31"/>
  <c r="W15" i="31"/>
  <c r="V15" i="31"/>
  <c r="R15" i="31"/>
  <c r="Q15" i="31"/>
  <c r="P15" i="31"/>
  <c r="O15" i="31"/>
  <c r="N15" i="31"/>
  <c r="L15" i="31"/>
  <c r="K15" i="31"/>
  <c r="J15" i="31"/>
  <c r="I15" i="31"/>
  <c r="H15" i="31"/>
  <c r="E15" i="31"/>
  <c r="G15" i="31" s="1"/>
  <c r="D15" i="31"/>
  <c r="C15" i="31"/>
  <c r="B15" i="31"/>
  <c r="AA15" i="31" s="1"/>
  <c r="Y14" i="31"/>
  <c r="X14" i="31"/>
  <c r="W14" i="31"/>
  <c r="V14" i="31"/>
  <c r="H14" i="31"/>
  <c r="E14" i="31"/>
  <c r="L14" i="31" s="1"/>
  <c r="D14" i="31"/>
  <c r="C14" i="31"/>
  <c r="B14" i="31"/>
  <c r="AA14" i="31" s="1"/>
  <c r="Y13" i="31"/>
  <c r="X13" i="31"/>
  <c r="W13" i="31"/>
  <c r="V13" i="31"/>
  <c r="E13" i="31"/>
  <c r="H13" i="31" s="1"/>
  <c r="D13" i="31"/>
  <c r="C13" i="31"/>
  <c r="B13" i="31"/>
  <c r="AA13" i="31" s="1"/>
  <c r="Y12" i="31"/>
  <c r="X12" i="31"/>
  <c r="W12" i="31"/>
  <c r="V12" i="31"/>
  <c r="Q12" i="31"/>
  <c r="K12" i="31"/>
  <c r="E12" i="31"/>
  <c r="L12" i="31" s="1"/>
  <c r="D12" i="31"/>
  <c r="C12" i="31"/>
  <c r="B12" i="31"/>
  <c r="AA12" i="31" s="1"/>
  <c r="Y11" i="31"/>
  <c r="X11" i="31"/>
  <c r="W11" i="31"/>
  <c r="V11" i="31"/>
  <c r="Q11" i="31"/>
  <c r="P11" i="31"/>
  <c r="O11" i="31"/>
  <c r="K11" i="31"/>
  <c r="J11" i="31"/>
  <c r="I11" i="31"/>
  <c r="E11" i="31"/>
  <c r="H11" i="31" s="1"/>
  <c r="D11" i="31"/>
  <c r="C11" i="31"/>
  <c r="B11" i="31"/>
  <c r="AA11" i="31" s="1"/>
  <c r="Y10" i="31"/>
  <c r="X10" i="31"/>
  <c r="W10" i="31"/>
  <c r="V10" i="31"/>
  <c r="E10" i="31"/>
  <c r="L10" i="31" s="1"/>
  <c r="D10" i="31"/>
  <c r="C10" i="31"/>
  <c r="B10" i="31"/>
  <c r="AA10" i="31" s="1"/>
  <c r="Y9" i="31"/>
  <c r="X9" i="31"/>
  <c r="W9" i="31"/>
  <c r="V9" i="31"/>
  <c r="E9" i="31"/>
  <c r="H9" i="31" s="1"/>
  <c r="D9" i="31"/>
  <c r="C9" i="31"/>
  <c r="B9" i="31"/>
  <c r="AA9" i="31" s="1"/>
  <c r="Y8" i="31"/>
  <c r="X8" i="31"/>
  <c r="W8" i="31"/>
  <c r="V8" i="31"/>
  <c r="K8" i="31"/>
  <c r="E8" i="31"/>
  <c r="L8" i="31" s="1"/>
  <c r="D8" i="31"/>
  <c r="C8" i="31"/>
  <c r="B8" i="31"/>
  <c r="AA8" i="31" s="1"/>
  <c r="A8" i="31"/>
  <c r="AA43" i="31"/>
  <c r="AA42" i="31"/>
  <c r="F41" i="31"/>
  <c r="M41" i="31" s="1"/>
  <c r="F39" i="31"/>
  <c r="M39" i="31" s="1"/>
  <c r="AA39" i="31"/>
  <c r="F37" i="31"/>
  <c r="N37" i="31" s="1"/>
  <c r="AA34" i="31"/>
  <c r="AA33" i="31"/>
  <c r="AA32" i="31"/>
  <c r="AA31" i="31"/>
  <c r="F29" i="31"/>
  <c r="R29" i="31" s="1"/>
  <c r="AA23" i="31"/>
  <c r="AA18" i="31"/>
  <c r="AA16" i="31"/>
  <c r="F14" i="31"/>
  <c r="N14" i="31" s="1"/>
  <c r="F10" i="31"/>
  <c r="Q10" i="31" s="1"/>
  <c r="V18" i="29"/>
  <c r="W18" i="29"/>
  <c r="X18" i="29"/>
  <c r="Y18" i="29"/>
  <c r="AA18" i="29"/>
  <c r="V19" i="29"/>
  <c r="W19" i="29"/>
  <c r="X19" i="29"/>
  <c r="Y19" i="29"/>
  <c r="D18" i="29"/>
  <c r="E18" i="29"/>
  <c r="F18" i="29" s="1"/>
  <c r="G18" i="29"/>
  <c r="H18" i="29"/>
  <c r="I18" i="29"/>
  <c r="J18" i="29"/>
  <c r="K18" i="29"/>
  <c r="L18" i="29"/>
  <c r="P18" i="29"/>
  <c r="Q18" i="29"/>
  <c r="D19" i="29"/>
  <c r="E19" i="29"/>
  <c r="L19" i="29" s="1"/>
  <c r="I19" i="29"/>
  <c r="J19" i="29"/>
  <c r="K19" i="29"/>
  <c r="O19" i="29"/>
  <c r="P19" i="29"/>
  <c r="Q19" i="29"/>
  <c r="B18" i="29"/>
  <c r="C18" i="29"/>
  <c r="B19" i="29"/>
  <c r="AA19" i="29" s="1"/>
  <c r="C19" i="29"/>
  <c r="Y43" i="29"/>
  <c r="X43" i="29"/>
  <c r="W43" i="29"/>
  <c r="V43" i="29"/>
  <c r="R43" i="29"/>
  <c r="Q43" i="29"/>
  <c r="P43" i="29"/>
  <c r="O43" i="29"/>
  <c r="N43" i="29"/>
  <c r="L43" i="29"/>
  <c r="K43" i="29"/>
  <c r="J43" i="29"/>
  <c r="I43" i="29"/>
  <c r="H43" i="29"/>
  <c r="E43" i="29"/>
  <c r="G43" i="29" s="1"/>
  <c r="D43" i="29"/>
  <c r="C43" i="29"/>
  <c r="B43" i="29"/>
  <c r="AA43" i="29" s="1"/>
  <c r="Y42" i="29"/>
  <c r="X42" i="29"/>
  <c r="W42" i="29"/>
  <c r="V42" i="29"/>
  <c r="R42" i="29"/>
  <c r="Q42" i="29"/>
  <c r="P42" i="29"/>
  <c r="O42" i="29"/>
  <c r="N42" i="29"/>
  <c r="L42" i="29"/>
  <c r="K42" i="29"/>
  <c r="J42" i="29"/>
  <c r="I42" i="29"/>
  <c r="H42" i="29"/>
  <c r="E42" i="29"/>
  <c r="G42" i="29" s="1"/>
  <c r="D42" i="29"/>
  <c r="C42" i="29"/>
  <c r="B42" i="29"/>
  <c r="Y41" i="29"/>
  <c r="X41" i="29"/>
  <c r="W41" i="29"/>
  <c r="V41" i="29"/>
  <c r="R41" i="29"/>
  <c r="Q41" i="29"/>
  <c r="P41" i="29"/>
  <c r="O41" i="29"/>
  <c r="N41" i="29"/>
  <c r="L41" i="29"/>
  <c r="K41" i="29"/>
  <c r="J41" i="29"/>
  <c r="I41" i="29"/>
  <c r="H41" i="29"/>
  <c r="E41" i="29"/>
  <c r="G41" i="29" s="1"/>
  <c r="D41" i="29"/>
  <c r="C41" i="29"/>
  <c r="B41" i="29"/>
  <c r="AA41" i="29" s="1"/>
  <c r="Y40" i="29"/>
  <c r="X40" i="29"/>
  <c r="W40" i="29"/>
  <c r="V40" i="29"/>
  <c r="R40" i="29"/>
  <c r="Q40" i="29"/>
  <c r="P40" i="29"/>
  <c r="O40" i="29"/>
  <c r="N40" i="29"/>
  <c r="L40" i="29"/>
  <c r="K40" i="29"/>
  <c r="J40" i="29"/>
  <c r="I40" i="29"/>
  <c r="H40" i="29"/>
  <c r="E40" i="29"/>
  <c r="G40" i="29" s="1"/>
  <c r="D40" i="29"/>
  <c r="C40" i="29"/>
  <c r="B40" i="29"/>
  <c r="AA40" i="29" s="1"/>
  <c r="A40" i="29"/>
  <c r="Y39" i="29"/>
  <c r="X39" i="29"/>
  <c r="W39" i="29"/>
  <c r="V39" i="29"/>
  <c r="R39" i="29"/>
  <c r="Q39" i="29"/>
  <c r="P39" i="29"/>
  <c r="O39" i="29"/>
  <c r="N39" i="29"/>
  <c r="L39" i="29"/>
  <c r="K39" i="29"/>
  <c r="J39" i="29"/>
  <c r="I39" i="29"/>
  <c r="H39" i="29"/>
  <c r="E39" i="29"/>
  <c r="F39" i="29" s="1"/>
  <c r="M39" i="29" s="1"/>
  <c r="D39" i="29"/>
  <c r="C39" i="29"/>
  <c r="B39" i="29"/>
  <c r="Y38" i="29"/>
  <c r="X38" i="29"/>
  <c r="W38" i="29"/>
  <c r="V38" i="29"/>
  <c r="Q38" i="29"/>
  <c r="P38" i="29"/>
  <c r="O38" i="29"/>
  <c r="N38" i="29"/>
  <c r="K38" i="29"/>
  <c r="J38" i="29"/>
  <c r="I38" i="29"/>
  <c r="H38" i="29"/>
  <c r="E38" i="29"/>
  <c r="G38" i="29" s="1"/>
  <c r="D38" i="29"/>
  <c r="C38" i="29"/>
  <c r="B38" i="29"/>
  <c r="AA38" i="29" s="1"/>
  <c r="A38" i="29"/>
  <c r="Y37" i="29"/>
  <c r="X37" i="29"/>
  <c r="W37" i="29"/>
  <c r="V37" i="29"/>
  <c r="Q37" i="29"/>
  <c r="P37" i="29"/>
  <c r="O37" i="29"/>
  <c r="K37" i="29"/>
  <c r="J37" i="29"/>
  <c r="I37" i="29"/>
  <c r="E37" i="29"/>
  <c r="H37" i="29" s="1"/>
  <c r="D37" i="29"/>
  <c r="C37" i="29"/>
  <c r="B37" i="29"/>
  <c r="AA37" i="29" s="1"/>
  <c r="Y36" i="29"/>
  <c r="X36" i="29"/>
  <c r="W36" i="29"/>
  <c r="V36" i="29"/>
  <c r="Q36" i="29"/>
  <c r="P36" i="29"/>
  <c r="K36" i="29"/>
  <c r="J36" i="29"/>
  <c r="E36" i="29"/>
  <c r="L36" i="29" s="1"/>
  <c r="D36" i="29"/>
  <c r="C36" i="29"/>
  <c r="B36" i="29"/>
  <c r="AA36" i="29" s="1"/>
  <c r="Y35" i="29"/>
  <c r="X35" i="29"/>
  <c r="W35" i="29"/>
  <c r="V35" i="29"/>
  <c r="Q35" i="29"/>
  <c r="P35" i="29"/>
  <c r="O35" i="29"/>
  <c r="N35" i="29"/>
  <c r="K35" i="29"/>
  <c r="J35" i="29"/>
  <c r="I35" i="29"/>
  <c r="H35" i="29"/>
  <c r="E35" i="29"/>
  <c r="F35" i="29" s="1"/>
  <c r="D35" i="29"/>
  <c r="C35" i="29"/>
  <c r="B35" i="29"/>
  <c r="AA35" i="29" s="1"/>
  <c r="Y34" i="29"/>
  <c r="X34" i="29"/>
  <c r="W34" i="29"/>
  <c r="V34" i="29"/>
  <c r="Q34" i="29"/>
  <c r="P34" i="29"/>
  <c r="K34" i="29"/>
  <c r="J34" i="29"/>
  <c r="I34" i="29"/>
  <c r="E34" i="29"/>
  <c r="H34" i="29" s="1"/>
  <c r="D34" i="29"/>
  <c r="C34" i="29"/>
  <c r="B34" i="29"/>
  <c r="AA34" i="29" s="1"/>
  <c r="A34" i="29"/>
  <c r="Y33" i="29"/>
  <c r="X33" i="29"/>
  <c r="W33" i="29"/>
  <c r="V33" i="29"/>
  <c r="Q33" i="29"/>
  <c r="P33" i="29"/>
  <c r="O33" i="29"/>
  <c r="K33" i="29"/>
  <c r="J33" i="29"/>
  <c r="I33" i="29"/>
  <c r="E33" i="29"/>
  <c r="G33" i="29" s="1"/>
  <c r="D33" i="29"/>
  <c r="C33" i="29"/>
  <c r="B33" i="29"/>
  <c r="AA33" i="29" s="1"/>
  <c r="Y32" i="29"/>
  <c r="X32" i="29"/>
  <c r="W32" i="29"/>
  <c r="V32" i="29"/>
  <c r="Q32" i="29"/>
  <c r="P32" i="29"/>
  <c r="O32" i="29"/>
  <c r="N32" i="29"/>
  <c r="K32" i="29"/>
  <c r="J32" i="29"/>
  <c r="I32" i="29"/>
  <c r="H32" i="29"/>
  <c r="E32" i="29"/>
  <c r="L32" i="29" s="1"/>
  <c r="D32" i="29"/>
  <c r="C32" i="29"/>
  <c r="B32" i="29"/>
  <c r="AA32" i="29" s="1"/>
  <c r="Y31" i="29"/>
  <c r="X31" i="29"/>
  <c r="W31" i="29"/>
  <c r="V31" i="29"/>
  <c r="Q31" i="29"/>
  <c r="P31" i="29"/>
  <c r="O31" i="29"/>
  <c r="N31" i="29"/>
  <c r="K31" i="29"/>
  <c r="J31" i="29"/>
  <c r="I31" i="29"/>
  <c r="H31" i="29"/>
  <c r="E31" i="29"/>
  <c r="L31" i="29" s="1"/>
  <c r="D31" i="29"/>
  <c r="C31" i="29"/>
  <c r="B31" i="29"/>
  <c r="AA31" i="29" s="1"/>
  <c r="A31" i="29"/>
  <c r="Y30" i="29"/>
  <c r="X30" i="29"/>
  <c r="W30" i="29"/>
  <c r="V30" i="29"/>
  <c r="R30" i="29"/>
  <c r="Q30" i="29"/>
  <c r="P30" i="29"/>
  <c r="O30" i="29"/>
  <c r="N30" i="29"/>
  <c r="L30" i="29"/>
  <c r="K30" i="29"/>
  <c r="J30" i="29"/>
  <c r="I30" i="29"/>
  <c r="H30" i="29"/>
  <c r="E30" i="29"/>
  <c r="G30" i="29" s="1"/>
  <c r="D30" i="29"/>
  <c r="C30" i="29"/>
  <c r="B30" i="29"/>
  <c r="AA30" i="29" s="1"/>
  <c r="Y29" i="29"/>
  <c r="X29" i="29"/>
  <c r="W29" i="29"/>
  <c r="V29" i="29"/>
  <c r="Q29" i="29"/>
  <c r="P29" i="29"/>
  <c r="O29" i="29"/>
  <c r="N29" i="29"/>
  <c r="K29" i="29"/>
  <c r="J29" i="29"/>
  <c r="I29" i="29"/>
  <c r="H29" i="29"/>
  <c r="E29" i="29"/>
  <c r="F29" i="29" s="1"/>
  <c r="D29" i="29"/>
  <c r="C29" i="29"/>
  <c r="B29" i="29"/>
  <c r="AA29" i="29" s="1"/>
  <c r="A29" i="29"/>
  <c r="Y28" i="29"/>
  <c r="X28" i="29"/>
  <c r="W28" i="29"/>
  <c r="V28" i="29"/>
  <c r="Q28" i="29"/>
  <c r="P28" i="29"/>
  <c r="O28" i="29"/>
  <c r="K28" i="29"/>
  <c r="J28" i="29"/>
  <c r="I28" i="29"/>
  <c r="H28" i="29"/>
  <c r="E28" i="29"/>
  <c r="L28" i="29" s="1"/>
  <c r="D28" i="29"/>
  <c r="C28" i="29"/>
  <c r="B28" i="29"/>
  <c r="AA28" i="29" s="1"/>
  <c r="Y27" i="29"/>
  <c r="X27" i="29"/>
  <c r="W27" i="29"/>
  <c r="V27" i="29"/>
  <c r="Q27" i="29"/>
  <c r="P27" i="29"/>
  <c r="K27" i="29"/>
  <c r="J27" i="29"/>
  <c r="E27" i="29"/>
  <c r="L27" i="29" s="1"/>
  <c r="D27" i="29"/>
  <c r="C27" i="29"/>
  <c r="B27" i="29"/>
  <c r="AA27" i="29" s="1"/>
  <c r="Y26" i="29"/>
  <c r="X26" i="29"/>
  <c r="W26" i="29"/>
  <c r="V26" i="29"/>
  <c r="Q26" i="29"/>
  <c r="P26" i="29"/>
  <c r="O26" i="29"/>
  <c r="N26" i="29"/>
  <c r="K26" i="29"/>
  <c r="J26" i="29"/>
  <c r="I26" i="29"/>
  <c r="H26" i="29"/>
  <c r="E26" i="29"/>
  <c r="F26" i="29" s="1"/>
  <c r="D26" i="29"/>
  <c r="C26" i="29"/>
  <c r="B26" i="29"/>
  <c r="AA26" i="29" s="1"/>
  <c r="Y25" i="29"/>
  <c r="X25" i="29"/>
  <c r="W25" i="29"/>
  <c r="V25" i="29"/>
  <c r="Q25" i="29"/>
  <c r="P25" i="29"/>
  <c r="K25" i="29"/>
  <c r="J25" i="29"/>
  <c r="E25" i="29"/>
  <c r="I25" i="29" s="1"/>
  <c r="D25" i="29"/>
  <c r="C25" i="29"/>
  <c r="B25" i="29"/>
  <c r="AA25" i="29" s="1"/>
  <c r="A25" i="29"/>
  <c r="Y24" i="29"/>
  <c r="X24" i="29"/>
  <c r="W24" i="29"/>
  <c r="V24" i="29"/>
  <c r="R24" i="29"/>
  <c r="Q24" i="29"/>
  <c r="P24" i="29"/>
  <c r="O24" i="29"/>
  <c r="N24" i="29"/>
  <c r="L24" i="29"/>
  <c r="K24" i="29"/>
  <c r="J24" i="29"/>
  <c r="I24" i="29"/>
  <c r="H24" i="29"/>
  <c r="E24" i="29"/>
  <c r="F24" i="29" s="1"/>
  <c r="M24" i="29" s="1"/>
  <c r="D24" i="29"/>
  <c r="C24" i="29"/>
  <c r="B24" i="29"/>
  <c r="AA24" i="29" s="1"/>
  <c r="Y23" i="29"/>
  <c r="X23" i="29"/>
  <c r="W23" i="29"/>
  <c r="V23" i="29"/>
  <c r="R23" i="29"/>
  <c r="Q23" i="29"/>
  <c r="P23" i="29"/>
  <c r="O23" i="29"/>
  <c r="N23" i="29"/>
  <c r="L23" i="29"/>
  <c r="K23" i="29"/>
  <c r="J23" i="29"/>
  <c r="I23" i="29"/>
  <c r="H23" i="29"/>
  <c r="E23" i="29"/>
  <c r="F23" i="29" s="1"/>
  <c r="M23" i="29" s="1"/>
  <c r="D23" i="29"/>
  <c r="C23" i="29"/>
  <c r="B23" i="29"/>
  <c r="AA23" i="29" s="1"/>
  <c r="Y22" i="29"/>
  <c r="X22" i="29"/>
  <c r="W22" i="29"/>
  <c r="V22" i="29"/>
  <c r="R22" i="29"/>
  <c r="Q22" i="29"/>
  <c r="P22" i="29"/>
  <c r="O22" i="29"/>
  <c r="N22" i="29"/>
  <c r="L22" i="29"/>
  <c r="K22" i="29"/>
  <c r="J22" i="29"/>
  <c r="I22" i="29"/>
  <c r="H22" i="29"/>
  <c r="E22" i="29"/>
  <c r="G22" i="29" s="1"/>
  <c r="D22" i="29"/>
  <c r="C22" i="29"/>
  <c r="B22" i="29"/>
  <c r="AA22" i="29" s="1"/>
  <c r="A22" i="29"/>
  <c r="Y21" i="29"/>
  <c r="X21" i="29"/>
  <c r="W21" i="29"/>
  <c r="V21" i="29"/>
  <c r="E21" i="29"/>
  <c r="K21" i="29" s="1"/>
  <c r="D21" i="29"/>
  <c r="C21" i="29"/>
  <c r="B21" i="29"/>
  <c r="AA21" i="29" s="1"/>
  <c r="A21" i="29"/>
  <c r="Y20" i="29"/>
  <c r="X20" i="29"/>
  <c r="W20" i="29"/>
  <c r="V20" i="29"/>
  <c r="Q20" i="29"/>
  <c r="P20" i="29"/>
  <c r="O20" i="29"/>
  <c r="N20" i="29"/>
  <c r="K20" i="29"/>
  <c r="J20" i="29"/>
  <c r="I20" i="29"/>
  <c r="H20" i="29"/>
  <c r="E20" i="29"/>
  <c r="G20" i="29" s="1"/>
  <c r="D20" i="29"/>
  <c r="C20" i="29"/>
  <c r="B20" i="29"/>
  <c r="AA20" i="29" s="1"/>
  <c r="A20" i="29"/>
  <c r="Y17" i="29"/>
  <c r="X17" i="29"/>
  <c r="W17" i="29"/>
  <c r="V17" i="29"/>
  <c r="Q17" i="29"/>
  <c r="P17" i="29"/>
  <c r="K17" i="29"/>
  <c r="J17" i="29"/>
  <c r="E17" i="29"/>
  <c r="I17" i="29" s="1"/>
  <c r="D17" i="29"/>
  <c r="C17" i="29"/>
  <c r="B17" i="29"/>
  <c r="AA17" i="29" s="1"/>
  <c r="Y16" i="29"/>
  <c r="X16" i="29"/>
  <c r="W16" i="29"/>
  <c r="V16" i="29"/>
  <c r="Q16" i="29"/>
  <c r="P16" i="29"/>
  <c r="K16" i="29"/>
  <c r="J16" i="29"/>
  <c r="E16" i="29"/>
  <c r="I16" i="29" s="1"/>
  <c r="D16" i="29"/>
  <c r="C16" i="29"/>
  <c r="B16" i="29"/>
  <c r="AA16" i="29" s="1"/>
  <c r="A16" i="29"/>
  <c r="Y15" i="29"/>
  <c r="X15" i="29"/>
  <c r="W15" i="29"/>
  <c r="V15" i="29"/>
  <c r="R15" i="29"/>
  <c r="Q15" i="29"/>
  <c r="P15" i="29"/>
  <c r="O15" i="29"/>
  <c r="N15" i="29"/>
  <c r="L15" i="29"/>
  <c r="K15" i="29"/>
  <c r="J15" i="29"/>
  <c r="I15" i="29"/>
  <c r="H15" i="29"/>
  <c r="E15" i="29"/>
  <c r="G15" i="29" s="1"/>
  <c r="D15" i="29"/>
  <c r="C15" i="29"/>
  <c r="B15" i="29"/>
  <c r="AA15" i="29" s="1"/>
  <c r="Y14" i="29"/>
  <c r="X14" i="29"/>
  <c r="W14" i="29"/>
  <c r="V14" i="29"/>
  <c r="E14" i="29"/>
  <c r="L14" i="29" s="1"/>
  <c r="D14" i="29"/>
  <c r="C14" i="29"/>
  <c r="B14" i="29"/>
  <c r="AA14" i="29" s="1"/>
  <c r="Y13" i="29"/>
  <c r="X13" i="29"/>
  <c r="W13" i="29"/>
  <c r="V13" i="29"/>
  <c r="E13" i="29"/>
  <c r="J13" i="29" s="1"/>
  <c r="D13" i="29"/>
  <c r="C13" i="29"/>
  <c r="B13" i="29"/>
  <c r="AA13" i="29" s="1"/>
  <c r="Y12" i="29"/>
  <c r="X12" i="29"/>
  <c r="W12" i="29"/>
  <c r="V12" i="29"/>
  <c r="E12" i="29"/>
  <c r="H12" i="29" s="1"/>
  <c r="D12" i="29"/>
  <c r="C12" i="29"/>
  <c r="B12" i="29"/>
  <c r="AA12" i="29" s="1"/>
  <c r="Y11" i="29"/>
  <c r="X11" i="29"/>
  <c r="W11" i="29"/>
  <c r="V11" i="29"/>
  <c r="Q11" i="29"/>
  <c r="P11" i="29"/>
  <c r="O11" i="29"/>
  <c r="K11" i="29"/>
  <c r="J11" i="29"/>
  <c r="I11" i="29"/>
  <c r="E11" i="29"/>
  <c r="H11" i="29" s="1"/>
  <c r="D11" i="29"/>
  <c r="C11" i="29"/>
  <c r="B11" i="29"/>
  <c r="AA11" i="29" s="1"/>
  <c r="Y10" i="29"/>
  <c r="X10" i="29"/>
  <c r="W10" i="29"/>
  <c r="V10" i="29"/>
  <c r="E10" i="29"/>
  <c r="L10" i="29" s="1"/>
  <c r="D10" i="29"/>
  <c r="C10" i="29"/>
  <c r="B10" i="29"/>
  <c r="AA10" i="29" s="1"/>
  <c r="Y9" i="29"/>
  <c r="X9" i="29"/>
  <c r="W9" i="29"/>
  <c r="V9" i="29"/>
  <c r="E9" i="29"/>
  <c r="J9" i="29" s="1"/>
  <c r="D9" i="29"/>
  <c r="C9" i="29"/>
  <c r="B9" i="29"/>
  <c r="AA9" i="29" s="1"/>
  <c r="Y8" i="29"/>
  <c r="X8" i="29"/>
  <c r="W8" i="29"/>
  <c r="V8" i="29"/>
  <c r="E8" i="29"/>
  <c r="H8" i="29" s="1"/>
  <c r="D8" i="29"/>
  <c r="C8" i="29"/>
  <c r="B8" i="29"/>
  <c r="AA8" i="29" s="1"/>
  <c r="A8" i="29"/>
  <c r="AA42" i="29"/>
  <c r="AA39" i="29"/>
  <c r="F28" i="29"/>
  <c r="N28" i="29" s="1"/>
  <c r="M47" i="26"/>
  <c r="N47" i="26"/>
  <c r="O47" i="26"/>
  <c r="P47" i="26"/>
  <c r="L47" i="26"/>
  <c r="M46" i="26"/>
  <c r="N46" i="26"/>
  <c r="O46" i="26"/>
  <c r="P46" i="26"/>
  <c r="L46" i="26"/>
  <c r="M44" i="26"/>
  <c r="N44" i="26"/>
  <c r="O44" i="26"/>
  <c r="P44" i="26"/>
  <c r="L44" i="26"/>
  <c r="AG41" i="27"/>
  <c r="AF41" i="27"/>
  <c r="Y41" i="27"/>
  <c r="X41" i="27"/>
  <c r="W41" i="27"/>
  <c r="V41" i="27"/>
  <c r="R41" i="27"/>
  <c r="Q41" i="27"/>
  <c r="P41" i="27"/>
  <c r="O41" i="27"/>
  <c r="N41" i="27"/>
  <c r="L41" i="27"/>
  <c r="K41" i="27"/>
  <c r="J41" i="27"/>
  <c r="I41" i="27"/>
  <c r="H41" i="27"/>
  <c r="E41" i="27"/>
  <c r="G41" i="27" s="1"/>
  <c r="D41" i="27"/>
  <c r="C41" i="27"/>
  <c r="B41" i="27"/>
  <c r="AA41" i="27" s="1"/>
  <c r="AG40" i="27"/>
  <c r="AF40" i="27"/>
  <c r="Y40" i="27"/>
  <c r="X40" i="27"/>
  <c r="W40" i="27"/>
  <c r="V40" i="27"/>
  <c r="R40" i="27"/>
  <c r="Q40" i="27"/>
  <c r="P40" i="27"/>
  <c r="O40" i="27"/>
  <c r="N40" i="27"/>
  <c r="L40" i="27"/>
  <c r="K40" i="27"/>
  <c r="J40" i="27"/>
  <c r="I40" i="27"/>
  <c r="H40" i="27"/>
  <c r="E40" i="27"/>
  <c r="G40" i="27" s="1"/>
  <c r="D40" i="27"/>
  <c r="C40" i="27"/>
  <c r="B40" i="27"/>
  <c r="AG39" i="27"/>
  <c r="AF39" i="27"/>
  <c r="Y39" i="27"/>
  <c r="X39" i="27"/>
  <c r="W39" i="27"/>
  <c r="Z39" i="27" s="1"/>
  <c r="V39" i="27"/>
  <c r="R39" i="27"/>
  <c r="Q39" i="27"/>
  <c r="P39" i="27"/>
  <c r="O39" i="27"/>
  <c r="N39" i="27"/>
  <c r="L39" i="27"/>
  <c r="K39" i="27"/>
  <c r="J39" i="27"/>
  <c r="I39" i="27"/>
  <c r="H39" i="27"/>
  <c r="E39" i="27"/>
  <c r="G39" i="27" s="1"/>
  <c r="D39" i="27"/>
  <c r="C39" i="27"/>
  <c r="B39" i="27"/>
  <c r="AA39" i="27" s="1"/>
  <c r="AG38" i="27"/>
  <c r="AF38" i="27"/>
  <c r="Y38" i="27"/>
  <c r="X38" i="27"/>
  <c r="W38" i="27"/>
  <c r="V38" i="27"/>
  <c r="R38" i="27"/>
  <c r="Q38" i="27"/>
  <c r="P38" i="27"/>
  <c r="O38" i="27"/>
  <c r="N38" i="27"/>
  <c r="L38" i="27"/>
  <c r="K38" i="27"/>
  <c r="J38" i="27"/>
  <c r="I38" i="27"/>
  <c r="H38" i="27"/>
  <c r="E38" i="27"/>
  <c r="G38" i="27" s="1"/>
  <c r="D38" i="27"/>
  <c r="C38" i="27"/>
  <c r="B38" i="27"/>
  <c r="AA38" i="27" s="1"/>
  <c r="A38" i="27"/>
  <c r="AG37" i="27"/>
  <c r="AF37" i="27"/>
  <c r="Y37" i="27"/>
  <c r="X37" i="27"/>
  <c r="W37" i="27"/>
  <c r="V37" i="27"/>
  <c r="R37" i="27"/>
  <c r="Q37" i="27"/>
  <c r="P37" i="27"/>
  <c r="O37" i="27"/>
  <c r="N37" i="27"/>
  <c r="L37" i="27"/>
  <c r="K37" i="27"/>
  <c r="J37" i="27"/>
  <c r="I37" i="27"/>
  <c r="H37" i="27"/>
  <c r="E37" i="27"/>
  <c r="G37" i="27" s="1"/>
  <c r="D37" i="27"/>
  <c r="C37" i="27"/>
  <c r="B37" i="27"/>
  <c r="AA37" i="27" s="1"/>
  <c r="AG36" i="27"/>
  <c r="AF36" i="27"/>
  <c r="Y36" i="27"/>
  <c r="X36" i="27"/>
  <c r="W36" i="27"/>
  <c r="V36" i="27"/>
  <c r="Z36" i="27" s="1"/>
  <c r="Q36" i="27"/>
  <c r="P36" i="27"/>
  <c r="O36" i="27"/>
  <c r="N36" i="27"/>
  <c r="K36" i="27"/>
  <c r="J36" i="27"/>
  <c r="I36" i="27"/>
  <c r="H36" i="27"/>
  <c r="E36" i="27"/>
  <c r="G36" i="27" s="1"/>
  <c r="D36" i="27"/>
  <c r="C36" i="27"/>
  <c r="B36" i="27"/>
  <c r="AA36" i="27" s="1"/>
  <c r="A36" i="27"/>
  <c r="AG35" i="27"/>
  <c r="AF35" i="27"/>
  <c r="Y35" i="27"/>
  <c r="X35" i="27"/>
  <c r="W35" i="27"/>
  <c r="V35" i="27"/>
  <c r="Q35" i="27"/>
  <c r="P35" i="27"/>
  <c r="O35" i="27"/>
  <c r="K35" i="27"/>
  <c r="J35" i="27"/>
  <c r="I35" i="27"/>
  <c r="E35" i="27"/>
  <c r="H35" i="27" s="1"/>
  <c r="D35" i="27"/>
  <c r="C35" i="27"/>
  <c r="B35" i="27"/>
  <c r="AG34" i="27"/>
  <c r="AF34" i="27"/>
  <c r="Y34" i="27"/>
  <c r="X34" i="27"/>
  <c r="W34" i="27"/>
  <c r="V34" i="27"/>
  <c r="Q34" i="27"/>
  <c r="P34" i="27"/>
  <c r="K34" i="27"/>
  <c r="J34" i="27"/>
  <c r="E34" i="27"/>
  <c r="L34" i="27" s="1"/>
  <c r="D34" i="27"/>
  <c r="C34" i="27"/>
  <c r="B34" i="27"/>
  <c r="AA34" i="27" s="1"/>
  <c r="AG33" i="27"/>
  <c r="AF33" i="27"/>
  <c r="Y33" i="27"/>
  <c r="X33" i="27"/>
  <c r="W33" i="27"/>
  <c r="V33" i="27"/>
  <c r="Q33" i="27"/>
  <c r="P33" i="27"/>
  <c r="O33" i="27"/>
  <c r="N33" i="27"/>
  <c r="K33" i="27"/>
  <c r="J33" i="27"/>
  <c r="I33" i="27"/>
  <c r="H33" i="27"/>
  <c r="E33" i="27"/>
  <c r="F33" i="27" s="1"/>
  <c r="D33" i="27"/>
  <c r="C33" i="27"/>
  <c r="B33" i="27"/>
  <c r="AG32" i="27"/>
  <c r="AF32" i="27"/>
  <c r="Y32" i="27"/>
  <c r="X32" i="27"/>
  <c r="W32" i="27"/>
  <c r="V32" i="27"/>
  <c r="Q32" i="27"/>
  <c r="P32" i="27"/>
  <c r="K32" i="27"/>
  <c r="J32" i="27"/>
  <c r="E32" i="27"/>
  <c r="H32" i="27" s="1"/>
  <c r="D32" i="27"/>
  <c r="C32" i="27"/>
  <c r="B32" i="27"/>
  <c r="AA32" i="27" s="1"/>
  <c r="A32" i="27"/>
  <c r="AG31" i="27"/>
  <c r="AF31" i="27"/>
  <c r="Y31" i="27"/>
  <c r="X31" i="27"/>
  <c r="W31" i="27"/>
  <c r="V31" i="27"/>
  <c r="Q31" i="27"/>
  <c r="P31" i="27"/>
  <c r="O31" i="27"/>
  <c r="L31" i="27"/>
  <c r="K31" i="27"/>
  <c r="J31" i="27"/>
  <c r="I31" i="27"/>
  <c r="E31" i="27"/>
  <c r="G31" i="27" s="1"/>
  <c r="D31" i="27"/>
  <c r="C31" i="27"/>
  <c r="B31" i="27"/>
  <c r="AA31" i="27" s="1"/>
  <c r="AG30" i="27"/>
  <c r="AF30" i="27"/>
  <c r="Y30" i="27"/>
  <c r="X30" i="27"/>
  <c r="W30" i="27"/>
  <c r="V30" i="27"/>
  <c r="Q30" i="27"/>
  <c r="P30" i="27"/>
  <c r="O30" i="27"/>
  <c r="N30" i="27"/>
  <c r="K30" i="27"/>
  <c r="J30" i="27"/>
  <c r="I30" i="27"/>
  <c r="H30" i="27"/>
  <c r="E30" i="27"/>
  <c r="L30" i="27" s="1"/>
  <c r="D30" i="27"/>
  <c r="C30" i="27"/>
  <c r="B30" i="27"/>
  <c r="AA30" i="27" s="1"/>
  <c r="AG29" i="27"/>
  <c r="AF29" i="27"/>
  <c r="Y29" i="27"/>
  <c r="X29" i="27"/>
  <c r="W29" i="27"/>
  <c r="V29" i="27"/>
  <c r="Q29" i="27"/>
  <c r="P29" i="27"/>
  <c r="O29" i="27"/>
  <c r="N29" i="27"/>
  <c r="K29" i="27"/>
  <c r="J29" i="27"/>
  <c r="I29" i="27"/>
  <c r="H29" i="27"/>
  <c r="E29" i="27"/>
  <c r="L29" i="27" s="1"/>
  <c r="D29" i="27"/>
  <c r="C29" i="27"/>
  <c r="B29" i="27"/>
  <c r="AA29" i="27" s="1"/>
  <c r="A29" i="27"/>
  <c r="AG28" i="27"/>
  <c r="AF28" i="27"/>
  <c r="Y28" i="27"/>
  <c r="X28" i="27"/>
  <c r="W28" i="27"/>
  <c r="V28" i="27"/>
  <c r="R28" i="27"/>
  <c r="Q28" i="27"/>
  <c r="P28" i="27"/>
  <c r="O28" i="27"/>
  <c r="N28" i="27"/>
  <c r="L28" i="27"/>
  <c r="K28" i="27"/>
  <c r="J28" i="27"/>
  <c r="I28" i="27"/>
  <c r="H28" i="27"/>
  <c r="E28" i="27"/>
  <c r="G28" i="27" s="1"/>
  <c r="D28" i="27"/>
  <c r="C28" i="27"/>
  <c r="B28" i="27"/>
  <c r="AG27" i="27"/>
  <c r="AF27" i="27"/>
  <c r="Y27" i="27"/>
  <c r="X27" i="27"/>
  <c r="W27" i="27"/>
  <c r="V27" i="27"/>
  <c r="Q27" i="27"/>
  <c r="P27" i="27"/>
  <c r="O27" i="27"/>
  <c r="N27" i="27"/>
  <c r="K27" i="27"/>
  <c r="J27" i="27"/>
  <c r="I27" i="27"/>
  <c r="H27" i="27"/>
  <c r="E27" i="27"/>
  <c r="G27" i="27" s="1"/>
  <c r="D27" i="27"/>
  <c r="C27" i="27"/>
  <c r="B27" i="27"/>
  <c r="AA27" i="27" s="1"/>
  <c r="A27" i="27"/>
  <c r="AG26" i="27"/>
  <c r="AF26" i="27"/>
  <c r="Y26" i="27"/>
  <c r="X26" i="27"/>
  <c r="W26" i="27"/>
  <c r="V26" i="27"/>
  <c r="Q26" i="27"/>
  <c r="P26" i="27"/>
  <c r="O26" i="27"/>
  <c r="K26" i="27"/>
  <c r="J26" i="27"/>
  <c r="I26" i="27"/>
  <c r="E26" i="27"/>
  <c r="G26" i="27" s="1"/>
  <c r="D26" i="27"/>
  <c r="C26" i="27"/>
  <c r="B26" i="27"/>
  <c r="AG25" i="27"/>
  <c r="AF25" i="27"/>
  <c r="Y25" i="27"/>
  <c r="X25" i="27"/>
  <c r="W25" i="27"/>
  <c r="V25" i="27"/>
  <c r="Q25" i="27"/>
  <c r="P25" i="27"/>
  <c r="K25" i="27"/>
  <c r="J25" i="27"/>
  <c r="E25" i="27"/>
  <c r="L25" i="27" s="1"/>
  <c r="D25" i="27"/>
  <c r="C25" i="27"/>
  <c r="B25" i="27"/>
  <c r="AA25" i="27" s="1"/>
  <c r="AG24" i="27"/>
  <c r="AF24" i="27"/>
  <c r="Y24" i="27"/>
  <c r="X24" i="27"/>
  <c r="W24" i="27"/>
  <c r="V24" i="27"/>
  <c r="Q24" i="27"/>
  <c r="P24" i="27"/>
  <c r="O24" i="27"/>
  <c r="N24" i="27"/>
  <c r="K24" i="27"/>
  <c r="J24" i="27"/>
  <c r="I24" i="27"/>
  <c r="H24" i="27"/>
  <c r="E24" i="27"/>
  <c r="L24" i="27" s="1"/>
  <c r="D24" i="27"/>
  <c r="C24" i="27"/>
  <c r="B24" i="27"/>
  <c r="AG23" i="27"/>
  <c r="AF23" i="27"/>
  <c r="Y23" i="27"/>
  <c r="X23" i="27"/>
  <c r="W23" i="27"/>
  <c r="V23" i="27"/>
  <c r="Q23" i="27"/>
  <c r="P23" i="27"/>
  <c r="K23" i="27"/>
  <c r="J23" i="27"/>
  <c r="E23" i="27"/>
  <c r="I23" i="27" s="1"/>
  <c r="D23" i="27"/>
  <c r="C23" i="27"/>
  <c r="B23" i="27"/>
  <c r="AA23" i="27" s="1"/>
  <c r="A23" i="27"/>
  <c r="AG22" i="27"/>
  <c r="AF22" i="27"/>
  <c r="Y22" i="27"/>
  <c r="X22" i="27"/>
  <c r="W22" i="27"/>
  <c r="V22" i="27"/>
  <c r="R22" i="27"/>
  <c r="Q22" i="27"/>
  <c r="P22" i="27"/>
  <c r="O22" i="27"/>
  <c r="N22" i="27"/>
  <c r="L22" i="27"/>
  <c r="K22" i="27"/>
  <c r="J22" i="27"/>
  <c r="I22" i="27"/>
  <c r="H22" i="27"/>
  <c r="E22" i="27"/>
  <c r="G22" i="27" s="1"/>
  <c r="D22" i="27"/>
  <c r="C22" i="27"/>
  <c r="B22" i="27"/>
  <c r="AA22" i="27" s="1"/>
  <c r="AG21" i="27"/>
  <c r="AF21" i="27"/>
  <c r="Y21" i="27"/>
  <c r="X21" i="27"/>
  <c r="W21" i="27"/>
  <c r="V21" i="27"/>
  <c r="R21" i="27"/>
  <c r="Q21" i="27"/>
  <c r="P21" i="27"/>
  <c r="O21" i="27"/>
  <c r="N21" i="27"/>
  <c r="L21" i="27"/>
  <c r="K21" i="27"/>
  <c r="J21" i="27"/>
  <c r="I21" i="27"/>
  <c r="H21" i="27"/>
  <c r="E21" i="27"/>
  <c r="F21" i="27" s="1"/>
  <c r="M21" i="27" s="1"/>
  <c r="D21" i="27"/>
  <c r="C21" i="27"/>
  <c r="B21" i="27"/>
  <c r="AA21" i="27" s="1"/>
  <c r="AG20" i="27"/>
  <c r="AF20" i="27"/>
  <c r="Y20" i="27"/>
  <c r="X20" i="27"/>
  <c r="W20" i="27"/>
  <c r="V20" i="27"/>
  <c r="R20" i="27"/>
  <c r="Q20" i="27"/>
  <c r="P20" i="27"/>
  <c r="O20" i="27"/>
  <c r="N20" i="27"/>
  <c r="L20" i="27"/>
  <c r="K20" i="27"/>
  <c r="J20" i="27"/>
  <c r="I20" i="27"/>
  <c r="H20" i="27"/>
  <c r="E20" i="27"/>
  <c r="G20" i="27" s="1"/>
  <c r="D20" i="27"/>
  <c r="C20" i="27"/>
  <c r="B20" i="27"/>
  <c r="AA20" i="27" s="1"/>
  <c r="A20" i="27"/>
  <c r="AG19" i="27"/>
  <c r="AF19" i="27"/>
  <c r="Y19" i="27"/>
  <c r="X19" i="27"/>
  <c r="W19" i="27"/>
  <c r="V19" i="27"/>
  <c r="E19" i="27"/>
  <c r="K19" i="27" s="1"/>
  <c r="D19" i="27"/>
  <c r="C19" i="27"/>
  <c r="B19" i="27"/>
  <c r="AA19" i="27" s="1"/>
  <c r="A19" i="27"/>
  <c r="AG18" i="27"/>
  <c r="AF18" i="27"/>
  <c r="Y18" i="27"/>
  <c r="X18" i="27"/>
  <c r="W18" i="27"/>
  <c r="V18" i="27"/>
  <c r="Q18" i="27"/>
  <c r="P18" i="27"/>
  <c r="O18" i="27"/>
  <c r="N18" i="27"/>
  <c r="K18" i="27"/>
  <c r="J18" i="27"/>
  <c r="I18" i="27"/>
  <c r="H18" i="27"/>
  <c r="E18" i="27"/>
  <c r="G18" i="27" s="1"/>
  <c r="D18" i="27"/>
  <c r="C18" i="27"/>
  <c r="B18" i="27"/>
  <c r="AA18" i="27" s="1"/>
  <c r="A18" i="27"/>
  <c r="AG17" i="27"/>
  <c r="AF17" i="27"/>
  <c r="Y17" i="27"/>
  <c r="X17" i="27"/>
  <c r="W17" i="27"/>
  <c r="V17" i="27"/>
  <c r="Q17" i="27"/>
  <c r="P17" i="27"/>
  <c r="K17" i="27"/>
  <c r="J17" i="27"/>
  <c r="E17" i="27"/>
  <c r="I17" i="27" s="1"/>
  <c r="D17" i="27"/>
  <c r="C17" i="27"/>
  <c r="B17" i="27"/>
  <c r="AA17" i="27" s="1"/>
  <c r="AG16" i="27"/>
  <c r="AF16" i="27"/>
  <c r="Y16" i="27"/>
  <c r="X16" i="27"/>
  <c r="W16" i="27"/>
  <c r="V16" i="27"/>
  <c r="Q16" i="27"/>
  <c r="P16" i="27"/>
  <c r="K16" i="27"/>
  <c r="J16" i="27"/>
  <c r="E16" i="27"/>
  <c r="G16" i="27" s="1"/>
  <c r="D16" i="27"/>
  <c r="C16" i="27"/>
  <c r="B16" i="27"/>
  <c r="AA16" i="27" s="1"/>
  <c r="A16" i="27"/>
  <c r="AG15" i="27"/>
  <c r="AF15" i="27"/>
  <c r="Y15" i="27"/>
  <c r="X15" i="27"/>
  <c r="W15" i="27"/>
  <c r="V15" i="27"/>
  <c r="E15" i="27"/>
  <c r="F15" i="27" s="1"/>
  <c r="D15" i="27"/>
  <c r="C15" i="27"/>
  <c r="B15" i="27"/>
  <c r="AA15" i="27" s="1"/>
  <c r="AG14" i="27"/>
  <c r="AF14" i="27"/>
  <c r="Y14" i="27"/>
  <c r="X14" i="27"/>
  <c r="W14" i="27"/>
  <c r="V14" i="27"/>
  <c r="E14" i="27"/>
  <c r="L14" i="27" s="1"/>
  <c r="D14" i="27"/>
  <c r="C14" i="27"/>
  <c r="B14" i="27"/>
  <c r="AG13" i="27"/>
  <c r="AF13" i="27"/>
  <c r="Y13" i="27"/>
  <c r="X13" i="27"/>
  <c r="W13" i="27"/>
  <c r="V13" i="27"/>
  <c r="E13" i="27"/>
  <c r="J13" i="27" s="1"/>
  <c r="D13" i="27"/>
  <c r="C13" i="27"/>
  <c r="B13" i="27"/>
  <c r="AG12" i="27"/>
  <c r="AF12" i="27"/>
  <c r="Y12" i="27"/>
  <c r="X12" i="27"/>
  <c r="W12" i="27"/>
  <c r="V12" i="27"/>
  <c r="E12" i="27"/>
  <c r="H12" i="27" s="1"/>
  <c r="D12" i="27"/>
  <c r="C12" i="27"/>
  <c r="B12" i="27"/>
  <c r="AA12" i="27" s="1"/>
  <c r="AG11" i="27"/>
  <c r="AF11" i="27"/>
  <c r="Y11" i="27"/>
  <c r="X11" i="27"/>
  <c r="W11" i="27"/>
  <c r="V11" i="27"/>
  <c r="Q11" i="27"/>
  <c r="P11" i="27"/>
  <c r="O11" i="27"/>
  <c r="K11" i="27"/>
  <c r="J11" i="27"/>
  <c r="I11" i="27"/>
  <c r="E11" i="27"/>
  <c r="F11" i="27" s="1"/>
  <c r="D11" i="27"/>
  <c r="C11" i="27"/>
  <c r="B11" i="27"/>
  <c r="AA11" i="27" s="1"/>
  <c r="AG10" i="27"/>
  <c r="AF10" i="27"/>
  <c r="Y10" i="27"/>
  <c r="X10" i="27"/>
  <c r="W10" i="27"/>
  <c r="V10" i="27"/>
  <c r="E10" i="27"/>
  <c r="L10" i="27" s="1"/>
  <c r="D10" i="27"/>
  <c r="C10" i="27"/>
  <c r="B10" i="27"/>
  <c r="AA10" i="27" s="1"/>
  <c r="AG9" i="27"/>
  <c r="AF9" i="27"/>
  <c r="Y9" i="27"/>
  <c r="X9" i="27"/>
  <c r="W9" i="27"/>
  <c r="V9" i="27"/>
  <c r="E9" i="27"/>
  <c r="J9" i="27" s="1"/>
  <c r="D9" i="27"/>
  <c r="C9" i="27"/>
  <c r="B9" i="27"/>
  <c r="AA9" i="27" s="1"/>
  <c r="AG8" i="27"/>
  <c r="AF8" i="27"/>
  <c r="Y8" i="27"/>
  <c r="X8" i="27"/>
  <c r="W8" i="27"/>
  <c r="V8" i="27"/>
  <c r="E8" i="27"/>
  <c r="H8" i="27" s="1"/>
  <c r="D8" i="27"/>
  <c r="C8" i="27"/>
  <c r="B8" i="27"/>
  <c r="AA8" i="27" s="1"/>
  <c r="A8" i="27"/>
  <c r="AA40" i="27"/>
  <c r="AA35" i="27"/>
  <c r="AA33" i="27"/>
  <c r="AA28" i="27"/>
  <c r="AA26" i="27"/>
  <c r="AA24" i="27"/>
  <c r="AA14" i="27"/>
  <c r="AA13" i="27"/>
  <c r="F10" i="27"/>
  <c r="R10" i="27" s="1"/>
  <c r="B39" i="25"/>
  <c r="C39" i="25"/>
  <c r="D39" i="25"/>
  <c r="E39" i="25"/>
  <c r="F39" i="25" s="1"/>
  <c r="M39" i="25" s="1"/>
  <c r="H39" i="25"/>
  <c r="I39" i="25"/>
  <c r="J39" i="25"/>
  <c r="K39" i="25"/>
  <c r="L39" i="25"/>
  <c r="N39" i="25"/>
  <c r="O39" i="25"/>
  <c r="P39" i="25"/>
  <c r="Q39" i="25"/>
  <c r="R39" i="25"/>
  <c r="V39" i="25"/>
  <c r="Z39" i="25" s="1"/>
  <c r="W39" i="25"/>
  <c r="X39" i="25"/>
  <c r="Y39" i="25"/>
  <c r="AA39" i="25"/>
  <c r="AF39" i="25"/>
  <c r="AG39" i="25"/>
  <c r="B40" i="25"/>
  <c r="AA40" i="25" s="1"/>
  <c r="C40" i="25"/>
  <c r="D40" i="25"/>
  <c r="E40" i="25"/>
  <c r="F40" i="25" s="1"/>
  <c r="M40" i="25" s="1"/>
  <c r="H40" i="25"/>
  <c r="I40" i="25"/>
  <c r="J40" i="25"/>
  <c r="K40" i="25"/>
  <c r="L40" i="25"/>
  <c r="N40" i="25"/>
  <c r="O40" i="25"/>
  <c r="P40" i="25"/>
  <c r="Q40" i="25"/>
  <c r="R40" i="25"/>
  <c r="V40" i="25"/>
  <c r="W40" i="25"/>
  <c r="X40" i="25"/>
  <c r="Y40" i="25"/>
  <c r="AF40" i="25"/>
  <c r="AG40" i="25"/>
  <c r="B41" i="25"/>
  <c r="C41" i="25"/>
  <c r="D41" i="25"/>
  <c r="E41" i="25"/>
  <c r="F41" i="25" s="1"/>
  <c r="M41" i="25" s="1"/>
  <c r="G41" i="25"/>
  <c r="H41" i="25"/>
  <c r="I41" i="25"/>
  <c r="J41" i="25"/>
  <c r="K41" i="25"/>
  <c r="L41" i="25"/>
  <c r="N41" i="25"/>
  <c r="O41" i="25"/>
  <c r="P41" i="25"/>
  <c r="Q41" i="25"/>
  <c r="R41" i="25"/>
  <c r="V41" i="25"/>
  <c r="W41" i="25"/>
  <c r="X41" i="25"/>
  <c r="Y41" i="25"/>
  <c r="AA41" i="25"/>
  <c r="AF41" i="25"/>
  <c r="AG41" i="25"/>
  <c r="V35" i="25"/>
  <c r="W35" i="25"/>
  <c r="X35" i="25"/>
  <c r="Y35" i="25"/>
  <c r="AA35" i="25"/>
  <c r="AF35" i="25"/>
  <c r="AG35" i="25"/>
  <c r="B35" i="25"/>
  <c r="C35" i="25"/>
  <c r="D35" i="25"/>
  <c r="E35" i="25"/>
  <c r="L35" i="25" s="1"/>
  <c r="F35" i="25"/>
  <c r="R35" i="25" s="1"/>
  <c r="G35" i="25"/>
  <c r="H35" i="25"/>
  <c r="I35" i="25"/>
  <c r="J35" i="25"/>
  <c r="K35" i="25"/>
  <c r="O35" i="25"/>
  <c r="P35" i="25"/>
  <c r="Q35" i="25"/>
  <c r="AF30" i="25"/>
  <c r="AG30" i="25"/>
  <c r="Z31" i="25"/>
  <c r="AA31" i="25"/>
  <c r="AF31" i="25"/>
  <c r="AG31" i="25"/>
  <c r="B30" i="25"/>
  <c r="AA30" i="25" s="1"/>
  <c r="C30" i="25"/>
  <c r="D30" i="25"/>
  <c r="E30" i="25"/>
  <c r="F30" i="25" s="1"/>
  <c r="G30" i="25"/>
  <c r="H30" i="25"/>
  <c r="I30" i="25"/>
  <c r="J30" i="25"/>
  <c r="K30" i="25"/>
  <c r="L30" i="25"/>
  <c r="N30" i="25"/>
  <c r="O30" i="25"/>
  <c r="P30" i="25"/>
  <c r="Q30" i="25"/>
  <c r="V30" i="25"/>
  <c r="W30" i="25"/>
  <c r="Z30" i="25" s="1"/>
  <c r="X30" i="25"/>
  <c r="Y30" i="25"/>
  <c r="B31" i="25"/>
  <c r="C31" i="25"/>
  <c r="D31" i="25"/>
  <c r="E31" i="25"/>
  <c r="H31" i="25" s="1"/>
  <c r="F31" i="25"/>
  <c r="R31" i="25" s="1"/>
  <c r="G31" i="25"/>
  <c r="I31" i="25"/>
  <c r="J31" i="25"/>
  <c r="K31" i="25"/>
  <c r="O31" i="25"/>
  <c r="P31" i="25"/>
  <c r="Q31" i="25"/>
  <c r="V31" i="25"/>
  <c r="W31" i="25"/>
  <c r="X31" i="25"/>
  <c r="Y31" i="25"/>
  <c r="V26" i="25"/>
  <c r="Z26" i="25" s="1"/>
  <c r="W26" i="25"/>
  <c r="X26" i="25"/>
  <c r="Y26" i="25"/>
  <c r="AF26" i="25"/>
  <c r="AG26" i="25"/>
  <c r="B26" i="25"/>
  <c r="AA26" i="25" s="1"/>
  <c r="C26" i="25"/>
  <c r="D26" i="25"/>
  <c r="E26" i="25"/>
  <c r="L26" i="25" s="1"/>
  <c r="I26" i="25"/>
  <c r="J26" i="25"/>
  <c r="K26" i="25"/>
  <c r="O26" i="25"/>
  <c r="P26" i="25"/>
  <c r="Q26" i="25"/>
  <c r="V21" i="25"/>
  <c r="W21" i="25"/>
  <c r="X21" i="25"/>
  <c r="Y21" i="25"/>
  <c r="Z21" i="25" s="1"/>
  <c r="AA21" i="25"/>
  <c r="AF21" i="25"/>
  <c r="AG21" i="25"/>
  <c r="V22" i="25"/>
  <c r="W22" i="25"/>
  <c r="X22" i="25"/>
  <c r="Y22" i="25"/>
  <c r="AF22" i="25"/>
  <c r="AG22" i="25"/>
  <c r="E27" i="25"/>
  <c r="F27" i="25"/>
  <c r="E28" i="25"/>
  <c r="G28" i="25" s="1"/>
  <c r="F28" i="25"/>
  <c r="E29" i="25"/>
  <c r="G29" i="25" s="1"/>
  <c r="E32" i="25"/>
  <c r="H32" i="25" s="1"/>
  <c r="F32" i="25"/>
  <c r="E33" i="25"/>
  <c r="L33" i="25" s="1"/>
  <c r="F33" i="25"/>
  <c r="M33" i="25" s="1"/>
  <c r="E34" i="25"/>
  <c r="L34" i="25" s="1"/>
  <c r="F34" i="25"/>
  <c r="E36" i="25"/>
  <c r="L36" i="25" s="1"/>
  <c r="E37" i="25"/>
  <c r="F37" i="25" s="1"/>
  <c r="E38" i="25"/>
  <c r="G38" i="25" s="1"/>
  <c r="F38" i="25"/>
  <c r="B21" i="25"/>
  <c r="C21" i="25"/>
  <c r="D21" i="25"/>
  <c r="E21" i="25"/>
  <c r="F21" i="25" s="1"/>
  <c r="M21" i="25" s="1"/>
  <c r="H21" i="25"/>
  <c r="I21" i="25"/>
  <c r="J21" i="25"/>
  <c r="K21" i="25"/>
  <c r="L21" i="25"/>
  <c r="N21" i="25"/>
  <c r="O21" i="25"/>
  <c r="P21" i="25"/>
  <c r="Q21" i="25"/>
  <c r="R21" i="25"/>
  <c r="B22" i="25"/>
  <c r="AA22" i="25" s="1"/>
  <c r="C22" i="25"/>
  <c r="D22" i="25"/>
  <c r="E22" i="25"/>
  <c r="G22" i="25" s="1"/>
  <c r="S22" i="25" s="1"/>
  <c r="T22" i="25" s="1"/>
  <c r="U22" i="25" s="1"/>
  <c r="F22" i="25"/>
  <c r="M22" i="25" s="1"/>
  <c r="H22" i="25"/>
  <c r="I22" i="25"/>
  <c r="J22" i="25"/>
  <c r="K22" i="25"/>
  <c r="L22" i="25"/>
  <c r="N22" i="25"/>
  <c r="O22" i="25"/>
  <c r="P22" i="25"/>
  <c r="Q22" i="25"/>
  <c r="R22" i="25"/>
  <c r="A16" i="25"/>
  <c r="AG38" i="25"/>
  <c r="AG37" i="25"/>
  <c r="AG36" i="25"/>
  <c r="AG34" i="25"/>
  <c r="AG33" i="25"/>
  <c r="AG32" i="25"/>
  <c r="AG29" i="25"/>
  <c r="AG28" i="25"/>
  <c r="AG27" i="25"/>
  <c r="AG25" i="25"/>
  <c r="AG24" i="25"/>
  <c r="AG23" i="25"/>
  <c r="AG20" i="25"/>
  <c r="AG19" i="25"/>
  <c r="AG18" i="25"/>
  <c r="AG17" i="25"/>
  <c r="AG16" i="25"/>
  <c r="AG15" i="25"/>
  <c r="AG14" i="25"/>
  <c r="AG13" i="25"/>
  <c r="AG12" i="25"/>
  <c r="AG11" i="25"/>
  <c r="AG10" i="25"/>
  <c r="AG9" i="25"/>
  <c r="AG8" i="25"/>
  <c r="AF38" i="25"/>
  <c r="AF37" i="25"/>
  <c r="AF36" i="25"/>
  <c r="AF34" i="25"/>
  <c r="AF33" i="25"/>
  <c r="AF32" i="25"/>
  <c r="AF29" i="25"/>
  <c r="AF28" i="25"/>
  <c r="AF27" i="25"/>
  <c r="AF25" i="25"/>
  <c r="AF24" i="25"/>
  <c r="AF23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Y38" i="25"/>
  <c r="Y37" i="25"/>
  <c r="Y36" i="25"/>
  <c r="Y34" i="25"/>
  <c r="Y33" i="25"/>
  <c r="Y32" i="25"/>
  <c r="Y29" i="25"/>
  <c r="Y28" i="25"/>
  <c r="Y27" i="25"/>
  <c r="Y25" i="25"/>
  <c r="Y24" i="25"/>
  <c r="Y23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X38" i="25"/>
  <c r="X37" i="25"/>
  <c r="X36" i="25"/>
  <c r="X34" i="25"/>
  <c r="X33" i="25"/>
  <c r="X32" i="25"/>
  <c r="X29" i="25"/>
  <c r="X28" i="25"/>
  <c r="X27" i="25"/>
  <c r="X25" i="25"/>
  <c r="X24" i="25"/>
  <c r="X23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W38" i="25"/>
  <c r="W37" i="25"/>
  <c r="W36" i="25"/>
  <c r="W34" i="25"/>
  <c r="W33" i="25"/>
  <c r="W32" i="25"/>
  <c r="W29" i="25"/>
  <c r="W28" i="25"/>
  <c r="W27" i="25"/>
  <c r="W25" i="25"/>
  <c r="W24" i="25"/>
  <c r="W23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V38" i="25"/>
  <c r="V37" i="25"/>
  <c r="V36" i="25"/>
  <c r="V34" i="25"/>
  <c r="V33" i="25"/>
  <c r="V32" i="25"/>
  <c r="V29" i="25"/>
  <c r="V28" i="25"/>
  <c r="V27" i="25"/>
  <c r="V25" i="25"/>
  <c r="V24" i="25"/>
  <c r="V23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R38" i="25"/>
  <c r="R37" i="25"/>
  <c r="R28" i="25"/>
  <c r="R20" i="25"/>
  <c r="Q38" i="25"/>
  <c r="Q37" i="25"/>
  <c r="Q36" i="25"/>
  <c r="Q34" i="25"/>
  <c r="Q33" i="25"/>
  <c r="Q32" i="25"/>
  <c r="Q29" i="25"/>
  <c r="Q28" i="25"/>
  <c r="Q27" i="25"/>
  <c r="Q25" i="25"/>
  <c r="Q24" i="25"/>
  <c r="Q23" i="25"/>
  <c r="Q20" i="25"/>
  <c r="Q18" i="25"/>
  <c r="Q17" i="25"/>
  <c r="Q16" i="25"/>
  <c r="Q11" i="25"/>
  <c r="P38" i="25"/>
  <c r="P37" i="25"/>
  <c r="P36" i="25"/>
  <c r="P34" i="25"/>
  <c r="P33" i="25"/>
  <c r="P32" i="25"/>
  <c r="P29" i="25"/>
  <c r="P28" i="25"/>
  <c r="P27" i="25"/>
  <c r="P25" i="25"/>
  <c r="P24" i="25"/>
  <c r="P23" i="25"/>
  <c r="P20" i="25"/>
  <c r="P18" i="25"/>
  <c r="P17" i="25"/>
  <c r="P16" i="25"/>
  <c r="P11" i="25"/>
  <c r="O38" i="25"/>
  <c r="O37" i="25"/>
  <c r="O36" i="25"/>
  <c r="O33" i="25"/>
  <c r="O29" i="25"/>
  <c r="O28" i="25"/>
  <c r="O27" i="25"/>
  <c r="O24" i="25"/>
  <c r="O20" i="25"/>
  <c r="O18" i="25"/>
  <c r="O11" i="25"/>
  <c r="N38" i="25"/>
  <c r="N37" i="25"/>
  <c r="N36" i="25"/>
  <c r="N33" i="25"/>
  <c r="N29" i="25"/>
  <c r="N28" i="25"/>
  <c r="N27" i="25"/>
  <c r="N24" i="25"/>
  <c r="N20" i="25"/>
  <c r="N18" i="25"/>
  <c r="L38" i="25"/>
  <c r="L37" i="25"/>
  <c r="L28" i="25"/>
  <c r="L20" i="25"/>
  <c r="K38" i="25"/>
  <c r="K37" i="25"/>
  <c r="K36" i="25"/>
  <c r="K34" i="25"/>
  <c r="K33" i="25"/>
  <c r="K32" i="25"/>
  <c r="K29" i="25"/>
  <c r="K28" i="25"/>
  <c r="K27" i="25"/>
  <c r="K25" i="25"/>
  <c r="K24" i="25"/>
  <c r="K23" i="25"/>
  <c r="K20" i="25"/>
  <c r="K18" i="25"/>
  <c r="K17" i="25"/>
  <c r="K16" i="25"/>
  <c r="K11" i="25"/>
  <c r="J38" i="25"/>
  <c r="J37" i="25"/>
  <c r="J36" i="25"/>
  <c r="J34" i="25"/>
  <c r="J33" i="25"/>
  <c r="J32" i="25"/>
  <c r="J29" i="25"/>
  <c r="J28" i="25"/>
  <c r="J27" i="25"/>
  <c r="J25" i="25"/>
  <c r="J24" i="25"/>
  <c r="J23" i="25"/>
  <c r="J20" i="25"/>
  <c r="J18" i="25"/>
  <c r="J17" i="25"/>
  <c r="J16" i="25"/>
  <c r="J11" i="25"/>
  <c r="I38" i="25"/>
  <c r="I37" i="25"/>
  <c r="I36" i="25"/>
  <c r="I33" i="25"/>
  <c r="I29" i="25"/>
  <c r="I28" i="25"/>
  <c r="I27" i="25"/>
  <c r="I24" i="25"/>
  <c r="I20" i="25"/>
  <c r="I18" i="25"/>
  <c r="I11" i="25"/>
  <c r="H38" i="25"/>
  <c r="H37" i="25"/>
  <c r="H36" i="25"/>
  <c r="H33" i="25"/>
  <c r="H29" i="25"/>
  <c r="H28" i="25"/>
  <c r="H27" i="25"/>
  <c r="H24" i="25"/>
  <c r="H20" i="25"/>
  <c r="H18" i="25"/>
  <c r="G37" i="25"/>
  <c r="G27" i="25"/>
  <c r="E25" i="25"/>
  <c r="H25" i="25" s="1"/>
  <c r="E24" i="25"/>
  <c r="G24" i="25" s="1"/>
  <c r="E23" i="25"/>
  <c r="L23" i="25" s="1"/>
  <c r="E20" i="25"/>
  <c r="G20" i="25" s="1"/>
  <c r="E19" i="25"/>
  <c r="H19" i="25" s="1"/>
  <c r="E18" i="25"/>
  <c r="G18" i="25" s="1"/>
  <c r="E17" i="25"/>
  <c r="H17" i="25" s="1"/>
  <c r="E16" i="25"/>
  <c r="I16" i="25" s="1"/>
  <c r="E15" i="25"/>
  <c r="J15" i="25" s="1"/>
  <c r="E14" i="25"/>
  <c r="K14" i="25" s="1"/>
  <c r="E13" i="25"/>
  <c r="L13" i="25" s="1"/>
  <c r="E12" i="25"/>
  <c r="L12" i="25" s="1"/>
  <c r="E11" i="25"/>
  <c r="H11" i="25" s="1"/>
  <c r="E10" i="25"/>
  <c r="G10" i="25" s="1"/>
  <c r="E9" i="25"/>
  <c r="H9" i="25" s="1"/>
  <c r="E8" i="25"/>
  <c r="I8" i="25" s="1"/>
  <c r="D38" i="25"/>
  <c r="D37" i="25"/>
  <c r="D36" i="25"/>
  <c r="D34" i="25"/>
  <c r="D33" i="25"/>
  <c r="D32" i="25"/>
  <c r="D29" i="25"/>
  <c r="D28" i="25"/>
  <c r="D27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C38" i="25"/>
  <c r="C37" i="25"/>
  <c r="C36" i="25"/>
  <c r="C34" i="25"/>
  <c r="C33" i="25"/>
  <c r="C32" i="25"/>
  <c r="C29" i="25"/>
  <c r="C28" i="25"/>
  <c r="C27" i="25"/>
  <c r="C25" i="25"/>
  <c r="C24" i="25"/>
  <c r="C23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B38" i="25"/>
  <c r="AA38" i="25" s="1"/>
  <c r="B37" i="25"/>
  <c r="AA37" i="25" s="1"/>
  <c r="B36" i="25"/>
  <c r="AA36" i="25" s="1"/>
  <c r="B34" i="25"/>
  <c r="AA34" i="25" s="1"/>
  <c r="B33" i="25"/>
  <c r="AA33" i="25" s="1"/>
  <c r="B32" i="25"/>
  <c r="AA32" i="25" s="1"/>
  <c r="B29" i="25"/>
  <c r="AA29" i="25" s="1"/>
  <c r="B28" i="25"/>
  <c r="AA28" i="25" s="1"/>
  <c r="B27" i="25"/>
  <c r="AA27" i="25" s="1"/>
  <c r="B25" i="25"/>
  <c r="AA25" i="25" s="1"/>
  <c r="B24" i="25"/>
  <c r="AA24" i="25" s="1"/>
  <c r="B23" i="25"/>
  <c r="AA23" i="25" s="1"/>
  <c r="B20" i="25"/>
  <c r="AA20" i="25" s="1"/>
  <c r="B19" i="25"/>
  <c r="AA19" i="25" s="1"/>
  <c r="B18" i="25"/>
  <c r="AA18" i="25" s="1"/>
  <c r="B17" i="25"/>
  <c r="AA17" i="25" s="1"/>
  <c r="B16" i="25"/>
  <c r="AA16" i="25" s="1"/>
  <c r="B15" i="25"/>
  <c r="B14" i="25"/>
  <c r="AA14" i="25" s="1"/>
  <c r="B13" i="25"/>
  <c r="AA13" i="25" s="1"/>
  <c r="B12" i="25"/>
  <c r="AA12" i="25" s="1"/>
  <c r="B11" i="25"/>
  <c r="AA11" i="25" s="1"/>
  <c r="B10" i="25"/>
  <c r="AA10" i="25" s="1"/>
  <c r="B9" i="25"/>
  <c r="AA9" i="25" s="1"/>
  <c r="B8" i="25"/>
  <c r="AA8" i="25" s="1"/>
  <c r="A38" i="25"/>
  <c r="A36" i="25"/>
  <c r="A32" i="25"/>
  <c r="A29" i="25"/>
  <c r="A27" i="25"/>
  <c r="A23" i="25"/>
  <c r="A20" i="25"/>
  <c r="A19" i="25"/>
  <c r="A18" i="25"/>
  <c r="A8" i="25"/>
  <c r="AA15" i="25"/>
  <c r="F13" i="25"/>
  <c r="N13" i="25" s="1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8" i="23"/>
  <c r="Z36" i="31" l="1"/>
  <c r="K10" i="31"/>
  <c r="Z11" i="31"/>
  <c r="Z25" i="31"/>
  <c r="Q14" i="31"/>
  <c r="O14" i="31"/>
  <c r="R14" i="31"/>
  <c r="Z28" i="31"/>
  <c r="Z29" i="31"/>
  <c r="I13" i="31"/>
  <c r="H17" i="31"/>
  <c r="K13" i="31"/>
  <c r="G34" i="31"/>
  <c r="F23" i="31"/>
  <c r="M23" i="31" s="1"/>
  <c r="S23" i="31" s="1"/>
  <c r="T23" i="31" s="1"/>
  <c r="U23" i="31" s="1"/>
  <c r="F34" i="31"/>
  <c r="L13" i="31"/>
  <c r="Z19" i="31"/>
  <c r="H21" i="31"/>
  <c r="Z22" i="31"/>
  <c r="Z33" i="31"/>
  <c r="H34" i="31"/>
  <c r="G8" i="31"/>
  <c r="G14" i="31"/>
  <c r="I21" i="31"/>
  <c r="I34" i="31"/>
  <c r="F26" i="31"/>
  <c r="M26" i="31" s="1"/>
  <c r="Z15" i="31"/>
  <c r="L19" i="31"/>
  <c r="J21" i="31"/>
  <c r="Z24" i="31"/>
  <c r="Z39" i="31"/>
  <c r="Z9" i="31"/>
  <c r="G10" i="31"/>
  <c r="I12" i="31"/>
  <c r="M14" i="31"/>
  <c r="L26" i="31"/>
  <c r="L35" i="31"/>
  <c r="O10" i="31"/>
  <c r="Z20" i="31"/>
  <c r="G27" i="31"/>
  <c r="G43" i="31"/>
  <c r="S43" i="31" s="1"/>
  <c r="T43" i="31" s="1"/>
  <c r="U43" i="31" s="1"/>
  <c r="I9" i="31"/>
  <c r="K9" i="31"/>
  <c r="P10" i="31"/>
  <c r="G12" i="31"/>
  <c r="Z12" i="31"/>
  <c r="P14" i="31"/>
  <c r="Z30" i="31"/>
  <c r="Z8" i="31"/>
  <c r="L9" i="31"/>
  <c r="H12" i="31"/>
  <c r="Z13" i="31"/>
  <c r="Z23" i="31"/>
  <c r="H8" i="31"/>
  <c r="H10" i="31"/>
  <c r="J12" i="31"/>
  <c r="I14" i="31"/>
  <c r="Z35" i="31"/>
  <c r="G36" i="31"/>
  <c r="I8" i="31"/>
  <c r="I10" i="31"/>
  <c r="L11" i="31"/>
  <c r="J14" i="31"/>
  <c r="H19" i="31"/>
  <c r="H28" i="31"/>
  <c r="L33" i="31"/>
  <c r="H36" i="31"/>
  <c r="J8" i="31"/>
  <c r="J10" i="31"/>
  <c r="K14" i="31"/>
  <c r="L17" i="31"/>
  <c r="Z18" i="31"/>
  <c r="Z27" i="31"/>
  <c r="I36" i="31"/>
  <c r="L37" i="31"/>
  <c r="Z38" i="31"/>
  <c r="Z41" i="31"/>
  <c r="M31" i="31"/>
  <c r="R31" i="31"/>
  <c r="M10" i="31"/>
  <c r="L16" i="31"/>
  <c r="L18" i="31"/>
  <c r="L25" i="31"/>
  <c r="L27" i="31"/>
  <c r="F22" i="31"/>
  <c r="M22" i="31" s="1"/>
  <c r="S22" i="31" s="1"/>
  <c r="T22" i="31" s="1"/>
  <c r="U22" i="31" s="1"/>
  <c r="F32" i="31"/>
  <c r="F42" i="31"/>
  <c r="M42" i="31" s="1"/>
  <c r="S42" i="31" s="1"/>
  <c r="T42" i="31" s="1"/>
  <c r="U42" i="31" s="1"/>
  <c r="J9" i="31"/>
  <c r="N10" i="31"/>
  <c r="J13" i="31"/>
  <c r="I17" i="31"/>
  <c r="L20" i="31"/>
  <c r="G21" i="31"/>
  <c r="L29" i="31"/>
  <c r="G32" i="31"/>
  <c r="N34" i="31"/>
  <c r="R37" i="31"/>
  <c r="R26" i="31"/>
  <c r="S26" i="31" s="1"/>
  <c r="T26" i="31" s="1"/>
  <c r="U26" i="31" s="1"/>
  <c r="M29" i="31"/>
  <c r="S29" i="31" s="1"/>
  <c r="T29" i="31" s="1"/>
  <c r="L31" i="31"/>
  <c r="G18" i="31"/>
  <c r="G25" i="31"/>
  <c r="H25" i="31"/>
  <c r="M37" i="31"/>
  <c r="H16" i="31"/>
  <c r="F16" i="31"/>
  <c r="R10" i="31"/>
  <c r="I16" i="31"/>
  <c r="I18" i="31"/>
  <c r="K21" i="31"/>
  <c r="I27" i="31"/>
  <c r="G31" i="31"/>
  <c r="G33" i="31"/>
  <c r="F9" i="31"/>
  <c r="F21" i="31"/>
  <c r="F24" i="31"/>
  <c r="M24" i="31" s="1"/>
  <c r="S24" i="31" s="1"/>
  <c r="T24" i="31" s="1"/>
  <c r="G9" i="31"/>
  <c r="G11" i="31"/>
  <c r="G13" i="31"/>
  <c r="G37" i="31"/>
  <c r="F13" i="31"/>
  <c r="Z16" i="31"/>
  <c r="F17" i="31"/>
  <c r="F15" i="31"/>
  <c r="M15" i="31" s="1"/>
  <c r="F19" i="31"/>
  <c r="F18" i="31"/>
  <c r="F27" i="31"/>
  <c r="F33" i="31"/>
  <c r="F35" i="31"/>
  <c r="F36" i="31"/>
  <c r="F11" i="31"/>
  <c r="F12" i="31"/>
  <c r="F20" i="31"/>
  <c r="F40" i="31"/>
  <c r="M40" i="31" s="1"/>
  <c r="S40" i="31" s="1"/>
  <c r="T40" i="31" s="1"/>
  <c r="U40" i="31" s="1"/>
  <c r="Z42" i="31"/>
  <c r="Z43" i="31"/>
  <c r="F38" i="31"/>
  <c r="S39" i="31"/>
  <c r="T39" i="31" s="1"/>
  <c r="U39" i="31" s="1"/>
  <c r="S41" i="31"/>
  <c r="T41" i="31" s="1"/>
  <c r="U41" i="31" s="1"/>
  <c r="Z14" i="31"/>
  <c r="Z21" i="31"/>
  <c r="F28" i="31"/>
  <c r="Z34" i="31"/>
  <c r="F8" i="31"/>
  <c r="Z26" i="31"/>
  <c r="Z10" i="31"/>
  <c r="Z17" i="31"/>
  <c r="F25" i="31"/>
  <c r="F30" i="31"/>
  <c r="M30" i="31" s="1"/>
  <c r="S30" i="31" s="1"/>
  <c r="T30" i="31" s="1"/>
  <c r="U30" i="31" s="1"/>
  <c r="Z31" i="31"/>
  <c r="Z32" i="31"/>
  <c r="Z27" i="29"/>
  <c r="G37" i="29"/>
  <c r="Z38" i="29"/>
  <c r="H36" i="29"/>
  <c r="Z18" i="29"/>
  <c r="M18" i="29"/>
  <c r="N18" i="29"/>
  <c r="O18" i="29"/>
  <c r="R18" i="29"/>
  <c r="Z19" i="29"/>
  <c r="L33" i="29"/>
  <c r="F19" i="29"/>
  <c r="H19" i="29"/>
  <c r="G19" i="29"/>
  <c r="F25" i="29"/>
  <c r="O25" i="29" s="1"/>
  <c r="H33" i="29"/>
  <c r="F8" i="29"/>
  <c r="P8" i="29" s="1"/>
  <c r="L25" i="29"/>
  <c r="Z43" i="29"/>
  <c r="F38" i="29"/>
  <c r="M38" i="29" s="1"/>
  <c r="Z24" i="29"/>
  <c r="I27" i="29"/>
  <c r="Z14" i="29"/>
  <c r="Z41" i="29"/>
  <c r="L8" i="29"/>
  <c r="F15" i="29"/>
  <c r="M15" i="29" s="1"/>
  <c r="F30" i="29"/>
  <c r="M30" i="29" s="1"/>
  <c r="S30" i="29" s="1"/>
  <c r="T30" i="29" s="1"/>
  <c r="U30" i="29" s="1"/>
  <c r="F20" i="29"/>
  <c r="R20" i="29" s="1"/>
  <c r="F33" i="29"/>
  <c r="Z34" i="29"/>
  <c r="Z42" i="29"/>
  <c r="G14" i="29"/>
  <c r="L38" i="29"/>
  <c r="F9" i="29"/>
  <c r="R9" i="29" s="1"/>
  <c r="J10" i="29"/>
  <c r="H27" i="29"/>
  <c r="G28" i="29"/>
  <c r="Z40" i="29"/>
  <c r="F11" i="29"/>
  <c r="N11" i="29" s="1"/>
  <c r="F22" i="29"/>
  <c r="M22" i="29" s="1"/>
  <c r="S22" i="29" s="1"/>
  <c r="T22" i="29" s="1"/>
  <c r="U22" i="29" s="1"/>
  <c r="G10" i="29"/>
  <c r="K12" i="29"/>
  <c r="I14" i="29"/>
  <c r="I12" i="29"/>
  <c r="F14" i="29"/>
  <c r="Q14" i="29" s="1"/>
  <c r="H10" i="29"/>
  <c r="L11" i="29"/>
  <c r="L12" i="29"/>
  <c r="J14" i="29"/>
  <c r="L17" i="29"/>
  <c r="G36" i="29"/>
  <c r="Z11" i="29"/>
  <c r="H14" i="29"/>
  <c r="F34" i="29"/>
  <c r="O34" i="29" s="1"/>
  <c r="I10" i="29"/>
  <c r="Z12" i="29"/>
  <c r="Z30" i="29"/>
  <c r="L34" i="29"/>
  <c r="F37" i="29"/>
  <c r="N37" i="29" s="1"/>
  <c r="K8" i="29"/>
  <c r="Z9" i="29"/>
  <c r="Z23" i="29"/>
  <c r="Z26" i="29"/>
  <c r="Z13" i="29"/>
  <c r="L29" i="29"/>
  <c r="Z35" i="29"/>
  <c r="L37" i="29"/>
  <c r="L16" i="29"/>
  <c r="Z28" i="29"/>
  <c r="Z8" i="29"/>
  <c r="Z20" i="29"/>
  <c r="Z22" i="29"/>
  <c r="G23" i="29"/>
  <c r="S23" i="29" s="1"/>
  <c r="T23" i="29" s="1"/>
  <c r="U23" i="29" s="1"/>
  <c r="G31" i="29"/>
  <c r="I36" i="29"/>
  <c r="Z10" i="29"/>
  <c r="G11" i="29"/>
  <c r="H16" i="29"/>
  <c r="Z25" i="29"/>
  <c r="G26" i="29"/>
  <c r="Z33" i="29"/>
  <c r="Z39" i="29"/>
  <c r="F16" i="29"/>
  <c r="N16" i="29" s="1"/>
  <c r="G16" i="29"/>
  <c r="F12" i="29"/>
  <c r="P12" i="29" s="1"/>
  <c r="F36" i="29"/>
  <c r="R36" i="29" s="1"/>
  <c r="I8" i="29"/>
  <c r="Z16" i="29"/>
  <c r="Z29" i="29"/>
  <c r="M29" i="29"/>
  <c r="R29" i="29"/>
  <c r="R35" i="29"/>
  <c r="M35" i="29"/>
  <c r="R26" i="29"/>
  <c r="M26" i="29"/>
  <c r="Q8" i="29"/>
  <c r="K9" i="29"/>
  <c r="K13" i="29"/>
  <c r="L21" i="29"/>
  <c r="R25" i="29"/>
  <c r="L26" i="29"/>
  <c r="F27" i="29"/>
  <c r="J8" i="29"/>
  <c r="R8" i="29"/>
  <c r="L9" i="29"/>
  <c r="J12" i="29"/>
  <c r="L13" i="29"/>
  <c r="N14" i="29"/>
  <c r="L20" i="29"/>
  <c r="G27" i="29"/>
  <c r="G32" i="29"/>
  <c r="L35" i="29"/>
  <c r="R28" i="29"/>
  <c r="R38" i="29"/>
  <c r="G21" i="29"/>
  <c r="M25" i="29"/>
  <c r="O9" i="29"/>
  <c r="G35" i="29"/>
  <c r="R14" i="29"/>
  <c r="G17" i="29"/>
  <c r="G25" i="29"/>
  <c r="G39" i="29"/>
  <c r="S39" i="29" s="1"/>
  <c r="T39" i="29" s="1"/>
  <c r="U39" i="29" s="1"/>
  <c r="G9" i="29"/>
  <c r="H21" i="29"/>
  <c r="H13" i="29"/>
  <c r="M28" i="29"/>
  <c r="F10" i="29"/>
  <c r="G8" i="29"/>
  <c r="O8" i="29"/>
  <c r="I9" i="29"/>
  <c r="Q9" i="29"/>
  <c r="K10" i="29"/>
  <c r="M11" i="29"/>
  <c r="G12" i="29"/>
  <c r="I13" i="29"/>
  <c r="K14" i="29"/>
  <c r="H17" i="29"/>
  <c r="J21" i="29"/>
  <c r="G24" i="29"/>
  <c r="S24" i="29" s="1"/>
  <c r="T24" i="29" s="1"/>
  <c r="U24" i="29" s="1"/>
  <c r="H25" i="29"/>
  <c r="G29" i="29"/>
  <c r="G34" i="29"/>
  <c r="P14" i="29"/>
  <c r="G13" i="29"/>
  <c r="N8" i="29"/>
  <c r="H9" i="29"/>
  <c r="P9" i="29"/>
  <c r="I21" i="29"/>
  <c r="F13" i="29"/>
  <c r="F40" i="29"/>
  <c r="M40" i="29" s="1"/>
  <c r="S40" i="29" s="1"/>
  <c r="T40" i="29" s="1"/>
  <c r="S15" i="29"/>
  <c r="T15" i="29" s="1"/>
  <c r="U15" i="29" s="1"/>
  <c r="Z21" i="29"/>
  <c r="Z32" i="29"/>
  <c r="Z37" i="29"/>
  <c r="F41" i="29"/>
  <c r="M41" i="29" s="1"/>
  <c r="Z31" i="29"/>
  <c r="Z36" i="29"/>
  <c r="F42" i="29"/>
  <c r="M42" i="29" s="1"/>
  <c r="S42" i="29" s="1"/>
  <c r="T42" i="29" s="1"/>
  <c r="U42" i="29" s="1"/>
  <c r="F43" i="29"/>
  <c r="M43" i="29" s="1"/>
  <c r="F17" i="29"/>
  <c r="Z15" i="29"/>
  <c r="F31" i="29"/>
  <c r="F32" i="29"/>
  <c r="Z17" i="29"/>
  <c r="F21" i="29"/>
  <c r="K10" i="27"/>
  <c r="F20" i="27"/>
  <c r="M20" i="27" s="1"/>
  <c r="Z37" i="27"/>
  <c r="Z13" i="27"/>
  <c r="J10" i="27"/>
  <c r="Z15" i="27"/>
  <c r="Z18" i="27"/>
  <c r="Z22" i="27"/>
  <c r="Z28" i="27"/>
  <c r="F16" i="27"/>
  <c r="O16" i="27" s="1"/>
  <c r="F36" i="27"/>
  <c r="M36" i="27" s="1"/>
  <c r="I10" i="27"/>
  <c r="Z14" i="27"/>
  <c r="L26" i="27"/>
  <c r="Z32" i="27"/>
  <c r="Z41" i="27"/>
  <c r="Z16" i="27"/>
  <c r="Z20" i="27"/>
  <c r="J14" i="27"/>
  <c r="Z11" i="27"/>
  <c r="K14" i="27"/>
  <c r="L35" i="27"/>
  <c r="Z38" i="27"/>
  <c r="G14" i="27"/>
  <c r="O10" i="27"/>
  <c r="F32" i="27"/>
  <c r="O32" i="27" s="1"/>
  <c r="G10" i="27"/>
  <c r="Z12" i="27"/>
  <c r="L16" i="27"/>
  <c r="I25" i="27"/>
  <c r="Z29" i="27"/>
  <c r="H14" i="27"/>
  <c r="F14" i="27"/>
  <c r="F35" i="27"/>
  <c r="N35" i="27" s="1"/>
  <c r="H10" i="27"/>
  <c r="L23" i="27"/>
  <c r="Z27" i="27"/>
  <c r="N15" i="27"/>
  <c r="M15" i="27"/>
  <c r="O15" i="27"/>
  <c r="R15" i="27"/>
  <c r="Q15" i="27"/>
  <c r="N11" i="27"/>
  <c r="R11" i="27"/>
  <c r="S20" i="27"/>
  <c r="T20" i="27" s="1"/>
  <c r="U20" i="27" s="1"/>
  <c r="F8" i="27"/>
  <c r="P8" i="27" s="1"/>
  <c r="Z9" i="27"/>
  <c r="P10" i="27"/>
  <c r="I12" i="27"/>
  <c r="G15" i="27"/>
  <c r="Q10" i="27"/>
  <c r="L11" i="27"/>
  <c r="K12" i="27"/>
  <c r="I14" i="27"/>
  <c r="H15" i="27"/>
  <c r="S15" i="27" s="1"/>
  <c r="T15" i="27" s="1"/>
  <c r="M16" i="27"/>
  <c r="L17" i="27"/>
  <c r="G29" i="27"/>
  <c r="I32" i="27"/>
  <c r="Z33" i="27"/>
  <c r="J15" i="27"/>
  <c r="Z19" i="27"/>
  <c r="Z23" i="27"/>
  <c r="F34" i="27"/>
  <c r="K15" i="27"/>
  <c r="R16" i="27"/>
  <c r="Z25" i="27"/>
  <c r="Z30" i="27"/>
  <c r="L32" i="27"/>
  <c r="H34" i="27"/>
  <c r="L12" i="27"/>
  <c r="I8" i="27"/>
  <c r="G21" i="27"/>
  <c r="S21" i="27" s="1"/>
  <c r="T21" i="27" s="1"/>
  <c r="U21" i="27" s="1"/>
  <c r="F28" i="27"/>
  <c r="M28" i="27" s="1"/>
  <c r="K8" i="27"/>
  <c r="G11" i="27"/>
  <c r="L8" i="27"/>
  <c r="H11" i="27"/>
  <c r="P14" i="27"/>
  <c r="L15" i="27"/>
  <c r="H16" i="27"/>
  <c r="Z24" i="27"/>
  <c r="L27" i="27"/>
  <c r="I34" i="27"/>
  <c r="Z34" i="27"/>
  <c r="G35" i="27"/>
  <c r="L36" i="27"/>
  <c r="S36" i="27" s="1"/>
  <c r="T36" i="27" s="1"/>
  <c r="U36" i="27" s="1"/>
  <c r="Z40" i="27"/>
  <c r="I15" i="27"/>
  <c r="G34" i="27"/>
  <c r="Z10" i="27"/>
  <c r="Z8" i="27"/>
  <c r="Z21" i="27"/>
  <c r="H25" i="27"/>
  <c r="H26" i="27"/>
  <c r="Z26" i="27"/>
  <c r="H31" i="27"/>
  <c r="S28" i="27"/>
  <c r="T28" i="27" s="1"/>
  <c r="U28" i="27" s="1"/>
  <c r="R33" i="27"/>
  <c r="M33" i="27"/>
  <c r="G24" i="27"/>
  <c r="M8" i="27"/>
  <c r="G9" i="27"/>
  <c r="G13" i="27"/>
  <c r="K9" i="27"/>
  <c r="L19" i="27"/>
  <c r="M34" i="27"/>
  <c r="M10" i="27"/>
  <c r="K13" i="27"/>
  <c r="M14" i="27"/>
  <c r="F13" i="27"/>
  <c r="F22" i="27"/>
  <c r="M22" i="27" s="1"/>
  <c r="S22" i="27" s="1"/>
  <c r="T22" i="27" s="1"/>
  <c r="J8" i="27"/>
  <c r="R8" i="27"/>
  <c r="L9" i="27"/>
  <c r="N10" i="27"/>
  <c r="J12" i="27"/>
  <c r="L13" i="27"/>
  <c r="N14" i="27"/>
  <c r="P15" i="27"/>
  <c r="I16" i="27"/>
  <c r="L18" i="27"/>
  <c r="G25" i="27"/>
  <c r="G30" i="27"/>
  <c r="R32" i="27"/>
  <c r="L33" i="27"/>
  <c r="N34" i="27"/>
  <c r="R36" i="27"/>
  <c r="R35" i="27"/>
  <c r="M32" i="27"/>
  <c r="G33" i="27"/>
  <c r="G19" i="27"/>
  <c r="H19" i="27"/>
  <c r="I19" i="27"/>
  <c r="N32" i="27"/>
  <c r="F12" i="27"/>
  <c r="F27" i="27"/>
  <c r="G8" i="27"/>
  <c r="I9" i="27"/>
  <c r="M11" i="27"/>
  <c r="G12" i="27"/>
  <c r="I13" i="27"/>
  <c r="N16" i="27"/>
  <c r="H17" i="27"/>
  <c r="J19" i="27"/>
  <c r="H23" i="27"/>
  <c r="G32" i="27"/>
  <c r="M35" i="27"/>
  <c r="Q14" i="27"/>
  <c r="F9" i="27"/>
  <c r="H9" i="27"/>
  <c r="H13" i="27"/>
  <c r="G17" i="27"/>
  <c r="G23" i="27"/>
  <c r="AB20" i="27"/>
  <c r="AD20" i="27" s="1"/>
  <c r="F17" i="27"/>
  <c r="F24" i="27"/>
  <c r="Z35" i="27"/>
  <c r="F39" i="27"/>
  <c r="M39" i="27" s="1"/>
  <c r="F40" i="27"/>
  <c r="M40" i="27" s="1"/>
  <c r="S40" i="27" s="1"/>
  <c r="T40" i="27" s="1"/>
  <c r="F41" i="27"/>
  <c r="M41" i="27" s="1"/>
  <c r="Z17" i="27"/>
  <c r="Z31" i="27"/>
  <c r="F37" i="27"/>
  <c r="M37" i="27" s="1"/>
  <c r="S37" i="27" s="1"/>
  <c r="T37" i="27" s="1"/>
  <c r="U37" i="27" s="1"/>
  <c r="F25" i="27"/>
  <c r="F23" i="27"/>
  <c r="F18" i="27"/>
  <c r="F19" i="27"/>
  <c r="F26" i="27"/>
  <c r="F38" i="27"/>
  <c r="M38" i="27" s="1"/>
  <c r="F29" i="27"/>
  <c r="F30" i="27"/>
  <c r="F31" i="27"/>
  <c r="N31" i="25"/>
  <c r="F26" i="25"/>
  <c r="S41" i="25"/>
  <c r="T41" i="25" s="1"/>
  <c r="U41" i="25" s="1"/>
  <c r="Z40" i="25"/>
  <c r="M31" i="25"/>
  <c r="N35" i="25"/>
  <c r="H26" i="25"/>
  <c r="L31" i="25"/>
  <c r="S31" i="25" s="1"/>
  <c r="T31" i="25" s="1"/>
  <c r="Z35" i="25"/>
  <c r="Z41" i="25"/>
  <c r="F36" i="25"/>
  <c r="F29" i="25"/>
  <c r="Z22" i="25"/>
  <c r="AC22" i="25" s="1"/>
  <c r="AE22" i="25" s="1"/>
  <c r="G26" i="25"/>
  <c r="AB41" i="25"/>
  <c r="AD41" i="25" s="1"/>
  <c r="AC41" i="25"/>
  <c r="AE41" i="25" s="1"/>
  <c r="G40" i="25"/>
  <c r="S40" i="25" s="1"/>
  <c r="T40" i="25" s="1"/>
  <c r="U40" i="25" s="1"/>
  <c r="G39" i="25"/>
  <c r="S39" i="25" s="1"/>
  <c r="T39" i="25" s="1"/>
  <c r="U39" i="25" s="1"/>
  <c r="M35" i="25"/>
  <c r="R30" i="25"/>
  <c r="M30" i="25"/>
  <c r="S30" i="25" s="1"/>
  <c r="T30" i="25" s="1"/>
  <c r="M26" i="25"/>
  <c r="AB22" i="25"/>
  <c r="AD22" i="25" s="1"/>
  <c r="G21" i="25"/>
  <c r="S21" i="25" s="1"/>
  <c r="T21" i="25" s="1"/>
  <c r="U21" i="25" s="1"/>
  <c r="Z23" i="25"/>
  <c r="Z20" i="25"/>
  <c r="Z11" i="25"/>
  <c r="Z19" i="25"/>
  <c r="Z32" i="25"/>
  <c r="F15" i="25"/>
  <c r="R15" i="25" s="1"/>
  <c r="F23" i="25"/>
  <c r="R23" i="25" s="1"/>
  <c r="I34" i="25"/>
  <c r="P13" i="25"/>
  <c r="N34" i="25"/>
  <c r="G19" i="25"/>
  <c r="I23" i="25"/>
  <c r="G23" i="25"/>
  <c r="G34" i="25"/>
  <c r="F8" i="25"/>
  <c r="Q8" i="25" s="1"/>
  <c r="L29" i="25"/>
  <c r="F9" i="25"/>
  <c r="P9" i="25" s="1"/>
  <c r="H23" i="25"/>
  <c r="K9" i="25"/>
  <c r="Z37" i="25"/>
  <c r="Z13" i="25"/>
  <c r="L16" i="25"/>
  <c r="L17" i="25"/>
  <c r="R13" i="25"/>
  <c r="Z18" i="25"/>
  <c r="H10" i="25"/>
  <c r="O13" i="25"/>
  <c r="L18" i="25"/>
  <c r="R27" i="25"/>
  <c r="J10" i="25"/>
  <c r="J19" i="25"/>
  <c r="F11" i="25"/>
  <c r="N11" i="25" s="1"/>
  <c r="F14" i="25"/>
  <c r="Q14" i="25" s="1"/>
  <c r="G13" i="25"/>
  <c r="H34" i="25"/>
  <c r="I19" i="25"/>
  <c r="J13" i="25"/>
  <c r="K19" i="25"/>
  <c r="L10" i="25"/>
  <c r="Z25" i="25"/>
  <c r="Z24" i="25"/>
  <c r="Z36" i="25"/>
  <c r="Z34" i="25"/>
  <c r="L11" i="25"/>
  <c r="L32" i="25"/>
  <c r="Z9" i="25"/>
  <c r="Z17" i="25"/>
  <c r="Z16" i="25"/>
  <c r="Z27" i="25"/>
  <c r="Z38" i="25"/>
  <c r="Z15" i="25"/>
  <c r="F12" i="25"/>
  <c r="O12" i="25" s="1"/>
  <c r="G32" i="25"/>
  <c r="K10" i="25"/>
  <c r="Z10" i="25"/>
  <c r="Z29" i="25"/>
  <c r="L19" i="25"/>
  <c r="H12" i="25"/>
  <c r="I13" i="25"/>
  <c r="L8" i="25"/>
  <c r="M13" i="25"/>
  <c r="I12" i="25"/>
  <c r="F10" i="25"/>
  <c r="N10" i="25" s="1"/>
  <c r="G11" i="25"/>
  <c r="H13" i="25"/>
  <c r="I32" i="25"/>
  <c r="J12" i="25"/>
  <c r="L9" i="25"/>
  <c r="L27" i="25"/>
  <c r="Q13" i="25"/>
  <c r="G36" i="25"/>
  <c r="I17" i="25"/>
  <c r="J8" i="25"/>
  <c r="K15" i="25"/>
  <c r="L14" i="25"/>
  <c r="H14" i="25"/>
  <c r="F25" i="25"/>
  <c r="I9" i="25"/>
  <c r="L24" i="25"/>
  <c r="G12" i="25"/>
  <c r="G33" i="25"/>
  <c r="I10" i="25"/>
  <c r="J9" i="25"/>
  <c r="K8" i="25"/>
  <c r="L15" i="25"/>
  <c r="L25" i="25"/>
  <c r="G14" i="25"/>
  <c r="G15" i="25"/>
  <c r="R33" i="25"/>
  <c r="F24" i="25"/>
  <c r="G8" i="25"/>
  <c r="H15" i="25"/>
  <c r="K12" i="25"/>
  <c r="F16" i="25"/>
  <c r="M28" i="25"/>
  <c r="S28" i="25" s="1"/>
  <c r="T28" i="25" s="1"/>
  <c r="U28" i="25" s="1"/>
  <c r="G9" i="25"/>
  <c r="G17" i="25"/>
  <c r="H8" i="25"/>
  <c r="H16" i="25"/>
  <c r="I15" i="25"/>
  <c r="I25" i="25"/>
  <c r="J14" i="25"/>
  <c r="K13" i="25"/>
  <c r="G25" i="25"/>
  <c r="G16" i="25"/>
  <c r="I14" i="25"/>
  <c r="Z12" i="25"/>
  <c r="Z28" i="25"/>
  <c r="Z33" i="25"/>
  <c r="M37" i="25"/>
  <c r="S37" i="25" s="1"/>
  <c r="T37" i="25" s="1"/>
  <c r="U37" i="25" s="1"/>
  <c r="F18" i="25"/>
  <c r="F17" i="25"/>
  <c r="Z8" i="25"/>
  <c r="Z14" i="25"/>
  <c r="F19" i="25"/>
  <c r="F20" i="25"/>
  <c r="Y32" i="23"/>
  <c r="X32" i="23"/>
  <c r="W32" i="23"/>
  <c r="V32" i="23"/>
  <c r="Z32" i="23" s="1"/>
  <c r="R32" i="23"/>
  <c r="Q32" i="23"/>
  <c r="P32" i="23"/>
  <c r="O32" i="23"/>
  <c r="N32" i="23"/>
  <c r="L32" i="23"/>
  <c r="K32" i="23"/>
  <c r="J32" i="23"/>
  <c r="I32" i="23"/>
  <c r="H32" i="23"/>
  <c r="E32" i="23"/>
  <c r="G32" i="23" s="1"/>
  <c r="D32" i="23"/>
  <c r="C32" i="23"/>
  <c r="B32" i="23"/>
  <c r="AA32" i="23" s="1"/>
  <c r="A32" i="23"/>
  <c r="Y31" i="23"/>
  <c r="X31" i="23"/>
  <c r="W31" i="23"/>
  <c r="V31" i="23"/>
  <c r="R31" i="23"/>
  <c r="Q31" i="23"/>
  <c r="P31" i="23"/>
  <c r="O31" i="23"/>
  <c r="N31" i="23"/>
  <c r="L31" i="23"/>
  <c r="K31" i="23"/>
  <c r="J31" i="23"/>
  <c r="I31" i="23"/>
  <c r="H31" i="23"/>
  <c r="E31" i="23"/>
  <c r="G31" i="23" s="1"/>
  <c r="D31" i="23"/>
  <c r="C31" i="23"/>
  <c r="B31" i="23"/>
  <c r="AA31" i="23" s="1"/>
  <c r="Y30" i="23"/>
  <c r="X30" i="23"/>
  <c r="W30" i="23"/>
  <c r="V30" i="23"/>
  <c r="Q30" i="23"/>
  <c r="P30" i="23"/>
  <c r="O30" i="23"/>
  <c r="N30" i="23"/>
  <c r="K30" i="23"/>
  <c r="J30" i="23"/>
  <c r="I30" i="23"/>
  <c r="H30" i="23"/>
  <c r="E30" i="23"/>
  <c r="L30" i="23" s="1"/>
  <c r="D30" i="23"/>
  <c r="C30" i="23"/>
  <c r="B30" i="23"/>
  <c r="A30" i="23"/>
  <c r="Y29" i="23"/>
  <c r="Z29" i="23" s="1"/>
  <c r="X29" i="23"/>
  <c r="W29" i="23"/>
  <c r="V29" i="23"/>
  <c r="Q29" i="23"/>
  <c r="P29" i="23"/>
  <c r="K29" i="23"/>
  <c r="J29" i="23"/>
  <c r="I29" i="23"/>
  <c r="H29" i="23"/>
  <c r="G29" i="23"/>
  <c r="E29" i="23"/>
  <c r="L29" i="23" s="1"/>
  <c r="D29" i="23"/>
  <c r="C29" i="23"/>
  <c r="B29" i="23"/>
  <c r="AA29" i="23" s="1"/>
  <c r="Y28" i="23"/>
  <c r="X28" i="23"/>
  <c r="W28" i="23"/>
  <c r="V28" i="23"/>
  <c r="Q28" i="23"/>
  <c r="P28" i="23"/>
  <c r="O28" i="23"/>
  <c r="N28" i="23"/>
  <c r="K28" i="23"/>
  <c r="J28" i="23"/>
  <c r="I28" i="23"/>
  <c r="H28" i="23"/>
  <c r="E28" i="23"/>
  <c r="G28" i="23" s="1"/>
  <c r="D28" i="23"/>
  <c r="C28" i="23"/>
  <c r="B28" i="23"/>
  <c r="AA28" i="23" s="1"/>
  <c r="Y27" i="23"/>
  <c r="X27" i="23"/>
  <c r="W27" i="23"/>
  <c r="V27" i="23"/>
  <c r="Z27" i="23" s="1"/>
  <c r="Q27" i="23"/>
  <c r="P27" i="23"/>
  <c r="K27" i="23"/>
  <c r="J27" i="23"/>
  <c r="E27" i="23"/>
  <c r="H27" i="23" s="1"/>
  <c r="D27" i="23"/>
  <c r="C27" i="23"/>
  <c r="B27" i="23"/>
  <c r="AA27" i="23" s="1"/>
  <c r="A27" i="23"/>
  <c r="Y26" i="23"/>
  <c r="X26" i="23"/>
  <c r="W26" i="23"/>
  <c r="V26" i="23"/>
  <c r="Z26" i="23" s="1"/>
  <c r="Q26" i="23"/>
  <c r="P26" i="23"/>
  <c r="O26" i="23"/>
  <c r="N26" i="23"/>
  <c r="K26" i="23"/>
  <c r="J26" i="23"/>
  <c r="I26" i="23"/>
  <c r="H26" i="23"/>
  <c r="E26" i="23"/>
  <c r="G26" i="23" s="1"/>
  <c r="D26" i="23"/>
  <c r="C26" i="23"/>
  <c r="B26" i="23"/>
  <c r="AA26" i="23" s="1"/>
  <c r="A26" i="23"/>
  <c r="Y25" i="23"/>
  <c r="X25" i="23"/>
  <c r="W25" i="23"/>
  <c r="V25" i="23"/>
  <c r="R25" i="23"/>
  <c r="Q25" i="23"/>
  <c r="P25" i="23"/>
  <c r="O25" i="23"/>
  <c r="N25" i="23"/>
  <c r="L25" i="23"/>
  <c r="K25" i="23"/>
  <c r="J25" i="23"/>
  <c r="I25" i="23"/>
  <c r="H25" i="23"/>
  <c r="E25" i="23"/>
  <c r="F25" i="23" s="1"/>
  <c r="M25" i="23" s="1"/>
  <c r="D25" i="23"/>
  <c r="C25" i="23"/>
  <c r="B25" i="23"/>
  <c r="AA25" i="23" s="1"/>
  <c r="Y24" i="23"/>
  <c r="X24" i="23"/>
  <c r="W24" i="23"/>
  <c r="V24" i="23"/>
  <c r="Q24" i="23"/>
  <c r="P24" i="23"/>
  <c r="O24" i="23"/>
  <c r="N24" i="23"/>
  <c r="K24" i="23"/>
  <c r="J24" i="23"/>
  <c r="I24" i="23"/>
  <c r="H24" i="23"/>
  <c r="E24" i="23"/>
  <c r="L24" i="23" s="1"/>
  <c r="D24" i="23"/>
  <c r="C24" i="23"/>
  <c r="B24" i="23"/>
  <c r="AA24" i="23" s="1"/>
  <c r="A24" i="23"/>
  <c r="Y23" i="23"/>
  <c r="X23" i="23"/>
  <c r="W23" i="23"/>
  <c r="V23" i="23"/>
  <c r="Q23" i="23"/>
  <c r="P23" i="23"/>
  <c r="K23" i="23"/>
  <c r="J23" i="23"/>
  <c r="E23" i="23"/>
  <c r="H23" i="23" s="1"/>
  <c r="D23" i="23"/>
  <c r="C23" i="23"/>
  <c r="B23" i="23"/>
  <c r="AA23" i="23" s="1"/>
  <c r="Y22" i="23"/>
  <c r="X22" i="23"/>
  <c r="W22" i="23"/>
  <c r="V22" i="23"/>
  <c r="Q22" i="23"/>
  <c r="P22" i="23"/>
  <c r="O22" i="23"/>
  <c r="N22" i="23"/>
  <c r="K22" i="23"/>
  <c r="J22" i="23"/>
  <c r="I22" i="23"/>
  <c r="H22" i="23"/>
  <c r="E22" i="23"/>
  <c r="F22" i="23" s="1"/>
  <c r="D22" i="23"/>
  <c r="C22" i="23"/>
  <c r="B22" i="23"/>
  <c r="AA22" i="23" s="1"/>
  <c r="Y21" i="23"/>
  <c r="X21" i="23"/>
  <c r="W21" i="23"/>
  <c r="Z21" i="23" s="1"/>
  <c r="V21" i="23"/>
  <c r="Q21" i="23"/>
  <c r="P21" i="23"/>
  <c r="K21" i="23"/>
  <c r="J21" i="23"/>
  <c r="E21" i="23"/>
  <c r="G21" i="23" s="1"/>
  <c r="D21" i="23"/>
  <c r="C21" i="23"/>
  <c r="B21" i="23"/>
  <c r="AA21" i="23" s="1"/>
  <c r="A21" i="23"/>
  <c r="Y20" i="23"/>
  <c r="X20" i="23"/>
  <c r="W20" i="23"/>
  <c r="V20" i="23"/>
  <c r="Z20" i="23" s="1"/>
  <c r="R20" i="23"/>
  <c r="Q20" i="23"/>
  <c r="P20" i="23"/>
  <c r="O20" i="23"/>
  <c r="N20" i="23"/>
  <c r="L20" i="23"/>
  <c r="K20" i="23"/>
  <c r="J20" i="23"/>
  <c r="I20" i="23"/>
  <c r="H20" i="23"/>
  <c r="G20" i="23"/>
  <c r="E20" i="23"/>
  <c r="D20" i="23"/>
  <c r="C20" i="23"/>
  <c r="B20" i="23"/>
  <c r="AA20" i="23" s="1"/>
  <c r="A20" i="23"/>
  <c r="Y19" i="23"/>
  <c r="X19" i="23"/>
  <c r="W19" i="23"/>
  <c r="V19" i="23"/>
  <c r="I19" i="23"/>
  <c r="H19" i="23"/>
  <c r="E19" i="23"/>
  <c r="L19" i="23" s="1"/>
  <c r="D19" i="23"/>
  <c r="C19" i="23"/>
  <c r="B19" i="23"/>
  <c r="A19" i="23"/>
  <c r="Y18" i="23"/>
  <c r="Z18" i="23" s="1"/>
  <c r="X18" i="23"/>
  <c r="W18" i="23"/>
  <c r="V18" i="23"/>
  <c r="Q18" i="23"/>
  <c r="P18" i="23"/>
  <c r="O18" i="23"/>
  <c r="N18" i="23"/>
  <c r="K18" i="23"/>
  <c r="J18" i="23"/>
  <c r="I18" i="23"/>
  <c r="H18" i="23"/>
  <c r="E18" i="23"/>
  <c r="L18" i="23" s="1"/>
  <c r="D18" i="23"/>
  <c r="C18" i="23"/>
  <c r="B18" i="23"/>
  <c r="AA18" i="23" s="1"/>
  <c r="A18" i="23"/>
  <c r="Y17" i="23"/>
  <c r="X17" i="23"/>
  <c r="W17" i="23"/>
  <c r="V17" i="23"/>
  <c r="Q17" i="23"/>
  <c r="P17" i="23"/>
  <c r="K17" i="23"/>
  <c r="J17" i="23"/>
  <c r="E17" i="23"/>
  <c r="H17" i="23" s="1"/>
  <c r="D17" i="23"/>
  <c r="C17" i="23"/>
  <c r="B17" i="23"/>
  <c r="AA17" i="23" s="1"/>
  <c r="Y16" i="23"/>
  <c r="X16" i="23"/>
  <c r="W16" i="23"/>
  <c r="V16" i="23"/>
  <c r="Q16" i="23"/>
  <c r="P16" i="23"/>
  <c r="K16" i="23"/>
  <c r="J16" i="23"/>
  <c r="E16" i="23"/>
  <c r="H16" i="23" s="1"/>
  <c r="D16" i="23"/>
  <c r="C16" i="23"/>
  <c r="B16" i="23"/>
  <c r="AA16" i="23" s="1"/>
  <c r="A16" i="23"/>
  <c r="Y15" i="23"/>
  <c r="X15" i="23"/>
  <c r="W15" i="23"/>
  <c r="V15" i="23"/>
  <c r="E15" i="23"/>
  <c r="H15" i="23" s="1"/>
  <c r="D15" i="23"/>
  <c r="C15" i="23"/>
  <c r="B15" i="23"/>
  <c r="AA15" i="23" s="1"/>
  <c r="Y14" i="23"/>
  <c r="X14" i="23"/>
  <c r="W14" i="23"/>
  <c r="V14" i="23"/>
  <c r="Z14" i="23" s="1"/>
  <c r="L14" i="23"/>
  <c r="K14" i="23"/>
  <c r="E14" i="23"/>
  <c r="I14" i="23" s="1"/>
  <c r="D14" i="23"/>
  <c r="C14" i="23"/>
  <c r="B14" i="23"/>
  <c r="AA14" i="23" s="1"/>
  <c r="Y13" i="23"/>
  <c r="X13" i="23"/>
  <c r="W13" i="23"/>
  <c r="V13" i="23"/>
  <c r="E13" i="23"/>
  <c r="L13" i="23" s="1"/>
  <c r="D13" i="23"/>
  <c r="C13" i="23"/>
  <c r="B13" i="23"/>
  <c r="AA13" i="23" s="1"/>
  <c r="Y12" i="23"/>
  <c r="X12" i="23"/>
  <c r="W12" i="23"/>
  <c r="V12" i="23"/>
  <c r="E12" i="23"/>
  <c r="J12" i="23" s="1"/>
  <c r="D12" i="23"/>
  <c r="C12" i="23"/>
  <c r="B12" i="23"/>
  <c r="AA12" i="23" s="1"/>
  <c r="Y11" i="23"/>
  <c r="X11" i="23"/>
  <c r="W11" i="23"/>
  <c r="V11" i="23"/>
  <c r="Q11" i="23"/>
  <c r="P11" i="23"/>
  <c r="O11" i="23"/>
  <c r="K11" i="23"/>
  <c r="J11" i="23"/>
  <c r="I11" i="23"/>
  <c r="E11" i="23"/>
  <c r="H11" i="23" s="1"/>
  <c r="D11" i="23"/>
  <c r="C11" i="23"/>
  <c r="B11" i="23"/>
  <c r="AA11" i="23" s="1"/>
  <c r="Y10" i="23"/>
  <c r="X10" i="23"/>
  <c r="W10" i="23"/>
  <c r="V10" i="23"/>
  <c r="E10" i="23"/>
  <c r="J10" i="23" s="1"/>
  <c r="D10" i="23"/>
  <c r="C10" i="23"/>
  <c r="B10" i="23"/>
  <c r="AA10" i="23" s="1"/>
  <c r="Y9" i="23"/>
  <c r="X9" i="23"/>
  <c r="W9" i="23"/>
  <c r="V9" i="23"/>
  <c r="E9" i="23"/>
  <c r="L9" i="23" s="1"/>
  <c r="D9" i="23"/>
  <c r="C9" i="23"/>
  <c r="B9" i="23"/>
  <c r="AA9" i="23" s="1"/>
  <c r="Y8" i="23"/>
  <c r="X8" i="23"/>
  <c r="W8" i="23"/>
  <c r="V8" i="23"/>
  <c r="E8" i="23"/>
  <c r="J8" i="23" s="1"/>
  <c r="D8" i="23"/>
  <c r="C8" i="23"/>
  <c r="B8" i="23"/>
  <c r="AA8" i="23" s="1"/>
  <c r="A8" i="23"/>
  <c r="Z31" i="23"/>
  <c r="AA30" i="23"/>
  <c r="F21" i="23"/>
  <c r="O21" i="23" s="1"/>
  <c r="F20" i="23"/>
  <c r="M20" i="23" s="1"/>
  <c r="AA19" i="23"/>
  <c r="V15" i="20"/>
  <c r="W15" i="20"/>
  <c r="X15" i="20"/>
  <c r="Y15" i="20"/>
  <c r="AA15" i="20"/>
  <c r="AF15" i="20"/>
  <c r="AG15" i="20"/>
  <c r="D15" i="20"/>
  <c r="E15" i="20"/>
  <c r="H15" i="20" s="1"/>
  <c r="G15" i="20"/>
  <c r="I15" i="20"/>
  <c r="J15" i="20"/>
  <c r="K15" i="20"/>
  <c r="B15" i="20"/>
  <c r="C15" i="20"/>
  <c r="AF14" i="20"/>
  <c r="AG14" i="20"/>
  <c r="V14" i="20"/>
  <c r="W14" i="20"/>
  <c r="X14" i="20"/>
  <c r="Y14" i="20"/>
  <c r="D14" i="20"/>
  <c r="E14" i="20"/>
  <c r="F14" i="20" s="1"/>
  <c r="C14" i="20"/>
  <c r="B14" i="20"/>
  <c r="AA14" i="20" s="1"/>
  <c r="AG32" i="20"/>
  <c r="AF32" i="20"/>
  <c r="Y32" i="20"/>
  <c r="X32" i="20"/>
  <c r="W32" i="20"/>
  <c r="V32" i="20"/>
  <c r="R32" i="20"/>
  <c r="Q32" i="20"/>
  <c r="P32" i="20"/>
  <c r="O32" i="20"/>
  <c r="N32" i="20"/>
  <c r="L32" i="20"/>
  <c r="K32" i="20"/>
  <c r="J32" i="20"/>
  <c r="I32" i="20"/>
  <c r="H32" i="20"/>
  <c r="E32" i="20"/>
  <c r="G32" i="20" s="1"/>
  <c r="D32" i="20"/>
  <c r="C32" i="20"/>
  <c r="B32" i="20"/>
  <c r="A32" i="20"/>
  <c r="AG31" i="20"/>
  <c r="AF31" i="20"/>
  <c r="Y31" i="20"/>
  <c r="X31" i="20"/>
  <c r="W31" i="20"/>
  <c r="V31" i="20"/>
  <c r="R31" i="20"/>
  <c r="Q31" i="20"/>
  <c r="P31" i="20"/>
  <c r="O31" i="20"/>
  <c r="N31" i="20"/>
  <c r="L31" i="20"/>
  <c r="K31" i="20"/>
  <c r="J31" i="20"/>
  <c r="I31" i="20"/>
  <c r="H31" i="20"/>
  <c r="E31" i="20"/>
  <c r="G31" i="20" s="1"/>
  <c r="D31" i="20"/>
  <c r="C31" i="20"/>
  <c r="B31" i="20"/>
  <c r="AG30" i="20"/>
  <c r="AF30" i="20"/>
  <c r="Y30" i="20"/>
  <c r="X30" i="20"/>
  <c r="W30" i="20"/>
  <c r="V30" i="20"/>
  <c r="Q30" i="20"/>
  <c r="P30" i="20"/>
  <c r="O30" i="20"/>
  <c r="N30" i="20"/>
  <c r="K30" i="20"/>
  <c r="J30" i="20"/>
  <c r="I30" i="20"/>
  <c r="H30" i="20"/>
  <c r="E30" i="20"/>
  <c r="L30" i="20" s="1"/>
  <c r="D30" i="20"/>
  <c r="C30" i="20"/>
  <c r="B30" i="20"/>
  <c r="A30" i="20"/>
  <c r="AG29" i="20"/>
  <c r="AF29" i="20"/>
  <c r="Y29" i="20"/>
  <c r="X29" i="20"/>
  <c r="W29" i="20"/>
  <c r="V29" i="20"/>
  <c r="Q29" i="20"/>
  <c r="P29" i="20"/>
  <c r="K29" i="20"/>
  <c r="J29" i="20"/>
  <c r="E29" i="20"/>
  <c r="L29" i="20" s="1"/>
  <c r="D29" i="20"/>
  <c r="C29" i="20"/>
  <c r="B29" i="20"/>
  <c r="AG28" i="20"/>
  <c r="AF28" i="20"/>
  <c r="Y28" i="20"/>
  <c r="X28" i="20"/>
  <c r="W28" i="20"/>
  <c r="V28" i="20"/>
  <c r="Q28" i="20"/>
  <c r="P28" i="20"/>
  <c r="O28" i="20"/>
  <c r="N28" i="20"/>
  <c r="K28" i="20"/>
  <c r="J28" i="20"/>
  <c r="I28" i="20"/>
  <c r="H28" i="20"/>
  <c r="E28" i="20"/>
  <c r="G28" i="20" s="1"/>
  <c r="D28" i="20"/>
  <c r="C28" i="20"/>
  <c r="B28" i="20"/>
  <c r="AG27" i="20"/>
  <c r="AF27" i="20"/>
  <c r="Y27" i="20"/>
  <c r="X27" i="20"/>
  <c r="W27" i="20"/>
  <c r="V27" i="20"/>
  <c r="Q27" i="20"/>
  <c r="P27" i="20"/>
  <c r="K27" i="20"/>
  <c r="J27" i="20"/>
  <c r="E27" i="20"/>
  <c r="L27" i="20" s="1"/>
  <c r="D27" i="20"/>
  <c r="C27" i="20"/>
  <c r="B27" i="20"/>
  <c r="A27" i="20"/>
  <c r="AG26" i="20"/>
  <c r="AF26" i="20"/>
  <c r="Y26" i="20"/>
  <c r="X26" i="20"/>
  <c r="W26" i="20"/>
  <c r="V26" i="20"/>
  <c r="Q26" i="20"/>
  <c r="P26" i="20"/>
  <c r="O26" i="20"/>
  <c r="N26" i="20"/>
  <c r="K26" i="20"/>
  <c r="J26" i="20"/>
  <c r="I26" i="20"/>
  <c r="H26" i="20"/>
  <c r="E26" i="20"/>
  <c r="G26" i="20" s="1"/>
  <c r="D26" i="20"/>
  <c r="C26" i="20"/>
  <c r="B26" i="20"/>
  <c r="A26" i="20"/>
  <c r="AG25" i="20"/>
  <c r="AF25" i="20"/>
  <c r="Y25" i="20"/>
  <c r="X25" i="20"/>
  <c r="W25" i="20"/>
  <c r="V25" i="20"/>
  <c r="Q25" i="20"/>
  <c r="P25" i="20"/>
  <c r="O25" i="20"/>
  <c r="N25" i="20"/>
  <c r="K25" i="20"/>
  <c r="J25" i="20"/>
  <c r="I25" i="20"/>
  <c r="H25" i="20"/>
  <c r="E25" i="20"/>
  <c r="G25" i="20" s="1"/>
  <c r="D25" i="20"/>
  <c r="C25" i="20"/>
  <c r="B25" i="20"/>
  <c r="AG24" i="20"/>
  <c r="AF24" i="20"/>
  <c r="Y24" i="20"/>
  <c r="X24" i="20"/>
  <c r="W24" i="20"/>
  <c r="V24" i="20"/>
  <c r="Q24" i="20"/>
  <c r="P24" i="20"/>
  <c r="O24" i="20"/>
  <c r="N24" i="20"/>
  <c r="K24" i="20"/>
  <c r="J24" i="20"/>
  <c r="I24" i="20"/>
  <c r="H24" i="20"/>
  <c r="E24" i="20"/>
  <c r="L24" i="20" s="1"/>
  <c r="D24" i="20"/>
  <c r="C24" i="20"/>
  <c r="B24" i="20"/>
  <c r="A24" i="20"/>
  <c r="AG23" i="20"/>
  <c r="AF23" i="20"/>
  <c r="Y23" i="20"/>
  <c r="X23" i="20"/>
  <c r="W23" i="20"/>
  <c r="V23" i="20"/>
  <c r="Q23" i="20"/>
  <c r="P23" i="20"/>
  <c r="K23" i="20"/>
  <c r="J23" i="20"/>
  <c r="E23" i="20"/>
  <c r="G23" i="20" s="1"/>
  <c r="D23" i="20"/>
  <c r="C23" i="20"/>
  <c r="B23" i="20"/>
  <c r="AG22" i="20"/>
  <c r="AF22" i="20"/>
  <c r="Y22" i="20"/>
  <c r="X22" i="20"/>
  <c r="W22" i="20"/>
  <c r="V22" i="20"/>
  <c r="Q22" i="20"/>
  <c r="P22" i="20"/>
  <c r="O22" i="20"/>
  <c r="N22" i="20"/>
  <c r="K22" i="20"/>
  <c r="J22" i="20"/>
  <c r="I22" i="20"/>
  <c r="H22" i="20"/>
  <c r="E22" i="20"/>
  <c r="L22" i="20" s="1"/>
  <c r="D22" i="20"/>
  <c r="C22" i="20"/>
  <c r="B22" i="20"/>
  <c r="AG21" i="20"/>
  <c r="AF21" i="20"/>
  <c r="Y21" i="20"/>
  <c r="X21" i="20"/>
  <c r="W21" i="20"/>
  <c r="V21" i="20"/>
  <c r="Q21" i="20"/>
  <c r="P21" i="20"/>
  <c r="K21" i="20"/>
  <c r="J21" i="20"/>
  <c r="E21" i="20"/>
  <c r="G21" i="20" s="1"/>
  <c r="D21" i="20"/>
  <c r="C21" i="20"/>
  <c r="B21" i="20"/>
  <c r="A21" i="20"/>
  <c r="AG20" i="20"/>
  <c r="AF20" i="20"/>
  <c r="Y20" i="20"/>
  <c r="X20" i="20"/>
  <c r="W20" i="20"/>
  <c r="V20" i="20"/>
  <c r="R20" i="20"/>
  <c r="Q20" i="20"/>
  <c r="P20" i="20"/>
  <c r="O20" i="20"/>
  <c r="N20" i="20"/>
  <c r="L20" i="20"/>
  <c r="K20" i="20"/>
  <c r="J20" i="20"/>
  <c r="I20" i="20"/>
  <c r="H20" i="20"/>
  <c r="E20" i="20"/>
  <c r="G20" i="20" s="1"/>
  <c r="D20" i="20"/>
  <c r="C20" i="20"/>
  <c r="B20" i="20"/>
  <c r="A20" i="20"/>
  <c r="AG19" i="20"/>
  <c r="AF19" i="20"/>
  <c r="Y19" i="20"/>
  <c r="X19" i="20"/>
  <c r="W19" i="20"/>
  <c r="V19" i="20"/>
  <c r="E19" i="20"/>
  <c r="I19" i="20" s="1"/>
  <c r="D19" i="20"/>
  <c r="C19" i="20"/>
  <c r="B19" i="20"/>
  <c r="A19" i="20"/>
  <c r="AG18" i="20"/>
  <c r="AF18" i="20"/>
  <c r="Y18" i="20"/>
  <c r="X18" i="20"/>
  <c r="W18" i="20"/>
  <c r="V18" i="20"/>
  <c r="Q18" i="20"/>
  <c r="P18" i="20"/>
  <c r="O18" i="20"/>
  <c r="N18" i="20"/>
  <c r="K18" i="20"/>
  <c r="J18" i="20"/>
  <c r="I18" i="20"/>
  <c r="H18" i="20"/>
  <c r="E18" i="20"/>
  <c r="L18" i="20" s="1"/>
  <c r="D18" i="20"/>
  <c r="C18" i="20"/>
  <c r="B18" i="20"/>
  <c r="A18" i="20"/>
  <c r="AG17" i="20"/>
  <c r="AF17" i="20"/>
  <c r="Y17" i="20"/>
  <c r="X17" i="20"/>
  <c r="W17" i="20"/>
  <c r="V17" i="20"/>
  <c r="Q17" i="20"/>
  <c r="P17" i="20"/>
  <c r="K17" i="20"/>
  <c r="J17" i="20"/>
  <c r="E17" i="20"/>
  <c r="G17" i="20" s="1"/>
  <c r="D17" i="20"/>
  <c r="C17" i="20"/>
  <c r="B17" i="20"/>
  <c r="AG16" i="20"/>
  <c r="AF16" i="20"/>
  <c r="Y16" i="20"/>
  <c r="X16" i="20"/>
  <c r="W16" i="20"/>
  <c r="V16" i="20"/>
  <c r="Q16" i="20"/>
  <c r="P16" i="20"/>
  <c r="O16" i="20"/>
  <c r="K16" i="20"/>
  <c r="J16" i="20"/>
  <c r="I16" i="20"/>
  <c r="E16" i="20"/>
  <c r="L16" i="20" s="1"/>
  <c r="D16" i="20"/>
  <c r="C16" i="20"/>
  <c r="B16" i="20"/>
  <c r="A16" i="20"/>
  <c r="AG13" i="20"/>
  <c r="AF13" i="20"/>
  <c r="Y13" i="20"/>
  <c r="X13" i="20"/>
  <c r="W13" i="20"/>
  <c r="V13" i="20"/>
  <c r="E13" i="20"/>
  <c r="L13" i="20" s="1"/>
  <c r="D13" i="20"/>
  <c r="C13" i="20"/>
  <c r="B13" i="20"/>
  <c r="AG12" i="20"/>
  <c r="AF12" i="20"/>
  <c r="Y12" i="20"/>
  <c r="X12" i="20"/>
  <c r="W12" i="20"/>
  <c r="V12" i="20"/>
  <c r="E12" i="20"/>
  <c r="L12" i="20" s="1"/>
  <c r="D12" i="20"/>
  <c r="C12" i="20"/>
  <c r="B12" i="20"/>
  <c r="AG11" i="20"/>
  <c r="AF11" i="20"/>
  <c r="Y11" i="20"/>
  <c r="X11" i="20"/>
  <c r="W11" i="20"/>
  <c r="V11" i="20"/>
  <c r="Q11" i="20"/>
  <c r="P11" i="20"/>
  <c r="O11" i="20"/>
  <c r="K11" i="20"/>
  <c r="J11" i="20"/>
  <c r="I11" i="20"/>
  <c r="E11" i="20"/>
  <c r="L11" i="20" s="1"/>
  <c r="D11" i="20"/>
  <c r="C11" i="20"/>
  <c r="B11" i="20"/>
  <c r="AG10" i="20"/>
  <c r="AF10" i="20"/>
  <c r="Y10" i="20"/>
  <c r="X10" i="20"/>
  <c r="W10" i="20"/>
  <c r="V10" i="20"/>
  <c r="E10" i="20"/>
  <c r="L10" i="20" s="1"/>
  <c r="D10" i="20"/>
  <c r="C10" i="20"/>
  <c r="B10" i="20"/>
  <c r="AG9" i="20"/>
  <c r="AF9" i="20"/>
  <c r="Y9" i="20"/>
  <c r="X9" i="20"/>
  <c r="W9" i="20"/>
  <c r="V9" i="20"/>
  <c r="E9" i="20"/>
  <c r="J9" i="20" s="1"/>
  <c r="D9" i="20"/>
  <c r="C9" i="20"/>
  <c r="B9" i="20"/>
  <c r="AG8" i="20"/>
  <c r="AF8" i="20"/>
  <c r="Y8" i="20"/>
  <c r="X8" i="20"/>
  <c r="W8" i="20"/>
  <c r="V8" i="20"/>
  <c r="E8" i="20"/>
  <c r="L8" i="20" s="1"/>
  <c r="D8" i="20"/>
  <c r="C8" i="20"/>
  <c r="B8" i="20"/>
  <c r="A8" i="20"/>
  <c r="S10" i="31" l="1"/>
  <c r="T10" i="31" s="1"/>
  <c r="U10" i="31" s="1"/>
  <c r="R34" i="31"/>
  <c r="M34" i="31"/>
  <c r="S14" i="31"/>
  <c r="T14" i="31" s="1"/>
  <c r="U14" i="31" s="1"/>
  <c r="O34" i="31"/>
  <c r="S37" i="31"/>
  <c r="T37" i="31" s="1"/>
  <c r="U37" i="31" s="1"/>
  <c r="S31" i="31"/>
  <c r="T31" i="31" s="1"/>
  <c r="U31" i="31" s="1"/>
  <c r="U24" i="31"/>
  <c r="AB24" i="31"/>
  <c r="Q8" i="31"/>
  <c r="R8" i="31"/>
  <c r="P8" i="31"/>
  <c r="O8" i="31"/>
  <c r="N8" i="31"/>
  <c r="M8" i="31"/>
  <c r="N33" i="31"/>
  <c r="S33" i="31" s="1"/>
  <c r="T33" i="31" s="1"/>
  <c r="M33" i="31"/>
  <c r="R33" i="31"/>
  <c r="P12" i="31"/>
  <c r="R12" i="31"/>
  <c r="O12" i="31"/>
  <c r="N12" i="31"/>
  <c r="M12" i="31"/>
  <c r="N19" i="31"/>
  <c r="M19" i="31"/>
  <c r="R19" i="31"/>
  <c r="R36" i="31"/>
  <c r="O36" i="31"/>
  <c r="N36" i="31"/>
  <c r="M36" i="31"/>
  <c r="M35" i="31"/>
  <c r="R35" i="31"/>
  <c r="R38" i="31"/>
  <c r="M38" i="31"/>
  <c r="R27" i="31"/>
  <c r="O27" i="31"/>
  <c r="N27" i="31"/>
  <c r="M27" i="31"/>
  <c r="R25" i="31"/>
  <c r="O25" i="31"/>
  <c r="N25" i="31"/>
  <c r="M25" i="31"/>
  <c r="N28" i="31"/>
  <c r="M28" i="31"/>
  <c r="R28" i="31"/>
  <c r="R20" i="31"/>
  <c r="M20" i="31"/>
  <c r="S20" i="31" s="1"/>
  <c r="T20" i="31" s="1"/>
  <c r="O18" i="31"/>
  <c r="R18" i="31"/>
  <c r="N18" i="31"/>
  <c r="M18" i="31"/>
  <c r="M32" i="31"/>
  <c r="R32" i="31"/>
  <c r="M11" i="31"/>
  <c r="N11" i="31"/>
  <c r="R11" i="31"/>
  <c r="M21" i="31"/>
  <c r="R21" i="31"/>
  <c r="Q21" i="31"/>
  <c r="P21" i="31"/>
  <c r="O21" i="31"/>
  <c r="N21" i="31"/>
  <c r="P9" i="31"/>
  <c r="O9" i="31"/>
  <c r="M9" i="31"/>
  <c r="N9" i="31"/>
  <c r="R9" i="31"/>
  <c r="Q9" i="31"/>
  <c r="R16" i="31"/>
  <c r="O16" i="31"/>
  <c r="N16" i="31"/>
  <c r="M16" i="31"/>
  <c r="P13" i="31"/>
  <c r="O13" i="31"/>
  <c r="N13" i="31"/>
  <c r="M13" i="31"/>
  <c r="R13" i="31"/>
  <c r="Q13" i="31"/>
  <c r="O17" i="31"/>
  <c r="N17" i="31"/>
  <c r="M17" i="31"/>
  <c r="R17" i="31"/>
  <c r="U29" i="31"/>
  <c r="AB29" i="31"/>
  <c r="AB31" i="31"/>
  <c r="AD31" i="31" s="1"/>
  <c r="AB41" i="31"/>
  <c r="AB14" i="31"/>
  <c r="AD14" i="31" s="1"/>
  <c r="AB23" i="31"/>
  <c r="AB22" i="31"/>
  <c r="AB26" i="31"/>
  <c r="AD26" i="31" s="1"/>
  <c r="S15" i="31"/>
  <c r="T15" i="31" s="1"/>
  <c r="AB43" i="31"/>
  <c r="AD43" i="31" s="1"/>
  <c r="AB42" i="31"/>
  <c r="AD42" i="31" s="1"/>
  <c r="AB39" i="31"/>
  <c r="AB10" i="31"/>
  <c r="AD10" i="31" s="1"/>
  <c r="AB40" i="31"/>
  <c r="AB30" i="31"/>
  <c r="N25" i="29"/>
  <c r="M19" i="29"/>
  <c r="R19" i="29"/>
  <c r="S19" i="29" s="1"/>
  <c r="T19" i="29" s="1"/>
  <c r="U19" i="29" s="1"/>
  <c r="N19" i="29"/>
  <c r="M14" i="29"/>
  <c r="S14" i="29" s="1"/>
  <c r="T14" i="29" s="1"/>
  <c r="M8" i="29"/>
  <c r="S8" i="29" s="1"/>
  <c r="T8" i="29" s="1"/>
  <c r="S18" i="29"/>
  <c r="T18" i="29" s="1"/>
  <c r="M33" i="29"/>
  <c r="R33" i="29"/>
  <c r="N33" i="29"/>
  <c r="N12" i="29"/>
  <c r="O14" i="29"/>
  <c r="O36" i="29"/>
  <c r="S29" i="29"/>
  <c r="T29" i="29" s="1"/>
  <c r="U29" i="29" s="1"/>
  <c r="N9" i="29"/>
  <c r="M20" i="29"/>
  <c r="M9" i="29"/>
  <c r="R34" i="29"/>
  <c r="M37" i="29"/>
  <c r="R37" i="29"/>
  <c r="N36" i="29"/>
  <c r="R12" i="29"/>
  <c r="O12" i="29"/>
  <c r="N34" i="29"/>
  <c r="S25" i="29"/>
  <c r="T25" i="29" s="1"/>
  <c r="U25" i="29" s="1"/>
  <c r="S20" i="29"/>
  <c r="T20" i="29" s="1"/>
  <c r="U20" i="29" s="1"/>
  <c r="AB24" i="29"/>
  <c r="AD24" i="29" s="1"/>
  <c r="M34" i="29"/>
  <c r="M36" i="29"/>
  <c r="S36" i="29" s="1"/>
  <c r="T36" i="29" s="1"/>
  <c r="U36" i="29" s="1"/>
  <c r="R11" i="29"/>
  <c r="S11" i="29" s="1"/>
  <c r="T11" i="29" s="1"/>
  <c r="AB11" i="29" s="1"/>
  <c r="AB22" i="29"/>
  <c r="AD22" i="29" s="1"/>
  <c r="AB23" i="29"/>
  <c r="AD23" i="29" s="1"/>
  <c r="S26" i="29"/>
  <c r="T26" i="29" s="1"/>
  <c r="U26" i="29" s="1"/>
  <c r="M12" i="29"/>
  <c r="Q12" i="29"/>
  <c r="S35" i="29"/>
  <c r="T35" i="29" s="1"/>
  <c r="U35" i="29" s="1"/>
  <c r="S28" i="29"/>
  <c r="T28" i="29" s="1"/>
  <c r="AB28" i="29" s="1"/>
  <c r="O16" i="29"/>
  <c r="R16" i="29"/>
  <c r="M16" i="29"/>
  <c r="R13" i="29"/>
  <c r="O13" i="29"/>
  <c r="Q13" i="29"/>
  <c r="M13" i="29"/>
  <c r="P13" i="29"/>
  <c r="N13" i="29"/>
  <c r="M32" i="29"/>
  <c r="R32" i="29"/>
  <c r="N17" i="29"/>
  <c r="O17" i="29"/>
  <c r="M17" i="29"/>
  <c r="R17" i="29"/>
  <c r="AB30" i="29"/>
  <c r="AD30" i="29" s="1"/>
  <c r="M27" i="29"/>
  <c r="R27" i="29"/>
  <c r="O27" i="29"/>
  <c r="N27" i="29"/>
  <c r="R31" i="29"/>
  <c r="M31" i="29"/>
  <c r="R10" i="29"/>
  <c r="P10" i="29"/>
  <c r="Q10" i="29"/>
  <c r="O10" i="29"/>
  <c r="N10" i="29"/>
  <c r="M10" i="29"/>
  <c r="R21" i="29"/>
  <c r="Q21" i="29"/>
  <c r="P21" i="29"/>
  <c r="O21" i="29"/>
  <c r="N21" i="29"/>
  <c r="M21" i="29"/>
  <c r="U40" i="29"/>
  <c r="AB40" i="29"/>
  <c r="S38" i="29"/>
  <c r="T38" i="29" s="1"/>
  <c r="AB29" i="29"/>
  <c r="S43" i="29"/>
  <c r="T43" i="29" s="1"/>
  <c r="S41" i="29"/>
  <c r="T41" i="29" s="1"/>
  <c r="AB15" i="29"/>
  <c r="AD15" i="29" s="1"/>
  <c r="AB39" i="29"/>
  <c r="AB42" i="29"/>
  <c r="O8" i="27"/>
  <c r="N8" i="27"/>
  <c r="S8" i="27" s="1"/>
  <c r="T8" i="27" s="1"/>
  <c r="Q8" i="27"/>
  <c r="S10" i="27"/>
  <c r="T10" i="27" s="1"/>
  <c r="S16" i="27"/>
  <c r="T16" i="27" s="1"/>
  <c r="U16" i="27" s="1"/>
  <c r="R14" i="27"/>
  <c r="O14" i="27"/>
  <c r="S32" i="27"/>
  <c r="T32" i="27" s="1"/>
  <c r="AB21" i="27"/>
  <c r="AB28" i="27"/>
  <c r="R34" i="27"/>
  <c r="O34" i="27"/>
  <c r="S33" i="27"/>
  <c r="T33" i="27" s="1"/>
  <c r="AB33" i="27" s="1"/>
  <c r="AD33" i="27" s="1"/>
  <c r="S35" i="27"/>
  <c r="T35" i="27" s="1"/>
  <c r="U35" i="27" s="1"/>
  <c r="S11" i="27"/>
  <c r="T11" i="27" s="1"/>
  <c r="AB11" i="27" s="1"/>
  <c r="U22" i="27"/>
  <c r="AB22" i="27"/>
  <c r="AD22" i="27" s="1"/>
  <c r="R9" i="27"/>
  <c r="P9" i="27"/>
  <c r="Q9" i="27"/>
  <c r="O9" i="27"/>
  <c r="M9" i="27"/>
  <c r="N9" i="27"/>
  <c r="R13" i="27"/>
  <c r="Q13" i="27"/>
  <c r="P13" i="27"/>
  <c r="N13" i="27"/>
  <c r="O13" i="27"/>
  <c r="M13" i="27"/>
  <c r="R29" i="27"/>
  <c r="M29" i="27"/>
  <c r="M25" i="27"/>
  <c r="O25" i="27"/>
  <c r="N25" i="27"/>
  <c r="R25" i="27"/>
  <c r="R24" i="27"/>
  <c r="M24" i="27"/>
  <c r="R18" i="27"/>
  <c r="M18" i="27"/>
  <c r="M26" i="27"/>
  <c r="N26" i="27"/>
  <c r="R26" i="27"/>
  <c r="M27" i="27"/>
  <c r="R27" i="27"/>
  <c r="M31" i="27"/>
  <c r="N31" i="27"/>
  <c r="R31" i="27"/>
  <c r="M30" i="27"/>
  <c r="R30" i="27"/>
  <c r="O23" i="27"/>
  <c r="N23" i="27"/>
  <c r="R23" i="27"/>
  <c r="M23" i="27"/>
  <c r="O17" i="27"/>
  <c r="M17" i="27"/>
  <c r="R17" i="27"/>
  <c r="N17" i="27"/>
  <c r="Q19" i="27"/>
  <c r="P19" i="27"/>
  <c r="R19" i="27"/>
  <c r="M19" i="27"/>
  <c r="N19" i="27"/>
  <c r="O19" i="27"/>
  <c r="P12" i="27"/>
  <c r="M12" i="27"/>
  <c r="O12" i="27"/>
  <c r="N12" i="27"/>
  <c r="R12" i="27"/>
  <c r="Q12" i="27"/>
  <c r="U32" i="27"/>
  <c r="AB32" i="27"/>
  <c r="U11" i="27"/>
  <c r="U10" i="27"/>
  <c r="AB10" i="27"/>
  <c r="U15" i="27"/>
  <c r="AB15" i="27"/>
  <c r="S39" i="27"/>
  <c r="T39" i="27" s="1"/>
  <c r="AB36" i="27"/>
  <c r="AB16" i="27"/>
  <c r="AC20" i="27"/>
  <c r="AE20" i="27" s="1"/>
  <c r="U40" i="27"/>
  <c r="AB40" i="27"/>
  <c r="S29" i="27"/>
  <c r="T29" i="27" s="1"/>
  <c r="S38" i="27"/>
  <c r="T38" i="27" s="1"/>
  <c r="S41" i="27"/>
  <c r="T41" i="27" s="1"/>
  <c r="AB37" i="27"/>
  <c r="U31" i="25"/>
  <c r="AB31" i="25"/>
  <c r="U30" i="25"/>
  <c r="AB30" i="25"/>
  <c r="AB35" i="25"/>
  <c r="AD35" i="25" s="1"/>
  <c r="R26" i="25"/>
  <c r="S26" i="25" s="1"/>
  <c r="T26" i="25" s="1"/>
  <c r="N26" i="25"/>
  <c r="AB21" i="25"/>
  <c r="S35" i="25"/>
  <c r="T35" i="25" s="1"/>
  <c r="U35" i="25" s="1"/>
  <c r="AB40" i="25"/>
  <c r="AB39" i="25"/>
  <c r="AC35" i="25"/>
  <c r="AE35" i="25" s="1"/>
  <c r="M15" i="25"/>
  <c r="M23" i="25"/>
  <c r="O15" i="25"/>
  <c r="N15" i="25"/>
  <c r="Q15" i="25"/>
  <c r="P15" i="25"/>
  <c r="P14" i="25"/>
  <c r="M8" i="25"/>
  <c r="M11" i="25"/>
  <c r="R11" i="25"/>
  <c r="O23" i="25"/>
  <c r="N8" i="25"/>
  <c r="M9" i="25"/>
  <c r="Q10" i="25"/>
  <c r="N23" i="25"/>
  <c r="R8" i="25"/>
  <c r="O8" i="25"/>
  <c r="P8" i="25"/>
  <c r="O9" i="25"/>
  <c r="N14" i="25"/>
  <c r="R9" i="25"/>
  <c r="R14" i="25"/>
  <c r="O14" i="25"/>
  <c r="M14" i="25"/>
  <c r="O34" i="25"/>
  <c r="N9" i="25"/>
  <c r="Q9" i="25"/>
  <c r="M34" i="25"/>
  <c r="R34" i="25"/>
  <c r="S13" i="25"/>
  <c r="T13" i="25" s="1"/>
  <c r="AB13" i="25" s="1"/>
  <c r="M27" i="25"/>
  <c r="S27" i="25" s="1"/>
  <c r="T27" i="25" s="1"/>
  <c r="S33" i="25"/>
  <c r="T33" i="25" s="1"/>
  <c r="U33" i="25" s="1"/>
  <c r="M12" i="25"/>
  <c r="Q12" i="25"/>
  <c r="R12" i="25"/>
  <c r="P12" i="25"/>
  <c r="N12" i="25"/>
  <c r="O10" i="25"/>
  <c r="M10" i="25"/>
  <c r="P10" i="25"/>
  <c r="R10" i="25"/>
  <c r="N32" i="25"/>
  <c r="R32" i="25"/>
  <c r="O32" i="25"/>
  <c r="M32" i="25"/>
  <c r="M38" i="25"/>
  <c r="S38" i="25" s="1"/>
  <c r="T38" i="25" s="1"/>
  <c r="M29" i="25"/>
  <c r="R29" i="25"/>
  <c r="M20" i="25"/>
  <c r="S20" i="25" s="1"/>
  <c r="T20" i="25" s="1"/>
  <c r="R36" i="25"/>
  <c r="M36" i="25"/>
  <c r="N17" i="25"/>
  <c r="O17" i="25"/>
  <c r="R17" i="25"/>
  <c r="M17" i="25"/>
  <c r="R24" i="25"/>
  <c r="M24" i="25"/>
  <c r="R25" i="25"/>
  <c r="O25" i="25"/>
  <c r="N25" i="25"/>
  <c r="M25" i="25"/>
  <c r="M18" i="25"/>
  <c r="R18" i="25"/>
  <c r="N19" i="25"/>
  <c r="M19" i="25"/>
  <c r="P19" i="25"/>
  <c r="O19" i="25"/>
  <c r="R19" i="25"/>
  <c r="Q19" i="25"/>
  <c r="M16" i="25"/>
  <c r="O16" i="25"/>
  <c r="N16" i="25"/>
  <c r="R16" i="25"/>
  <c r="AB28" i="25"/>
  <c r="AD28" i="25" s="1"/>
  <c r="AB37" i="25"/>
  <c r="Z10" i="23"/>
  <c r="Z11" i="23"/>
  <c r="G9" i="23"/>
  <c r="H9" i="23"/>
  <c r="G13" i="23"/>
  <c r="F24" i="23"/>
  <c r="R24" i="23" s="1"/>
  <c r="Z9" i="23"/>
  <c r="H13" i="23"/>
  <c r="Z15" i="23"/>
  <c r="I9" i="23"/>
  <c r="F26" i="23"/>
  <c r="M26" i="23" s="1"/>
  <c r="I13" i="23"/>
  <c r="L22" i="23"/>
  <c r="F18" i="23"/>
  <c r="L10" i="23"/>
  <c r="Z13" i="23"/>
  <c r="L26" i="23"/>
  <c r="K8" i="23"/>
  <c r="Z16" i="23"/>
  <c r="K10" i="23"/>
  <c r="J14" i="23"/>
  <c r="L15" i="23"/>
  <c r="L21" i="23"/>
  <c r="L27" i="23"/>
  <c r="R26" i="23"/>
  <c r="Z24" i="23"/>
  <c r="G18" i="23"/>
  <c r="Z30" i="23"/>
  <c r="Z8" i="23"/>
  <c r="H10" i="23"/>
  <c r="K12" i="23"/>
  <c r="G14" i="23"/>
  <c r="I15" i="23"/>
  <c r="I21" i="23"/>
  <c r="Z23" i="23"/>
  <c r="Z25" i="23"/>
  <c r="I27" i="23"/>
  <c r="Z28" i="23"/>
  <c r="Z17" i="23"/>
  <c r="G25" i="23"/>
  <c r="S25" i="23" s="1"/>
  <c r="T25" i="23" s="1"/>
  <c r="U25" i="23" s="1"/>
  <c r="G10" i="23"/>
  <c r="I10" i="23"/>
  <c r="Z12" i="23"/>
  <c r="H14" i="23"/>
  <c r="J15" i="23"/>
  <c r="Z19" i="23"/>
  <c r="Z22" i="23"/>
  <c r="I16" i="23"/>
  <c r="H21" i="23"/>
  <c r="L11" i="23"/>
  <c r="K15" i="23"/>
  <c r="L16" i="23"/>
  <c r="G24" i="23"/>
  <c r="S24" i="23" s="1"/>
  <c r="T24" i="23" s="1"/>
  <c r="U24" i="23" s="1"/>
  <c r="M22" i="23"/>
  <c r="R22" i="23"/>
  <c r="F23" i="23"/>
  <c r="L17" i="23"/>
  <c r="L23" i="23"/>
  <c r="M24" i="23"/>
  <c r="L8" i="23"/>
  <c r="L12" i="23"/>
  <c r="G19" i="23"/>
  <c r="L28" i="23"/>
  <c r="G30" i="23"/>
  <c r="G23" i="23"/>
  <c r="J9" i="23"/>
  <c r="H12" i="23"/>
  <c r="G16" i="23"/>
  <c r="K19" i="23"/>
  <c r="M21" i="23"/>
  <c r="G22" i="23"/>
  <c r="S22" i="23" s="1"/>
  <c r="T22" i="23" s="1"/>
  <c r="I23" i="23"/>
  <c r="R21" i="23"/>
  <c r="G8" i="23"/>
  <c r="J19" i="23"/>
  <c r="H8" i="23"/>
  <c r="I17" i="23"/>
  <c r="I8" i="23"/>
  <c r="K9" i="23"/>
  <c r="G11" i="23"/>
  <c r="I12" i="23"/>
  <c r="K13" i="23"/>
  <c r="G15" i="23"/>
  <c r="N21" i="23"/>
  <c r="G27" i="23"/>
  <c r="G17" i="23"/>
  <c r="G12" i="23"/>
  <c r="J13" i="23"/>
  <c r="F10" i="23"/>
  <c r="F14" i="23"/>
  <c r="S26" i="23"/>
  <c r="T26" i="23" s="1"/>
  <c r="U26" i="23" s="1"/>
  <c r="F9" i="23"/>
  <c r="F8" i="23"/>
  <c r="S20" i="23"/>
  <c r="T20" i="23" s="1"/>
  <c r="U20" i="23" s="1"/>
  <c r="F16" i="23"/>
  <c r="O16" i="23" s="1"/>
  <c r="F27" i="23"/>
  <c r="F28" i="23"/>
  <c r="F29" i="23"/>
  <c r="F15" i="23"/>
  <c r="F30" i="23"/>
  <c r="F31" i="23"/>
  <c r="F32" i="23"/>
  <c r=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 <c r="P14" i="20"/>
  <c r="R14" i="20"/>
  <c r="N14" i="20"/>
  <c r="L14" i="20"/>
  <c r="H14" i="20"/>
  <c r="Z14" i="20"/>
  <c r="K14" i="20"/>
  <c r="G14" i="20"/>
  <c r="J14" i="20"/>
  <c r="Q14" i="20"/>
  <c r="K12" i="20"/>
  <c r="G10" i="20"/>
  <c r="G11" i="20"/>
  <c r="I10" i="20"/>
  <c r="H11" i="20"/>
  <c r="I13" i="20"/>
  <c r="K13" i="20"/>
  <c r="K9" i="20"/>
  <c r="I12" i="20"/>
  <c r="I27" i="20"/>
  <c r="L9" i="20"/>
  <c r="H17" i="20"/>
  <c r="G18" i="20"/>
  <c r="L21" i="20"/>
  <c r="G24" i="20"/>
  <c r="L25" i="20"/>
  <c r="L26" i="20"/>
  <c r="L28" i="20"/>
  <c r="G9" i="20"/>
  <c r="H23" i="20"/>
  <c r="I8" i="20"/>
  <c r="H9" i="20"/>
  <c r="I9" i="20"/>
  <c r="G12" i="20"/>
  <c r="G13" i="20"/>
  <c r="H21" i="20"/>
  <c r="L17" i="20"/>
  <c r="L23" i="20"/>
  <c r="I29" i="20"/>
  <c r="J19" i="20"/>
  <c r="J10" i="20"/>
  <c r="J12" i="20"/>
  <c r="J13" i="20"/>
  <c r="G16" i="20"/>
  <c r="I17" i="20"/>
  <c r="G19" i="20"/>
  <c r="K19" i="20"/>
  <c r="I21" i="20"/>
  <c r="G22" i="20"/>
  <c r="I23" i="20"/>
  <c r="G30" i="20"/>
  <c r="G8" i="20"/>
  <c r="K10" i="20"/>
  <c r="H16" i="20"/>
  <c r="H19" i="20"/>
  <c r="L19" i="20"/>
  <c r="G27" i="20"/>
  <c r="G29" i="20"/>
  <c r="J8" i="20"/>
  <c r="K8" i="20"/>
  <c r="H8" i="20"/>
  <c r="H10" i="20"/>
  <c r="H12" i="20"/>
  <c r="H13" i="20"/>
  <c r="H27" i="20"/>
  <c r="H29" i="20"/>
  <c r="Z32" i="20"/>
  <c r="F32" i="20"/>
  <c r="M32" i="20" s="1"/>
  <c r="AA32" i="20"/>
  <c r="AA31" i="20"/>
  <c r="F31" i="20"/>
  <c r="M31" i="20" s="1"/>
  <c r="S31" i="20" s="1"/>
  <c r="T31" i="20" s="1"/>
  <c r="U31" i="20" s="1"/>
  <c r="AA30" i="20"/>
  <c r="Z30" i="20"/>
  <c r="F30" i="20"/>
  <c r="Z29" i="20"/>
  <c r="AA29" i="20"/>
  <c r="AA28" i="20"/>
  <c r="Z27" i="20"/>
  <c r="AA27" i="20"/>
  <c r="AA26" i="20"/>
  <c r="Z25" i="20"/>
  <c r="F25" i="20"/>
  <c r="AA25" i="20"/>
  <c r="Z24" i="20"/>
  <c r="F24" i="20"/>
  <c r="AA24" i="20"/>
  <c r="AA23" i="20"/>
  <c r="Z23" i="20"/>
  <c r="F23" i="20"/>
  <c r="AA22" i="20"/>
  <c r="Z22" i="20"/>
  <c r="F22" i="20"/>
  <c r="AA21" i="20"/>
  <c r="Z21" i="20"/>
  <c r="F21" i="20"/>
  <c r="Z20" i="20"/>
  <c r="AA20" i="20"/>
  <c r="Z19" i="20"/>
  <c r="AA19" i="20"/>
  <c r="Z18" i="20"/>
  <c r="F18" i="20"/>
  <c r="AA18" i="20"/>
  <c r="AA17" i="20"/>
  <c r="F17" i="20"/>
  <c r="AA16" i="20"/>
  <c r="F16" i="20"/>
  <c r="AA13" i="20"/>
  <c r="AA12" i="20"/>
  <c r="AA11" i="20"/>
  <c r="Z11" i="20"/>
  <c r="F11" i="20"/>
  <c r="AA10" i="20"/>
  <c r="Z10" i="20"/>
  <c r="AA9" i="20"/>
  <c r="Z9" i="20"/>
  <c r="AA8" i="20"/>
  <c r="Z8" i="20"/>
  <c r="AG31" i="19"/>
  <c r="AF31" i="19"/>
  <c r="Y31" i="19"/>
  <c r="X31" i="19"/>
  <c r="Z31" i="19" s="1"/>
  <c r="W31" i="19"/>
  <c r="V31" i="19"/>
  <c r="R31" i="19"/>
  <c r="Q31" i="19"/>
  <c r="P31" i="19"/>
  <c r="O31" i="19"/>
  <c r="N31" i="19"/>
  <c r="L31" i="19"/>
  <c r="K31" i="19"/>
  <c r="J31" i="19"/>
  <c r="I31" i="19"/>
  <c r="H31" i="19"/>
  <c r="E31" i="19"/>
  <c r="G31" i="19" s="1"/>
  <c r="D31" i="19"/>
  <c r="C31" i="19"/>
  <c r="B31" i="19"/>
  <c r="AA31" i="19" s="1"/>
  <c r="A31" i="19"/>
  <c r="AG30" i="19"/>
  <c r="AF30" i="19"/>
  <c r="Y30" i="19"/>
  <c r="X30" i="19"/>
  <c r="W30" i="19"/>
  <c r="V30" i="19"/>
  <c r="R30" i="19"/>
  <c r="Q30" i="19"/>
  <c r="P30" i="19"/>
  <c r="O30" i="19"/>
  <c r="N30" i="19"/>
  <c r="L30" i="19"/>
  <c r="K30" i="19"/>
  <c r="J30" i="19"/>
  <c r="I30" i="19"/>
  <c r="H30" i="19"/>
  <c r="E30" i="19"/>
  <c r="G30" i="19" s="1"/>
  <c r="D30" i="19"/>
  <c r="C30" i="19"/>
  <c r="B30" i="19"/>
  <c r="AG29" i="19"/>
  <c r="AF29" i="19"/>
  <c r="Y29" i="19"/>
  <c r="Z29" i="19" s="1"/>
  <c r="X29" i="19"/>
  <c r="W29" i="19"/>
  <c r="V29" i="19"/>
  <c r="Q29" i="19"/>
  <c r="P29" i="19"/>
  <c r="O29" i="19"/>
  <c r="N29" i="19"/>
  <c r="K29" i="19"/>
  <c r="J29" i="19"/>
  <c r="I29" i="19"/>
  <c r="H29" i="19"/>
  <c r="E29" i="19"/>
  <c r="L29" i="19" s="1"/>
  <c r="D29" i="19"/>
  <c r="C29" i="19"/>
  <c r="B29" i="19"/>
  <c r="A29" i="19"/>
  <c r="AG28" i="19"/>
  <c r="AF28" i="19"/>
  <c r="Y28" i="19"/>
  <c r="X28" i="19"/>
  <c r="Z28" i="19" s="1"/>
  <c r="W28" i="19"/>
  <c r="V28" i="19"/>
  <c r="Q28" i="19"/>
  <c r="P28" i="19"/>
  <c r="K28" i="19"/>
  <c r="J28" i="19"/>
  <c r="I28" i="19"/>
  <c r="G28" i="19"/>
  <c r="E28" i="19"/>
  <c r="L28" i="19" s="1"/>
  <c r="D28" i="19"/>
  <c r="C28" i="19"/>
  <c r="B28" i="19"/>
  <c r="AA28" i="19" s="1"/>
  <c r="AG27" i="19"/>
  <c r="AF27" i="19"/>
  <c r="Y27" i="19"/>
  <c r="X27" i="19"/>
  <c r="W27" i="19"/>
  <c r="V27" i="19"/>
  <c r="Q27" i="19"/>
  <c r="P27" i="19"/>
  <c r="K27" i="19"/>
  <c r="J27" i="19"/>
  <c r="E27" i="19"/>
  <c r="L27" i="19" s="1"/>
  <c r="D27" i="19"/>
  <c r="C27" i="19"/>
  <c r="B27" i="19"/>
  <c r="AG26" i="19"/>
  <c r="AF26" i="19"/>
  <c r="Y26" i="19"/>
  <c r="X26" i="19"/>
  <c r="W26" i="19"/>
  <c r="V26" i="19"/>
  <c r="Q26" i="19"/>
  <c r="P26" i="19"/>
  <c r="K26" i="19"/>
  <c r="J26" i="19"/>
  <c r="E26" i="19"/>
  <c r="L26" i="19" s="1"/>
  <c r="D26" i="19"/>
  <c r="C26" i="19"/>
  <c r="B26" i="19"/>
  <c r="A26" i="19"/>
  <c r="AG25" i="19"/>
  <c r="AF25" i="19"/>
  <c r="Y25" i="19"/>
  <c r="X25" i="19"/>
  <c r="W25" i="19"/>
  <c r="V25" i="19"/>
  <c r="Q25" i="19"/>
  <c r="P25" i="19"/>
  <c r="O25" i="19"/>
  <c r="N25" i="19"/>
  <c r="K25" i="19"/>
  <c r="J25" i="19"/>
  <c r="I25" i="19"/>
  <c r="H25" i="19"/>
  <c r="E25" i="19"/>
  <c r="G25" i="19" s="1"/>
  <c r="D25" i="19"/>
  <c r="C25" i="19"/>
  <c r="B25" i="19"/>
  <c r="AA25" i="19" s="1"/>
  <c r="A25" i="19"/>
  <c r="AG24" i="19"/>
  <c r="AF24" i="19"/>
  <c r="Y24" i="19"/>
  <c r="Z24" i="19" s="1"/>
  <c r="X24" i="19"/>
  <c r="W24" i="19"/>
  <c r="V24" i="19"/>
  <c r="Q24" i="19"/>
  <c r="P24" i="19"/>
  <c r="O24" i="19"/>
  <c r="N24" i="19"/>
  <c r="K24" i="19"/>
  <c r="J24" i="19"/>
  <c r="I24" i="19"/>
  <c r="H24" i="19"/>
  <c r="E24" i="19"/>
  <c r="L24" i="19" s="1"/>
  <c r="D24" i="19"/>
  <c r="C24" i="19"/>
  <c r="B24" i="19"/>
  <c r="AG23" i="19"/>
  <c r="AF23" i="19"/>
  <c r="Y23" i="19"/>
  <c r="X23" i="19"/>
  <c r="W23" i="19"/>
  <c r="Z23" i="19" s="1"/>
  <c r="V23" i="19"/>
  <c r="Q23" i="19"/>
  <c r="P23" i="19"/>
  <c r="O23" i="19"/>
  <c r="N23" i="19"/>
  <c r="K23" i="19"/>
  <c r="J23" i="19"/>
  <c r="I23" i="19"/>
  <c r="H23" i="19"/>
  <c r="E23" i="19"/>
  <c r="L23" i="19" s="1"/>
  <c r="D23" i="19"/>
  <c r="C23" i="19"/>
  <c r="B23" i="19"/>
  <c r="A23" i="19"/>
  <c r="AG22" i="19"/>
  <c r="AF22" i="19"/>
  <c r="Y22" i="19"/>
  <c r="X22" i="19"/>
  <c r="W22" i="19"/>
  <c r="V22" i="19"/>
  <c r="Z22" i="19" s="1"/>
  <c r="Q22" i="19"/>
  <c r="P22" i="19"/>
  <c r="K22" i="19"/>
  <c r="J22" i="19"/>
  <c r="E22" i="19"/>
  <c r="G22" i="19" s="1"/>
  <c r="D22" i="19"/>
  <c r="C22" i="19"/>
  <c r="B22" i="19"/>
  <c r="AG21" i="19"/>
  <c r="AF21" i="19"/>
  <c r="Y21" i="19"/>
  <c r="X21" i="19"/>
  <c r="W21" i="19"/>
  <c r="V21" i="19"/>
  <c r="Q21" i="19"/>
  <c r="P21" i="19"/>
  <c r="K21" i="19"/>
  <c r="J21" i="19"/>
  <c r="E21" i="19"/>
  <c r="I21" i="19" s="1"/>
  <c r="D21" i="19"/>
  <c r="C21" i="19"/>
  <c r="B21" i="19"/>
  <c r="AA21" i="19" s="1"/>
  <c r="AG20" i="19"/>
  <c r="AF20" i="19"/>
  <c r="Y20" i="19"/>
  <c r="X20" i="19"/>
  <c r="W20" i="19"/>
  <c r="V20" i="19"/>
  <c r="Q20" i="19"/>
  <c r="P20" i="19"/>
  <c r="K20" i="19"/>
  <c r="J20" i="19"/>
  <c r="H20" i="19"/>
  <c r="E20" i="19"/>
  <c r="G20" i="19" s="1"/>
  <c r="D20" i="19"/>
  <c r="C20" i="19"/>
  <c r="B20" i="19"/>
  <c r="A20" i="19"/>
  <c r="AG19" i="19"/>
  <c r="AF19" i="19"/>
  <c r="Y19" i="19"/>
  <c r="X19" i="19"/>
  <c r="W19" i="19"/>
  <c r="V19" i="19"/>
  <c r="Z19" i="19" s="1"/>
  <c r="R19" i="19"/>
  <c r="Q19" i="19"/>
  <c r="P19" i="19"/>
  <c r="O19" i="19"/>
  <c r="N19" i="19"/>
  <c r="L19" i="19"/>
  <c r="K19" i="19"/>
  <c r="J19" i="19"/>
  <c r="I19" i="19"/>
  <c r="H19" i="19"/>
  <c r="E19" i="19"/>
  <c r="G19" i="19" s="1"/>
  <c r="D19" i="19"/>
  <c r="C19" i="19"/>
  <c r="B19" i="19"/>
  <c r="AA19" i="19" s="1"/>
  <c r="A19" i="19"/>
  <c r="AG18" i="19"/>
  <c r="AF18" i="19"/>
  <c r="Y18" i="19"/>
  <c r="X18" i="19"/>
  <c r="W18" i="19"/>
  <c r="V18" i="19"/>
  <c r="E18" i="19"/>
  <c r="K18" i="19" s="1"/>
  <c r="D18" i="19"/>
  <c r="C18" i="19"/>
  <c r="B18" i="19"/>
  <c r="A18" i="19"/>
  <c r="AG17" i="19"/>
  <c r="AF17" i="19"/>
  <c r="Y17" i="19"/>
  <c r="X17" i="19"/>
  <c r="W17" i="19"/>
  <c r="Z17" i="19" s="1"/>
  <c r="V17" i="19"/>
  <c r="Q17" i="19"/>
  <c r="P17" i="19"/>
  <c r="O17" i="19"/>
  <c r="N17" i="19"/>
  <c r="K17" i="19"/>
  <c r="J17" i="19"/>
  <c r="I17" i="19"/>
  <c r="H17" i="19"/>
  <c r="E17" i="19"/>
  <c r="L17" i="19" s="1"/>
  <c r="D17" i="19"/>
  <c r="C17" i="19"/>
  <c r="B17" i="19"/>
  <c r="AA17" i="19" s="1"/>
  <c r="A17" i="19"/>
  <c r="AG16" i="19"/>
  <c r="AF16" i="19"/>
  <c r="Y16" i="19"/>
  <c r="X16" i="19"/>
  <c r="W16" i="19"/>
  <c r="V16" i="19"/>
  <c r="Q16" i="19"/>
  <c r="P16" i="19"/>
  <c r="K16" i="19"/>
  <c r="J16" i="19"/>
  <c r="E16" i="19"/>
  <c r="I16" i="19" s="1"/>
  <c r="D16" i="19"/>
  <c r="C16" i="19"/>
  <c r="B16" i="19"/>
  <c r="AG15" i="19"/>
  <c r="AF15" i="19"/>
  <c r="Y15" i="19"/>
  <c r="X15" i="19"/>
  <c r="W15" i="19"/>
  <c r="V15" i="19"/>
  <c r="Q15" i="19"/>
  <c r="P15" i="19"/>
  <c r="O15" i="19"/>
  <c r="K15" i="19"/>
  <c r="J15" i="19"/>
  <c r="I15" i="19"/>
  <c r="E15" i="19"/>
  <c r="G15" i="19" s="1"/>
  <c r="D15" i="19"/>
  <c r="C15" i="19"/>
  <c r="B15" i="19"/>
  <c r="AA15" i="19" s="1"/>
  <c r="A15" i="19"/>
  <c r="AG14" i="19"/>
  <c r="AF14" i="19"/>
  <c r="Y14" i="19"/>
  <c r="X14" i="19"/>
  <c r="W14" i="19"/>
  <c r="V14" i="19"/>
  <c r="I14" i="19"/>
  <c r="H14" i="19"/>
  <c r="G14" i="19"/>
  <c r="E14" i="19"/>
  <c r="J14" i="19" s="1"/>
  <c r="D14" i="19"/>
  <c r="C14" i="19"/>
  <c r="B14" i="19"/>
  <c r="AG13" i="19"/>
  <c r="AF13" i="19"/>
  <c r="Y13" i="19"/>
  <c r="X13" i="19"/>
  <c r="W13" i="19"/>
  <c r="V13" i="19"/>
  <c r="I13" i="19"/>
  <c r="G13" i="19"/>
  <c r="E13" i="19"/>
  <c r="L13" i="19" s="1"/>
  <c r="D13" i="19"/>
  <c r="C13" i="19"/>
  <c r="B13" i="19"/>
  <c r="AA13" i="19" s="1"/>
  <c r="AG12" i="19"/>
  <c r="AF12" i="19"/>
  <c r="Y12" i="19"/>
  <c r="X12" i="19"/>
  <c r="W12" i="19"/>
  <c r="V12" i="19"/>
  <c r="L12" i="19"/>
  <c r="G12" i="19"/>
  <c r="E12" i="19"/>
  <c r="J12" i="19" s="1"/>
  <c r="D12" i="19"/>
  <c r="C12" i="19"/>
  <c r="B12" i="19"/>
  <c r="AA12" i="19" s="1"/>
  <c r="AG11" i="19"/>
  <c r="AF11" i="19"/>
  <c r="Y11" i="19"/>
  <c r="X11" i="19"/>
  <c r="W11" i="19"/>
  <c r="V11" i="19"/>
  <c r="Q11" i="19"/>
  <c r="P11" i="19"/>
  <c r="K11" i="19"/>
  <c r="J11" i="19"/>
  <c r="I11" i="19"/>
  <c r="E11" i="19"/>
  <c r="L11" i="19" s="1"/>
  <c r="D11" i="19"/>
  <c r="C11" i="19"/>
  <c r="B11" i="19"/>
  <c r="AA11" i="19" s="1"/>
  <c r="AG10" i="19"/>
  <c r="AF10" i="19"/>
  <c r="Y10" i="19"/>
  <c r="X10" i="19"/>
  <c r="W10" i="19"/>
  <c r="V10" i="19"/>
  <c r="H10" i="19"/>
  <c r="E10" i="19"/>
  <c r="J10" i="19" s="1"/>
  <c r="D10" i="19"/>
  <c r="C10" i="19"/>
  <c r="B10" i="19"/>
  <c r="AG9" i="19"/>
  <c r="AF9" i="19"/>
  <c r="Y9" i="19"/>
  <c r="X9" i="19"/>
  <c r="W9" i="19"/>
  <c r="V9" i="19"/>
  <c r="E9" i="19"/>
  <c r="L9" i="19" s="1"/>
  <c r="D9" i="19"/>
  <c r="C9" i="19"/>
  <c r="B9" i="19"/>
  <c r="AA9" i="19" s="1"/>
  <c r="AG8" i="19"/>
  <c r="AF8" i="19"/>
  <c r="Y8" i="19"/>
  <c r="X8" i="19"/>
  <c r="W8" i="19"/>
  <c r="V8" i="19"/>
  <c r="E8" i="19"/>
  <c r="J8" i="19" s="1"/>
  <c r="D8" i="19"/>
  <c r="C8" i="19"/>
  <c r="B8" i="19"/>
  <c r="AA8" i="19" s="1"/>
  <c r="A8" i="19"/>
  <c r="F31" i="19"/>
  <c r="M31" i="19" s="1"/>
  <c r="AA30" i="19"/>
  <c r="F30" i="19"/>
  <c r="M30" i="19" s="1"/>
  <c r="AA29" i="19"/>
  <c r="AA27" i="19"/>
  <c r="AA26" i="19"/>
  <c r="AA24" i="19"/>
  <c r="F23" i="19"/>
  <c r="R23" i="19" s="1"/>
  <c r="AA23" i="19"/>
  <c r="AA22" i="19"/>
  <c r="F21" i="19"/>
  <c r="M21" i="19" s="1"/>
  <c r="AA20" i="19"/>
  <c r="F20" i="19"/>
  <c r="O20" i="19" s="1"/>
  <c r="F19" i="19"/>
  <c r="M19" i="19" s="1"/>
  <c r="AA18" i="19"/>
  <c r="F17" i="19"/>
  <c r="R17" i="19" s="1"/>
  <c r="AA16" i="19"/>
  <c r="F14" i="19"/>
  <c r="R14" i="19" s="1"/>
  <c r="AA14" i="19"/>
  <c r="AA10" i="19"/>
  <c r="S11" i="31" l="1"/>
  <c r="T11" i="31" s="1"/>
  <c r="S28" i="31"/>
  <c r="T28" i="31" s="1"/>
  <c r="S27" i="31"/>
  <c r="T27" i="31" s="1"/>
  <c r="S36" i="31"/>
  <c r="T36" i="31" s="1"/>
  <c r="U36" i="31" s="1"/>
  <c r="S12" i="31"/>
  <c r="T12" i="31" s="1"/>
  <c r="U12" i="31" s="1"/>
  <c r="S8" i="31"/>
  <c r="T8" i="31" s="1"/>
  <c r="S34" i="31"/>
  <c r="T34" i="31" s="1"/>
  <c r="AB34" i="31" s="1"/>
  <c r="S21" i="31"/>
  <c r="T21" i="31" s="1"/>
  <c r="S18" i="31"/>
  <c r="T18" i="31" s="1"/>
  <c r="U18" i="31" s="1"/>
  <c r="AB37" i="31"/>
  <c r="AC37" i="31" s="1"/>
  <c r="AE37" i="31" s="1"/>
  <c r="S13" i="31"/>
  <c r="T13" i="31" s="1"/>
  <c r="AB13" i="31" s="1"/>
  <c r="AD13" i="31" s="1"/>
  <c r="S17" i="31"/>
  <c r="T17" i="31" s="1"/>
  <c r="U17" i="31" s="1"/>
  <c r="S38" i="31"/>
  <c r="T38" i="31" s="1"/>
  <c r="S19" i="31"/>
  <c r="T19" i="31" s="1"/>
  <c r="U19" i="31" s="1"/>
  <c r="AC42" i="31"/>
  <c r="AE42" i="31" s="1"/>
  <c r="S35" i="31"/>
  <c r="T35" i="31" s="1"/>
  <c r="U35" i="31" s="1"/>
  <c r="U21" i="31"/>
  <c r="AB21" i="31"/>
  <c r="AD21" i="31" s="1"/>
  <c r="U13" i="31"/>
  <c r="AC43" i="31"/>
  <c r="AE43" i="31" s="1"/>
  <c r="S32" i="31"/>
  <c r="T32" i="31" s="1"/>
  <c r="AC10" i="31"/>
  <c r="AE10" i="31" s="1"/>
  <c r="S9" i="31"/>
  <c r="T9" i="31" s="1"/>
  <c r="S16" i="31"/>
  <c r="T16" i="31" s="1"/>
  <c r="AD24" i="31"/>
  <c r="AC24" i="31"/>
  <c r="AE24" i="31" s="1"/>
  <c r="U33" i="31"/>
  <c r="AB33" i="31"/>
  <c r="AB35" i="31"/>
  <c r="U28" i="31"/>
  <c r="AB28" i="31"/>
  <c r="U38" i="31"/>
  <c r="AB38" i="31"/>
  <c r="U27" i="31"/>
  <c r="AB27" i="31"/>
  <c r="U20" i="31"/>
  <c r="AB20" i="31"/>
  <c r="U11" i="31"/>
  <c r="AB11" i="31"/>
  <c r="U8" i="31"/>
  <c r="AB8" i="31"/>
  <c r="AD30" i="31"/>
  <c r="AC30" i="31"/>
  <c r="AE30" i="31" s="1"/>
  <c r="AC26" i="31"/>
  <c r="AE26" i="31" s="1"/>
  <c r="AD39" i="31"/>
  <c r="AC39" i="31"/>
  <c r="AE39" i="31" s="1"/>
  <c r="AD22" i="31"/>
  <c r="AC22" i="31"/>
  <c r="AE22" i="31" s="1"/>
  <c r="AC14" i="31"/>
  <c r="AE14" i="31" s="1"/>
  <c r="AD41" i="31"/>
  <c r="AC41" i="31"/>
  <c r="AE41" i="31" s="1"/>
  <c r="AD37" i="31"/>
  <c r="AD40" i="31"/>
  <c r="AC40" i="31"/>
  <c r="AE40" i="31" s="1"/>
  <c r="S25" i="31"/>
  <c r="T25" i="31" s="1"/>
  <c r="U15" i="31"/>
  <c r="AB15" i="31"/>
  <c r="AD29" i="31"/>
  <c r="AC29" i="31"/>
  <c r="AE29" i="31" s="1"/>
  <c r="AB36" i="31"/>
  <c r="AD23" i="31"/>
  <c r="AC23" i="31"/>
  <c r="AE23" i="31" s="1"/>
  <c r="AC31" i="31"/>
  <c r="AE31" i="31" s="1"/>
  <c r="U28" i="29"/>
  <c r="AB8" i="29"/>
  <c r="U8" i="29"/>
  <c r="U14" i="29"/>
  <c r="AB14" i="29"/>
  <c r="S16" i="29"/>
  <c r="T16" i="29" s="1"/>
  <c r="U16" i="29" s="1"/>
  <c r="S9" i="29"/>
  <c r="T9" i="29" s="1"/>
  <c r="U9" i="29" s="1"/>
  <c r="AC24" i="29"/>
  <c r="AE24" i="29" s="1"/>
  <c r="U18" i="29"/>
  <c r="AB18" i="29"/>
  <c r="AB19" i="29"/>
  <c r="S33" i="29"/>
  <c r="T33" i="29" s="1"/>
  <c r="AB20" i="29"/>
  <c r="AD20" i="29" s="1"/>
  <c r="S37" i="29"/>
  <c r="T37" i="29" s="1"/>
  <c r="U37" i="29" s="1"/>
  <c r="U11" i="29"/>
  <c r="AB35" i="29"/>
  <c r="S34" i="29"/>
  <c r="T34" i="29" s="1"/>
  <c r="AB34" i="29" s="1"/>
  <c r="S17" i="29"/>
  <c r="T17" i="29" s="1"/>
  <c r="U17" i="29" s="1"/>
  <c r="AB25" i="29"/>
  <c r="AD25" i="29" s="1"/>
  <c r="AC22" i="29"/>
  <c r="AE22" i="29" s="1"/>
  <c r="S21" i="29"/>
  <c r="T21" i="29" s="1"/>
  <c r="AB21" i="29" s="1"/>
  <c r="AC30" i="29"/>
  <c r="AE30" i="29" s="1"/>
  <c r="AC23" i="29"/>
  <c r="AE23" i="29" s="1"/>
  <c r="S32" i="29"/>
  <c r="T32" i="29" s="1"/>
  <c r="U32" i="29" s="1"/>
  <c r="AB36" i="29"/>
  <c r="AD36" i="29" s="1"/>
  <c r="S12" i="29"/>
  <c r="T12" i="29" s="1"/>
  <c r="S31" i="29"/>
  <c r="T31" i="29" s="1"/>
  <c r="U31" i="29" s="1"/>
  <c r="S13" i="29"/>
  <c r="T13" i="29" s="1"/>
  <c r="AB13" i="29" s="1"/>
  <c r="AD13" i="29" s="1"/>
  <c r="AB26" i="29"/>
  <c r="AC26" i="29" s="1"/>
  <c r="AE26" i="29" s="1"/>
  <c r="S10" i="29"/>
  <c r="T10" i="29" s="1"/>
  <c r="U10" i="29" s="1"/>
  <c r="S27" i="29"/>
  <c r="T27" i="29" s="1"/>
  <c r="AB17" i="29"/>
  <c r="AD39" i="29"/>
  <c r="AC39" i="29"/>
  <c r="AE39" i="29" s="1"/>
  <c r="U43" i="29"/>
  <c r="AB43" i="29"/>
  <c r="AD14" i="29"/>
  <c r="AC14" i="29"/>
  <c r="AE14" i="29" s="1"/>
  <c r="U41" i="29"/>
  <c r="AB41" i="29"/>
  <c r="AD8" i="29"/>
  <c r="AC8" i="29"/>
  <c r="AE8" i="29" s="1"/>
  <c r="AC15" i="29"/>
  <c r="AE15" i="29" s="1"/>
  <c r="AD42" i="29"/>
  <c r="AC42" i="29"/>
  <c r="AE42" i="29" s="1"/>
  <c r="U38" i="29"/>
  <c r="AB38" i="29"/>
  <c r="AD28" i="29"/>
  <c r="AC28" i="29"/>
  <c r="AE28" i="29" s="1"/>
  <c r="AD40" i="29"/>
  <c r="AC40" i="29"/>
  <c r="AE40" i="29" s="1"/>
  <c r="AC25" i="29"/>
  <c r="AE25" i="29" s="1"/>
  <c r="AD11" i="29"/>
  <c r="AC11" i="29"/>
  <c r="AE11" i="29" s="1"/>
  <c r="AD29" i="29"/>
  <c r="AC29" i="29"/>
  <c r="AE29" i="29" s="1"/>
  <c r="U8" i="27"/>
  <c r="AB8" i="27"/>
  <c r="S23" i="27"/>
  <c r="T23" i="27" s="1"/>
  <c r="AB35" i="27"/>
  <c r="AD35" i="27" s="1"/>
  <c r="S18" i="27"/>
  <c r="T18" i="27" s="1"/>
  <c r="S14" i="27"/>
  <c r="T14" i="27" s="1"/>
  <c r="AB14" i="27" s="1"/>
  <c r="S26" i="27"/>
  <c r="T26" i="27" s="1"/>
  <c r="AC22" i="27"/>
  <c r="AE22" i="27" s="1"/>
  <c r="S19" i="27"/>
  <c r="T19" i="27" s="1"/>
  <c r="U19" i="27" s="1"/>
  <c r="U33" i="27"/>
  <c r="S34" i="27"/>
  <c r="T34" i="27" s="1"/>
  <c r="U34" i="27"/>
  <c r="AB34" i="27"/>
  <c r="AD34" i="27" s="1"/>
  <c r="S12" i="27"/>
  <c r="T12" i="27" s="1"/>
  <c r="U12" i="27" s="1"/>
  <c r="S17" i="27"/>
  <c r="T17" i="27" s="1"/>
  <c r="S30" i="27"/>
  <c r="T30" i="27" s="1"/>
  <c r="U30" i="27" s="1"/>
  <c r="S25" i="27"/>
  <c r="T25" i="27" s="1"/>
  <c r="AB25" i="27" s="1"/>
  <c r="S31" i="27"/>
  <c r="T31" i="27" s="1"/>
  <c r="U31" i="27" s="1"/>
  <c r="AD28" i="27"/>
  <c r="AC28" i="27"/>
  <c r="AE28" i="27" s="1"/>
  <c r="S9" i="27"/>
  <c r="T9" i="27" s="1"/>
  <c r="AB9" i="27" s="1"/>
  <c r="AC9" i="27" s="1"/>
  <c r="AE9" i="27" s="1"/>
  <c r="S24" i="27"/>
  <c r="T24" i="27" s="1"/>
  <c r="AB24" i="27" s="1"/>
  <c r="S13" i="27"/>
  <c r="T13" i="27" s="1"/>
  <c r="U13" i="27" s="1"/>
  <c r="AD21" i="27"/>
  <c r="AC21" i="27"/>
  <c r="AE21" i="27" s="1"/>
  <c r="AB12" i="27"/>
  <c r="AD12" i="27" s="1"/>
  <c r="AC33" i="27"/>
  <c r="AE33" i="27" s="1"/>
  <c r="S27" i="27"/>
  <c r="T27" i="27" s="1"/>
  <c r="U23" i="27"/>
  <c r="AB23" i="27"/>
  <c r="U17" i="27"/>
  <c r="AB17" i="27"/>
  <c r="AD40" i="27"/>
  <c r="AC40" i="27"/>
  <c r="AE40" i="27" s="1"/>
  <c r="AD36" i="27"/>
  <c r="AC36" i="27"/>
  <c r="AE36" i="27" s="1"/>
  <c r="AD10" i="27"/>
  <c r="AC10" i="27"/>
  <c r="AE10" i="27" s="1"/>
  <c r="AB39" i="27"/>
  <c r="U39" i="27"/>
  <c r="AB30" i="27"/>
  <c r="AD11" i="27"/>
  <c r="AC11" i="27"/>
  <c r="AE11" i="27" s="1"/>
  <c r="U38" i="27"/>
  <c r="AB38" i="27"/>
  <c r="U29" i="27"/>
  <c r="AB29" i="27"/>
  <c r="AD37" i="27"/>
  <c r="AC37" i="27"/>
  <c r="AE37" i="27" s="1"/>
  <c r="U18" i="27"/>
  <c r="AB18" i="27"/>
  <c r="AD15" i="27"/>
  <c r="AC15" i="27"/>
  <c r="AE15" i="27" s="1"/>
  <c r="AD32" i="27"/>
  <c r="AC32" i="27"/>
  <c r="AE32" i="27" s="1"/>
  <c r="AD16" i="27"/>
  <c r="AC16" i="27"/>
  <c r="AE16" i="27" s="1"/>
  <c r="AD8" i="27"/>
  <c r="AC8" i="27"/>
  <c r="AE8" i="27" s="1"/>
  <c r="U41" i="27"/>
  <c r="AB41" i="27"/>
  <c r="U26" i="25"/>
  <c r="AB26" i="25"/>
  <c r="AD30" i="25"/>
  <c r="AC30" i="25"/>
  <c r="AE30" i="25" s="1"/>
  <c r="S15" i="25"/>
  <c r="T15" i="25" s="1"/>
  <c r="AB15" i="25" s="1"/>
  <c r="AD31" i="25"/>
  <c r="AC31" i="25"/>
  <c r="AE31" i="25" s="1"/>
  <c r="AD21" i="25"/>
  <c r="AC21" i="25"/>
  <c r="AE21" i="25" s="1"/>
  <c r="AD39" i="25"/>
  <c r="AC39" i="25"/>
  <c r="AE39" i="25" s="1"/>
  <c r="AD40" i="25"/>
  <c r="AC40" i="25"/>
  <c r="AE40" i="25" s="1"/>
  <c r="S11" i="25"/>
  <c r="T11" i="25" s="1"/>
  <c r="U11" i="25" s="1"/>
  <c r="S23" i="25"/>
  <c r="T23" i="25" s="1"/>
  <c r="AB23" i="25" s="1"/>
  <c r="U13" i="25"/>
  <c r="S8" i="25"/>
  <c r="T8" i="25" s="1"/>
  <c r="U8" i="25" s="1"/>
  <c r="S36" i="25"/>
  <c r="T36" i="25" s="1"/>
  <c r="AB36" i="25" s="1"/>
  <c r="S14" i="25"/>
  <c r="T14" i="25" s="1"/>
  <c r="U14" i="25" s="1"/>
  <c r="S9" i="25"/>
  <c r="T9" i="25" s="1"/>
  <c r="U9" i="25" s="1"/>
  <c r="S18" i="25"/>
  <c r="T18" i="25" s="1"/>
  <c r="AB18" i="25" s="1"/>
  <c r="S29" i="25"/>
  <c r="T29" i="25" s="1"/>
  <c r="U29" i="25" s="1"/>
  <c r="S34" i="25"/>
  <c r="T34" i="25" s="1"/>
  <c r="U34" i="25" s="1"/>
  <c r="S32" i="25"/>
  <c r="T32" i="25" s="1"/>
  <c r="AB32" i="25" s="1"/>
  <c r="AD32" i="25" s="1"/>
  <c r="S12" i="25"/>
  <c r="T12" i="25" s="1"/>
  <c r="U12" i="25" s="1"/>
  <c r="S16" i="25"/>
  <c r="T16" i="25" s="1"/>
  <c r="U16" i="25" s="1"/>
  <c r="S10" i="25"/>
  <c r="T10" i="25" s="1"/>
  <c r="AB10" i="25" s="1"/>
  <c r="S17" i="25"/>
  <c r="T17" i="25" s="1"/>
  <c r="U17" i="25" s="1"/>
  <c r="AB33" i="25"/>
  <c r="AD33" i="25" s="1"/>
  <c r="U15" i="25"/>
  <c r="AC28" i="25"/>
  <c r="AE28" i="25" s="1"/>
  <c r="S19" i="25"/>
  <c r="T19" i="25" s="1"/>
  <c r="AB19" i="25" s="1"/>
  <c r="S24" i="25"/>
  <c r="T24" i="25" s="1"/>
  <c r="U24" i="25" s="1"/>
  <c r="AB20" i="25"/>
  <c r="AC20" i="25" s="1"/>
  <c r="AE20" i="25" s="1"/>
  <c r="U20" i="25"/>
  <c r="AB38" i="25"/>
  <c r="AC38" i="25" s="1"/>
  <c r="AE38" i="25" s="1"/>
  <c r="U38" i="25"/>
  <c r="S25" i="25"/>
  <c r="T25" i="25" s="1"/>
  <c r="AD13" i="25"/>
  <c r="AC13" i="25"/>
  <c r="AE13" i="25" s="1"/>
  <c r="U27" i="25"/>
  <c r="AB27" i="25"/>
  <c r="AD37" i="25"/>
  <c r="AC37" i="25"/>
  <c r="AE37" i="25" s="1"/>
  <c r="AD15" i="25"/>
  <c r="AC15" i="25"/>
  <c r="AE15" i="25" s="1"/>
  <c r="R18" i="23"/>
  <c r="M18" i="23"/>
  <c r="S18" i="23" s="1"/>
  <c r="T18" i="23" s="1"/>
  <c r="U18" i="23" s="1"/>
  <c r="S21" i="23"/>
  <c r="T21" i="23" s="1"/>
  <c r="U21" i="23" s="1"/>
  <c r="N14" i="23"/>
  <c r="M14" i="23"/>
  <c r="R14" i="23"/>
  <c r="Q14" i="23"/>
  <c r="P14" i="23"/>
  <c r="O14" i="23"/>
  <c r="R29" i="23"/>
  <c r="N29" i="23"/>
  <c r="M29" i="23"/>
  <c r="O29" i="23"/>
  <c r="R28" i="23"/>
  <c r="S28" i="23" s="1"/>
  <c r="T28" i="23" s="1"/>
  <c r="M28" i="23"/>
  <c r="M19" i="23"/>
  <c r="R19" i="23"/>
  <c r="Q19" i="23"/>
  <c r="O19" i="23"/>
  <c r="N19" i="23"/>
  <c r="P19" i="23"/>
  <c r="O27" i="23"/>
  <c r="N27" i="23"/>
  <c r="M27" i="23"/>
  <c r="R27" i="23"/>
  <c r="N16" i="23"/>
  <c r="M16" i="23"/>
  <c r="R16" i="23"/>
  <c r="R17" i="23"/>
  <c r="O17" i="23"/>
  <c r="N17" i="23"/>
  <c r="M17" i="23"/>
  <c r="M32" i="23"/>
  <c r="S32" i="23" s="1"/>
  <c r="T32" i="23" s="1"/>
  <c r="U32" i="23" s="1"/>
  <c r="N10" i="23"/>
  <c r="M10" i="23"/>
  <c r="R10" i="23"/>
  <c r="Q10" i="23"/>
  <c r="P10" i="23"/>
  <c r="O10" i="23"/>
  <c r="P13" i="23"/>
  <c r="R13" i="23"/>
  <c r="Q13" i="23"/>
  <c r="O13" i="23"/>
  <c r="N13" i="23"/>
  <c r="M13" i="23"/>
  <c r="M31" i="23"/>
  <c r="S31" i="23" s="1"/>
  <c r="T31" i="23" s="1"/>
  <c r="R23" i="23"/>
  <c r="O23" i="23"/>
  <c r="N23" i="23"/>
  <c r="M23" i="23"/>
  <c r="R12" i="23"/>
  <c r="P12" i="23"/>
  <c r="N12" i="23"/>
  <c r="Q12" i="23"/>
  <c r="O12" i="23"/>
  <c r="M12" i="23"/>
  <c r="M30" i="23"/>
  <c r="R30" i="23"/>
  <c r="R8" i="23"/>
  <c r="Q8" i="23"/>
  <c r="P8" i="23"/>
  <c r="O8" i="23"/>
  <c r="N8" i="23"/>
  <c r="M8" i="23"/>
  <c r="M11" i="23"/>
  <c r="N11" i="23"/>
  <c r="R11" i="23"/>
  <c r="P15" i="23"/>
  <c r="O15" i="23"/>
  <c r="N15" i="23"/>
  <c r="M15" i="23"/>
  <c r="R15" i="23"/>
  <c r="Q15" i="23"/>
  <c r="O9" i="23"/>
  <c r="R9" i="23"/>
  <c r="Q9" i="23"/>
  <c r="P9" i="23"/>
  <c r="N9" i="23"/>
  <c r="M9" i="23"/>
  <c r="U22" i="23"/>
  <c r="AB22" i="23"/>
  <c r="AB26" i="23"/>
  <c r="AB20" i="23"/>
  <c r="S19" i="23"/>
  <c r="T19" i="23" s="1"/>
  <c r="AB25" i="23"/>
  <c r="AB24" i="23"/>
  <c r="S29" i="23"/>
  <c r="T29" i="23" s="1"/>
  <c r="AB21" i="23"/>
  <c r="AB18" i="23"/>
  <c r="P15" i="20"/>
  <c r="O15" i="20"/>
  <c r="R15" i="20"/>
  <c r="N15" i="20"/>
  <c r="S15" i="20" s="1"/>
  <c r="T15" i="20" s="1"/>
  <c r="S14" i="20"/>
  <c r="T14" i="20" s="1"/>
  <c r="U14" i="20" s="1"/>
  <c r="AB14" i="20"/>
  <c r="R11" i="20"/>
  <c r="N11" i="20"/>
  <c r="M11" i="20"/>
  <c r="O17" i="20"/>
  <c r="R17" i="20"/>
  <c r="N17" i="20"/>
  <c r="M17" i="20"/>
  <c r="M22" i="20"/>
  <c r="R22" i="20"/>
  <c r="M30" i="20"/>
  <c r="R30" i="20"/>
  <c r="O21" i="20"/>
  <c r="R21" i="20"/>
  <c r="N21" i="20"/>
  <c r="M21" i="20"/>
  <c r="M16" i="20"/>
  <c r="R16" i="20"/>
  <c r="N16" i="20"/>
  <c r="R18" i="20"/>
  <c r="M18" i="20"/>
  <c r="O23" i="20"/>
  <c r="R23" i="20"/>
  <c r="N23" i="20"/>
  <c r="M23" i="20"/>
  <c r="R24" i="20"/>
  <c r="M24" i="20"/>
  <c r="R25" i="20"/>
  <c r="M25" i="20"/>
  <c r="Z26" i="20"/>
  <c r="Z28" i="20"/>
  <c r="F13" i="20"/>
  <c r="Z17" i="20"/>
  <c r="F26" i="20"/>
  <c r="S32" i="20"/>
  <c r="T32" i="20" s="1"/>
  <c r="U32" i="20" s="1"/>
  <c r="Z12" i="20"/>
  <c r="Z13" i="20"/>
  <c r="Z16" i="20"/>
  <c r="F8" i="20"/>
  <c r="F9" i="20"/>
  <c r="F10" i="20"/>
  <c r="F12" i="20"/>
  <c r="F19" i="20"/>
  <c r="Z31" i="20"/>
  <c r="F20" i="20"/>
  <c r="F27" i="20"/>
  <c r="F28" i="20"/>
  <c r="F29" i="20"/>
  <c r="I9" i="19"/>
  <c r="I27" i="19"/>
  <c r="Z30" i="19"/>
  <c r="G8" i="19"/>
  <c r="I10" i="19"/>
  <c r="Z16" i="19"/>
  <c r="L8" i="19"/>
  <c r="L14" i="19"/>
  <c r="H15" i="19"/>
  <c r="L15" i="19"/>
  <c r="L18" i="19"/>
  <c r="Z11" i="19"/>
  <c r="Z21" i="19"/>
  <c r="Z26" i="19"/>
  <c r="Z12" i="19"/>
  <c r="G24" i="19"/>
  <c r="O14" i="19"/>
  <c r="L22" i="19"/>
  <c r="H8" i="19"/>
  <c r="Z8" i="19"/>
  <c r="K10" i="19"/>
  <c r="H12" i="19"/>
  <c r="G17" i="19"/>
  <c r="H22" i="19"/>
  <c r="F24" i="19"/>
  <c r="R24" i="19" s="1"/>
  <c r="F29" i="19"/>
  <c r="M29" i="19" s="1"/>
  <c r="I8" i="19"/>
  <c r="Z9" i="19"/>
  <c r="G10" i="19"/>
  <c r="L10" i="19"/>
  <c r="I12" i="19"/>
  <c r="K14" i="19"/>
  <c r="S14" i="19" s="1"/>
  <c r="T14" i="19" s="1"/>
  <c r="U14" i="19" s="1"/>
  <c r="H18" i="19"/>
  <c r="L20" i="19"/>
  <c r="G23" i="19"/>
  <c r="L25" i="19"/>
  <c r="G26" i="19"/>
  <c r="G27" i="19"/>
  <c r="F22" i="19"/>
  <c r="O22" i="19" s="1"/>
  <c r="K8" i="19"/>
  <c r="Z10" i="19"/>
  <c r="K12" i="19"/>
  <c r="Z13" i="19"/>
  <c r="I26" i="19"/>
  <c r="H27" i="19"/>
  <c r="Z14" i="19"/>
  <c r="N21" i="19"/>
  <c r="R21" i="19"/>
  <c r="M23" i="19"/>
  <c r="J9" i="19"/>
  <c r="J13" i="19"/>
  <c r="P14" i="19"/>
  <c r="G16" i="19"/>
  <c r="I18" i="19"/>
  <c r="I20" i="19"/>
  <c r="M20" i="19"/>
  <c r="G21" i="19"/>
  <c r="O21" i="19"/>
  <c r="I22" i="19"/>
  <c r="M22" i="19"/>
  <c r="G29" i="19"/>
  <c r="G9" i="19"/>
  <c r="K9" i="19"/>
  <c r="G11" i="19"/>
  <c r="K13" i="19"/>
  <c r="M14" i="19"/>
  <c r="Q14" i="19"/>
  <c r="H16" i="19"/>
  <c r="L16" i="19"/>
  <c r="M17" i="19"/>
  <c r="S17" i="19" s="1"/>
  <c r="T17" i="19" s="1"/>
  <c r="U17" i="19" s="1"/>
  <c r="J18" i="19"/>
  <c r="N20" i="19"/>
  <c r="R20" i="19"/>
  <c r="H21" i="19"/>
  <c r="L21" i="19"/>
  <c r="N22" i="19"/>
  <c r="R22" i="19"/>
  <c r="H9" i="19"/>
  <c r="H11" i="19"/>
  <c r="H13" i="19"/>
  <c r="N14" i="19"/>
  <c r="G18" i="19"/>
  <c r="H26" i="19"/>
  <c r="H28" i="19"/>
  <c r="F13" i="19"/>
  <c r="Z25" i="19"/>
  <c r="S30" i="19"/>
  <c r="T30" i="19" s="1"/>
  <c r="U30" i="19" s="1"/>
  <c r="F8" i="19"/>
  <c r="F9" i="19"/>
  <c r="F11" i="19"/>
  <c r="Z15" i="19"/>
  <c r="F16" i="19"/>
  <c r="F15" i="19"/>
  <c r="F18" i="19"/>
  <c r="F25" i="19"/>
  <c r="Z27" i="19"/>
  <c r="F10" i="19"/>
  <c r="F12" i="19"/>
  <c r="Z18" i="19"/>
  <c r="S19" i="19"/>
  <c r="T19" i="19" s="1"/>
  <c r="U19" i="19" s="1"/>
  <c r="Z20" i="19"/>
  <c r="S31" i="19"/>
  <c r="T31" i="19" s="1"/>
  <c r="U31" i="19" s="1"/>
  <c r="F26" i="19"/>
  <c r="F27" i="19"/>
  <c r="F28" i="19"/>
  <c r="AG32" i="17"/>
  <c r="AF32" i="17"/>
  <c r="Y32" i="17"/>
  <c r="X32" i="17"/>
  <c r="W32" i="17"/>
  <c r="V32" i="17"/>
  <c r="R32" i="17"/>
  <c r="Q32" i="17"/>
  <c r="P32" i="17"/>
  <c r="O32" i="17"/>
  <c r="N32" i="17"/>
  <c r="E32" i="17"/>
  <c r="F32" i="17"/>
  <c r="M32" i="17"/>
  <c r="L32" i="17"/>
  <c r="K32" i="17"/>
  <c r="J32" i="17"/>
  <c r="I32" i="17"/>
  <c r="H32" i="17"/>
  <c r="G32" i="17"/>
  <c r="D32" i="17"/>
  <c r="C32" i="17"/>
  <c r="B32" i="17"/>
  <c r="A32" i="17"/>
  <c r="AG31" i="17"/>
  <c r="AF31" i="17"/>
  <c r="Y31" i="17"/>
  <c r="X31" i="17"/>
  <c r="W31" i="17"/>
  <c r="V31" i="17"/>
  <c r="R31" i="17"/>
  <c r="Q31" i="17"/>
  <c r="P31" i="17"/>
  <c r="O31" i="17"/>
  <c r="N31" i="17"/>
  <c r="E31" i="17"/>
  <c r="F31" i="17"/>
  <c r="M31" i="17"/>
  <c r="L31" i="17"/>
  <c r="K31" i="17"/>
  <c r="J31" i="17"/>
  <c r="I31" i="17"/>
  <c r="H31" i="17"/>
  <c r="G31" i="17"/>
  <c r="D31" i="17"/>
  <c r="C31" i="17"/>
  <c r="B31" i="17"/>
  <c r="AG30" i="17"/>
  <c r="AF30" i="17"/>
  <c r="Y30" i="17"/>
  <c r="X30" i="17"/>
  <c r="W30" i="17"/>
  <c r="V30" i="17"/>
  <c r="E30" i="17"/>
  <c r="F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D30" i="17"/>
  <c r="C30" i="17"/>
  <c r="B30" i="17"/>
  <c r="A30" i="17"/>
  <c r="AG29" i="17"/>
  <c r="AF29" i="17"/>
  <c r="Y29" i="17"/>
  <c r="X29" i="17"/>
  <c r="W29" i="17"/>
  <c r="V29" i="17"/>
  <c r="E29" i="17"/>
  <c r="F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D29" i="17"/>
  <c r="C29" i="17"/>
  <c r="B29" i="17"/>
  <c r="AG28" i="17"/>
  <c r="AF28" i="17"/>
  <c r="Y28" i="17"/>
  <c r="X28" i="17"/>
  <c r="W28" i="17"/>
  <c r="V28" i="17"/>
  <c r="E28" i="17"/>
  <c r="F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D28" i="17"/>
  <c r="C28" i="17"/>
  <c r="B28" i="17"/>
  <c r="AG27" i="17"/>
  <c r="AF27" i="17"/>
  <c r="Y27" i="17"/>
  <c r="X27" i="17"/>
  <c r="W27" i="17"/>
  <c r="V27" i="17"/>
  <c r="E27" i="17"/>
  <c r="F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D27" i="17"/>
  <c r="C27" i="17"/>
  <c r="B27" i="17"/>
  <c r="A27" i="17"/>
  <c r="AG26" i="17"/>
  <c r="AF26" i="17"/>
  <c r="Y26" i="17"/>
  <c r="X26" i="17"/>
  <c r="W26" i="17"/>
  <c r="V26" i="17"/>
  <c r="E26" i="17"/>
  <c r="F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D26" i="17"/>
  <c r="C26" i="17"/>
  <c r="B26" i="17"/>
  <c r="A26" i="17"/>
  <c r="AG25" i="17"/>
  <c r="AF25" i="17"/>
  <c r="Y25" i="17"/>
  <c r="X25" i="17"/>
  <c r="W25" i="17"/>
  <c r="V25" i="17"/>
  <c r="E25" i="17"/>
  <c r="F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D25" i="17"/>
  <c r="C25" i="17"/>
  <c r="B25" i="17"/>
  <c r="AG24" i="17"/>
  <c r="AF24" i="17"/>
  <c r="Y24" i="17"/>
  <c r="X24" i="17"/>
  <c r="W24" i="17"/>
  <c r="V24" i="17"/>
  <c r="E24" i="17"/>
  <c r="F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D24" i="17"/>
  <c r="C24" i="17"/>
  <c r="B24" i="17"/>
  <c r="A24" i="17"/>
  <c r="AG23" i="17"/>
  <c r="AF23" i="17"/>
  <c r="Y23" i="17"/>
  <c r="X23" i="17"/>
  <c r="W23" i="17"/>
  <c r="V23" i="17"/>
  <c r="E23" i="17"/>
  <c r="F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D23" i="17"/>
  <c r="C23" i="17"/>
  <c r="B23" i="17"/>
  <c r="AG22" i="17"/>
  <c r="AF22" i="17"/>
  <c r="Y22" i="17"/>
  <c r="X22" i="17"/>
  <c r="W22" i="17"/>
  <c r="V22" i="17"/>
  <c r="E22" i="17"/>
  <c r="F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D22" i="17"/>
  <c r="C22" i="17"/>
  <c r="B22" i="17"/>
  <c r="AG21" i="17"/>
  <c r="AF21" i="17"/>
  <c r="Y21" i="17"/>
  <c r="X21" i="17"/>
  <c r="W21" i="17"/>
  <c r="V21" i="17"/>
  <c r="E21" i="17"/>
  <c r="F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D21" i="17"/>
  <c r="C21" i="17"/>
  <c r="B21" i="17"/>
  <c r="A21" i="17"/>
  <c r="AG20" i="17"/>
  <c r="AF20" i="17"/>
  <c r="Y20" i="17"/>
  <c r="X20" i="17"/>
  <c r="W20" i="17"/>
  <c r="V20" i="17"/>
  <c r="R20" i="17"/>
  <c r="Q20" i="17"/>
  <c r="P20" i="17"/>
  <c r="O20" i="17"/>
  <c r="N20" i="17"/>
  <c r="E20" i="17"/>
  <c r="F20" i="17"/>
  <c r="M20" i="17"/>
  <c r="L20" i="17"/>
  <c r="K20" i="17"/>
  <c r="J20" i="17"/>
  <c r="I20" i="17"/>
  <c r="H20" i="17"/>
  <c r="G20" i="17"/>
  <c r="D20" i="17"/>
  <c r="C20" i="17"/>
  <c r="B20" i="17"/>
  <c r="A20" i="17"/>
  <c r="AG19" i="17"/>
  <c r="AF19" i="17"/>
  <c r="Y19" i="17"/>
  <c r="X19" i="17"/>
  <c r="W19" i="17"/>
  <c r="V19" i="17"/>
  <c r="E19" i="17"/>
  <c r="F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D19" i="17"/>
  <c r="C19" i="17"/>
  <c r="B19" i="17"/>
  <c r="AG18" i="17"/>
  <c r="AF18" i="17"/>
  <c r="Y18" i="17"/>
  <c r="X18" i="17"/>
  <c r="W18" i="17"/>
  <c r="V18" i="17"/>
  <c r="E18" i="17"/>
  <c r="F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D18" i="17"/>
  <c r="C18" i="17"/>
  <c r="B18" i="17"/>
  <c r="A18" i="17"/>
  <c r="AG17" i="17"/>
  <c r="AF17" i="17"/>
  <c r="Y17" i="17"/>
  <c r="X17" i="17"/>
  <c r="W17" i="17"/>
  <c r="V17" i="17"/>
  <c r="E17" i="17"/>
  <c r="F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D17" i="17"/>
  <c r="C17" i="17"/>
  <c r="B17" i="17"/>
  <c r="A17" i="17"/>
  <c r="AG16" i="17"/>
  <c r="AF16" i="17"/>
  <c r="Y16" i="17"/>
  <c r="X16" i="17"/>
  <c r="W16" i="17"/>
  <c r="V16" i="17"/>
  <c r="E16" i="17"/>
  <c r="F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D16" i="17"/>
  <c r="C16" i="17"/>
  <c r="B16" i="17"/>
  <c r="AG15" i="17"/>
  <c r="AF15" i="17"/>
  <c r="Y15" i="17"/>
  <c r="X15" i="17"/>
  <c r="W15" i="17"/>
  <c r="V15" i="17"/>
  <c r="E15" i="17"/>
  <c r="F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D15" i="17"/>
  <c r="C15" i="17"/>
  <c r="B15" i="17"/>
  <c r="A15" i="17"/>
  <c r="AG14" i="17"/>
  <c r="AF14" i="17"/>
  <c r="Y14" i="17"/>
  <c r="X14" i="17"/>
  <c r="W14" i="17"/>
  <c r="V14" i="17"/>
  <c r="E14" i="17"/>
  <c r="F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D14" i="17"/>
  <c r="C14" i="17"/>
  <c r="B14" i="17"/>
  <c r="AG13" i="17"/>
  <c r="AF13" i="17"/>
  <c r="Y13" i="17"/>
  <c r="X13" i="17"/>
  <c r="W13" i="17"/>
  <c r="V13" i="17"/>
  <c r="E13" i="17"/>
  <c r="F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G12" i="17"/>
  <c r="AF12" i="17"/>
  <c r="Y12" i="17"/>
  <c r="X12" i="17"/>
  <c r="W12" i="17"/>
  <c r="V12" i="17"/>
  <c r="E12" i="17"/>
  <c r="F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G11" i="17"/>
  <c r="AF11" i="17"/>
  <c r="Y11" i="17"/>
  <c r="X11" i="17"/>
  <c r="W11" i="17"/>
  <c r="V11" i="17"/>
  <c r="E11" i="17"/>
  <c r="F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G10" i="17"/>
  <c r="AF10" i="17"/>
  <c r="Y10" i="17"/>
  <c r="X10" i="17"/>
  <c r="W10" i="17"/>
  <c r="V10" i="17"/>
  <c r="E10" i="17"/>
  <c r="F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G9" i="17"/>
  <c r="AF9" i="17"/>
  <c r="Y9" i="17"/>
  <c r="X9" i="17"/>
  <c r="W9" i="17"/>
  <c r="V9" i="17"/>
  <c r="E9" i="17"/>
  <c r="F9" i="17"/>
  <c r="R9" i="17"/>
  <c r="Q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G8" i="17"/>
  <c r="AF8" i="17"/>
  <c r="Y8" i="17"/>
  <c r="X8" i="17"/>
  <c r="W8" i="17"/>
  <c r="V8" i="17"/>
  <c r="E8" i="17"/>
  <c r="F8" i="17"/>
  <c r="R8" i="17"/>
  <c r="Q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Z32" i="17"/>
  <c r="AA32" i="17"/>
  <c r="S32" i="17"/>
  <c r="T32" i="17"/>
  <c r="AB32" i="17"/>
  <c r="AC32" i="17"/>
  <c r="AE32" i="17"/>
  <c r="AD32" i="17"/>
  <c r="U32" i="17"/>
  <c r="Z31" i="17"/>
  <c r="AA31" i="17"/>
  <c r="S31" i="17"/>
  <c r="T31" i="17"/>
  <c r="AB31" i="17"/>
  <c r="AC31" i="17"/>
  <c r="AE31" i="17"/>
  <c r="AD31" i="17"/>
  <c r="U31" i="17"/>
  <c r="Z30" i="17"/>
  <c r="AA30" i="17"/>
  <c r="S30" i="17"/>
  <c r="T30" i="17"/>
  <c r="AB30" i="17"/>
  <c r="AC30" i="17"/>
  <c r="AE30" i="17"/>
  <c r="AD30" i="17"/>
  <c r="U30" i="17"/>
  <c r="Z29" i="17"/>
  <c r="AA29" i="17"/>
  <c r="S29" i="17"/>
  <c r="T29" i="17"/>
  <c r="AB29" i="17"/>
  <c r="AC29" i="17"/>
  <c r="AE29" i="17"/>
  <c r="AD29" i="17"/>
  <c r="U29" i="17"/>
  <c r="Z28" i="17"/>
  <c r="AA28" i="17"/>
  <c r="S28" i="17"/>
  <c r="T28" i="17"/>
  <c r="AB28" i="17"/>
  <c r="AC28" i="17"/>
  <c r="AE28" i="17"/>
  <c r="AD28" i="17"/>
  <c r="U28" i="17"/>
  <c r="Z27" i="17"/>
  <c r="AA27" i="17"/>
  <c r="S27" i="17"/>
  <c r="T27" i="17"/>
  <c r="AB27" i="17"/>
  <c r="AC27" i="17"/>
  <c r="AE27" i="17"/>
  <c r="AD27" i="17"/>
  <c r="U27" i="17"/>
  <c r="Z26" i="17"/>
  <c r="AA26" i="17"/>
  <c r="S26" i="17"/>
  <c r="T26" i="17"/>
  <c r="AB26" i="17"/>
  <c r="AC26" i="17"/>
  <c r="AE26" i="17"/>
  <c r="AD26" i="17"/>
  <c r="U26" i="17"/>
  <c r="Z25" i="17"/>
  <c r="AA25" i="17"/>
  <c r="S25" i="17"/>
  <c r="T25" i="17"/>
  <c r="AB25" i="17"/>
  <c r="AC25" i="17"/>
  <c r="AE25" i="17"/>
  <c r="AD25" i="17"/>
  <c r="U25" i="17"/>
  <c r="Z24" i="17"/>
  <c r="AA24" i="17"/>
  <c r="S24" i="17"/>
  <c r="T24" i="17"/>
  <c r="AB24" i="17"/>
  <c r="AC24" i="17"/>
  <c r="AE24" i="17"/>
  <c r="AD24" i="17"/>
  <c r="U24" i="17"/>
  <c r="Z23" i="17"/>
  <c r="AA23" i="17"/>
  <c r="S23" i="17"/>
  <c r="T23" i="17"/>
  <c r="AB23" i="17"/>
  <c r="AC23" i="17"/>
  <c r="AE23" i="17"/>
  <c r="AD23" i="17"/>
  <c r="U23" i="17"/>
  <c r="Z22" i="17"/>
  <c r="AA22" i="17"/>
  <c r="S22" i="17"/>
  <c r="T22" i="17"/>
  <c r="AB22" i="17"/>
  <c r="AC22" i="17"/>
  <c r="AE22" i="17"/>
  <c r="AD22" i="17"/>
  <c r="U22" i="17"/>
  <c r="Z21" i="17"/>
  <c r="AA21" i="17"/>
  <c r="S21" i="17"/>
  <c r="T21" i="17"/>
  <c r="AB21" i="17"/>
  <c r="AC21" i="17"/>
  <c r="AE21" i="17"/>
  <c r="AD21" i="17"/>
  <c r="U21" i="17"/>
  <c r="Z20" i="17"/>
  <c r="AA20" i="17"/>
  <c r="S20" i="17"/>
  <c r="T20" i="17"/>
  <c r="AB20" i="17"/>
  <c r="AC20" i="17"/>
  <c r="AE20" i="17"/>
  <c r="AD20" i="17"/>
  <c r="U20" i="17"/>
  <c r="Z19" i="17"/>
  <c r="AA19" i="17"/>
  <c r="S19" i="17"/>
  <c r="T19" i="17"/>
  <c r="AB19" i="17"/>
  <c r="AC19" i="17"/>
  <c r="AE19" i="17"/>
  <c r="AD19" i="17"/>
  <c r="U19" i="17"/>
  <c r="Z18" i="17"/>
  <c r="AA18" i="17"/>
  <c r="S18" i="17"/>
  <c r="T18" i="17"/>
  <c r="AB18" i="17"/>
  <c r="AC18" i="17"/>
  <c r="AE18" i="17"/>
  <c r="AD18" i="17"/>
  <c r="U18" i="17"/>
  <c r="Z17" i="17"/>
  <c r="AA17" i="17"/>
  <c r="S17" i="17"/>
  <c r="T17" i="17"/>
  <c r="AB17" i="17"/>
  <c r="AC17" i="17"/>
  <c r="AE17" i="17"/>
  <c r="AD17" i="17"/>
  <c r="U17" i="17"/>
  <c r="Z16" i="17"/>
  <c r="AA16" i="17"/>
  <c r="S16" i="17"/>
  <c r="T16" i="17"/>
  <c r="AB16" i="17"/>
  <c r="AC16" i="17"/>
  <c r="AE16" i="17"/>
  <c r="AD16" i="17"/>
  <c r="U16" i="17"/>
  <c r="Z15" i="17"/>
  <c r="AA15" i="17"/>
  <c r="S15" i="17"/>
  <c r="T15" i="17"/>
  <c r="AB15" i="17"/>
  <c r="AC15" i="17"/>
  <c r="AE15" i="17"/>
  <c r="AD15" i="17"/>
  <c r="U15" i="17"/>
  <c r="Z14" i="17"/>
  <c r="AA14" i="17"/>
  <c r="S14" i="17"/>
  <c r="T14" i="17"/>
  <c r="AB14" i="17"/>
  <c r="AC14" i="17"/>
  <c r="AE14" i="17"/>
  <c r="AD14" i="17"/>
  <c r="U14" i="17"/>
  <c r="Z13" i="17"/>
  <c r="AA13" i="17"/>
  <c r="S13" i="17"/>
  <c r="T13" i="17"/>
  <c r="AB13" i="17"/>
  <c r="AC13" i="17"/>
  <c r="AE13" i="17"/>
  <c r="AD13" i="17"/>
  <c r="U13" i="17"/>
  <c r="Z12" i="17"/>
  <c r="AA12" i="17"/>
  <c r="S12" i="17"/>
  <c r="T12" i="17"/>
  <c r="AB12" i="17"/>
  <c r="AC12" i="17"/>
  <c r="AE12" i="17"/>
  <c r="AD12" i="17"/>
  <c r="U12" i="17"/>
  <c r="Z11" i="17"/>
  <c r="AA11" i="17"/>
  <c r="S11" i="17"/>
  <c r="T11" i="17"/>
  <c r="AB11" i="17"/>
  <c r="AC11" i="17"/>
  <c r="AE11" i="17"/>
  <c r="AD11" i="17"/>
  <c r="U11" i="17"/>
  <c r="Z10" i="17"/>
  <c r="AA10" i="17"/>
  <c r="S10" i="17"/>
  <c r="T10" i="17"/>
  <c r="AB10" i="17"/>
  <c r="AC10" i="17"/>
  <c r="AE10" i="17"/>
  <c r="AD10" i="17"/>
  <c r="U10" i="17"/>
  <c r="Z9" i="17"/>
  <c r="AA9" i="17"/>
  <c r="S9" i="17"/>
  <c r="T9" i="17"/>
  <c r="AB9" i="17"/>
  <c r="AC9" i="17"/>
  <c r="AE9" i="17"/>
  <c r="AD9" i="17"/>
  <c r="U9" i="17"/>
  <c r="Z8" i="17"/>
  <c r="AA8" i="17"/>
  <c r="S8" i="17"/>
  <c r="T8" i="17"/>
  <c r="AB8" i="17"/>
  <c r="AC8" i="17"/>
  <c r="AE8" i="17"/>
  <c r="AD8" i="17"/>
  <c r="U8" i="17"/>
  <c r="I8" i="15"/>
  <c r="H8" i="15"/>
  <c r="F8" i="15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8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11" i="12"/>
  <c r="Z10" i="12"/>
  <c r="Z9" i="12"/>
  <c r="Z8" i="12"/>
  <c r="R18" i="12"/>
  <c r="R28" i="12"/>
  <c r="Q13" i="12"/>
  <c r="Q14" i="12"/>
  <c r="Q15" i="12"/>
  <c r="Q18" i="12"/>
  <c r="Q19" i="12"/>
  <c r="Q20" i="12"/>
  <c r="Q21" i="12"/>
  <c r="Q22" i="12"/>
  <c r="Q23" i="12"/>
  <c r="Q24" i="12"/>
  <c r="Q25" i="12"/>
  <c r="Q26" i="12"/>
  <c r="Q27" i="12"/>
  <c r="Q28" i="12"/>
  <c r="Q8" i="12"/>
  <c r="P8" i="12"/>
  <c r="P13" i="12"/>
  <c r="P14" i="12"/>
  <c r="P15" i="12"/>
  <c r="P18" i="12"/>
  <c r="P19" i="12"/>
  <c r="P20" i="12"/>
  <c r="P21" i="12"/>
  <c r="P22" i="12"/>
  <c r="P23" i="12"/>
  <c r="P24" i="12"/>
  <c r="P25" i="12"/>
  <c r="P26" i="12"/>
  <c r="P27" i="12"/>
  <c r="P28" i="12"/>
  <c r="N15" i="12"/>
  <c r="N18" i="12"/>
  <c r="N21" i="12"/>
  <c r="N22" i="12"/>
  <c r="N23" i="12"/>
  <c r="N26" i="12"/>
  <c r="N27" i="12"/>
  <c r="N28" i="12"/>
  <c r="N8" i="12"/>
  <c r="N8" i="15"/>
  <c r="L18" i="12"/>
  <c r="L28" i="12"/>
  <c r="K13" i="12"/>
  <c r="K14" i="12"/>
  <c r="K15" i="12"/>
  <c r="K18" i="12"/>
  <c r="K19" i="12"/>
  <c r="K20" i="12"/>
  <c r="K21" i="12"/>
  <c r="K22" i="12"/>
  <c r="K23" i="12"/>
  <c r="K24" i="12"/>
  <c r="K25" i="12"/>
  <c r="K26" i="12"/>
  <c r="K27" i="12"/>
  <c r="K28" i="12"/>
  <c r="K8" i="12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8" i="15"/>
  <c r="J13" i="12"/>
  <c r="J15" i="12"/>
  <c r="J18" i="12"/>
  <c r="J20" i="12"/>
  <c r="J21" i="12"/>
  <c r="J22" i="12"/>
  <c r="J23" i="12"/>
  <c r="J24" i="12"/>
  <c r="J26" i="12"/>
  <c r="J27" i="12"/>
  <c r="J28" i="12"/>
  <c r="J8" i="12"/>
  <c r="J8" i="15"/>
  <c r="I15" i="12"/>
  <c r="I18" i="12"/>
  <c r="I21" i="12"/>
  <c r="I22" i="12"/>
  <c r="I23" i="12"/>
  <c r="I26" i="12"/>
  <c r="I27" i="12"/>
  <c r="I28" i="12"/>
  <c r="I8" i="12"/>
  <c r="H18" i="12"/>
  <c r="H28" i="12"/>
  <c r="E9" i="12"/>
  <c r="H9" i="12"/>
  <c r="E10" i="12"/>
  <c r="G10" i="12"/>
  <c r="E11" i="12"/>
  <c r="G11" i="12"/>
  <c r="E12" i="12"/>
  <c r="H12" i="12"/>
  <c r="E13" i="12"/>
  <c r="H13" i="12"/>
  <c r="E14" i="12"/>
  <c r="G14" i="12"/>
  <c r="E15" i="12"/>
  <c r="H15" i="12"/>
  <c r="E16" i="12"/>
  <c r="F16" i="12"/>
  <c r="Q16" i="12"/>
  <c r="E17" i="12"/>
  <c r="H17" i="12"/>
  <c r="E18" i="12"/>
  <c r="G18" i="12"/>
  <c r="E19" i="12"/>
  <c r="H19" i="12"/>
  <c r="E20" i="12"/>
  <c r="G20" i="12"/>
  <c r="E21" i="12"/>
  <c r="H21" i="12"/>
  <c r="E22" i="12"/>
  <c r="G22" i="12"/>
  <c r="E23" i="12"/>
  <c r="G23" i="12"/>
  <c r="E24" i="12"/>
  <c r="H24" i="12"/>
  <c r="E25" i="12"/>
  <c r="H25" i="12"/>
  <c r="E26" i="12"/>
  <c r="G26" i="12"/>
  <c r="E27" i="12"/>
  <c r="F27" i="12"/>
  <c r="M27" i="12"/>
  <c r="E28" i="12"/>
  <c r="F28" i="12"/>
  <c r="M28" i="12"/>
  <c r="E8" i="12"/>
  <c r="H8" i="12"/>
  <c r="R16" i="12"/>
  <c r="P16" i="12"/>
  <c r="R27" i="12"/>
  <c r="M16" i="12"/>
  <c r="N16" i="12"/>
  <c r="K11" i="12"/>
  <c r="L20" i="12"/>
  <c r="L16" i="12"/>
  <c r="L24" i="12"/>
  <c r="L12" i="12"/>
  <c r="K10" i="12"/>
  <c r="L27" i="12"/>
  <c r="L23" i="12"/>
  <c r="L19" i="12"/>
  <c r="L15" i="12"/>
  <c r="L11" i="12"/>
  <c r="K17" i="12"/>
  <c r="K9" i="12"/>
  <c r="L26" i="12"/>
  <c r="L22" i="12"/>
  <c r="L14" i="12"/>
  <c r="L10" i="12"/>
  <c r="K16" i="12"/>
  <c r="K12" i="12"/>
  <c r="L8" i="12"/>
  <c r="L25" i="12"/>
  <c r="L21" i="12"/>
  <c r="L17" i="12"/>
  <c r="L13" i="12"/>
  <c r="L9" i="12"/>
  <c r="J12" i="12"/>
  <c r="J16" i="12"/>
  <c r="J19" i="12"/>
  <c r="J11" i="12"/>
  <c r="I19" i="12"/>
  <c r="J14" i="12"/>
  <c r="J10" i="12"/>
  <c r="J25" i="12"/>
  <c r="J17" i="12"/>
  <c r="J9" i="12"/>
  <c r="G12" i="12"/>
  <c r="I11" i="12"/>
  <c r="H20" i="12"/>
  <c r="F8" i="12"/>
  <c r="G28" i="12"/>
  <c r="S28" i="12"/>
  <c r="I14" i="12"/>
  <c r="I10" i="12"/>
  <c r="F21" i="12"/>
  <c r="I25" i="12"/>
  <c r="I17" i="12"/>
  <c r="I13" i="12"/>
  <c r="I9" i="12"/>
  <c r="F13" i="12"/>
  <c r="I24" i="12"/>
  <c r="I20" i="12"/>
  <c r="I16" i="12"/>
  <c r="I12" i="12"/>
  <c r="S8" i="15"/>
  <c r="F20" i="12"/>
  <c r="F12" i="12"/>
  <c r="G16" i="12"/>
  <c r="H16" i="12"/>
  <c r="F25" i="12"/>
  <c r="F17" i="12"/>
  <c r="F9" i="12"/>
  <c r="F24" i="12"/>
  <c r="G8" i="12"/>
  <c r="G24" i="12"/>
  <c r="G27" i="12"/>
  <c r="H27" i="12"/>
  <c r="H23" i="12"/>
  <c r="H11" i="12"/>
  <c r="F23" i="12"/>
  <c r="F19" i="12"/>
  <c r="F15" i="12"/>
  <c r="F11" i="12"/>
  <c r="G9" i="12"/>
  <c r="G13" i="12"/>
  <c r="G17" i="12"/>
  <c r="G21" i="12"/>
  <c r="G25" i="12"/>
  <c r="H26" i="12"/>
  <c r="H22" i="12"/>
  <c r="H14" i="12"/>
  <c r="H10" i="12"/>
  <c r="G15" i="12"/>
  <c r="G19" i="12"/>
  <c r="F26" i="12"/>
  <c r="F22" i="12"/>
  <c r="F18" i="12"/>
  <c r="F14" i="12"/>
  <c r="F10" i="12"/>
  <c r="S16" i="12"/>
  <c r="S27" i="12"/>
  <c r="M19" i="12"/>
  <c r="R19" i="12"/>
  <c r="N19" i="12"/>
  <c r="M24" i="12"/>
  <c r="N24" i="12"/>
  <c r="R24" i="12"/>
  <c r="M23" i="12"/>
  <c r="R23" i="12"/>
  <c r="R9" i="12"/>
  <c r="N9" i="12"/>
  <c r="Q9" i="12"/>
  <c r="P9" i="12"/>
  <c r="M9" i="12"/>
  <c r="S9" i="12"/>
  <c r="R13" i="12"/>
  <c r="N13" i="12"/>
  <c r="M13" i="12"/>
  <c r="P10" i="12"/>
  <c r="R10" i="12"/>
  <c r="N10" i="12"/>
  <c r="Q10" i="12"/>
  <c r="M10" i="12"/>
  <c r="R26" i="12"/>
  <c r="M26" i="12"/>
  <c r="M11" i="12"/>
  <c r="Q11" i="12"/>
  <c r="P11" i="12"/>
  <c r="R11" i="12"/>
  <c r="N11" i="12"/>
  <c r="R17" i="12"/>
  <c r="N17" i="12"/>
  <c r="Q17" i="12"/>
  <c r="M17" i="12"/>
  <c r="P17" i="12"/>
  <c r="Q12" i="12"/>
  <c r="M12" i="12"/>
  <c r="N12" i="12"/>
  <c r="P12" i="12"/>
  <c r="R12" i="12"/>
  <c r="R21" i="12"/>
  <c r="M21" i="12"/>
  <c r="R8" i="12"/>
  <c r="M8" i="12"/>
  <c r="M18" i="12"/>
  <c r="R22" i="12"/>
  <c r="M22" i="12"/>
  <c r="R14" i="12"/>
  <c r="N14" i="12"/>
  <c r="M14" i="12"/>
  <c r="M15" i="12"/>
  <c r="R15" i="12"/>
  <c r="R25" i="12"/>
  <c r="N25" i="12"/>
  <c r="M25" i="12"/>
  <c r="M20" i="12"/>
  <c r="R20" i="12"/>
  <c r="N20" i="12"/>
  <c r="S18" i="12"/>
  <c r="S26" i="12"/>
  <c r="S24" i="12"/>
  <c r="S23" i="12"/>
  <c r="S21" i="12"/>
  <c r="S14" i="12"/>
  <c r="S22" i="12"/>
  <c r="S13" i="12"/>
  <c r="S20" i="12"/>
  <c r="S8" i="12"/>
  <c r="T8" i="12"/>
  <c r="AB8" i="12"/>
  <c r="S17" i="12"/>
  <c r="S10" i="12"/>
  <c r="S25" i="12"/>
  <c r="S15" i="12"/>
  <c r="S12" i="12"/>
  <c r="S11" i="12"/>
  <c r="S19" i="12"/>
  <c r="AD8" i="12"/>
  <c r="AC8" i="12"/>
  <c r="AE8" i="12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S27" i="15"/>
  <c r="T27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9" i="15"/>
  <c r="Q10" i="15"/>
  <c r="Q11" i="15"/>
  <c r="Q12" i="15"/>
  <c r="Q13" i="15"/>
  <c r="Q8" i="15"/>
  <c r="L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9" i="15"/>
  <c r="AA9" i="15"/>
  <c r="Z8" i="15"/>
  <c r="AA8" i="15"/>
  <c r="P11" i="15"/>
  <c r="P15" i="15"/>
  <c r="P16" i="15"/>
  <c r="P17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O15" i="15"/>
  <c r="O17" i="15"/>
  <c r="O20" i="15"/>
  <c r="O24" i="15"/>
  <c r="O25" i="15"/>
  <c r="O26" i="15"/>
  <c r="O30" i="15"/>
  <c r="O31" i="15"/>
  <c r="O32" i="15"/>
  <c r="N17" i="15"/>
  <c r="N20" i="15"/>
  <c r="N24" i="15"/>
  <c r="N25" i="15"/>
  <c r="N26" i="15"/>
  <c r="N30" i="15"/>
  <c r="N31" i="15"/>
  <c r="N32" i="15"/>
  <c r="J15" i="15"/>
  <c r="J16" i="15"/>
  <c r="J17" i="15"/>
  <c r="J20" i="15"/>
  <c r="J24" i="15"/>
  <c r="J25" i="15"/>
  <c r="J26" i="15"/>
  <c r="J28" i="15"/>
  <c r="J30" i="15"/>
  <c r="J31" i="15"/>
  <c r="J32" i="15"/>
  <c r="I17" i="15"/>
  <c r="I20" i="15"/>
  <c r="I24" i="15"/>
  <c r="I25" i="15"/>
  <c r="I26" i="15"/>
  <c r="I30" i="15"/>
  <c r="I31" i="15"/>
  <c r="I32" i="15"/>
  <c r="E23" i="15"/>
  <c r="F23" i="15"/>
  <c r="O23" i="15"/>
  <c r="E24" i="15"/>
  <c r="G24" i="15"/>
  <c r="E25" i="15"/>
  <c r="E26" i="15"/>
  <c r="G26" i="15"/>
  <c r="E27" i="15"/>
  <c r="F27" i="15"/>
  <c r="O27" i="15"/>
  <c r="E28" i="15"/>
  <c r="G28" i="15"/>
  <c r="E29" i="15"/>
  <c r="E30" i="15"/>
  <c r="G30" i="15"/>
  <c r="E31" i="15"/>
  <c r="F31" i="15"/>
  <c r="M31" i="15"/>
  <c r="E32" i="15"/>
  <c r="G32" i="15"/>
  <c r="E22" i="15"/>
  <c r="G22" i="15"/>
  <c r="E21" i="15"/>
  <c r="E20" i="15"/>
  <c r="G20" i="15"/>
  <c r="E19" i="15"/>
  <c r="F19" i="15"/>
  <c r="O19" i="15"/>
  <c r="E18" i="15"/>
  <c r="G18" i="15"/>
  <c r="E17" i="15"/>
  <c r="E16" i="15"/>
  <c r="G16" i="15"/>
  <c r="E15" i="15"/>
  <c r="F15" i="15"/>
  <c r="N15" i="15"/>
  <c r="E14" i="15"/>
  <c r="G14" i="15"/>
  <c r="E13" i="15"/>
  <c r="E12" i="15"/>
  <c r="G12" i="15"/>
  <c r="E11" i="15"/>
  <c r="F11" i="15"/>
  <c r="O11" i="15"/>
  <c r="E10" i="15"/>
  <c r="G10" i="15"/>
  <c r="E9" i="15"/>
  <c r="E8" i="15"/>
  <c r="M27" i="15"/>
  <c r="M23" i="15"/>
  <c r="M15" i="15"/>
  <c r="P19" i="15"/>
  <c r="M19" i="15"/>
  <c r="N27" i="15"/>
  <c r="N23" i="15"/>
  <c r="N19" i="15"/>
  <c r="N11" i="15"/>
  <c r="M11" i="15"/>
  <c r="J12" i="15"/>
  <c r="J27" i="15"/>
  <c r="J23" i="15"/>
  <c r="J19" i="15"/>
  <c r="J11" i="15"/>
  <c r="J22" i="15"/>
  <c r="J18" i="15"/>
  <c r="J14" i="15"/>
  <c r="J10" i="15"/>
  <c r="J29" i="15"/>
  <c r="J21" i="15"/>
  <c r="J13" i="15"/>
  <c r="J9" i="15"/>
  <c r="I28" i="15"/>
  <c r="I16" i="15"/>
  <c r="I12" i="15"/>
  <c r="I27" i="15"/>
  <c r="I23" i="15"/>
  <c r="I19" i="15"/>
  <c r="I15" i="15"/>
  <c r="I11" i="15"/>
  <c r="I22" i="15"/>
  <c r="I18" i="15"/>
  <c r="I14" i="15"/>
  <c r="I10" i="15"/>
  <c r="I29" i="15"/>
  <c r="I21" i="15"/>
  <c r="I13" i="15"/>
  <c r="I9" i="15"/>
  <c r="G27" i="15"/>
  <c r="F13" i="15"/>
  <c r="G19" i="15"/>
  <c r="S19" i="15"/>
  <c r="T19" i="15"/>
  <c r="F9" i="15"/>
  <c r="G23" i="15"/>
  <c r="S23" i="15"/>
  <c r="T23" i="15"/>
  <c r="F21" i="15"/>
  <c r="G11" i="15"/>
  <c r="F17" i="15"/>
  <c r="M17" i="15"/>
  <c r="G15" i="15"/>
  <c r="S15" i="15"/>
  <c r="T15" i="15"/>
  <c r="G31" i="15"/>
  <c r="S31" i="15"/>
  <c r="T31" i="15"/>
  <c r="F29" i="15"/>
  <c r="F32" i="15"/>
  <c r="M32" i="15"/>
  <c r="S32" i="15"/>
  <c r="T32" i="15"/>
  <c r="F28" i="15"/>
  <c r="F24" i="15"/>
  <c r="M24" i="15"/>
  <c r="S24" i="15"/>
  <c r="T24" i="15"/>
  <c r="F20" i="15"/>
  <c r="M20" i="15"/>
  <c r="S20" i="15"/>
  <c r="T20" i="15"/>
  <c r="F16" i="15"/>
  <c r="F12" i="15"/>
  <c r="G8" i="15"/>
  <c r="F25" i="15"/>
  <c r="M25" i="15"/>
  <c r="G9" i="15"/>
  <c r="G13" i="15"/>
  <c r="G17" i="15"/>
  <c r="S17" i="15"/>
  <c r="T17" i="15"/>
  <c r="G21" i="15"/>
  <c r="G25" i="15"/>
  <c r="S25" i="15"/>
  <c r="T25" i="15"/>
  <c r="G29" i="15"/>
  <c r="S30" i="15"/>
  <c r="T30" i="15"/>
  <c r="S26" i="15"/>
  <c r="T26" i="15"/>
  <c r="F30" i="15"/>
  <c r="M30" i="15"/>
  <c r="F26" i="15"/>
  <c r="M26" i="15"/>
  <c r="F22" i="15"/>
  <c r="F18" i="15"/>
  <c r="F14" i="15"/>
  <c r="F10" i="15"/>
  <c r="S11" i="15"/>
  <c r="T11" i="15"/>
  <c r="N14" i="15"/>
  <c r="O14" i="15"/>
  <c r="P14" i="15"/>
  <c r="M14" i="15"/>
  <c r="S14" i="15"/>
  <c r="T14" i="15"/>
  <c r="M12" i="15"/>
  <c r="S12" i="15"/>
  <c r="T12" i="15"/>
  <c r="O12" i="15"/>
  <c r="N12" i="15"/>
  <c r="P12" i="15"/>
  <c r="M28" i="15"/>
  <c r="S28" i="15"/>
  <c r="T28" i="15"/>
  <c r="O28" i="15"/>
  <c r="N28" i="15"/>
  <c r="P9" i="15"/>
  <c r="N9" i="15"/>
  <c r="M9" i="15"/>
  <c r="S9" i="15"/>
  <c r="T9" i="15"/>
  <c r="O9" i="15"/>
  <c r="N18" i="15"/>
  <c r="P18" i="15"/>
  <c r="M18" i="15"/>
  <c r="S18" i="15"/>
  <c r="T18" i="15"/>
  <c r="O18" i="15"/>
  <c r="M16" i="15"/>
  <c r="S16" i="15"/>
  <c r="T16" i="15"/>
  <c r="O16" i="15"/>
  <c r="N16" i="15"/>
  <c r="N21" i="15"/>
  <c r="M21" i="15"/>
  <c r="S21" i="15"/>
  <c r="T21" i="15"/>
  <c r="O21" i="15"/>
  <c r="P8" i="15"/>
  <c r="M8" i="15"/>
  <c r="T8" i="15"/>
  <c r="O8" i="15"/>
  <c r="N22" i="15"/>
  <c r="M22" i="15"/>
  <c r="O22" i="15"/>
  <c r="S22" i="15"/>
  <c r="T22" i="15"/>
  <c r="M29" i="15"/>
  <c r="S29" i="15"/>
  <c r="T29" i="15"/>
  <c r="O29" i="15"/>
  <c r="N29" i="15"/>
  <c r="N10" i="15"/>
  <c r="P10" i="15"/>
  <c r="M10" i="15"/>
  <c r="S10" i="15"/>
  <c r="T10" i="15"/>
  <c r="O10" i="15"/>
  <c r="P13" i="15"/>
  <c r="M13" i="15"/>
  <c r="S13" i="15"/>
  <c r="T13" i="15"/>
  <c r="N13" i="15"/>
  <c r="O13" i="15"/>
  <c r="A17" i="15"/>
  <c r="AF27" i="15"/>
  <c r="AG27" i="15"/>
  <c r="V27" i="15"/>
  <c r="W27" i="15"/>
  <c r="X27" i="15"/>
  <c r="Y27" i="15"/>
  <c r="V28" i="15"/>
  <c r="W28" i="15"/>
  <c r="X28" i="15"/>
  <c r="Y28" i="15"/>
  <c r="V29" i="15"/>
  <c r="W29" i="15"/>
  <c r="X29" i="15"/>
  <c r="Y29" i="15"/>
  <c r="V30" i="15"/>
  <c r="W30" i="15"/>
  <c r="X30" i="15"/>
  <c r="Y30" i="15"/>
  <c r="V31" i="15"/>
  <c r="W31" i="15"/>
  <c r="X31" i="15"/>
  <c r="Y31" i="15"/>
  <c r="V32" i="15"/>
  <c r="W32" i="15"/>
  <c r="X32" i="15"/>
  <c r="Y32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C32" i="15"/>
  <c r="C31" i="15"/>
  <c r="C30" i="15"/>
  <c r="C29" i="15"/>
  <c r="C28" i="15"/>
  <c r="A24" i="15"/>
  <c r="A21" i="15"/>
  <c r="A20" i="15"/>
  <c r="A18" i="15"/>
  <c r="A15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32" i="15"/>
  <c r="B32" i="15"/>
  <c r="B31" i="15"/>
  <c r="B30" i="15"/>
  <c r="B29" i="15"/>
  <c r="B28" i="15"/>
  <c r="B27" i="15"/>
  <c r="C27" i="15"/>
  <c r="A27" i="15"/>
  <c r="A30" i="15"/>
  <c r="AF30" i="15"/>
  <c r="AG30" i="15"/>
  <c r="AB12" i="15"/>
  <c r="AB23" i="15"/>
  <c r="AB13" i="15"/>
  <c r="AB17" i="15"/>
  <c r="AB27" i="15"/>
  <c r="AB14" i="15"/>
  <c r="AB15" i="15"/>
  <c r="AB29" i="15"/>
  <c r="AB31" i="15"/>
  <c r="AB25" i="15"/>
  <c r="AB32" i="15"/>
  <c r="AB30" i="15"/>
  <c r="AB28" i="15"/>
  <c r="U16" i="15"/>
  <c r="AB16" i="15"/>
  <c r="AD32" i="15"/>
  <c r="AC32" i="15"/>
  <c r="AE32" i="15"/>
  <c r="U18" i="15"/>
  <c r="AB18" i="15"/>
  <c r="AD25" i="15"/>
  <c r="AC25" i="15"/>
  <c r="AE25" i="15"/>
  <c r="AD14" i="15"/>
  <c r="AC14" i="15"/>
  <c r="AE14" i="15"/>
  <c r="AC12" i="15"/>
  <c r="AE12" i="15"/>
  <c r="AD12" i="15"/>
  <c r="AD28" i="15"/>
  <c r="AC28" i="15"/>
  <c r="AE28" i="15"/>
  <c r="AD31" i="15"/>
  <c r="AC31" i="15"/>
  <c r="AE31" i="15"/>
  <c r="U22" i="15"/>
  <c r="AB22" i="15"/>
  <c r="U10" i="15"/>
  <c r="AB10" i="15"/>
  <c r="AC13" i="15"/>
  <c r="AE13" i="15"/>
  <c r="AD13" i="15"/>
  <c r="U20" i="15"/>
  <c r="AB20" i="15"/>
  <c r="AD15" i="15"/>
  <c r="AC15" i="15"/>
  <c r="AE15" i="15"/>
  <c r="U21" i="15"/>
  <c r="AB21" i="15"/>
  <c r="U24" i="15"/>
  <c r="AB24" i="15"/>
  <c r="U26" i="15"/>
  <c r="AB26" i="15"/>
  <c r="AD17" i="15"/>
  <c r="AC17" i="15"/>
  <c r="AE17" i="15"/>
  <c r="AD23" i="15"/>
  <c r="AC23" i="15"/>
  <c r="AE23" i="15"/>
  <c r="AC30" i="15"/>
  <c r="AE30" i="15"/>
  <c r="AD30" i="15"/>
  <c r="AD29" i="15"/>
  <c r="AC29" i="15"/>
  <c r="AE29" i="15"/>
  <c r="U11" i="15"/>
  <c r="AB11" i="15"/>
  <c r="AC27" i="15"/>
  <c r="AE27" i="15"/>
  <c r="AD27" i="15"/>
  <c r="U9" i="15"/>
  <c r="AB9" i="15"/>
  <c r="U19" i="15"/>
  <c r="AB19" i="15"/>
  <c r="U32" i="15"/>
  <c r="U31" i="15"/>
  <c r="U15" i="15"/>
  <c r="U25" i="15"/>
  <c r="U14" i="15"/>
  <c r="U17" i="15"/>
  <c r="U23" i="15"/>
  <c r="U12" i="15"/>
  <c r="U13" i="15"/>
  <c r="U28" i="15"/>
  <c r="U30" i="15"/>
  <c r="U29" i="15"/>
  <c r="U27" i="15"/>
  <c r="AF24" i="15"/>
  <c r="AG24" i="15"/>
  <c r="AF14" i="15"/>
  <c r="AG14" i="15"/>
  <c r="V14" i="15"/>
  <c r="W14" i="15"/>
  <c r="X14" i="15"/>
  <c r="Y14" i="15"/>
  <c r="V24" i="15"/>
  <c r="W24" i="15"/>
  <c r="X24" i="15"/>
  <c r="Y24" i="15"/>
  <c r="B24" i="15"/>
  <c r="C24" i="15"/>
  <c r="AF23" i="15"/>
  <c r="AG23" i="15"/>
  <c r="V23" i="15"/>
  <c r="W23" i="15"/>
  <c r="X23" i="15"/>
  <c r="Y23" i="15"/>
  <c r="B23" i="15"/>
  <c r="C23" i="15"/>
  <c r="B14" i="15"/>
  <c r="C14" i="15"/>
  <c r="AC10" i="15"/>
  <c r="AE10" i="15"/>
  <c r="AD10" i="15"/>
  <c r="AD19" i="15"/>
  <c r="AC19" i="15"/>
  <c r="AE19" i="15"/>
  <c r="AC21" i="15"/>
  <c r="AE21" i="15"/>
  <c r="AD21" i="15"/>
  <c r="AC9" i="15"/>
  <c r="AE9" i="15"/>
  <c r="AD9" i="15"/>
  <c r="AC24" i="15"/>
  <c r="AE24" i="15"/>
  <c r="AD24" i="15"/>
  <c r="AD22" i="15"/>
  <c r="AC22" i="15"/>
  <c r="AE22" i="15"/>
  <c r="AD18" i="15"/>
  <c r="AC18" i="15"/>
  <c r="AE18" i="15"/>
  <c r="AD16" i="15"/>
  <c r="AC16" i="15"/>
  <c r="AE16" i="15"/>
  <c r="AD26" i="15"/>
  <c r="AC26" i="15"/>
  <c r="AE26" i="15"/>
  <c r="AD20" i="15"/>
  <c r="AC20" i="15"/>
  <c r="AE20" i="15"/>
  <c r="AD11" i="15"/>
  <c r="AC11" i="15"/>
  <c r="AE11" i="15"/>
  <c r="AG32" i="15"/>
  <c r="AF32" i="15"/>
  <c r="AG31" i="15"/>
  <c r="AF31" i="15"/>
  <c r="AG29" i="15"/>
  <c r="AF29" i="15"/>
  <c r="AG28" i="15"/>
  <c r="AF28" i="15"/>
  <c r="AG26" i="15"/>
  <c r="AF26" i="15"/>
  <c r="Y26" i="15"/>
  <c r="X26" i="15"/>
  <c r="W26" i="15"/>
  <c r="V26" i="15"/>
  <c r="C26" i="15"/>
  <c r="B26" i="15"/>
  <c r="A26" i="15"/>
  <c r="AG25" i="15"/>
  <c r="AF25" i="15"/>
  <c r="Y25" i="15"/>
  <c r="X25" i="15"/>
  <c r="W25" i="15"/>
  <c r="V25" i="15"/>
  <c r="C25" i="15"/>
  <c r="B25" i="15"/>
  <c r="AG22" i="15"/>
  <c r="AF22" i="15"/>
  <c r="Y22" i="15"/>
  <c r="X22" i="15"/>
  <c r="W22" i="15"/>
  <c r="V22" i="15"/>
  <c r="C22" i="15"/>
  <c r="B22" i="15"/>
  <c r="AG21" i="15"/>
  <c r="AF21" i="15"/>
  <c r="Y21" i="15"/>
  <c r="X21" i="15"/>
  <c r="W21" i="15"/>
  <c r="V21" i="15"/>
  <c r="C21" i="15"/>
  <c r="B21" i="15"/>
  <c r="AG20" i="15"/>
  <c r="AF20" i="15"/>
  <c r="Y20" i="15"/>
  <c r="X20" i="15"/>
  <c r="W20" i="15"/>
  <c r="V20" i="15"/>
  <c r="C20" i="15"/>
  <c r="B20" i="15"/>
  <c r="AG19" i="15"/>
  <c r="AF19" i="15"/>
  <c r="Y19" i="15"/>
  <c r="X19" i="15"/>
  <c r="W19" i="15"/>
  <c r="V19" i="15"/>
  <c r="C19" i="15"/>
  <c r="B19" i="15"/>
  <c r="AG18" i="15"/>
  <c r="AF18" i="15"/>
  <c r="Y18" i="15"/>
  <c r="X18" i="15"/>
  <c r="W18" i="15"/>
  <c r="V18" i="15"/>
  <c r="C18" i="15"/>
  <c r="B18" i="15"/>
  <c r="AG17" i="15"/>
  <c r="AF17" i="15"/>
  <c r="Y17" i="15"/>
  <c r="X17" i="15"/>
  <c r="W17" i="15"/>
  <c r="V17" i="15"/>
  <c r="C17" i="15"/>
  <c r="B17" i="15"/>
  <c r="AG16" i="15"/>
  <c r="AF16" i="15"/>
  <c r="Y16" i="15"/>
  <c r="X16" i="15"/>
  <c r="W16" i="15"/>
  <c r="V16" i="15"/>
  <c r="C16" i="15"/>
  <c r="B16" i="15"/>
  <c r="AG15" i="15"/>
  <c r="AF15" i="15"/>
  <c r="Y15" i="15"/>
  <c r="X15" i="15"/>
  <c r="W15" i="15"/>
  <c r="V15" i="15"/>
  <c r="C15" i="15"/>
  <c r="B15" i="15"/>
  <c r="AG13" i="15"/>
  <c r="AF13" i="15"/>
  <c r="Y13" i="15"/>
  <c r="X13" i="15"/>
  <c r="W13" i="15"/>
  <c r="V13" i="15"/>
  <c r="C13" i="15"/>
  <c r="B13" i="15"/>
  <c r="AG12" i="15"/>
  <c r="AF12" i="15"/>
  <c r="Y12" i="15"/>
  <c r="X12" i="15"/>
  <c r="W12" i="15"/>
  <c r="V12" i="15"/>
  <c r="C12" i="15"/>
  <c r="B12" i="15"/>
  <c r="AG11" i="15"/>
  <c r="AF11" i="15"/>
  <c r="Y11" i="15"/>
  <c r="X11" i="15"/>
  <c r="W11" i="15"/>
  <c r="V11" i="15"/>
  <c r="C11" i="15"/>
  <c r="B11" i="15"/>
  <c r="AG10" i="15"/>
  <c r="AF10" i="15"/>
  <c r="Y10" i="15"/>
  <c r="X10" i="15"/>
  <c r="W10" i="15"/>
  <c r="V10" i="15"/>
  <c r="C10" i="15"/>
  <c r="B10" i="15"/>
  <c r="AG9" i="15"/>
  <c r="AF9" i="15"/>
  <c r="Y9" i="15"/>
  <c r="X9" i="15"/>
  <c r="W9" i="15"/>
  <c r="V9" i="15"/>
  <c r="C9" i="15"/>
  <c r="B9" i="15"/>
  <c r="AG8" i="15"/>
  <c r="AF8" i="15"/>
  <c r="Y8" i="15"/>
  <c r="X8" i="15"/>
  <c r="W8" i="15"/>
  <c r="V8" i="15"/>
  <c r="D8" i="15"/>
  <c r="C8" i="15"/>
  <c r="B8" i="15"/>
  <c r="A8" i="15"/>
  <c r="U8" i="15"/>
  <c r="AB8" i="15"/>
  <c r="AG28" i="12"/>
  <c r="AF28" i="12"/>
  <c r="Y28" i="12"/>
  <c r="X28" i="12"/>
  <c r="W28" i="12"/>
  <c r="V28" i="12"/>
  <c r="D28" i="12"/>
  <c r="T28" i="12"/>
  <c r="C28" i="12"/>
  <c r="B28" i="12"/>
  <c r="A28" i="12"/>
  <c r="AG27" i="12"/>
  <c r="AF27" i="12"/>
  <c r="Y27" i="12"/>
  <c r="X27" i="12"/>
  <c r="W27" i="12"/>
  <c r="V27" i="12"/>
  <c r="D27" i="12"/>
  <c r="T27" i="12"/>
  <c r="C27" i="12"/>
  <c r="B27" i="12"/>
  <c r="AG26" i="12"/>
  <c r="AF26" i="12"/>
  <c r="Y26" i="12"/>
  <c r="X26" i="12"/>
  <c r="W26" i="12"/>
  <c r="V26" i="12"/>
  <c r="D26" i="12"/>
  <c r="T26" i="12"/>
  <c r="C26" i="12"/>
  <c r="B26" i="12"/>
  <c r="A26" i="12"/>
  <c r="AG25" i="12"/>
  <c r="AF25" i="12"/>
  <c r="Y25" i="12"/>
  <c r="X25" i="12"/>
  <c r="W25" i="12"/>
  <c r="V25" i="12"/>
  <c r="D25" i="12"/>
  <c r="T25" i="12"/>
  <c r="C25" i="12"/>
  <c r="B25" i="12"/>
  <c r="AG24" i="12"/>
  <c r="AF24" i="12"/>
  <c r="Y24" i="12"/>
  <c r="X24" i="12"/>
  <c r="W24" i="12"/>
  <c r="V24" i="12"/>
  <c r="D24" i="12"/>
  <c r="T24" i="12"/>
  <c r="C24" i="12"/>
  <c r="B24" i="12"/>
  <c r="A24" i="12"/>
  <c r="AG23" i="12"/>
  <c r="AF23" i="12"/>
  <c r="Y23" i="12"/>
  <c r="X23" i="12"/>
  <c r="W23" i="12"/>
  <c r="V23" i="12"/>
  <c r="D23" i="12"/>
  <c r="T23" i="12"/>
  <c r="C23" i="12"/>
  <c r="B23" i="12"/>
  <c r="A23" i="12"/>
  <c r="AG22" i="12"/>
  <c r="AF22" i="12"/>
  <c r="Y22" i="12"/>
  <c r="X22" i="12"/>
  <c r="W22" i="12"/>
  <c r="V22" i="12"/>
  <c r="D22" i="12"/>
  <c r="T22" i="12"/>
  <c r="C22" i="12"/>
  <c r="B22" i="12"/>
  <c r="AG21" i="12"/>
  <c r="AF21" i="12"/>
  <c r="Y21" i="12"/>
  <c r="X21" i="12"/>
  <c r="W21" i="12"/>
  <c r="V21" i="12"/>
  <c r="D21" i="12"/>
  <c r="T21" i="12"/>
  <c r="C21" i="12"/>
  <c r="B21" i="12"/>
  <c r="A21" i="12"/>
  <c r="AG20" i="12"/>
  <c r="AF20" i="12"/>
  <c r="Y20" i="12"/>
  <c r="X20" i="12"/>
  <c r="W20" i="12"/>
  <c r="V20" i="12"/>
  <c r="D20" i="12"/>
  <c r="T20" i="12"/>
  <c r="C20" i="12"/>
  <c r="B20" i="12"/>
  <c r="AG19" i="12"/>
  <c r="AF19" i="12"/>
  <c r="Y19" i="12"/>
  <c r="X19" i="12"/>
  <c r="W19" i="12"/>
  <c r="V19" i="12"/>
  <c r="D19" i="12"/>
  <c r="T19" i="12"/>
  <c r="C19" i="12"/>
  <c r="B19" i="12"/>
  <c r="A19" i="12"/>
  <c r="AG18" i="12"/>
  <c r="AF18" i="12"/>
  <c r="Y18" i="12"/>
  <c r="X18" i="12"/>
  <c r="W18" i="12"/>
  <c r="V18" i="12"/>
  <c r="D18" i="12"/>
  <c r="T18" i="12"/>
  <c r="C18" i="12"/>
  <c r="B18" i="12"/>
  <c r="A18" i="12"/>
  <c r="AG17" i="12"/>
  <c r="AF17" i="12"/>
  <c r="Y17" i="12"/>
  <c r="X17" i="12"/>
  <c r="W17" i="12"/>
  <c r="V17" i="12"/>
  <c r="D17" i="12"/>
  <c r="T17" i="12"/>
  <c r="C17" i="12"/>
  <c r="B17" i="12"/>
  <c r="AG16" i="12"/>
  <c r="AF16" i="12"/>
  <c r="Y16" i="12"/>
  <c r="X16" i="12"/>
  <c r="W16" i="12"/>
  <c r="V16" i="12"/>
  <c r="D16" i="12"/>
  <c r="T16" i="12"/>
  <c r="C16" i="12"/>
  <c r="B16" i="12"/>
  <c r="A16" i="12"/>
  <c r="AG15" i="12"/>
  <c r="AF15" i="12"/>
  <c r="Y15" i="12"/>
  <c r="X15" i="12"/>
  <c r="W15" i="12"/>
  <c r="V15" i="12"/>
  <c r="D15" i="12"/>
  <c r="T15" i="12"/>
  <c r="C15" i="12"/>
  <c r="B15" i="12"/>
  <c r="A15" i="12"/>
  <c r="AG14" i="12"/>
  <c r="AF14" i="12"/>
  <c r="Y14" i="12"/>
  <c r="X14" i="12"/>
  <c r="W14" i="12"/>
  <c r="V14" i="12"/>
  <c r="D14" i="12"/>
  <c r="T14" i="12"/>
  <c r="C14" i="12"/>
  <c r="B14" i="12"/>
  <c r="AG13" i="12"/>
  <c r="AF13" i="12"/>
  <c r="Y13" i="12"/>
  <c r="X13" i="12"/>
  <c r="W13" i="12"/>
  <c r="V13" i="12"/>
  <c r="D13" i="12"/>
  <c r="T13" i="12"/>
  <c r="C13" i="12"/>
  <c r="B13" i="12"/>
  <c r="A13" i="12"/>
  <c r="AG12" i="12"/>
  <c r="AF12" i="12"/>
  <c r="Y12" i="12"/>
  <c r="X12" i="12"/>
  <c r="W12" i="12"/>
  <c r="V12" i="12"/>
  <c r="D12" i="12"/>
  <c r="T12" i="12"/>
  <c r="C12" i="12"/>
  <c r="B12" i="12"/>
  <c r="AG11" i="12"/>
  <c r="AF11" i="12"/>
  <c r="Y11" i="12"/>
  <c r="X11" i="12"/>
  <c r="W11" i="12"/>
  <c r="V11" i="12"/>
  <c r="D11" i="12"/>
  <c r="T11" i="12"/>
  <c r="C11" i="12"/>
  <c r="B11" i="12"/>
  <c r="AG10" i="12"/>
  <c r="AF10" i="12"/>
  <c r="Y10" i="12"/>
  <c r="X10" i="12"/>
  <c r="W10" i="12"/>
  <c r="V10" i="12"/>
  <c r="D10" i="12"/>
  <c r="T10" i="12"/>
  <c r="C10" i="12"/>
  <c r="B10" i="12"/>
  <c r="AG9" i="12"/>
  <c r="AF9" i="12"/>
  <c r="Y9" i="12"/>
  <c r="X9" i="12"/>
  <c r="W9" i="12"/>
  <c r="V9" i="12"/>
  <c r="D9" i="12"/>
  <c r="T9" i="12"/>
  <c r="C9" i="12"/>
  <c r="B9" i="12"/>
  <c r="AG8" i="12"/>
  <c r="AF8" i="12"/>
  <c r="Y8" i="12"/>
  <c r="X8" i="12"/>
  <c r="W8" i="12"/>
  <c r="V8" i="12"/>
  <c r="D8" i="12"/>
  <c r="U8" i="12"/>
  <c r="C8" i="12"/>
  <c r="B8" i="12"/>
  <c r="A8" i="12"/>
  <c r="U11" i="12"/>
  <c r="AB11" i="12"/>
  <c r="U14" i="12"/>
  <c r="AB14" i="12"/>
  <c r="U16" i="12"/>
  <c r="AB16" i="12"/>
  <c r="U21" i="12"/>
  <c r="AB21" i="12"/>
  <c r="U26" i="12"/>
  <c r="AB26" i="12"/>
  <c r="U12" i="12"/>
  <c r="AB12" i="12"/>
  <c r="U17" i="12"/>
  <c r="AB17" i="12"/>
  <c r="U19" i="12"/>
  <c r="AB19" i="12"/>
  <c r="U22" i="12"/>
  <c r="AB22" i="12"/>
  <c r="U24" i="12"/>
  <c r="AB24" i="12"/>
  <c r="U27" i="12"/>
  <c r="AB27" i="12"/>
  <c r="U9" i="12"/>
  <c r="AB9" i="12"/>
  <c r="U15" i="12"/>
  <c r="AB15" i="12"/>
  <c r="U20" i="12"/>
  <c r="AB20" i="12"/>
  <c r="U25" i="12"/>
  <c r="AB25" i="12"/>
  <c r="U10" i="12"/>
  <c r="AB10" i="12"/>
  <c r="U13" i="12"/>
  <c r="AB13" i="12"/>
  <c r="U18" i="12"/>
  <c r="AB18" i="12"/>
  <c r="U23" i="12"/>
  <c r="AB23" i="12"/>
  <c r="U28" i="12"/>
  <c r="AB28" i="12"/>
  <c r="AD8" i="15"/>
  <c r="AC8" i="15"/>
  <c r="AE8" i="15"/>
  <c r="E8" i="11"/>
  <c r="F8" i="11"/>
  <c r="G8" i="11"/>
  <c r="H8" i="11"/>
  <c r="I8" i="11"/>
  <c r="J8" i="11"/>
  <c r="K8" i="11"/>
  <c r="L8" i="11"/>
  <c r="M8" i="11"/>
  <c r="N8" i="11"/>
  <c r="O8" i="11"/>
  <c r="P8" i="11"/>
  <c r="D8" i="11"/>
  <c r="AD20" i="12"/>
  <c r="AC20" i="12"/>
  <c r="AE20" i="12"/>
  <c r="AD10" i="12"/>
  <c r="AC10" i="12"/>
  <c r="AE10" i="12"/>
  <c r="AD18" i="12"/>
  <c r="AC18" i="12"/>
  <c r="AE18" i="12"/>
  <c r="AC24" i="12"/>
  <c r="AE24" i="12"/>
  <c r="AD24" i="12"/>
  <c r="AD12" i="12"/>
  <c r="AC12" i="12"/>
  <c r="AE12" i="12"/>
  <c r="AD21" i="12"/>
  <c r="AC21" i="12"/>
  <c r="AE21" i="12"/>
  <c r="AD23" i="12"/>
  <c r="AC23" i="12"/>
  <c r="AE23" i="12"/>
  <c r="AD25" i="12"/>
  <c r="AC25" i="12"/>
  <c r="AE25" i="12"/>
  <c r="AD27" i="12"/>
  <c r="AC27" i="12"/>
  <c r="AE27" i="12"/>
  <c r="AC17" i="12"/>
  <c r="AE17" i="12"/>
  <c r="AD17" i="12"/>
  <c r="AD16" i="12"/>
  <c r="AC16" i="12"/>
  <c r="AE16" i="12"/>
  <c r="AD28" i="12"/>
  <c r="AC28" i="12"/>
  <c r="AE28" i="12"/>
  <c r="AC9" i="12"/>
  <c r="AE9" i="12"/>
  <c r="AD9" i="12"/>
  <c r="AC19" i="12"/>
  <c r="AE19" i="12"/>
  <c r="AD19" i="12"/>
  <c r="AC14" i="12"/>
  <c r="AE14" i="12"/>
  <c r="AD14" i="12"/>
  <c r="AD13" i="12"/>
  <c r="AC13" i="12"/>
  <c r="AE13" i="12"/>
  <c r="AD15" i="12"/>
  <c r="AC15" i="12"/>
  <c r="AE15" i="12"/>
  <c r="AD22" i="12"/>
  <c r="AC22" i="12"/>
  <c r="AE22" i="12"/>
  <c r="AD26" i="12"/>
  <c r="AC26" i="12"/>
  <c r="AE26" i="12"/>
  <c r="AD11" i="12"/>
  <c r="AC11" i="12"/>
  <c r="AE11" i="12"/>
  <c r="Q8" i="11"/>
  <c r="AA28" i="11"/>
  <c r="Z28" i="11"/>
  <c r="U28" i="11"/>
  <c r="T28" i="11"/>
  <c r="S28" i="11"/>
  <c r="R28" i="11"/>
  <c r="P28" i="11"/>
  <c r="O28" i="11"/>
  <c r="K28" i="11"/>
  <c r="J28" i="11"/>
  <c r="I28" i="11"/>
  <c r="H28" i="11"/>
  <c r="G28" i="11"/>
  <c r="F28" i="11"/>
  <c r="E28" i="11"/>
  <c r="D28" i="11"/>
  <c r="C28" i="11"/>
  <c r="B28" i="11"/>
  <c r="A28" i="11"/>
  <c r="AA27" i="11"/>
  <c r="Z27" i="11"/>
  <c r="U27" i="11"/>
  <c r="T27" i="11"/>
  <c r="S27" i="11"/>
  <c r="R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A26" i="11"/>
  <c r="Z26" i="11"/>
  <c r="U26" i="11"/>
  <c r="T26" i="11"/>
  <c r="S26" i="11"/>
  <c r="R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AA25" i="11"/>
  <c r="Z25" i="11"/>
  <c r="U25" i="11"/>
  <c r="T25" i="11"/>
  <c r="S25" i="11"/>
  <c r="R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A24" i="11"/>
  <c r="Z24" i="11"/>
  <c r="U24" i="11"/>
  <c r="T24" i="11"/>
  <c r="S24" i="11"/>
  <c r="R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AA23" i="11"/>
  <c r="Z23" i="11"/>
  <c r="U23" i="11"/>
  <c r="T23" i="11"/>
  <c r="S23" i="11"/>
  <c r="R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AA22" i="11"/>
  <c r="Z22" i="11"/>
  <c r="U22" i="11"/>
  <c r="T22" i="11"/>
  <c r="S22" i="11"/>
  <c r="R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A21" i="11"/>
  <c r="Z21" i="11"/>
  <c r="U21" i="11"/>
  <c r="T21" i="11"/>
  <c r="S21" i="11"/>
  <c r="R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AA20" i="11"/>
  <c r="Z20" i="11"/>
  <c r="U20" i="11"/>
  <c r="T20" i="11"/>
  <c r="S20" i="11"/>
  <c r="R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A19" i="11"/>
  <c r="Z19" i="11"/>
  <c r="U19" i="11"/>
  <c r="T19" i="11"/>
  <c r="S19" i="11"/>
  <c r="R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AA18" i="11"/>
  <c r="Z18" i="11"/>
  <c r="U18" i="11"/>
  <c r="T18" i="11"/>
  <c r="S18" i="11"/>
  <c r="R18" i="11"/>
  <c r="P18" i="11"/>
  <c r="O18" i="11"/>
  <c r="K18" i="11"/>
  <c r="J18" i="11"/>
  <c r="I18" i="11"/>
  <c r="E18" i="11"/>
  <c r="D18" i="11"/>
  <c r="C18" i="11"/>
  <c r="B18" i="11"/>
  <c r="A18" i="11"/>
  <c r="AA17" i="11"/>
  <c r="Z17" i="11"/>
  <c r="U17" i="11"/>
  <c r="T17" i="11"/>
  <c r="S17" i="11"/>
  <c r="R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A16" i="11"/>
  <c r="Z16" i="11"/>
  <c r="U16" i="11"/>
  <c r="T16" i="11"/>
  <c r="S16" i="11"/>
  <c r="R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AA15" i="11"/>
  <c r="Z15" i="11"/>
  <c r="U15" i="11"/>
  <c r="T15" i="11"/>
  <c r="S15" i="11"/>
  <c r="R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AA14" i="11"/>
  <c r="Z14" i="11"/>
  <c r="U14" i="11"/>
  <c r="T14" i="11"/>
  <c r="S14" i="11"/>
  <c r="R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A13" i="11"/>
  <c r="Z13" i="11"/>
  <c r="U13" i="11"/>
  <c r="T13" i="11"/>
  <c r="S13" i="11"/>
  <c r="R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AA12" i="11"/>
  <c r="Z12" i="11"/>
  <c r="U12" i="11"/>
  <c r="T12" i="11"/>
  <c r="S12" i="11"/>
  <c r="R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A11" i="11"/>
  <c r="Z11" i="11"/>
  <c r="U11" i="11"/>
  <c r="T11" i="11"/>
  <c r="S11" i="11"/>
  <c r="R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A10" i="11"/>
  <c r="Z10" i="11"/>
  <c r="U10" i="11"/>
  <c r="T10" i="11"/>
  <c r="S10" i="11"/>
  <c r="R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A9" i="11"/>
  <c r="Z9" i="11"/>
  <c r="U9" i="11"/>
  <c r="T9" i="11"/>
  <c r="S9" i="11"/>
  <c r="R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A8" i="11"/>
  <c r="Z8" i="11"/>
  <c r="U8" i="11"/>
  <c r="T8" i="11"/>
  <c r="S8" i="11"/>
  <c r="R8" i="11"/>
  <c r="C8" i="11"/>
  <c r="B8" i="11"/>
  <c r="A8" i="11"/>
  <c r="Q27" i="11"/>
  <c r="V27" i="11"/>
  <c r="AA28" i="9"/>
  <c r="Z28" i="9"/>
  <c r="U28" i="9"/>
  <c r="T28" i="9"/>
  <c r="S28" i="9"/>
  <c r="R28" i="9"/>
  <c r="P28" i="9"/>
  <c r="O28" i="9"/>
  <c r="K28" i="9"/>
  <c r="J28" i="9"/>
  <c r="I28" i="9"/>
  <c r="H28" i="9"/>
  <c r="G28" i="9"/>
  <c r="F28" i="9"/>
  <c r="E28" i="9"/>
  <c r="D28" i="9"/>
  <c r="C28" i="9"/>
  <c r="B28" i="9"/>
  <c r="A28" i="9"/>
  <c r="AA27" i="9"/>
  <c r="Z27" i="9"/>
  <c r="U27" i="9"/>
  <c r="T27" i="9"/>
  <c r="S27" i="9"/>
  <c r="R27" i="9"/>
  <c r="P27" i="9"/>
  <c r="O27" i="9"/>
  <c r="N27" i="9"/>
  <c r="M27" i="9"/>
  <c r="L27" i="9"/>
  <c r="K27" i="9"/>
  <c r="J27" i="9"/>
  <c r="I27" i="9"/>
  <c r="H27" i="9"/>
  <c r="G27" i="9"/>
  <c r="F27" i="9"/>
  <c r="D27" i="9"/>
  <c r="E27" i="9"/>
  <c r="Q27" i="9"/>
  <c r="V27" i="9"/>
  <c r="C27" i="9"/>
  <c r="B27" i="9"/>
  <c r="AA26" i="9"/>
  <c r="Z26" i="9"/>
  <c r="U26" i="9"/>
  <c r="T26" i="9"/>
  <c r="S26" i="9"/>
  <c r="R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A25" i="9"/>
  <c r="Z25" i="9"/>
  <c r="U25" i="9"/>
  <c r="T25" i="9"/>
  <c r="S25" i="9"/>
  <c r="R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A24" i="9"/>
  <c r="Z24" i="9"/>
  <c r="U24" i="9"/>
  <c r="T24" i="9"/>
  <c r="S24" i="9"/>
  <c r="R24" i="9"/>
  <c r="P24" i="9"/>
  <c r="O24" i="9"/>
  <c r="N24" i="9"/>
  <c r="M24" i="9"/>
  <c r="L24" i="9"/>
  <c r="K24" i="9"/>
  <c r="J24" i="9"/>
  <c r="I24" i="9"/>
  <c r="H24" i="9"/>
  <c r="G24" i="9"/>
  <c r="F24" i="9"/>
  <c r="D24" i="9"/>
  <c r="Q24" i="9"/>
  <c r="V24" i="9"/>
  <c r="E24" i="9"/>
  <c r="C24" i="9"/>
  <c r="B24" i="9"/>
  <c r="A24" i="9"/>
  <c r="AA23" i="9"/>
  <c r="Z23" i="9"/>
  <c r="U23" i="9"/>
  <c r="T23" i="9"/>
  <c r="S23" i="9"/>
  <c r="R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Q23" i="9"/>
  <c r="V23" i="9"/>
  <c r="X23" i="9"/>
  <c r="C23" i="9"/>
  <c r="B23" i="9"/>
  <c r="A23" i="9"/>
  <c r="AA22" i="9"/>
  <c r="Z22" i="9"/>
  <c r="U22" i="9"/>
  <c r="T22" i="9"/>
  <c r="S22" i="9"/>
  <c r="R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A21" i="9"/>
  <c r="Z21" i="9"/>
  <c r="U21" i="9"/>
  <c r="T21" i="9"/>
  <c r="S21" i="9"/>
  <c r="R21" i="9"/>
  <c r="P21" i="9"/>
  <c r="O21" i="9"/>
  <c r="N21" i="9"/>
  <c r="M21" i="9"/>
  <c r="L21" i="9"/>
  <c r="K21" i="9"/>
  <c r="J21" i="9"/>
  <c r="I21" i="9"/>
  <c r="H21" i="9"/>
  <c r="G21" i="9"/>
  <c r="D21" i="9"/>
  <c r="E21" i="9"/>
  <c r="F21" i="9"/>
  <c r="C21" i="9"/>
  <c r="B21" i="9"/>
  <c r="A21" i="9"/>
  <c r="AA20" i="9"/>
  <c r="Z20" i="9"/>
  <c r="U20" i="9"/>
  <c r="T20" i="9"/>
  <c r="S20" i="9"/>
  <c r="R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A19" i="9"/>
  <c r="Z19" i="9"/>
  <c r="U19" i="9"/>
  <c r="T19" i="9"/>
  <c r="S19" i="9"/>
  <c r="R19" i="9"/>
  <c r="P19" i="9"/>
  <c r="O19" i="9"/>
  <c r="N19" i="9"/>
  <c r="M19" i="9"/>
  <c r="L19" i="9"/>
  <c r="K19" i="9"/>
  <c r="J19" i="9"/>
  <c r="I19" i="9"/>
  <c r="H19" i="9"/>
  <c r="G19" i="9"/>
  <c r="F19" i="9"/>
  <c r="Q19" i="9"/>
  <c r="V19" i="9"/>
  <c r="D19" i="9"/>
  <c r="E19" i="9"/>
  <c r="C19" i="9"/>
  <c r="B19" i="9"/>
  <c r="A19" i="9"/>
  <c r="AA18" i="9"/>
  <c r="Z18" i="9"/>
  <c r="U18" i="9"/>
  <c r="T18" i="9"/>
  <c r="S18" i="9"/>
  <c r="R18" i="9"/>
  <c r="P18" i="9"/>
  <c r="O18" i="9"/>
  <c r="K18" i="9"/>
  <c r="J18" i="9"/>
  <c r="I18" i="9"/>
  <c r="E18" i="9"/>
  <c r="D18" i="9"/>
  <c r="C18" i="9"/>
  <c r="B18" i="9"/>
  <c r="A18" i="9"/>
  <c r="AA17" i="9"/>
  <c r="Z17" i="9"/>
  <c r="U17" i="9"/>
  <c r="T17" i="9"/>
  <c r="S17" i="9"/>
  <c r="R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Q17" i="9"/>
  <c r="V17" i="9"/>
  <c r="C17" i="9"/>
  <c r="B17" i="9"/>
  <c r="AA16" i="9"/>
  <c r="Z16" i="9"/>
  <c r="U16" i="9"/>
  <c r="T16" i="9"/>
  <c r="S16" i="9"/>
  <c r="R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A15" i="9"/>
  <c r="Z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G15" i="9"/>
  <c r="D15" i="9"/>
  <c r="E15" i="9"/>
  <c r="F15" i="9"/>
  <c r="C15" i="9"/>
  <c r="B15" i="9"/>
  <c r="A15" i="9"/>
  <c r="AA14" i="9"/>
  <c r="Z14" i="9"/>
  <c r="U14" i="9"/>
  <c r="T14" i="9"/>
  <c r="S14" i="9"/>
  <c r="R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A13" i="9"/>
  <c r="Z13" i="9"/>
  <c r="U13" i="9"/>
  <c r="T13" i="9"/>
  <c r="S13" i="9"/>
  <c r="R13" i="9"/>
  <c r="P13" i="9"/>
  <c r="O13" i="9"/>
  <c r="N13" i="9"/>
  <c r="M13" i="9"/>
  <c r="L13" i="9"/>
  <c r="K13" i="9"/>
  <c r="J13" i="9"/>
  <c r="I13" i="9"/>
  <c r="H13" i="9"/>
  <c r="G13" i="9"/>
  <c r="F13" i="9"/>
  <c r="D13" i="9"/>
  <c r="E13" i="9"/>
  <c r="C13" i="9"/>
  <c r="B13" i="9"/>
  <c r="A13" i="9"/>
  <c r="AA12" i="9"/>
  <c r="Z12" i="9"/>
  <c r="U12" i="9"/>
  <c r="T12" i="9"/>
  <c r="S12" i="9"/>
  <c r="R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Q12" i="9"/>
  <c r="V12" i="9"/>
  <c r="C12" i="9"/>
  <c r="B12" i="9"/>
  <c r="AA11" i="9"/>
  <c r="Z11" i="9"/>
  <c r="U11" i="9"/>
  <c r="T11" i="9"/>
  <c r="S11" i="9"/>
  <c r="R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A10" i="9"/>
  <c r="Z10" i="9"/>
  <c r="U10" i="9"/>
  <c r="T10" i="9"/>
  <c r="S10" i="9"/>
  <c r="R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A9" i="9"/>
  <c r="Z9" i="9"/>
  <c r="U9" i="9"/>
  <c r="T9" i="9"/>
  <c r="S9" i="9"/>
  <c r="R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A8" i="9"/>
  <c r="Z8" i="9"/>
  <c r="U8" i="9"/>
  <c r="T8" i="9"/>
  <c r="S8" i="9"/>
  <c r="R8" i="9"/>
  <c r="K8" i="9"/>
  <c r="D8" i="9"/>
  <c r="E8" i="9"/>
  <c r="C8" i="9"/>
  <c r="B8" i="9"/>
  <c r="A8" i="9"/>
  <c r="K8" i="7"/>
  <c r="E8" i="7"/>
  <c r="A28" i="7"/>
  <c r="A13" i="7"/>
  <c r="A15" i="7"/>
  <c r="A16" i="7"/>
  <c r="A18" i="7"/>
  <c r="A19" i="7"/>
  <c r="A21" i="7"/>
  <c r="A23" i="7"/>
  <c r="A24" i="7"/>
  <c r="A26" i="7"/>
  <c r="A8" i="7"/>
  <c r="AA28" i="7"/>
  <c r="Z28" i="7"/>
  <c r="U28" i="7"/>
  <c r="T28" i="7"/>
  <c r="S28" i="7"/>
  <c r="R28" i="7"/>
  <c r="P28" i="7"/>
  <c r="O28" i="7"/>
  <c r="K28" i="7"/>
  <c r="J28" i="7"/>
  <c r="I28" i="7"/>
  <c r="H28" i="7"/>
  <c r="G28" i="7"/>
  <c r="F28" i="7"/>
  <c r="D28" i="7"/>
  <c r="Q28" i="7"/>
  <c r="V28" i="7"/>
  <c r="E28" i="7"/>
  <c r="C28" i="7"/>
  <c r="B28" i="7"/>
  <c r="AA27" i="7"/>
  <c r="Z27" i="7"/>
  <c r="U27" i="7"/>
  <c r="T27" i="7"/>
  <c r="S27" i="7"/>
  <c r="R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A26" i="7"/>
  <c r="Z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A25" i="7"/>
  <c r="Z25" i="7"/>
  <c r="U25" i="7"/>
  <c r="T25" i="7"/>
  <c r="S25" i="7"/>
  <c r="R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A24" i="7"/>
  <c r="Z24" i="7"/>
  <c r="U24" i="7"/>
  <c r="T24" i="7"/>
  <c r="S24" i="7"/>
  <c r="R24" i="7"/>
  <c r="P24" i="7"/>
  <c r="O24" i="7"/>
  <c r="N24" i="7"/>
  <c r="M24" i="7"/>
  <c r="L24" i="7"/>
  <c r="K24" i="7"/>
  <c r="J24" i="7"/>
  <c r="I24" i="7"/>
  <c r="H24" i="7"/>
  <c r="G24" i="7"/>
  <c r="F24" i="7"/>
  <c r="D24" i="7"/>
  <c r="E24" i="7"/>
  <c r="C24" i="7"/>
  <c r="B24" i="7"/>
  <c r="AA23" i="7"/>
  <c r="Z23" i="7"/>
  <c r="U23" i="7"/>
  <c r="T23" i="7"/>
  <c r="S23" i="7"/>
  <c r="R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A22" i="7"/>
  <c r="Z22" i="7"/>
  <c r="U22" i="7"/>
  <c r="T22" i="7"/>
  <c r="S22" i="7"/>
  <c r="R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A21" i="7"/>
  <c r="Z21" i="7"/>
  <c r="U21" i="7"/>
  <c r="T21" i="7"/>
  <c r="S21" i="7"/>
  <c r="R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A20" i="7"/>
  <c r="Z20" i="7"/>
  <c r="U20" i="7"/>
  <c r="T20" i="7"/>
  <c r="S20" i="7"/>
  <c r="R20" i="7"/>
  <c r="P20" i="7"/>
  <c r="O20" i="7"/>
  <c r="N20" i="7"/>
  <c r="M20" i="7"/>
  <c r="L20" i="7"/>
  <c r="K20" i="7"/>
  <c r="J20" i="7"/>
  <c r="I20" i="7"/>
  <c r="H20" i="7"/>
  <c r="G20" i="7"/>
  <c r="F20" i="7"/>
  <c r="D20" i="7"/>
  <c r="E20" i="7"/>
  <c r="C20" i="7"/>
  <c r="B20" i="7"/>
  <c r="AA19" i="7"/>
  <c r="Z19" i="7"/>
  <c r="U19" i="7"/>
  <c r="T19" i="7"/>
  <c r="S19" i="7"/>
  <c r="R19" i="7"/>
  <c r="P19" i="7"/>
  <c r="O19" i="7"/>
  <c r="N19" i="7"/>
  <c r="M19" i="7"/>
  <c r="L19" i="7"/>
  <c r="K19" i="7"/>
  <c r="J19" i="7"/>
  <c r="I19" i="7"/>
  <c r="H19" i="7"/>
  <c r="G19" i="7"/>
  <c r="D19" i="7"/>
  <c r="E19" i="7"/>
  <c r="F19" i="7"/>
  <c r="C19" i="7"/>
  <c r="B19" i="7"/>
  <c r="AA18" i="7"/>
  <c r="Z18" i="7"/>
  <c r="U18" i="7"/>
  <c r="T18" i="7"/>
  <c r="S18" i="7"/>
  <c r="R18" i="7"/>
  <c r="P18" i="7"/>
  <c r="O18" i="7"/>
  <c r="K18" i="7"/>
  <c r="J18" i="7"/>
  <c r="I18" i="7"/>
  <c r="D18" i="7"/>
  <c r="E18" i="7"/>
  <c r="C18" i="7"/>
  <c r="B18" i="7"/>
  <c r="AA17" i="7"/>
  <c r="Z17" i="7"/>
  <c r="U17" i="7"/>
  <c r="T17" i="7"/>
  <c r="S17" i="7"/>
  <c r="R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A16" i="7"/>
  <c r="Z16" i="7"/>
  <c r="U16" i="7"/>
  <c r="T16" i="7"/>
  <c r="S16" i="7"/>
  <c r="R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A15" i="7"/>
  <c r="Z15" i="7"/>
  <c r="U15" i="7"/>
  <c r="T15" i="7"/>
  <c r="S15" i="7"/>
  <c r="R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A14" i="7"/>
  <c r="Z14" i="7"/>
  <c r="U14" i="7"/>
  <c r="T14" i="7"/>
  <c r="S14" i="7"/>
  <c r="R14" i="7"/>
  <c r="P14" i="7"/>
  <c r="O14" i="7"/>
  <c r="N14" i="7"/>
  <c r="M14" i="7"/>
  <c r="L14" i="7"/>
  <c r="K14" i="7"/>
  <c r="J14" i="7"/>
  <c r="I14" i="7"/>
  <c r="H14" i="7"/>
  <c r="G14" i="7"/>
  <c r="F14" i="7"/>
  <c r="D14" i="7"/>
  <c r="E14" i="7"/>
  <c r="C14" i="7"/>
  <c r="B14" i="7"/>
  <c r="AA13" i="7"/>
  <c r="Z13" i="7"/>
  <c r="U13" i="7"/>
  <c r="T13" i="7"/>
  <c r="S13" i="7"/>
  <c r="R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A12" i="7"/>
  <c r="Z12" i="7"/>
  <c r="U12" i="7"/>
  <c r="T12" i="7"/>
  <c r="S12" i="7"/>
  <c r="R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A11" i="7"/>
  <c r="Z11" i="7"/>
  <c r="U11" i="7"/>
  <c r="T11" i="7"/>
  <c r="S11" i="7"/>
  <c r="R11" i="7"/>
  <c r="P11" i="7"/>
  <c r="O11" i="7"/>
  <c r="N11" i="7"/>
  <c r="M11" i="7"/>
  <c r="L11" i="7"/>
  <c r="K11" i="7"/>
  <c r="J11" i="7"/>
  <c r="I11" i="7"/>
  <c r="H11" i="7"/>
  <c r="G11" i="7"/>
  <c r="F11" i="7"/>
  <c r="Q11" i="7"/>
  <c r="V11" i="7"/>
  <c r="E11" i="7"/>
  <c r="D11" i="7"/>
  <c r="C11" i="7"/>
  <c r="B11" i="7"/>
  <c r="AA10" i="7"/>
  <c r="Z10" i="7"/>
  <c r="U10" i="7"/>
  <c r="T10" i="7"/>
  <c r="S10" i="7"/>
  <c r="R10" i="7"/>
  <c r="P10" i="7"/>
  <c r="O10" i="7"/>
  <c r="N10" i="7"/>
  <c r="M10" i="7"/>
  <c r="L10" i="7"/>
  <c r="K10" i="7"/>
  <c r="J10" i="7"/>
  <c r="I10" i="7"/>
  <c r="H10" i="7"/>
  <c r="G10" i="7"/>
  <c r="F10" i="7"/>
  <c r="D10" i="7"/>
  <c r="E10" i="7"/>
  <c r="Q10" i="7"/>
  <c r="V10" i="7"/>
  <c r="C10" i="7"/>
  <c r="B10" i="7"/>
  <c r="AA9" i="7"/>
  <c r="Z9" i="7"/>
  <c r="U9" i="7"/>
  <c r="T9" i="7"/>
  <c r="S9" i="7"/>
  <c r="R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A8" i="7"/>
  <c r="Z8" i="7"/>
  <c r="U8" i="7"/>
  <c r="T8" i="7"/>
  <c r="S8" i="7"/>
  <c r="R8" i="7"/>
  <c r="D8" i="7"/>
  <c r="Q8" i="7"/>
  <c r="C8" i="7"/>
  <c r="B8" i="7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S28" i="2"/>
  <c r="D9" i="2"/>
  <c r="E9" i="2"/>
  <c r="F9" i="2"/>
  <c r="G9" i="2"/>
  <c r="H9" i="2"/>
  <c r="I9" i="2"/>
  <c r="J9" i="2"/>
  <c r="K9" i="2"/>
  <c r="L9" i="2"/>
  <c r="M9" i="2"/>
  <c r="N9" i="2"/>
  <c r="O9" i="2"/>
  <c r="P9" i="2"/>
  <c r="S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S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T13" i="2"/>
  <c r="D8" i="2"/>
  <c r="E8" i="2"/>
  <c r="F8" i="2"/>
  <c r="G8" i="2"/>
  <c r="H8" i="2"/>
  <c r="I8" i="2"/>
  <c r="J8" i="2"/>
  <c r="K8" i="2"/>
  <c r="L8" i="2"/>
  <c r="M8" i="2"/>
  <c r="N8" i="2"/>
  <c r="O8" i="2"/>
  <c r="P8" i="2"/>
  <c r="U10" i="2"/>
  <c r="S12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S21" i="2"/>
  <c r="D22" i="2"/>
  <c r="E22" i="2"/>
  <c r="I22" i="2"/>
  <c r="J22" i="2"/>
  <c r="K22" i="2"/>
  <c r="O22" i="2"/>
  <c r="P22" i="2"/>
  <c r="D23" i="2"/>
  <c r="E23" i="2"/>
  <c r="I23" i="2"/>
  <c r="J23" i="2"/>
  <c r="K23" i="2"/>
  <c r="O23" i="2"/>
  <c r="P23" i="2"/>
  <c r="S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S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S27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S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S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S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S35" i="2"/>
  <c r="D36" i="2"/>
  <c r="E36" i="2"/>
  <c r="F36" i="2"/>
  <c r="G36" i="2"/>
  <c r="H36" i="2"/>
  <c r="I36" i="2"/>
  <c r="J36" i="2"/>
  <c r="K36" i="2"/>
  <c r="O36" i="2"/>
  <c r="P36" i="2"/>
  <c r="D37" i="2"/>
  <c r="E37" i="2"/>
  <c r="F37" i="2"/>
  <c r="Q37" i="2"/>
  <c r="V37" i="2"/>
  <c r="G37" i="2"/>
  <c r="H37" i="2"/>
  <c r="I37" i="2"/>
  <c r="J37" i="2"/>
  <c r="K37" i="2"/>
  <c r="O37" i="2"/>
  <c r="P37" i="2"/>
  <c r="S37" i="2"/>
  <c r="AA36" i="2"/>
  <c r="Z36" i="2"/>
  <c r="S36" i="2"/>
  <c r="U36" i="2"/>
  <c r="T36" i="2"/>
  <c r="R36" i="2"/>
  <c r="C36" i="2"/>
  <c r="B36" i="2"/>
  <c r="A36" i="2"/>
  <c r="AA34" i="2"/>
  <c r="Z34" i="2"/>
  <c r="S34" i="2"/>
  <c r="U34" i="2"/>
  <c r="T34" i="2"/>
  <c r="R34" i="2"/>
  <c r="C34" i="2"/>
  <c r="B34" i="2"/>
  <c r="A34" i="2"/>
  <c r="AA31" i="2"/>
  <c r="Z31" i="2"/>
  <c r="S31" i="2"/>
  <c r="U31" i="2"/>
  <c r="T31" i="2"/>
  <c r="R31" i="2"/>
  <c r="C31" i="2"/>
  <c r="B31" i="2"/>
  <c r="A31" i="2"/>
  <c r="AA29" i="2"/>
  <c r="Z29" i="2"/>
  <c r="S29" i="2"/>
  <c r="U29" i="2"/>
  <c r="T29" i="2"/>
  <c r="R29" i="2"/>
  <c r="C29" i="2"/>
  <c r="B29" i="2"/>
  <c r="A29" i="2"/>
  <c r="AA27" i="2"/>
  <c r="Z27" i="2"/>
  <c r="U27" i="2"/>
  <c r="T27" i="2"/>
  <c r="R27" i="2"/>
  <c r="C27" i="2"/>
  <c r="B27" i="2"/>
  <c r="A27" i="2"/>
  <c r="AA24" i="2"/>
  <c r="Z24" i="2"/>
  <c r="S24" i="2"/>
  <c r="U24" i="2"/>
  <c r="T24" i="2"/>
  <c r="R24" i="2"/>
  <c r="C24" i="2"/>
  <c r="B24" i="2"/>
  <c r="A24" i="2"/>
  <c r="AA22" i="2"/>
  <c r="Z22" i="2"/>
  <c r="S22" i="2"/>
  <c r="U22" i="2"/>
  <c r="T22" i="2"/>
  <c r="R22" i="2"/>
  <c r="C22" i="2"/>
  <c r="B22" i="2"/>
  <c r="A22" i="2"/>
  <c r="AA19" i="2"/>
  <c r="Z19" i="2"/>
  <c r="U19" i="2"/>
  <c r="T19" i="2"/>
  <c r="S19" i="2"/>
  <c r="R19" i="2"/>
  <c r="C19" i="2"/>
  <c r="B19" i="2"/>
  <c r="A19" i="2"/>
  <c r="AA17" i="2"/>
  <c r="Z17" i="2"/>
  <c r="U17" i="2"/>
  <c r="T17" i="2"/>
  <c r="S17" i="2"/>
  <c r="R17" i="2"/>
  <c r="C17" i="2"/>
  <c r="B17" i="2"/>
  <c r="A17" i="2"/>
  <c r="AA14" i="2"/>
  <c r="Z14" i="2"/>
  <c r="U14" i="2"/>
  <c r="T14" i="2"/>
  <c r="S14" i="2"/>
  <c r="R14" i="2"/>
  <c r="C14" i="2"/>
  <c r="B14" i="2"/>
  <c r="A14" i="2"/>
  <c r="AA8" i="2"/>
  <c r="Z8" i="2"/>
  <c r="U8" i="2"/>
  <c r="T8" i="2"/>
  <c r="S8" i="2"/>
  <c r="R8" i="2"/>
  <c r="C8" i="2"/>
  <c r="B8" i="2"/>
  <c r="A8" i="2"/>
  <c r="Z10" i="2"/>
  <c r="AA10" i="2"/>
  <c r="Z11" i="2"/>
  <c r="AA11" i="2"/>
  <c r="Z12" i="2"/>
  <c r="AA12" i="2"/>
  <c r="Z13" i="2"/>
  <c r="AA13" i="2"/>
  <c r="Z15" i="2"/>
  <c r="AA15" i="2"/>
  <c r="Z16" i="2"/>
  <c r="AA16" i="2"/>
  <c r="Z18" i="2"/>
  <c r="AA18" i="2"/>
  <c r="Z20" i="2"/>
  <c r="AA20" i="2"/>
  <c r="Z21" i="2"/>
  <c r="AA21" i="2"/>
  <c r="Z23" i="2"/>
  <c r="AA23" i="2"/>
  <c r="Z25" i="2"/>
  <c r="AA25" i="2"/>
  <c r="Z26" i="2"/>
  <c r="AA26" i="2"/>
  <c r="Z28" i="2"/>
  <c r="AA28" i="2"/>
  <c r="Z30" i="2"/>
  <c r="AA30" i="2"/>
  <c r="Z32" i="2"/>
  <c r="AA32" i="2"/>
  <c r="Z33" i="2"/>
  <c r="AA33" i="2"/>
  <c r="Z35" i="2"/>
  <c r="AA35" i="2"/>
  <c r="Z37" i="2"/>
  <c r="AA37" i="2"/>
  <c r="AA9" i="2"/>
  <c r="Z9" i="2"/>
  <c r="S10" i="2"/>
  <c r="T10" i="2"/>
  <c r="T11" i="2"/>
  <c r="U11" i="2"/>
  <c r="T12" i="2"/>
  <c r="U12" i="2"/>
  <c r="S13" i="2"/>
  <c r="U13" i="2"/>
  <c r="S15" i="2"/>
  <c r="T15" i="2"/>
  <c r="U15" i="2"/>
  <c r="S16" i="2"/>
  <c r="T16" i="2"/>
  <c r="U16" i="2"/>
  <c r="S18" i="2"/>
  <c r="T18" i="2"/>
  <c r="U18" i="2"/>
  <c r="S20" i="2"/>
  <c r="T20" i="2"/>
  <c r="U20" i="2"/>
  <c r="T21" i="2"/>
  <c r="U21" i="2"/>
  <c r="T23" i="2"/>
  <c r="U23" i="2"/>
  <c r="T25" i="2"/>
  <c r="U25" i="2"/>
  <c r="T26" i="2"/>
  <c r="U26" i="2"/>
  <c r="T28" i="2"/>
  <c r="U28" i="2"/>
  <c r="T30" i="2"/>
  <c r="U30" i="2"/>
  <c r="T32" i="2"/>
  <c r="U32" i="2"/>
  <c r="T33" i="2"/>
  <c r="U33" i="2"/>
  <c r="T35" i="2"/>
  <c r="U35" i="2"/>
  <c r="T37" i="2"/>
  <c r="U37" i="2"/>
  <c r="U9" i="2"/>
  <c r="T9" i="2"/>
  <c r="R10" i="2"/>
  <c r="R11" i="2"/>
  <c r="R12" i="2"/>
  <c r="R13" i="2"/>
  <c r="R15" i="2"/>
  <c r="R16" i="2"/>
  <c r="R18" i="2"/>
  <c r="R20" i="2"/>
  <c r="R21" i="2"/>
  <c r="R23" i="2"/>
  <c r="R25" i="2"/>
  <c r="R26" i="2"/>
  <c r="R28" i="2"/>
  <c r="R30" i="2"/>
  <c r="R32" i="2"/>
  <c r="R33" i="2"/>
  <c r="R35" i="2"/>
  <c r="R37" i="2"/>
  <c r="R9" i="2"/>
  <c r="C10" i="2"/>
  <c r="C11" i="2"/>
  <c r="C12" i="2"/>
  <c r="C13" i="2"/>
  <c r="C15" i="2"/>
  <c r="C16" i="2"/>
  <c r="C18" i="2"/>
  <c r="C20" i="2"/>
  <c r="C21" i="2"/>
  <c r="C23" i="2"/>
  <c r="C25" i="2"/>
  <c r="C26" i="2"/>
  <c r="C28" i="2"/>
  <c r="C30" i="2"/>
  <c r="C32" i="2"/>
  <c r="C33" i="2"/>
  <c r="C35" i="2"/>
  <c r="C37" i="2"/>
  <c r="B10" i="2"/>
  <c r="B11" i="2"/>
  <c r="B12" i="2"/>
  <c r="B13" i="2"/>
  <c r="B15" i="2"/>
  <c r="B16" i="2"/>
  <c r="B18" i="2"/>
  <c r="B20" i="2"/>
  <c r="B21" i="2"/>
  <c r="B23" i="2"/>
  <c r="B25" i="2"/>
  <c r="B26" i="2"/>
  <c r="B28" i="2"/>
  <c r="B30" i="2"/>
  <c r="B32" i="2"/>
  <c r="B33" i="2"/>
  <c r="B35" i="2"/>
  <c r="B37" i="2"/>
  <c r="C9" i="2"/>
  <c r="B9" i="2"/>
  <c r="D28" i="5"/>
  <c r="Q28" i="5"/>
  <c r="V28" i="5"/>
  <c r="W28" i="5"/>
  <c r="Y28" i="5"/>
  <c r="E28" i="5"/>
  <c r="F28" i="5"/>
  <c r="G28" i="5"/>
  <c r="H28" i="5"/>
  <c r="I28" i="5"/>
  <c r="J28" i="5"/>
  <c r="K28" i="5"/>
  <c r="L28" i="5"/>
  <c r="M28" i="5"/>
  <c r="N28" i="5"/>
  <c r="O28" i="5"/>
  <c r="P28" i="5"/>
  <c r="S28" i="5"/>
  <c r="D11" i="5"/>
  <c r="E11" i="5"/>
  <c r="F11" i="5"/>
  <c r="Q11" i="5"/>
  <c r="V11" i="5"/>
  <c r="W11" i="5"/>
  <c r="Y11" i="5"/>
  <c r="G11" i="5"/>
  <c r="H11" i="5"/>
  <c r="I11" i="5"/>
  <c r="J11" i="5"/>
  <c r="K11" i="5"/>
  <c r="L11" i="5"/>
  <c r="M11" i="5"/>
  <c r="N11" i="5"/>
  <c r="O11" i="5"/>
  <c r="P11" i="5"/>
  <c r="S11" i="5"/>
  <c r="D9" i="5"/>
  <c r="Q9" i="5"/>
  <c r="V9" i="5"/>
  <c r="E9" i="5"/>
  <c r="F9" i="5"/>
  <c r="G9" i="5"/>
  <c r="H9" i="5"/>
  <c r="I9" i="5"/>
  <c r="J9" i="5"/>
  <c r="K9" i="5"/>
  <c r="L9" i="5"/>
  <c r="M9" i="5"/>
  <c r="N9" i="5"/>
  <c r="O9" i="5"/>
  <c r="P9" i="5"/>
  <c r="S9" i="5"/>
  <c r="F15" i="5"/>
  <c r="G15" i="5"/>
  <c r="L15" i="5"/>
  <c r="M15" i="5"/>
  <c r="H15" i="5"/>
  <c r="I15" i="5"/>
  <c r="J15" i="5"/>
  <c r="N15" i="5"/>
  <c r="O15" i="5"/>
  <c r="P15" i="5"/>
  <c r="D15" i="5"/>
  <c r="E15" i="5"/>
  <c r="K15" i="5"/>
  <c r="S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S16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S20" i="5"/>
  <c r="D10" i="5"/>
  <c r="Q10" i="5"/>
  <c r="V10" i="5"/>
  <c r="E10" i="5"/>
  <c r="F10" i="5"/>
  <c r="G10" i="5"/>
  <c r="H10" i="5"/>
  <c r="I10" i="5"/>
  <c r="J10" i="5"/>
  <c r="K10" i="5"/>
  <c r="L10" i="5"/>
  <c r="M10" i="5"/>
  <c r="N10" i="5"/>
  <c r="O10" i="5"/>
  <c r="P10" i="5"/>
  <c r="T10" i="5"/>
  <c r="B36" i="5"/>
  <c r="C36" i="5"/>
  <c r="D36" i="5"/>
  <c r="Q36" i="5"/>
  <c r="V36" i="5"/>
  <c r="E36" i="5"/>
  <c r="F36" i="5"/>
  <c r="G36" i="5"/>
  <c r="H36" i="5"/>
  <c r="I36" i="5"/>
  <c r="J36" i="5"/>
  <c r="K36" i="5"/>
  <c r="L36" i="5"/>
  <c r="M36" i="5"/>
  <c r="N36" i="5"/>
  <c r="O36" i="5"/>
  <c r="P36" i="5"/>
  <c r="S36" i="5"/>
  <c r="B37" i="5"/>
  <c r="C37" i="5"/>
  <c r="D37" i="5"/>
  <c r="E37" i="5"/>
  <c r="F37" i="5"/>
  <c r="G37" i="5"/>
  <c r="Q37" i="5"/>
  <c r="V37" i="5"/>
  <c r="H37" i="5"/>
  <c r="I37" i="5"/>
  <c r="J37" i="5"/>
  <c r="K37" i="5"/>
  <c r="L37" i="5"/>
  <c r="M37" i="5"/>
  <c r="N37" i="5"/>
  <c r="O37" i="5"/>
  <c r="P37" i="5"/>
  <c r="T37" i="5"/>
  <c r="Z37" i="5"/>
  <c r="AA37" i="5"/>
  <c r="R37" i="5"/>
  <c r="S37" i="5"/>
  <c r="U37" i="5"/>
  <c r="Z29" i="5"/>
  <c r="AA29" i="5"/>
  <c r="D29" i="5"/>
  <c r="E29" i="5"/>
  <c r="F29" i="5"/>
  <c r="Q29" i="5"/>
  <c r="V29" i="5"/>
  <c r="W29" i="5"/>
  <c r="Y29" i="5"/>
  <c r="G29" i="5"/>
  <c r="H29" i="5"/>
  <c r="I29" i="5"/>
  <c r="J29" i="5"/>
  <c r="K29" i="5"/>
  <c r="L29" i="5"/>
  <c r="M29" i="5"/>
  <c r="N29" i="5"/>
  <c r="O29" i="5"/>
  <c r="P29" i="5"/>
  <c r="T29" i="5"/>
  <c r="R29" i="5"/>
  <c r="S29" i="5"/>
  <c r="U29" i="5"/>
  <c r="B29" i="5"/>
  <c r="C29" i="5"/>
  <c r="AA39" i="5"/>
  <c r="Z39" i="5"/>
  <c r="U39" i="5"/>
  <c r="T39" i="5"/>
  <c r="S39" i="5"/>
  <c r="R39" i="5"/>
  <c r="P39" i="5"/>
  <c r="O39" i="5"/>
  <c r="K39" i="5"/>
  <c r="J39" i="5"/>
  <c r="I39" i="5"/>
  <c r="H39" i="5"/>
  <c r="G39" i="5"/>
  <c r="D39" i="5"/>
  <c r="E39" i="5"/>
  <c r="F39" i="5"/>
  <c r="C39" i="5"/>
  <c r="B39" i="5"/>
  <c r="AA38" i="5"/>
  <c r="Z38" i="5"/>
  <c r="U38" i="5"/>
  <c r="T38" i="5"/>
  <c r="S38" i="5"/>
  <c r="R38" i="5"/>
  <c r="P38" i="5"/>
  <c r="O38" i="5"/>
  <c r="K38" i="5"/>
  <c r="J38" i="5"/>
  <c r="I38" i="5"/>
  <c r="H38" i="5"/>
  <c r="G38" i="5"/>
  <c r="F38" i="5"/>
  <c r="E38" i="5"/>
  <c r="D38" i="5"/>
  <c r="C38" i="5"/>
  <c r="B38" i="5"/>
  <c r="A38" i="5"/>
  <c r="AA36" i="5"/>
  <c r="Z36" i="5"/>
  <c r="U36" i="5"/>
  <c r="T36" i="5"/>
  <c r="R36" i="5"/>
  <c r="AA35" i="5"/>
  <c r="Z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A34" i="5"/>
  <c r="Z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Q34" i="5"/>
  <c r="V34" i="5"/>
  <c r="W34" i="5"/>
  <c r="Y34" i="5"/>
  <c r="F34" i="5"/>
  <c r="E34" i="5"/>
  <c r="D34" i="5"/>
  <c r="C34" i="5"/>
  <c r="B34" i="5"/>
  <c r="AA33" i="5"/>
  <c r="Z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Q33" i="5"/>
  <c r="V33" i="5"/>
  <c r="C33" i="5"/>
  <c r="B33" i="5"/>
  <c r="AA32" i="5"/>
  <c r="Z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A31" i="5"/>
  <c r="Z31" i="5"/>
  <c r="U31" i="5"/>
  <c r="T31" i="5"/>
  <c r="S31" i="5"/>
  <c r="R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Q31" i="5"/>
  <c r="V31" i="5"/>
  <c r="C31" i="5"/>
  <c r="B31" i="5"/>
  <c r="AA30" i="5"/>
  <c r="Z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A28" i="5"/>
  <c r="Z28" i="5"/>
  <c r="U28" i="5"/>
  <c r="T28" i="5"/>
  <c r="R28" i="5"/>
  <c r="C28" i="5"/>
  <c r="B28" i="5"/>
  <c r="AA27" i="5"/>
  <c r="Z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A26" i="5"/>
  <c r="Z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A25" i="5"/>
  <c r="Z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Q25" i="5"/>
  <c r="V25" i="5"/>
  <c r="D25" i="5"/>
  <c r="C25" i="5"/>
  <c r="B25" i="5"/>
  <c r="AA24" i="5"/>
  <c r="Z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Q24" i="5"/>
  <c r="V24" i="5"/>
  <c r="E24" i="5"/>
  <c r="D24" i="5"/>
  <c r="C24" i="5"/>
  <c r="B24" i="5"/>
  <c r="A24" i="5"/>
  <c r="AA23" i="5"/>
  <c r="Z23" i="5"/>
  <c r="U23" i="5"/>
  <c r="T23" i="5"/>
  <c r="S23" i="5"/>
  <c r="R23" i="5"/>
  <c r="P23" i="5"/>
  <c r="O23" i="5"/>
  <c r="K23" i="5"/>
  <c r="J23" i="5"/>
  <c r="I23" i="5"/>
  <c r="E23" i="5"/>
  <c r="D23" i="5"/>
  <c r="Q23" i="5"/>
  <c r="V23" i="5"/>
  <c r="C23" i="5"/>
  <c r="B23" i="5"/>
  <c r="AA22" i="5"/>
  <c r="Z22" i="5"/>
  <c r="U22" i="5"/>
  <c r="T22" i="5"/>
  <c r="S22" i="5"/>
  <c r="R22" i="5"/>
  <c r="P22" i="5"/>
  <c r="O22" i="5"/>
  <c r="K22" i="5"/>
  <c r="J22" i="5"/>
  <c r="I22" i="5"/>
  <c r="E22" i="5"/>
  <c r="D22" i="5"/>
  <c r="C22" i="5"/>
  <c r="B22" i="5"/>
  <c r="A22" i="5"/>
  <c r="AA21" i="5"/>
  <c r="Z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Q21" i="5"/>
  <c r="V21" i="5"/>
  <c r="X21" i="5"/>
  <c r="C21" i="5"/>
  <c r="B21" i="5"/>
  <c r="AA20" i="5"/>
  <c r="Z20" i="5"/>
  <c r="U20" i="5"/>
  <c r="T20" i="5"/>
  <c r="R20" i="5"/>
  <c r="C20" i="5"/>
  <c r="B20" i="5"/>
  <c r="AA19" i="5"/>
  <c r="Z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A18" i="5"/>
  <c r="Z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A17" i="5"/>
  <c r="Z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A16" i="5"/>
  <c r="Z16" i="5"/>
  <c r="U16" i="5"/>
  <c r="T16" i="5"/>
  <c r="R16" i="5"/>
  <c r="C16" i="5"/>
  <c r="B16" i="5"/>
  <c r="AA15" i="5"/>
  <c r="Z15" i="5"/>
  <c r="U15" i="5"/>
  <c r="T15" i="5"/>
  <c r="R15" i="5"/>
  <c r="C15" i="5"/>
  <c r="B15" i="5"/>
  <c r="AA14" i="5"/>
  <c r="Z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A13" i="5"/>
  <c r="Z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Q13" i="5"/>
  <c r="V13" i="5"/>
  <c r="W13" i="5"/>
  <c r="Y13" i="5"/>
  <c r="C13" i="5"/>
  <c r="B13" i="5"/>
  <c r="AA12" i="5"/>
  <c r="Z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A11" i="5"/>
  <c r="Z11" i="5"/>
  <c r="U11" i="5"/>
  <c r="T11" i="5"/>
  <c r="R11" i="5"/>
  <c r="C11" i="5"/>
  <c r="B11" i="5"/>
  <c r="AA10" i="5"/>
  <c r="Z10" i="5"/>
  <c r="U10" i="5"/>
  <c r="S10" i="5"/>
  <c r="R10" i="5"/>
  <c r="C10" i="5"/>
  <c r="B10" i="5"/>
  <c r="AA9" i="5"/>
  <c r="Z9" i="5"/>
  <c r="U9" i="5"/>
  <c r="T9" i="5"/>
  <c r="R9" i="5"/>
  <c r="C9" i="5"/>
  <c r="B9" i="5"/>
  <c r="AA8" i="5"/>
  <c r="Z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Q22" i="5"/>
  <c r="V22" i="5"/>
  <c r="W22" i="5"/>
  <c r="Y22" i="5"/>
  <c r="W23" i="9"/>
  <c r="Y23" i="9"/>
  <c r="Q29" i="2"/>
  <c r="V29" i="2"/>
  <c r="W29" i="2"/>
  <c r="Y29" i="2"/>
  <c r="Q20" i="2"/>
  <c r="V20" i="2"/>
  <c r="Q18" i="2"/>
  <c r="V18" i="2"/>
  <c r="X18" i="2"/>
  <c r="Q14" i="2"/>
  <c r="V14" i="2"/>
  <c r="X14" i="2"/>
  <c r="Q16" i="5"/>
  <c r="V16" i="5"/>
  <c r="Q33" i="2"/>
  <c r="V33" i="2"/>
  <c r="Q16" i="2"/>
  <c r="V16" i="2"/>
  <c r="Q12" i="2"/>
  <c r="V12" i="2"/>
  <c r="W12" i="2"/>
  <c r="Y12" i="2"/>
  <c r="X10" i="7"/>
  <c r="W10" i="7"/>
  <c r="Y10" i="7"/>
  <c r="Q30" i="2"/>
  <c r="V30" i="2"/>
  <c r="W30" i="2"/>
  <c r="Y30" i="2"/>
  <c r="Q27" i="2"/>
  <c r="V27" i="2"/>
  <c r="Q8" i="2"/>
  <c r="V8" i="2"/>
  <c r="Q9" i="7"/>
  <c r="V9" i="7"/>
  <c r="Q13" i="7"/>
  <c r="V13" i="7"/>
  <c r="Q17" i="7"/>
  <c r="V17" i="7"/>
  <c r="Q20" i="5"/>
  <c r="V20" i="5"/>
  <c r="Q25" i="2"/>
  <c r="V25" i="2"/>
  <c r="Q21" i="2"/>
  <c r="V21" i="2"/>
  <c r="Q19" i="2"/>
  <c r="V19" i="2"/>
  <c r="Q17" i="2"/>
  <c r="V17" i="2"/>
  <c r="Q15" i="2"/>
  <c r="V15" i="2"/>
  <c r="W33" i="2"/>
  <c r="Y33" i="2"/>
  <c r="X33" i="2"/>
  <c r="W18" i="2"/>
  <c r="Y18" i="2"/>
  <c r="X12" i="2"/>
  <c r="W31" i="5"/>
  <c r="Y31" i="5"/>
  <c r="X31" i="5"/>
  <c r="W28" i="7"/>
  <c r="Y28" i="7"/>
  <c r="X28" i="7"/>
  <c r="X27" i="9"/>
  <c r="W27" i="9"/>
  <c r="Y27" i="9"/>
  <c r="X33" i="5"/>
  <c r="W33" i="5"/>
  <c r="Y33" i="5"/>
  <c r="X37" i="5"/>
  <c r="W37" i="5"/>
  <c r="Y37" i="5"/>
  <c r="X20" i="5"/>
  <c r="W20" i="5"/>
  <c r="Y20" i="5"/>
  <c r="X23" i="5"/>
  <c r="W23" i="5"/>
  <c r="Y23" i="5"/>
  <c r="X9" i="5"/>
  <c r="W9" i="5"/>
  <c r="Y9" i="5"/>
  <c r="X29" i="2"/>
  <c r="Q8" i="5"/>
  <c r="V8" i="5"/>
  <c r="Q30" i="5"/>
  <c r="V30" i="5"/>
  <c r="X30" i="5"/>
  <c r="Q15" i="5"/>
  <c r="V15" i="5"/>
  <c r="X15" i="5"/>
  <c r="Q12" i="7"/>
  <c r="V12" i="7"/>
  <c r="Q26" i="7"/>
  <c r="V26" i="7"/>
  <c r="Q8" i="9"/>
  <c r="V8" i="9"/>
  <c r="Q13" i="9"/>
  <c r="V13" i="9"/>
  <c r="W13" i="9"/>
  <c r="Y13" i="9"/>
  <c r="Q14" i="9"/>
  <c r="V14" i="9"/>
  <c r="X14" i="9"/>
  <c r="Q13" i="2"/>
  <c r="V13" i="2"/>
  <c r="X13" i="2"/>
  <c r="X22" i="5"/>
  <c r="Q14" i="5"/>
  <c r="V14" i="5"/>
  <c r="W14" i="5"/>
  <c r="Y14" i="5"/>
  <c r="Q26" i="2"/>
  <c r="V26" i="2"/>
  <c r="W14" i="2"/>
  <c r="Y14" i="2"/>
  <c r="Q35" i="2"/>
  <c r="V35" i="2"/>
  <c r="X35" i="2"/>
  <c r="V8" i="7"/>
  <c r="X8" i="7"/>
  <c r="Q19" i="7"/>
  <c r="V19" i="7"/>
  <c r="Q25" i="7"/>
  <c r="V25" i="7"/>
  <c r="Q28" i="9"/>
  <c r="V28" i="9"/>
  <c r="W28" i="9"/>
  <c r="Y28" i="9"/>
  <c r="Q12" i="11"/>
  <c r="V12" i="11"/>
  <c r="W12" i="11"/>
  <c r="Y12" i="11"/>
  <c r="Q17" i="11"/>
  <c r="V17" i="11"/>
  <c r="X16" i="2"/>
  <c r="W16" i="2"/>
  <c r="Y16" i="2"/>
  <c r="W8" i="7"/>
  <c r="Y8" i="7"/>
  <c r="W19" i="7"/>
  <c r="Y19" i="7"/>
  <c r="X19" i="7"/>
  <c r="X28" i="9"/>
  <c r="X8" i="2"/>
  <c r="W8" i="2"/>
  <c r="Y8" i="2"/>
  <c r="X8" i="5"/>
  <c r="W8" i="5"/>
  <c r="Y8" i="5"/>
  <c r="W30" i="5"/>
  <c r="Y30" i="5"/>
  <c r="W12" i="7"/>
  <c r="Y12" i="7"/>
  <c r="X12" i="7"/>
  <c r="X26" i="7"/>
  <c r="W26" i="7"/>
  <c r="Y26" i="7"/>
  <c r="X13" i="9"/>
  <c r="X9" i="7"/>
  <c r="W9" i="7"/>
  <c r="Y9" i="7"/>
  <c r="W12" i="9"/>
  <c r="Y12" i="9"/>
  <c r="X12" i="9"/>
  <c r="X17" i="9"/>
  <c r="W17" i="9"/>
  <c r="Y17" i="9"/>
  <c r="W19" i="9"/>
  <c r="Y19" i="9"/>
  <c r="X19" i="9"/>
  <c r="W24" i="9"/>
  <c r="Y24" i="9"/>
  <c r="X24" i="9"/>
  <c r="W17" i="2"/>
  <c r="Y17" i="2"/>
  <c r="X17" i="2"/>
  <c r="W37" i="2"/>
  <c r="Y37" i="2"/>
  <c r="X37" i="2"/>
  <c r="X19" i="2"/>
  <c r="W19" i="2"/>
  <c r="Y19" i="2"/>
  <c r="X20" i="2"/>
  <c r="W20" i="2"/>
  <c r="Y20" i="2"/>
  <c r="W21" i="2"/>
  <c r="Y21" i="2"/>
  <c r="X21" i="2"/>
  <c r="X17" i="7"/>
  <c r="W17" i="7"/>
  <c r="Y17" i="7"/>
  <c r="W27" i="2"/>
  <c r="Y27" i="2"/>
  <c r="X27" i="2"/>
  <c r="X24" i="5"/>
  <c r="W24" i="5"/>
  <c r="Y24" i="5"/>
  <c r="X11" i="7"/>
  <c r="W11" i="7"/>
  <c r="Y11" i="7"/>
  <c r="X15" i="2"/>
  <c r="W15" i="2"/>
  <c r="Y15" i="2"/>
  <c r="W25" i="2"/>
  <c r="Y25" i="2"/>
  <c r="X25" i="2"/>
  <c r="X13" i="7"/>
  <c r="W13" i="7"/>
  <c r="Y13" i="7"/>
  <c r="X14" i="5"/>
  <c r="W26" i="2"/>
  <c r="Y26" i="2"/>
  <c r="X26" i="2"/>
  <c r="Q10" i="2"/>
  <c r="V10" i="2"/>
  <c r="W21" i="5"/>
  <c r="Y21" i="5"/>
  <c r="X34" i="5"/>
  <c r="Q26" i="5"/>
  <c r="V26" i="5"/>
  <c r="Q16" i="7"/>
  <c r="V16" i="7"/>
  <c r="Q15" i="9"/>
  <c r="V15" i="9"/>
  <c r="Q25" i="9"/>
  <c r="V25" i="9"/>
  <c r="Q18" i="5"/>
  <c r="V18" i="5"/>
  <c r="Q9" i="2"/>
  <c r="V9" i="2"/>
  <c r="Q22" i="7"/>
  <c r="V22" i="7"/>
  <c r="Q23" i="7"/>
  <c r="V23" i="7"/>
  <c r="Q10" i="9"/>
  <c r="V10" i="9"/>
  <c r="Q18" i="9"/>
  <c r="V18" i="9"/>
  <c r="Q14" i="11"/>
  <c r="V14" i="11"/>
  <c r="X14" i="11"/>
  <c r="Q24" i="11"/>
  <c r="V24" i="11"/>
  <c r="Q12" i="5"/>
  <c r="V12" i="5"/>
  <c r="X12" i="5"/>
  <c r="X13" i="5"/>
  <c r="Q32" i="5"/>
  <c r="V32" i="5"/>
  <c r="Q38" i="5"/>
  <c r="V38" i="5"/>
  <c r="Q22" i="2"/>
  <c r="V22" i="2"/>
  <c r="Q14" i="7"/>
  <c r="V14" i="7"/>
  <c r="Q18" i="7"/>
  <c r="V18" i="7"/>
  <c r="X18" i="7"/>
  <c r="Q20" i="7"/>
  <c r="V20" i="7"/>
  <c r="Q20" i="9"/>
  <c r="V20" i="9"/>
  <c r="Q21" i="9"/>
  <c r="V21" i="9"/>
  <c r="Q22" i="9"/>
  <c r="V22" i="9"/>
  <c r="Q26" i="9"/>
  <c r="V26" i="9"/>
  <c r="V8" i="11"/>
  <c r="Q25" i="11"/>
  <c r="V25" i="11"/>
  <c r="X25" i="11"/>
  <c r="Q16" i="11"/>
  <c r="V16" i="11"/>
  <c r="X16" i="11"/>
  <c r="Q28" i="11"/>
  <c r="Q26" i="11"/>
  <c r="Q23" i="11"/>
  <c r="V23" i="11"/>
  <c r="X23" i="11"/>
  <c r="Q22" i="11"/>
  <c r="V22" i="11"/>
  <c r="X22" i="11"/>
  <c r="Q21" i="11"/>
  <c r="Q20" i="11"/>
  <c r="Q19" i="11"/>
  <c r="Q18" i="11"/>
  <c r="Q15" i="11"/>
  <c r="V15" i="11"/>
  <c r="Q13" i="11"/>
  <c r="Q11" i="11"/>
  <c r="Q10" i="11"/>
  <c r="Q9" i="11"/>
  <c r="V9" i="11"/>
  <c r="W8" i="11"/>
  <c r="Y8" i="11"/>
  <c r="X16" i="5"/>
  <c r="W16" i="5"/>
  <c r="Y16" i="5"/>
  <c r="W10" i="5"/>
  <c r="Y10" i="5"/>
  <c r="X10" i="5"/>
  <c r="W25" i="5"/>
  <c r="Y25" i="5"/>
  <c r="X25" i="5"/>
  <c r="W36" i="5"/>
  <c r="Y36" i="5"/>
  <c r="X36" i="5"/>
  <c r="W15" i="5"/>
  <c r="Y15" i="5"/>
  <c r="X25" i="7"/>
  <c r="W25" i="7"/>
  <c r="Y25" i="7"/>
  <c r="X29" i="5"/>
  <c r="W18" i="7"/>
  <c r="Y18" i="7"/>
  <c r="W12" i="5"/>
  <c r="Y12" i="5"/>
  <c r="W14" i="9"/>
  <c r="Y14" i="9"/>
  <c r="X28" i="5"/>
  <c r="X30" i="2"/>
  <c r="X11" i="5"/>
  <c r="Q31" i="2"/>
  <c r="V31" i="2"/>
  <c r="Q36" i="2"/>
  <c r="V36" i="2"/>
  <c r="Q34" i="2"/>
  <c r="V34" i="2"/>
  <c r="Q32" i="2"/>
  <c r="V32" i="2"/>
  <c r="W13" i="2"/>
  <c r="Y13" i="2"/>
  <c r="Q11" i="2"/>
  <c r="V11" i="2"/>
  <c r="X12" i="11"/>
  <c r="X17" i="11"/>
  <c r="W17" i="11"/>
  <c r="Y17" i="11"/>
  <c r="Q17" i="5"/>
  <c r="V17" i="5"/>
  <c r="Q35" i="5"/>
  <c r="V35" i="5"/>
  <c r="Q39" i="5"/>
  <c r="V39" i="5"/>
  <c r="Q24" i="2"/>
  <c r="V24" i="2"/>
  <c r="Q23" i="2"/>
  <c r="V23" i="2"/>
  <c r="Q28" i="2"/>
  <c r="V28" i="2"/>
  <c r="Q15" i="7"/>
  <c r="V15" i="7"/>
  <c r="Q21" i="7"/>
  <c r="V21" i="7"/>
  <c r="Q11" i="9"/>
  <c r="V11" i="9"/>
  <c r="Q16" i="9"/>
  <c r="V16" i="9"/>
  <c r="W15" i="11"/>
  <c r="Y15" i="11"/>
  <c r="X15" i="11"/>
  <c r="W27" i="11"/>
  <c r="Y27" i="11"/>
  <c r="X27" i="11"/>
  <c r="Q19" i="5"/>
  <c r="V19" i="5"/>
  <c r="Q27" i="5"/>
  <c r="V27" i="5"/>
  <c r="Q24" i="7"/>
  <c r="V24" i="7"/>
  <c r="Q27" i="7"/>
  <c r="V27" i="7"/>
  <c r="Q9" i="9"/>
  <c r="V9" i="9"/>
  <c r="X24" i="11"/>
  <c r="W24" i="11"/>
  <c r="Y24" i="11"/>
  <c r="W25" i="11"/>
  <c r="Y25" i="11"/>
  <c r="W35" i="2"/>
  <c r="Y35" i="2"/>
  <c r="X8" i="9"/>
  <c r="W8" i="9"/>
  <c r="Y8" i="9"/>
  <c r="W23" i="11"/>
  <c r="Y23" i="11"/>
  <c r="W14" i="11"/>
  <c r="Y14" i="11"/>
  <c r="V10" i="11"/>
  <c r="X10" i="11"/>
  <c r="W32" i="5"/>
  <c r="Y32" i="5"/>
  <c r="X32" i="5"/>
  <c r="V18" i="11"/>
  <c r="W18" i="11"/>
  <c r="Y18" i="11"/>
  <c r="X22" i="9"/>
  <c r="W22" i="9"/>
  <c r="Y22" i="9"/>
  <c r="W15" i="9"/>
  <c r="Y15" i="9"/>
  <c r="X15" i="9"/>
  <c r="W16" i="11"/>
  <c r="Y16" i="11"/>
  <c r="V19" i="11"/>
  <c r="X19" i="11"/>
  <c r="X14" i="7"/>
  <c r="W14" i="7"/>
  <c r="Y14" i="7"/>
  <c r="X9" i="2"/>
  <c r="W9" i="2"/>
  <c r="Y9" i="2"/>
  <c r="X10" i="2"/>
  <c r="W10" i="2"/>
  <c r="Y10" i="2"/>
  <c r="V13" i="11"/>
  <c r="X13" i="11"/>
  <c r="V20" i="11"/>
  <c r="W20" i="11"/>
  <c r="Y20" i="11"/>
  <c r="V26" i="11"/>
  <c r="X26" i="11"/>
  <c r="X20" i="9"/>
  <c r="W20" i="9"/>
  <c r="Y20" i="9"/>
  <c r="W22" i="2"/>
  <c r="Y22" i="2"/>
  <c r="X22" i="2"/>
  <c r="W10" i="9"/>
  <c r="Y10" i="9"/>
  <c r="X10" i="9"/>
  <c r="W18" i="5"/>
  <c r="Y18" i="5"/>
  <c r="X18" i="5"/>
  <c r="W26" i="5"/>
  <c r="Y26" i="5"/>
  <c r="X26" i="5"/>
  <c r="W22" i="7"/>
  <c r="Y22" i="7"/>
  <c r="X22" i="7"/>
  <c r="V11" i="11"/>
  <c r="W11" i="11"/>
  <c r="Y11" i="11"/>
  <c r="X21" i="9"/>
  <c r="W21" i="9"/>
  <c r="Y21" i="9"/>
  <c r="X18" i="9"/>
  <c r="W18" i="9"/>
  <c r="Y18" i="9"/>
  <c r="X16" i="7"/>
  <c r="W16" i="7"/>
  <c r="Y16" i="7"/>
  <c r="W9" i="11"/>
  <c r="Y9" i="11"/>
  <c r="V21" i="11"/>
  <c r="X21" i="11"/>
  <c r="V28" i="11"/>
  <c r="X28" i="11"/>
  <c r="W26" i="9"/>
  <c r="Y26" i="9"/>
  <c r="X26" i="9"/>
  <c r="X20" i="7"/>
  <c r="W20" i="7"/>
  <c r="Y20" i="7"/>
  <c r="W38" i="5"/>
  <c r="Y38" i="5"/>
  <c r="X38" i="5"/>
  <c r="W23" i="7"/>
  <c r="Y23" i="7"/>
  <c r="X23" i="7"/>
  <c r="X25" i="9"/>
  <c r="W25" i="9"/>
  <c r="Y25" i="9"/>
  <c r="W22" i="11"/>
  <c r="Y22" i="11"/>
  <c r="W26" i="11"/>
  <c r="Y26" i="11"/>
  <c r="X9" i="11"/>
  <c r="X8" i="11"/>
  <c r="X16" i="9"/>
  <c r="W16" i="9"/>
  <c r="Y16" i="9"/>
  <c r="W35" i="5"/>
  <c r="Y35" i="5"/>
  <c r="X35" i="5"/>
  <c r="W36" i="2"/>
  <c r="Y36" i="2"/>
  <c r="X36" i="2"/>
  <c r="X24" i="7"/>
  <c r="W24" i="7"/>
  <c r="Y24" i="7"/>
  <c r="X23" i="2"/>
  <c r="W23" i="2"/>
  <c r="Y23" i="2"/>
  <c r="X21" i="7"/>
  <c r="W21" i="7"/>
  <c r="Y21" i="7"/>
  <c r="W27" i="7"/>
  <c r="Y27" i="7"/>
  <c r="X27" i="7"/>
  <c r="W28" i="2"/>
  <c r="Y28" i="2"/>
  <c r="X28" i="2"/>
  <c r="X11" i="2"/>
  <c r="W11" i="2"/>
  <c r="Y11" i="2"/>
  <c r="X11" i="9"/>
  <c r="W11" i="9"/>
  <c r="Y11" i="9"/>
  <c r="X17" i="5"/>
  <c r="W17" i="5"/>
  <c r="Y17" i="5"/>
  <c r="X27" i="5"/>
  <c r="W27" i="5"/>
  <c r="Y27" i="5"/>
  <c r="W24" i="2"/>
  <c r="Y24" i="2"/>
  <c r="X24" i="2"/>
  <c r="X32" i="2"/>
  <c r="W32" i="2"/>
  <c r="Y32" i="2"/>
  <c r="W9" i="9"/>
  <c r="Y9" i="9"/>
  <c r="X9" i="9"/>
  <c r="X19" i="5"/>
  <c r="W19" i="5"/>
  <c r="Y19" i="5"/>
  <c r="X15" i="7"/>
  <c r="W15" i="7"/>
  <c r="Y15" i="7"/>
  <c r="X39" i="5"/>
  <c r="W39" i="5"/>
  <c r="Y39" i="5"/>
  <c r="W34" i="2"/>
  <c r="Y34" i="2"/>
  <c r="X34" i="2"/>
  <c r="X31" i="2"/>
  <c r="W31" i="2"/>
  <c r="Y31" i="2"/>
  <c r="W19" i="11"/>
  <c r="Y19" i="11"/>
  <c r="W10" i="11"/>
  <c r="Y10" i="11"/>
  <c r="W13" i="11"/>
  <c r="Y13" i="11"/>
  <c r="W21" i="11"/>
  <c r="Y21" i="11"/>
  <c r="X20" i="11"/>
  <c r="X18" i="11"/>
  <c r="X11" i="11"/>
  <c r="W28" i="11"/>
  <c r="Y28" i="11"/>
  <c r="AD34" i="31" l="1"/>
  <c r="AC34" i="31"/>
  <c r="AE34" i="31" s="1"/>
  <c r="U34" i="31"/>
  <c r="AB12" i="31"/>
  <c r="AD12" i="31" s="1"/>
  <c r="AB17" i="31"/>
  <c r="AC17" i="31" s="1"/>
  <c r="AE17" i="31" s="1"/>
  <c r="AC21" i="31"/>
  <c r="AE21" i="31" s="1"/>
  <c r="AB18" i="31"/>
  <c r="AC18" i="31" s="1"/>
  <c r="AE18" i="31" s="1"/>
  <c r="AB19" i="31"/>
  <c r="U32" i="31"/>
  <c r="AB32" i="31"/>
  <c r="AC13" i="31"/>
  <c r="AE13" i="31" s="1"/>
  <c r="U16" i="31"/>
  <c r="AB16" i="31"/>
  <c r="U9" i="31"/>
  <c r="AB9" i="31"/>
  <c r="AD17" i="31"/>
  <c r="AD28" i="31"/>
  <c r="AC28" i="31"/>
  <c r="AE28" i="31" s="1"/>
  <c r="AD20" i="31"/>
  <c r="AC20" i="31"/>
  <c r="AE20" i="31" s="1"/>
  <c r="AD19" i="31"/>
  <c r="AC19" i="31"/>
  <c r="AE19" i="31" s="1"/>
  <c r="U25" i="31"/>
  <c r="AB25" i="31"/>
  <c r="AD8" i="31"/>
  <c r="AC8" i="31"/>
  <c r="AE8" i="31" s="1"/>
  <c r="AD27" i="31"/>
  <c r="AC27" i="31"/>
  <c r="AE27" i="31" s="1"/>
  <c r="AD35" i="31"/>
  <c r="AC35" i="31"/>
  <c r="AE35" i="31" s="1"/>
  <c r="AD36" i="31"/>
  <c r="AC36" i="31"/>
  <c r="AE36" i="31" s="1"/>
  <c r="AD15" i="31"/>
  <c r="AC15" i="31"/>
  <c r="AE15" i="31" s="1"/>
  <c r="AD11" i="31"/>
  <c r="AC11" i="31"/>
  <c r="AE11" i="31" s="1"/>
  <c r="AD38" i="31"/>
  <c r="AC38" i="31"/>
  <c r="AE38" i="31" s="1"/>
  <c r="AD33" i="31"/>
  <c r="AC33" i="31"/>
  <c r="AE33" i="31" s="1"/>
  <c r="AC12" i="31"/>
  <c r="AE12" i="31" s="1"/>
  <c r="AB16" i="29"/>
  <c r="AB9" i="29"/>
  <c r="AC20" i="29"/>
  <c r="AE20" i="29" s="1"/>
  <c r="AD19" i="29"/>
  <c r="AC19" i="29"/>
  <c r="AE19" i="29" s="1"/>
  <c r="AD18" i="29"/>
  <c r="AC18" i="29"/>
  <c r="AE18" i="29" s="1"/>
  <c r="U33" i="29"/>
  <c r="AB33" i="29"/>
  <c r="U21" i="29"/>
  <c r="AB37" i="29"/>
  <c r="AB32" i="29"/>
  <c r="AD32" i="29" s="1"/>
  <c r="AD26" i="29"/>
  <c r="AD34" i="29"/>
  <c r="AC34" i="29"/>
  <c r="AE34" i="29" s="1"/>
  <c r="U34" i="29"/>
  <c r="AD35" i="29"/>
  <c r="AC35" i="29"/>
  <c r="AE35" i="29" s="1"/>
  <c r="AB31" i="29"/>
  <c r="AD31" i="29" s="1"/>
  <c r="AC36" i="29"/>
  <c r="AE36" i="29" s="1"/>
  <c r="U13" i="29"/>
  <c r="AB10" i="29"/>
  <c r="AB12" i="29"/>
  <c r="U12" i="29"/>
  <c r="AC13" i="29"/>
  <c r="AE13" i="29" s="1"/>
  <c r="AB27" i="29"/>
  <c r="U27" i="29"/>
  <c r="AD16" i="29"/>
  <c r="AC16" i="29"/>
  <c r="AE16" i="29" s="1"/>
  <c r="AD41" i="29"/>
  <c r="AC41" i="29"/>
  <c r="AE41" i="29" s="1"/>
  <c r="AD43" i="29"/>
  <c r="AC43" i="29"/>
  <c r="AE43" i="29" s="1"/>
  <c r="AD21" i="29"/>
  <c r="AC21" i="29"/>
  <c r="AE21" i="29" s="1"/>
  <c r="AD38" i="29"/>
  <c r="AC38" i="29"/>
  <c r="AE38" i="29" s="1"/>
  <c r="AD17" i="29"/>
  <c r="AC17" i="29"/>
  <c r="AE17" i="29" s="1"/>
  <c r="U9" i="27"/>
  <c r="U26" i="27"/>
  <c r="AB26" i="27"/>
  <c r="AD14" i="27"/>
  <c r="AC14" i="27"/>
  <c r="AE14" i="27" s="1"/>
  <c r="U25" i="27"/>
  <c r="U14" i="27"/>
  <c r="AC35" i="27"/>
  <c r="AE35" i="27" s="1"/>
  <c r="AC34" i="27"/>
  <c r="AE34" i="27" s="1"/>
  <c r="AB19" i="27"/>
  <c r="U24" i="27"/>
  <c r="AB13" i="27"/>
  <c r="AB31" i="27"/>
  <c r="AD31" i="27" s="1"/>
  <c r="AD9" i="27"/>
  <c r="U27" i="27"/>
  <c r="AB27" i="27"/>
  <c r="AC12" i="27"/>
  <c r="AE12" i="27" s="1"/>
  <c r="AD30" i="27"/>
  <c r="AC30" i="27"/>
  <c r="AE30" i="27" s="1"/>
  <c r="AD25" i="27"/>
  <c r="AC25" i="27"/>
  <c r="AE25" i="27" s="1"/>
  <c r="AD41" i="27"/>
  <c r="AC41" i="27"/>
  <c r="AE41" i="27" s="1"/>
  <c r="AD17" i="27"/>
  <c r="AC17" i="27"/>
  <c r="AE17" i="27" s="1"/>
  <c r="AD29" i="27"/>
  <c r="AC29" i="27"/>
  <c r="AE29" i="27" s="1"/>
  <c r="AD39" i="27"/>
  <c r="AC39" i="27"/>
  <c r="AE39" i="27" s="1"/>
  <c r="AD23" i="27"/>
  <c r="AC23" i="27"/>
  <c r="AE23" i="27" s="1"/>
  <c r="AD38" i="27"/>
  <c r="AC38" i="27"/>
  <c r="AE38" i="27" s="1"/>
  <c r="AD19" i="27"/>
  <c r="AC19" i="27"/>
  <c r="AE19" i="27" s="1"/>
  <c r="AD24" i="27"/>
  <c r="AC24" i="27"/>
  <c r="AE24" i="27" s="1"/>
  <c r="AD26" i="27"/>
  <c r="AC26" i="27"/>
  <c r="AE26" i="27" s="1"/>
  <c r="AD18" i="27"/>
  <c r="AC18" i="27"/>
  <c r="AE18" i="27" s="1"/>
  <c r="AB11" i="25"/>
  <c r="AC11" i="25" s="1"/>
  <c r="AE11" i="25" s="1"/>
  <c r="U23" i="25"/>
  <c r="AD26" i="25"/>
  <c r="AC26" i="25"/>
  <c r="AE26" i="25" s="1"/>
  <c r="AB8" i="25"/>
  <c r="AD8" i="25" s="1"/>
  <c r="AD23" i="25"/>
  <c r="AC23" i="25"/>
  <c r="AE23" i="25" s="1"/>
  <c r="U36" i="25"/>
  <c r="AB14" i="25"/>
  <c r="AD14" i="25" s="1"/>
  <c r="U18" i="25"/>
  <c r="AD11" i="25"/>
  <c r="U10" i="25"/>
  <c r="AB29" i="25"/>
  <c r="AD29" i="25" s="1"/>
  <c r="AB34" i="25"/>
  <c r="AD34" i="25" s="1"/>
  <c r="U19" i="25"/>
  <c r="AB16" i="25"/>
  <c r="AD16" i="25" s="1"/>
  <c r="AB9" i="25"/>
  <c r="AC9" i="25" s="1"/>
  <c r="AE9" i="25" s="1"/>
  <c r="U32" i="25"/>
  <c r="AB17" i="25"/>
  <c r="AD17" i="25" s="1"/>
  <c r="AB12" i="25"/>
  <c r="AD20" i="25"/>
  <c r="AD10" i="25"/>
  <c r="AC10" i="25"/>
  <c r="AE10" i="25" s="1"/>
  <c r="AC32" i="25"/>
  <c r="AE32" i="25" s="1"/>
  <c r="AC33" i="25"/>
  <c r="AE33" i="25" s="1"/>
  <c r="AB24" i="25"/>
  <c r="AC24" i="25" s="1"/>
  <c r="AE24" i="25" s="1"/>
  <c r="AD38" i="25"/>
  <c r="AB25" i="25"/>
  <c r="U25" i="25"/>
  <c r="AD18" i="25"/>
  <c r="AC18" i="25"/>
  <c r="AE18" i="25" s="1"/>
  <c r="AD27" i="25"/>
  <c r="AC27" i="25"/>
  <c r="AE27" i="25" s="1"/>
  <c r="AD36" i="25"/>
  <c r="AC36" i="25"/>
  <c r="AE36" i="25" s="1"/>
  <c r="AD19" i="25"/>
  <c r="AC19" i="25"/>
  <c r="AE19" i="25" s="1"/>
  <c r="S27" i="23"/>
  <c r="T27" i="23" s="1"/>
  <c r="S12" i="23"/>
  <c r="T12" i="23" s="1"/>
  <c r="S13" i="23"/>
  <c r="T13" i="23" s="1"/>
  <c r="S16" i="23"/>
  <c r="T16" i="23" s="1"/>
  <c r="AB16" i="23" s="1"/>
  <c r="S11" i="23"/>
  <c r="T11" i="23" s="1"/>
  <c r="S8" i="23"/>
  <c r="T8" i="23" s="1"/>
  <c r="AB8" i="23" s="1"/>
  <c r="S14" i="23"/>
  <c r="T14" i="23" s="1"/>
  <c r="U14" i="23" s="1"/>
  <c r="S9" i="23"/>
  <c r="T9" i="23" s="1"/>
  <c r="U9" i="23" s="1"/>
  <c r="S15" i="23"/>
  <c r="T15" i="23" s="1"/>
  <c r="U15" i="23" s="1"/>
  <c r="S10" i="23"/>
  <c r="T10" i="23" s="1"/>
  <c r="U10" i="23" s="1"/>
  <c r="S17" i="23"/>
  <c r="T17" i="23" s="1"/>
  <c r="U17" i="23" s="1"/>
  <c r="U31" i="23"/>
  <c r="AB31" i="23"/>
  <c r="AD31" i="23" s="1"/>
  <c r="AB32" i="23"/>
  <c r="AC32" i="23" s="1"/>
  <c r="AE32" i="23" s="1"/>
  <c r="S23" i="23"/>
  <c r="T23" i="23" s="1"/>
  <c r="U29" i="23"/>
  <c r="AB29" i="23"/>
  <c r="AB9" i="23"/>
  <c r="AB14" i="23"/>
  <c r="U16" i="23"/>
  <c r="U27" i="23"/>
  <c r="AB27" i="23"/>
  <c r="U13" i="23"/>
  <c r="AB13" i="23"/>
  <c r="U11" i="23"/>
  <c r="AB11" i="23"/>
  <c r="U12" i="23"/>
  <c r="AB12" i="23"/>
  <c r="U19" i="23"/>
  <c r="AB19" i="23"/>
  <c r="S30" i="23"/>
  <c r="T30" i="23" s="1"/>
  <c r="AD26" i="23"/>
  <c r="AC26" i="23"/>
  <c r="AE26" i="23" s="1"/>
  <c r="U28" i="23"/>
  <c r="AB28" i="23"/>
  <c r="AD24" i="23"/>
  <c r="AC24" i="23"/>
  <c r="AE24" i="23" s="1"/>
  <c r="AD21" i="23"/>
  <c r="AC21" i="23"/>
  <c r="AE21" i="23" s="1"/>
  <c r="AD18" i="23"/>
  <c r="AC18" i="23"/>
  <c r="AE18" i="23" s="1"/>
  <c r="AD25" i="23"/>
  <c r="AC25" i="23"/>
  <c r="AE25" i="23" s="1"/>
  <c r="AD22" i="23"/>
  <c r="AC22" i="23"/>
  <c r="AE22" i="23" s="1"/>
  <c r="AD20" i="23"/>
  <c r="AC20" i="23"/>
  <c r="AE20" i="23" s="1"/>
  <c r="U15" i="20"/>
  <c r="AB15" i="20"/>
  <c r="S11" i="20"/>
  <c r="T11" i="20" s="1"/>
  <c r="S21" i="20"/>
  <c r="T21" i="20" s="1"/>
  <c r="S30" i="20"/>
  <c r="T30" i="20" s="1"/>
  <c r="AD14" i="20"/>
  <c r="AC14" i="20"/>
  <c r="AE14" i="20" s="1"/>
  <c r="S17" i="20"/>
  <c r="T17" i="20" s="1"/>
  <c r="U17" i="20" s="1"/>
  <c r="S16" i="20"/>
  <c r="T16" i="20" s="1"/>
  <c r="U16" i="20" s="1"/>
  <c r="S23" i="20"/>
  <c r="T23" i="20" s="1"/>
  <c r="U23" i="20" s="1"/>
  <c r="S18" i="20"/>
  <c r="T18" i="20" s="1"/>
  <c r="U18" i="20" s="1"/>
  <c r="R9" i="20"/>
  <c r="N9" i="20"/>
  <c r="M9" i="20"/>
  <c r="Q9" i="20"/>
  <c r="P9" i="20"/>
  <c r="O9" i="20"/>
  <c r="R26" i="20"/>
  <c r="M26" i="20"/>
  <c r="S25" i="20"/>
  <c r="T25" i="20" s="1"/>
  <c r="O29" i="20"/>
  <c r="R29" i="20"/>
  <c r="N29" i="20"/>
  <c r="M29" i="20"/>
  <c r="Q19" i="20"/>
  <c r="M19" i="20"/>
  <c r="R19" i="20"/>
  <c r="P19" i="20"/>
  <c r="O19" i="20"/>
  <c r="N19" i="20"/>
  <c r="P8" i="20"/>
  <c r="O8" i="20"/>
  <c r="Q8" i="20"/>
  <c r="R8" i="20"/>
  <c r="N8" i="20"/>
  <c r="M8" i="20"/>
  <c r="R28" i="20"/>
  <c r="M28" i="20"/>
  <c r="M20" i="20"/>
  <c r="S20" i="20" s="1"/>
  <c r="T20" i="20" s="1"/>
  <c r="P12" i="20"/>
  <c r="O12" i="20"/>
  <c r="R12" i="20"/>
  <c r="N12" i="20"/>
  <c r="Q12" i="20"/>
  <c r="M12" i="20"/>
  <c r="P13" i="20"/>
  <c r="Q13" i="20"/>
  <c r="O13" i="20"/>
  <c r="R13" i="20"/>
  <c r="N13" i="20"/>
  <c r="M13" i="20"/>
  <c r="S24" i="20"/>
  <c r="T24" i="20" s="1"/>
  <c r="O27" i="20"/>
  <c r="R27" i="20"/>
  <c r="N27" i="20"/>
  <c r="M27" i="20"/>
  <c r="P10" i="20"/>
  <c r="O10" i="20"/>
  <c r="Q10" i="20"/>
  <c r="R10" i="20"/>
  <c r="N10" i="20"/>
  <c r="M10" i="20"/>
  <c r="U21" i="20"/>
  <c r="AB21" i="20"/>
  <c r="U30" i="20"/>
  <c r="AB30" i="20"/>
  <c r="U11" i="20"/>
  <c r="AB11" i="20"/>
  <c r="AB31" i="20"/>
  <c r="AD31" i="20" s="1"/>
  <c r="AB32" i="20"/>
  <c r="S22" i="20"/>
  <c r="T22" i="20" s="1"/>
  <c r="S20" i="19"/>
  <c r="T20" i="19" s="1"/>
  <c r="U20" i="19" s="1"/>
  <c r="S23" i="19"/>
  <c r="T23" i="19" s="1"/>
  <c r="U23" i="19" s="1"/>
  <c r="AB30" i="19"/>
  <c r="AD30" i="19" s="1"/>
  <c r="M24" i="19"/>
  <c r="S24" i="19" s="1"/>
  <c r="T24" i="19" s="1"/>
  <c r="U24" i="19" s="1"/>
  <c r="AB19" i="19"/>
  <c r="AD19" i="19" s="1"/>
  <c r="R29" i="19"/>
  <c r="S29" i="19" s="1"/>
  <c r="T29" i="19" s="1"/>
  <c r="O26" i="19"/>
  <c r="R26" i="19"/>
  <c r="N26" i="19"/>
  <c r="M26" i="19"/>
  <c r="R12" i="19"/>
  <c r="N12" i="19"/>
  <c r="Q12" i="19"/>
  <c r="M12" i="19"/>
  <c r="P12" i="19"/>
  <c r="O12" i="19"/>
  <c r="R10" i="19"/>
  <c r="N10" i="19"/>
  <c r="Q10" i="19"/>
  <c r="M10" i="19"/>
  <c r="P10" i="19"/>
  <c r="O10" i="19"/>
  <c r="O18" i="19"/>
  <c r="R18" i="19"/>
  <c r="N18" i="19"/>
  <c r="Q18" i="19"/>
  <c r="M18" i="19"/>
  <c r="P18" i="19"/>
  <c r="M11" i="19"/>
  <c r="O11" i="19"/>
  <c r="R11" i="19"/>
  <c r="N11" i="19"/>
  <c r="O28" i="19"/>
  <c r="R28" i="19"/>
  <c r="N28" i="19"/>
  <c r="M28" i="19"/>
  <c r="R15" i="19"/>
  <c r="N15" i="19"/>
  <c r="M15" i="19"/>
  <c r="P9" i="19"/>
  <c r="Q9" i="19"/>
  <c r="O9" i="19"/>
  <c r="R9" i="19"/>
  <c r="N9" i="19"/>
  <c r="M9" i="19"/>
  <c r="P13" i="19"/>
  <c r="O13" i="19"/>
  <c r="M13" i="19"/>
  <c r="R13" i="19"/>
  <c r="N13" i="19"/>
  <c r="Q13" i="19"/>
  <c r="R27" i="19"/>
  <c r="N27" i="19"/>
  <c r="M27" i="19"/>
  <c r="O27" i="19"/>
  <c r="R25" i="19"/>
  <c r="M25" i="19"/>
  <c r="M16" i="19"/>
  <c r="O16" i="19"/>
  <c r="N16" i="19"/>
  <c r="R16" i="19"/>
  <c r="R8" i="19"/>
  <c r="N8" i="19"/>
  <c r="Q8" i="19"/>
  <c r="M8" i="19"/>
  <c r="O8" i="19"/>
  <c r="P8" i="19"/>
  <c r="AC30" i="19"/>
  <c r="AE30" i="19" s="1"/>
  <c r="AB31" i="19"/>
  <c r="AB23" i="19"/>
  <c r="S22" i="19"/>
  <c r="T22" i="19" s="1"/>
  <c r="AB20" i="19"/>
  <c r="AD20" i="19" s="1"/>
  <c r="AB14" i="19"/>
  <c r="AB24" i="19"/>
  <c r="S21" i="19"/>
  <c r="T21" i="19" s="1"/>
  <c r="AB17" i="19"/>
  <c r="AD18" i="31" l="1"/>
  <c r="AD9" i="31"/>
  <c r="AC9" i="31"/>
  <c r="AE9" i="31" s="1"/>
  <c r="AD16" i="31"/>
  <c r="AC16" i="31"/>
  <c r="AE16" i="31" s="1"/>
  <c r="AD32" i="31"/>
  <c r="AC32" i="31"/>
  <c r="AE32" i="31" s="1"/>
  <c r="AD25" i="31"/>
  <c r="AC25" i="31"/>
  <c r="AE25" i="31" s="1"/>
  <c r="AD9" i="29"/>
  <c r="AC9" i="29"/>
  <c r="AE9" i="29" s="1"/>
  <c r="AD33" i="29"/>
  <c r="AC33" i="29"/>
  <c r="AE33" i="29" s="1"/>
  <c r="AC32" i="29"/>
  <c r="AE32" i="29" s="1"/>
  <c r="AD37" i="29"/>
  <c r="AC37" i="29"/>
  <c r="AE37" i="29" s="1"/>
  <c r="AC31" i="29"/>
  <c r="AE31" i="29" s="1"/>
  <c r="AD12" i="29"/>
  <c r="AC12" i="29"/>
  <c r="AE12" i="29" s="1"/>
  <c r="AD10" i="29"/>
  <c r="AC10" i="29"/>
  <c r="AE10" i="29" s="1"/>
  <c r="AD27" i="29"/>
  <c r="AC27" i="29"/>
  <c r="AE27" i="29" s="1"/>
  <c r="AC31" i="27"/>
  <c r="AE31" i="27" s="1"/>
  <c r="AD13" i="27"/>
  <c r="AC13" i="27"/>
  <c r="AE13" i="27" s="1"/>
  <c r="AD27" i="27"/>
  <c r="AC27" i="27"/>
  <c r="AE27" i="27" s="1"/>
  <c r="AC29" i="25"/>
  <c r="AE29" i="25" s="1"/>
  <c r="AC8" i="25"/>
  <c r="AE8" i="25" s="1"/>
  <c r="AC14" i="25"/>
  <c r="AE14" i="25" s="1"/>
  <c r="AC16" i="25"/>
  <c r="AE16" i="25" s="1"/>
  <c r="AD9" i="25"/>
  <c r="AC17" i="25"/>
  <c r="AE17" i="25" s="1"/>
  <c r="AC34" i="25"/>
  <c r="AE34" i="25" s="1"/>
  <c r="AD12" i="25"/>
  <c r="AC12" i="25"/>
  <c r="AE12" i="25" s="1"/>
  <c r="AD24" i="25"/>
  <c r="AD25" i="25"/>
  <c r="AC25" i="25"/>
  <c r="AE25" i="25" s="1"/>
  <c r="U8" i="23"/>
  <c r="AD32" i="23"/>
  <c r="AB10" i="23"/>
  <c r="AC31" i="23"/>
  <c r="AE31" i="23" s="1"/>
  <c r="AB17" i="23"/>
  <c r="AD17" i="23" s="1"/>
  <c r="AB15" i="23"/>
  <c r="AD15" i="23" s="1"/>
  <c r="U23" i="23"/>
  <c r="AB23" i="23"/>
  <c r="AD9" i="23"/>
  <c r="AC9" i="23"/>
  <c r="AE9" i="23" s="1"/>
  <c r="AD29" i="23"/>
  <c r="AC29" i="23"/>
  <c r="AE29" i="23" s="1"/>
  <c r="AD27" i="23"/>
  <c r="AC27" i="23"/>
  <c r="AE27" i="23" s="1"/>
  <c r="AD11" i="23"/>
  <c r="AC11" i="23"/>
  <c r="AE11" i="23" s="1"/>
  <c r="AD14" i="23"/>
  <c r="AC14" i="23"/>
  <c r="AE14" i="23" s="1"/>
  <c r="AD28" i="23"/>
  <c r="AC28" i="23"/>
  <c r="AE28" i="23" s="1"/>
  <c r="AD12" i="23"/>
  <c r="AC12" i="23"/>
  <c r="AE12" i="23" s="1"/>
  <c r="AD16" i="23"/>
  <c r="AC16" i="23"/>
  <c r="AE16" i="23" s="1"/>
  <c r="AD8" i="23"/>
  <c r="AC8" i="23"/>
  <c r="AE8" i="23" s="1"/>
  <c r="U30" i="23"/>
  <c r="AB30" i="23"/>
  <c r="AD19" i="23"/>
  <c r="AC19" i="23"/>
  <c r="AE19" i="23" s="1"/>
  <c r="AD13" i="23"/>
  <c r="AC13" i="23"/>
  <c r="AE13" i="23" s="1"/>
  <c r="AD10" i="23"/>
  <c r="AC10" i="23"/>
  <c r="AE10" i="23" s="1"/>
  <c r="AD15" i="20"/>
  <c r="AC15" i="20"/>
  <c r="AE15" i="20" s="1"/>
  <c r="AB23" i="20"/>
  <c r="AB16" i="20"/>
  <c r="AD16" i="20" s="1"/>
  <c r="AB17" i="20"/>
  <c r="AD17" i="20" s="1"/>
  <c r="AB18" i="20"/>
  <c r="S29" i="20"/>
  <c r="T29" i="20" s="1"/>
  <c r="AB29" i="20" s="1"/>
  <c r="S12" i="20"/>
  <c r="T12" i="20" s="1"/>
  <c r="AB12" i="20" s="1"/>
  <c r="S26" i="20"/>
  <c r="T26" i="20" s="1"/>
  <c r="U26" i="20" s="1"/>
  <c r="S19" i="20"/>
  <c r="T19" i="20" s="1"/>
  <c r="U19" i="20" s="1"/>
  <c r="S27" i="20"/>
  <c r="T27" i="20" s="1"/>
  <c r="U27" i="20" s="1"/>
  <c r="S13" i="20"/>
  <c r="T13" i="20" s="1"/>
  <c r="U13" i="20" s="1"/>
  <c r="S10" i="20"/>
  <c r="T10" i="20" s="1"/>
  <c r="U10" i="20" s="1"/>
  <c r="S9" i="20"/>
  <c r="T9" i="20" s="1"/>
  <c r="U9" i="20" s="1"/>
  <c r="S8" i="20"/>
  <c r="T8" i="20" s="1"/>
  <c r="U8" i="20" s="1"/>
  <c r="U20" i="20"/>
  <c r="AB20" i="20"/>
  <c r="AC20" i="20" s="1"/>
  <c r="AE20" i="20" s="1"/>
  <c r="U24" i="20"/>
  <c r="AB24" i="20"/>
  <c r="AC31" i="20"/>
  <c r="AE31" i="20" s="1"/>
  <c r="U25" i="20"/>
  <c r="AB25" i="20"/>
  <c r="AB13" i="20"/>
  <c r="U12" i="20"/>
  <c r="AD23" i="20"/>
  <c r="AC23" i="20"/>
  <c r="AE23" i="20" s="1"/>
  <c r="AD32" i="20"/>
  <c r="AC32" i="20"/>
  <c r="AE32" i="20" s="1"/>
  <c r="AD11" i="20"/>
  <c r="AC11" i="20"/>
  <c r="AE11" i="20" s="1"/>
  <c r="AD21" i="20"/>
  <c r="AC21" i="20"/>
  <c r="AE21" i="20" s="1"/>
  <c r="U22" i="20"/>
  <c r="AB22" i="20"/>
  <c r="S28" i="20"/>
  <c r="T28" i="20" s="1"/>
  <c r="AD30" i="20"/>
  <c r="AC30" i="20"/>
  <c r="AE30" i="20" s="1"/>
  <c r="S27" i="19"/>
  <c r="T27" i="19" s="1"/>
  <c r="U27" i="19" s="1"/>
  <c r="U29" i="19"/>
  <c r="AB29" i="19"/>
  <c r="AC29" i="19" s="1"/>
  <c r="AE29" i="19" s="1"/>
  <c r="S16" i="19"/>
  <c r="T16" i="19" s="1"/>
  <c r="U16" i="19" s="1"/>
  <c r="S28" i="19"/>
  <c r="T28" i="19" s="1"/>
  <c r="U28" i="19" s="1"/>
  <c r="S26" i="19"/>
  <c r="T26" i="19" s="1"/>
  <c r="AC19" i="19"/>
  <c r="AE19" i="19" s="1"/>
  <c r="S15" i="19"/>
  <c r="T15" i="19" s="1"/>
  <c r="AB15" i="19" s="1"/>
  <c r="S25" i="19"/>
  <c r="T25" i="19" s="1"/>
  <c r="AB25" i="19" s="1"/>
  <c r="S10" i="19"/>
  <c r="T10" i="19" s="1"/>
  <c r="S18" i="19"/>
  <c r="T18" i="19" s="1"/>
  <c r="U18" i="19" s="1"/>
  <c r="S13" i="19"/>
  <c r="T13" i="19" s="1"/>
  <c r="U13" i="19" s="1"/>
  <c r="S9" i="19"/>
  <c r="T9" i="19" s="1"/>
  <c r="U9" i="19" s="1"/>
  <c r="S8" i="19"/>
  <c r="T8" i="19" s="1"/>
  <c r="S11" i="19"/>
  <c r="T11" i="19" s="1"/>
  <c r="U11" i="19" s="1"/>
  <c r="S12" i="19"/>
  <c r="T12" i="19" s="1"/>
  <c r="U12" i="19" s="1"/>
  <c r="AB28" i="19"/>
  <c r="AB11" i="19"/>
  <c r="U15" i="19"/>
  <c r="U26" i="19"/>
  <c r="AB26" i="19"/>
  <c r="U10" i="19"/>
  <c r="AB10" i="19"/>
  <c r="AD17" i="19"/>
  <c r="AC17" i="19"/>
  <c r="AE17" i="19" s="1"/>
  <c r="AD24" i="19"/>
  <c r="AC24" i="19"/>
  <c r="AE24" i="19" s="1"/>
  <c r="AD14" i="19"/>
  <c r="AC14" i="19"/>
  <c r="AE14" i="19" s="1"/>
  <c r="AB16" i="19"/>
  <c r="U22" i="19"/>
  <c r="AB22" i="19"/>
  <c r="AD23" i="19"/>
  <c r="AC23" i="19"/>
  <c r="AE23" i="19" s="1"/>
  <c r="AD31" i="19"/>
  <c r="AC31" i="19"/>
  <c r="AE31" i="19" s="1"/>
  <c r="U21" i="19"/>
  <c r="AB21" i="19"/>
  <c r="U8" i="19"/>
  <c r="AB8" i="19"/>
  <c r="AC20" i="19"/>
  <c r="AE20" i="19" s="1"/>
  <c r="AC17" i="23" l="1"/>
  <c r="AE17" i="23" s="1"/>
  <c r="AC15" i="23"/>
  <c r="AE15" i="23" s="1"/>
  <c r="AD23" i="23"/>
  <c r="AC23" i="23"/>
  <c r="AE23" i="23" s="1"/>
  <c r="AD30" i="23"/>
  <c r="AC30" i="23"/>
  <c r="AE30" i="23" s="1"/>
  <c r="AC17" i="20"/>
  <c r="AE17" i="20" s="1"/>
  <c r="AC16" i="20"/>
  <c r="AE16" i="20" s="1"/>
  <c r="AB27" i="20"/>
  <c r="AD27" i="20" s="1"/>
  <c r="U29" i="20"/>
  <c r="AB19" i="20"/>
  <c r="AD19" i="20" s="1"/>
  <c r="AB9" i="20"/>
  <c r="AD9" i="20" s="1"/>
  <c r="AB10" i="20"/>
  <c r="AD10" i="20" s="1"/>
  <c r="AB26" i="20"/>
  <c r="AC26" i="20" s="1"/>
  <c r="AE26" i="20" s="1"/>
  <c r="AD18" i="20"/>
  <c r="AC18" i="20"/>
  <c r="AE18" i="20" s="1"/>
  <c r="AD20" i="20"/>
  <c r="AB8" i="20"/>
  <c r="AC8" i="20" s="1"/>
  <c r="AE8" i="20" s="1"/>
  <c r="AD24" i="20"/>
  <c r="AC24" i="20"/>
  <c r="AE24" i="20" s="1"/>
  <c r="AD25" i="20"/>
  <c r="AC25" i="20"/>
  <c r="AE25" i="20" s="1"/>
  <c r="U28" i="20"/>
  <c r="AB28" i="20"/>
  <c r="AD29" i="20"/>
  <c r="AC29" i="20"/>
  <c r="AE29" i="20" s="1"/>
  <c r="AD22" i="20"/>
  <c r="AC22" i="20"/>
  <c r="AE22" i="20" s="1"/>
  <c r="AD12" i="20"/>
  <c r="AC12" i="20"/>
  <c r="AE12" i="20" s="1"/>
  <c r="AC27" i="20"/>
  <c r="AE27" i="20" s="1"/>
  <c r="AD13" i="20"/>
  <c r="AC13" i="20"/>
  <c r="AE13" i="20" s="1"/>
  <c r="AD29" i="19"/>
  <c r="AB27" i="19"/>
  <c r="U25" i="19"/>
  <c r="AB18" i="19"/>
  <c r="AD18" i="19" s="1"/>
  <c r="AB13" i="19"/>
  <c r="AD25" i="19"/>
  <c r="AC25" i="19"/>
  <c r="AE25" i="19" s="1"/>
  <c r="AB12" i="19"/>
  <c r="AD12" i="19" s="1"/>
  <c r="AB9" i="19"/>
  <c r="AD9" i="19" s="1"/>
  <c r="AD10" i="19"/>
  <c r="AC10" i="19"/>
  <c r="AE10" i="19" s="1"/>
  <c r="AD26" i="19"/>
  <c r="AC26" i="19"/>
  <c r="AE26" i="19" s="1"/>
  <c r="AD15" i="19"/>
  <c r="AC15" i="19"/>
  <c r="AE15" i="19" s="1"/>
  <c r="AC9" i="19"/>
  <c r="AE9" i="19" s="1"/>
  <c r="AD8" i="19"/>
  <c r="AC8" i="19"/>
  <c r="AE8" i="19" s="1"/>
  <c r="AD16" i="19"/>
  <c r="AC16" i="19"/>
  <c r="AE16" i="19" s="1"/>
  <c r="AD13" i="19"/>
  <c r="AC13" i="19"/>
  <c r="AE13" i="19" s="1"/>
  <c r="AC12" i="19"/>
  <c r="AE12" i="19" s="1"/>
  <c r="AD21" i="19"/>
  <c r="AC21" i="19"/>
  <c r="AE21" i="19" s="1"/>
  <c r="AD22" i="19"/>
  <c r="AC22" i="19"/>
  <c r="AE22" i="19" s="1"/>
  <c r="AD27" i="19"/>
  <c r="AC27" i="19"/>
  <c r="AE27" i="19" s="1"/>
  <c r="AD11" i="19"/>
  <c r="AC11" i="19"/>
  <c r="AE11" i="19" s="1"/>
  <c r="AD28" i="19"/>
  <c r="AC28" i="19"/>
  <c r="AE28" i="19" s="1"/>
  <c r="AD26" i="20" l="1"/>
  <c r="AD8" i="20"/>
  <c r="AC10" i="20"/>
  <c r="AE10" i="20" s="1"/>
  <c r="AC19" i="20"/>
  <c r="AE19" i="20" s="1"/>
  <c r="AC9" i="20"/>
  <c r="AE9" i="20" s="1"/>
  <c r="AD28" i="20"/>
  <c r="AC28" i="20"/>
  <c r="AE28" i="20" s="1"/>
  <c r="AC18" i="19"/>
  <c r="AE1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570160A-634D-F943-9533-90123BEA1A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B1AF014D-5052-0143-A6CC-F13F10B663F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180B48D-22E4-F547-A70B-0D561BACF6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C15B7177-0705-0945-91DC-DB652039D6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0ABEA0C-2E75-2B4C-B09C-FEF826900FA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F302073-52E8-D64D-99B5-6BC2393D1A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6C119FBB-8D29-E34A-82E1-6A877AEDE2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189C481-6BE8-BA42-8CD3-3742F6C9D8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D307A2C6-6739-CB4F-8AA3-3B2505640E8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<sst xmlns="http://schemas.openxmlformats.org/spreadsheetml/2006/main" count="5490" uniqueCount="506">
  <si>
    <t>2nd shoulder rate (c/MJ)</t>
    <phoneticPr fontId="3" type="noConversion"/>
  </si>
  <si>
    <t>3rd shoulder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</si>
  <si>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</si>
  <si>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</si>
  <si>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</si>
  <si>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Freedom Saver</t>
    <phoneticPr fontId="3" type="noConversion"/>
  </si>
  <si>
    <t>n</t>
    <phoneticPr fontId="3" type="noConversion"/>
  </si>
  <si>
    <t xml:space="preserve">Easy Saver </t>
    <phoneticPr fontId="3" type="noConversion"/>
  </si>
  <si>
    <t>Business Saver</t>
    <phoneticPr fontId="3" type="noConversion"/>
  </si>
  <si>
    <t>N</t>
    <phoneticPr fontId="3" type="noConversion"/>
  </si>
  <si>
    <t>y</t>
  </si>
  <si>
    <t>Y</t>
  </si>
  <si>
    <t>bi-monthly</t>
  </si>
  <si>
    <t>n</t>
  </si>
  <si>
    <t>Rate Saver</t>
  </si>
  <si>
    <t>N</t>
  </si>
  <si>
    <t>April</t>
  </si>
  <si>
    <t>Small Business Gas Offers</t>
  </si>
  <si>
    <t>NSW</t>
  </si>
  <si>
    <t>NSW Workbook 2 - Gas offers</t>
  </si>
  <si>
    <t>Tab colors:</t>
  </si>
  <si>
    <t>Supply (c/day)</t>
  </si>
  <si>
    <t>POT discount off usage (%)</t>
    <phoneticPr fontId="3" type="noConversion"/>
  </si>
  <si>
    <t>DD discount off bill (%)</t>
    <phoneticPr fontId="3" type="noConversion"/>
  </si>
  <si>
    <t>block type</t>
    <phoneticPr fontId="3" type="noConversion"/>
  </si>
  <si>
    <t>1st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</si>
  <si>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</si>
  <si>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</si>
  <si>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</si>
  <si>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</si>
  <si>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</si>
  <si>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</si>
  <si>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</si>
  <si>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Exit fee (yes/no)</t>
    <phoneticPr fontId="3" type="noConversion"/>
  </si>
  <si>
    <t>3rd peak rate (c/MJ)</t>
    <phoneticPr fontId="3" type="noConversion"/>
  </si>
  <si>
    <t>Regulated</t>
    <phoneticPr fontId="3" type="noConversion"/>
  </si>
  <si>
    <t>Regulated</t>
    <phoneticPr fontId="3" type="noConversion"/>
  </si>
  <si>
    <t>Business plan</t>
    <phoneticPr fontId="3" type="noConversion"/>
  </si>
  <si>
    <t>Regulated</t>
    <phoneticPr fontId="3" type="noConversion"/>
  </si>
  <si>
    <t>Capital Region</t>
    <phoneticPr fontId="3" type="noConversion"/>
  </si>
  <si>
    <t>Regulated</t>
    <phoneticPr fontId="3" type="noConversion"/>
  </si>
  <si>
    <t>Tamworth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</si>
  <si>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</si>
  <si>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</si>
  <si>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</si>
  <si>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 xml:space="preserve">ActewAGL Queanbeyan </t>
  </si>
  <si>
    <t>w</t>
    <phoneticPr fontId="3" type="noConversion"/>
  </si>
  <si>
    <t>ActewAGL</t>
    <phoneticPr fontId="3" type="noConversion"/>
  </si>
  <si>
    <t>AGL</t>
    <phoneticPr fontId="3" type="noConversion"/>
  </si>
  <si>
    <t xml:space="preserve">Summer bill Off-peak balance </t>
  </si>
  <si>
    <t>Gas offers</t>
    <phoneticPr fontId="3" type="noConversion"/>
  </si>
  <si>
    <t>Retailer</t>
    <phoneticPr fontId="3" type="noConversion"/>
  </si>
  <si>
    <t>Offer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</si>
  <si>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</si>
  <si>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</si>
  <si>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Small Business Gas Offers </t>
    <phoneticPr fontId="3" type="noConversion"/>
  </si>
  <si>
    <t>POT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</si>
  <si>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</si>
  <si>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</si>
  <si>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</si>
  <si>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</si>
  <si>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</si>
  <si>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</si>
  <si>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</si>
  <si>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Annual bill incl conditional discounts</t>
    <phoneticPr fontId="3" type="noConversion"/>
  </si>
  <si>
    <t>1st off-peak rate (c/MJ)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</si>
  <si>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</si>
  <si>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</si>
  <si>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</si>
  <si>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</si>
  <si>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</si>
  <si>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</si>
  <si>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</si>
  <si>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</si>
  <si>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</si>
  <si>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Dual Fuel discount off bill (%)</t>
    <phoneticPr fontId="3" type="noConversion"/>
  </si>
  <si>
    <t>2nd off-peak rate (c/MJ)</t>
    <phoneticPr fontId="3" type="noConversion"/>
  </si>
  <si>
    <t>Envestra Albury</t>
  </si>
  <si>
    <t>bi-monthly</t>
    <phoneticPr fontId="3" type="noConversion"/>
  </si>
  <si>
    <t>Envestra Murray Valley</t>
    <phoneticPr fontId="3" type="noConversion"/>
  </si>
  <si>
    <t>Summer or winter peak (s/w)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</si>
  <si>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</si>
  <si>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</si>
  <si>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</si>
  <si>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</si>
  <si>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 xml:space="preserve">Everyday Saver 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</si>
  <si>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</si>
  <si>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</si>
  <si>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</si>
  <si>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Winter bill Peak balance</t>
  </si>
  <si>
    <t xml:space="preserve">Summer bill 2nd block Off-peak </t>
  </si>
  <si>
    <t>Summer bill 3rd block Off-peak</t>
  </si>
  <si>
    <t>Summer bill 4th block Off-peak</t>
  </si>
  <si>
    <t>NSW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</si>
  <si>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</si>
  <si>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</si>
  <si>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</si>
  <si>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</si>
  <si>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</si>
  <si>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</si>
  <si>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Retailer</t>
  </si>
  <si>
    <t>Name</t>
    <phoneticPr fontId="3" type="noConversion"/>
  </si>
  <si>
    <t>Sydney, Newcastle, Wollongong, Blue Mountains</t>
  </si>
  <si>
    <t>Cooma and Bombala</t>
  </si>
  <si>
    <t>Origin 3</t>
  </si>
  <si>
    <t>Origin 4</t>
  </si>
  <si>
    <t>Wagga Wagga and Uranquity</t>
  </si>
  <si>
    <t>Origin 5</t>
  </si>
  <si>
    <t>Tamworth</t>
  </si>
  <si>
    <t>Envestra</t>
    <phoneticPr fontId="3" type="noConversion"/>
  </si>
  <si>
    <t>ActewAGL 2</t>
  </si>
  <si>
    <t>Queanbeyan and Bundgendore</t>
  </si>
  <si>
    <t>ActewAGL 3</t>
  </si>
  <si>
    <t>Shoalhaven</t>
  </si>
  <si>
    <t>Albury, Moama and Jindera</t>
  </si>
  <si>
    <t>Murray Valley Towns</t>
  </si>
  <si>
    <t>Jemena</t>
    <phoneticPr fontId="3" type="noConversion"/>
  </si>
  <si>
    <t>Tumut and Gundagai</t>
    <phoneticPr fontId="3" type="noConversion"/>
  </si>
  <si>
    <t>Envestra</t>
    <phoneticPr fontId="3" type="noConversion"/>
  </si>
  <si>
    <t>Host retailer zones</t>
    <phoneticPr fontId="3" type="noConversion"/>
  </si>
  <si>
    <t>Areas covered</t>
    <phoneticPr fontId="3" type="noConversion"/>
  </si>
  <si>
    <t>Network</t>
    <phoneticPr fontId="3" type="noConversion"/>
  </si>
  <si>
    <t>Origin 1</t>
    <phoneticPr fontId="3" type="noConversion"/>
  </si>
  <si>
    <t>Envestra</t>
    <phoneticPr fontId="3" type="noConversion"/>
  </si>
  <si>
    <t>Origin 2</t>
    <phoneticPr fontId="3" type="noConversion"/>
  </si>
  <si>
    <t>Temora, Holbrook, Henty, Culcairn and Walla Walla</t>
    <phoneticPr fontId="3" type="noConversion"/>
  </si>
  <si>
    <t>ActewAGL 1</t>
    <phoneticPr fontId="3" type="noConversion"/>
  </si>
  <si>
    <t>Boroowa, Goulburn, Yass and Young</t>
    <phoneticPr fontId="3" type="noConversion"/>
  </si>
  <si>
    <t>Origin 6</t>
    <phoneticPr fontId="3" type="noConversion"/>
  </si>
  <si>
    <t>Origin 7</t>
    <phoneticPr fontId="3" type="noConversion"/>
  </si>
  <si>
    <t>Note: Annual consumption will be allocated to winter peak and summer off-peak as per retail offer (e.g a four month winter peak equals 33.33% of the year)</t>
  </si>
  <si>
    <t>Envestra Holbrook</t>
    <phoneticPr fontId="3" type="noConversion"/>
  </si>
  <si>
    <t xml:space="preserve">ActewAGL Queanbeyan </t>
    <phoneticPr fontId="3" type="noConversion"/>
  </si>
  <si>
    <t>Jemena Sydney</t>
    <phoneticPr fontId="3" type="noConversion"/>
  </si>
  <si>
    <t>Limited benefit period? (months)</t>
    <phoneticPr fontId="3" type="noConversion"/>
  </si>
  <si>
    <t>Business Savers</t>
    <phoneticPr fontId="3" type="noConversion"/>
  </si>
  <si>
    <t>$75 credit if signing up online</t>
    <phoneticPr fontId="3" type="noConversion"/>
  </si>
  <si>
    <t>Winter bill 5th block peak</t>
    <phoneticPr fontId="3" type="noConversion"/>
  </si>
  <si>
    <t>Summer bill 5th block Off-peak</t>
    <phoneticPr fontId="3" type="noConversion"/>
  </si>
  <si>
    <t>Winter bill 1st block peak</t>
  </si>
  <si>
    <t>Winter bill 2nd block peak</t>
  </si>
  <si>
    <t>Winter bill 3rd block peak</t>
  </si>
  <si>
    <t>Winter bill 4th block peak</t>
  </si>
  <si>
    <t>n</t>
    <phoneticPr fontId="3" type="noConversion"/>
  </si>
  <si>
    <t>Red Energy</t>
    <phoneticPr fontId="3" type="noConversion"/>
  </si>
  <si>
    <t>ActewAGL Shoalhaven</t>
  </si>
  <si>
    <t>Covau</t>
    <phoneticPr fontId="3" type="noConversion"/>
  </si>
  <si>
    <t>y</t>
    <phoneticPr fontId="3" type="noConversion"/>
  </si>
  <si>
    <t>Y</t>
    <phoneticPr fontId="3" type="noConversion"/>
  </si>
  <si>
    <t>Source: www.resourcesandenergy.nsw.gov.au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</si>
  <si>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</si>
  <si>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</si>
  <si>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</si>
  <si>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</si>
  <si>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</si>
  <si>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changes to SME energy offers in NSW.  </t>
    <phoneticPr fontId="3" type="noConversion"/>
  </si>
  <si>
    <t>AGL</t>
  </si>
  <si>
    <t>Covau</t>
  </si>
  <si>
    <t>EnergyAustralia</t>
  </si>
  <si>
    <t>Origin Energy</t>
  </si>
  <si>
    <t>Red Energy</t>
  </si>
  <si>
    <t>ActewAGL</t>
    <phoneticPr fontId="3" type="noConversion"/>
  </si>
  <si>
    <t>NSW Retailers:</t>
    <phoneticPr fontId="3" type="noConversion"/>
  </si>
  <si>
    <t>Basic Business</t>
    <phoneticPr fontId="3" type="noConversion"/>
  </si>
  <si>
    <t>POT discount off bill (%)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</si>
  <si>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</si>
  <si>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</si>
  <si>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</si>
  <si>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</si>
  <si>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</si>
  <si>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</si>
  <si>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</si>
  <si>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</si>
  <si>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</si>
  <si>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</si>
  <si>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</si>
  <si>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</si>
  <si>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</si>
  <si>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Envestra Cooma</t>
  </si>
  <si>
    <t>NSW</t>
    <phoneticPr fontId="3" type="noConversion"/>
  </si>
  <si>
    <t>Origin Energy</t>
    <phoneticPr fontId="3" type="noConversion"/>
  </si>
  <si>
    <t>Envestra Tumut</t>
  </si>
  <si>
    <t>Envestra Wagga Wagga</t>
  </si>
  <si>
    <t>Account credit</t>
    <phoneticPr fontId="3" type="noConversion"/>
  </si>
  <si>
    <t>n</t>
    <phoneticPr fontId="3" type="noConversion"/>
  </si>
  <si>
    <t>N</t>
    <phoneticPr fontId="3" type="noConversion"/>
  </si>
  <si>
    <t>EnergyAustralia</t>
    <phoneticPr fontId="3" type="noConversion"/>
  </si>
  <si>
    <t>y</t>
    <phoneticPr fontId="3" type="noConversion"/>
  </si>
  <si>
    <t>bi-monthly</t>
    <phoneticPr fontId="3" type="noConversion"/>
  </si>
  <si>
    <t>n</t>
    <phoneticPr fontId="3" type="noConversion"/>
  </si>
  <si>
    <t>NSW</t>
    <phoneticPr fontId="3" type="noConversion"/>
  </si>
  <si>
    <t>2nd step (MJ)</t>
    <phoneticPr fontId="3" type="noConversion"/>
  </si>
  <si>
    <t>Number of peak bills</t>
    <phoneticPr fontId="3" type="noConversion"/>
  </si>
  <si>
    <t>Supply charge (per annum)</t>
    <phoneticPr fontId="3" type="noConversion"/>
  </si>
  <si>
    <t>Summer bill 1st block Off-peak</t>
    <phoneticPr fontId="3" type="noConversion"/>
  </si>
  <si>
    <t>October</t>
  </si>
  <si>
    <t>Jemena Sydney</t>
    <phoneticPr fontId="3" type="noConversion"/>
  </si>
  <si>
    <t>y</t>
    <phoneticPr fontId="3" type="noConversion"/>
  </si>
  <si>
    <t>Freedom</t>
  </si>
  <si>
    <t>https://www.energymadeeasy.gov.au/offer/551194?utm_source=AGL&amp;utm_campaign=bpi-retailer&amp;utm_content=AGL551194MS</t>
  </si>
  <si>
    <t>https://www.energymadeeasy.gov.au/offer/528945?utm_source=CovaU&amp;utm_campaign=bpi-retailer&amp;utm_content=COV528945MS</t>
  </si>
  <si>
    <t>https://www.energymadeeasy.gov.au/offer/588587?utm_source=EnergyAustralia&amp;utm_campaign=bpi-retailer&amp;utm_content=ENE588587MS</t>
  </si>
  <si>
    <t>https://www.energymadeeasy.gov.au/offer/685904?postcode=2000&amp;fuelType=G&amp;customerType=smallBusiness&amp;distributor-G=44&amp;provider-G=9649&amp;gasBillStart=01/08/2018&amp;gasBillEnd=01/10/2018&amp;gasTotalUsage=10000</t>
  </si>
  <si>
    <t>https://www.energymadeeasy.gov.au/offer/669187?postcode=2000&amp;fuelType=G&amp;customerType=smallBusiness&amp;distributor-G=44&amp;provider-G=9634&amp;gasBillStart=01/08/2018&amp;gasBillEnd=01/10/2018&amp;gasTotalUsage=10000</t>
  </si>
  <si>
    <t>Business plan</t>
  </si>
  <si>
    <t>https://www.energymadeeasy.gov.au/offer/619133?utm_source=ActewAGL&amp;utm_campaign=bpi-retailer&amp;utm_content=ACT619133SS</t>
  </si>
  <si>
    <t>https://www.energymadeeasy.gov.au/offer/588586?utm_source=EnergyAustralia&amp;utm_campaign=bpi-retailer&amp;utm_content=ENE588586MS</t>
  </si>
  <si>
    <t>https://www.energymadeeasy.gov.au/offer/619136?utm_source=ActewAGL&amp;utm_campaign=bpi-retailer&amp;utm_content=ACT619136SS</t>
  </si>
  <si>
    <t>https://www.energymadeeasy.gov.au/offer/685912?postcode=2340&amp;fuelType=G&amp;customerType=smallBusiness&amp;distributor-G=7&amp;provider-G=9649&amp;gasBillStart=02/08/2018&amp;gasBillEnd=02/10/2018&amp;gasTotalUsage=10000</t>
  </si>
  <si>
    <t>https://www.energymadeeasy.gov.au/offer/685906?postcode=2640&amp;fuelType=G&amp;customerType=smallBusiness&amp;distributor-G=16&amp;provider-G=9637&amp;gasBillStart=01/08/2018&amp;gasBillEnd=01/10/2018&amp;gasTotalUsage=10000</t>
  </si>
  <si>
    <t>https://www.energymadeeasy.gov.au/offer/588584?postcode=2640&amp;fuelType=G&amp;customerType=smallBusiness&amp;distributor-G=16&amp;provider-G=9637&amp;gasBillStart=01/08/2018&amp;gasBillEnd=01/10/2018&amp;gasTotalUsage=10000</t>
  </si>
  <si>
    <t>https://www.energymadeeasy.gov.au/offer/685911?postcode=2630&amp;fuelType=G&amp;customerType=smallBusiness&amp;distributor-G=16&amp;provider-G=9649&amp;gasBillStart=01/08/2018&amp;gasBillEnd=01/10/2018&amp;gasTotalUsage=10000</t>
  </si>
  <si>
    <t>https://www.energymadeeasy.gov.au/offer/685910?postcode=2644&amp;fuelType=G&amp;customerType=smallBusiness&amp;distributor-G=16&amp;provider-G=9649&amp;gasBillStart=01/08/2018&amp;gasBillEnd=01/10/2018&amp;gasTotalUsage=10000</t>
  </si>
  <si>
    <t>https://www.energymadeeasy.gov.au/offer/685918?postcode=2720&amp;fuelType=G&amp;customerType=smallBusiness&amp;distributor-G=16&amp;provider-G=9649&amp;gasBillStart=01/08/2018&amp;gasBillEnd=01/10/2018&amp;gasTotalUsage=10000</t>
  </si>
  <si>
    <t>https://www.energymadeeasy.gov.au/offer/669184/print?postcode=2720&amp;fuelType=G&amp;distributor-G=24</t>
  </si>
  <si>
    <t>https://www.energymadeeasy.gov.au/offer/669182/print?postcode=2630&amp;fuelType=G&amp;distributor-G=26</t>
  </si>
  <si>
    <t>https://www.energymadeeasy.gov.au/offer/685908?postcode=2650&amp;fuelType=G&amp;customerType=smallBusiness&amp;distributor-G=16&amp;provider-G=9649&amp;gasBillStart=01/07/2018&amp;gasBillEnd=02/10/2018&amp;gasTotalUsage=10000</t>
  </si>
  <si>
    <t>Standard plan</t>
  </si>
  <si>
    <t>https://www.energymadeeasy.gov.au/offer/864770?utm_source=AGL&amp;utm_campaign=bpi-retailer&amp;utm_medium=retailer</t>
  </si>
  <si>
    <t>https://www.energymadeeasy.gov.au/offer/863144?utm_source=CovaU&amp;utm_campaign=bpi-retailer&amp;utm_medium=retailer</t>
  </si>
  <si>
    <t>https://www.energymadeeasy.gov.au/offer/769783?utm_source=EnergyAustralia&amp;utm_campaign=bpi-retailer&amp;utm_medium=retailer&amp;postcode=2000</t>
  </si>
  <si>
    <t>https://www.energymadeeasy.gov.au/offer/769784?utm_source=EnergyAustralia&amp;utm_campaign=bpi-retailer&amp;utm_medium=retailer&amp;postcode=2620</t>
  </si>
  <si>
    <t>https://www.energymadeeasy.gov.au/offer/769782?utm_source=EnergyAustralia&amp;utm_campaign=bpi-retailer&amp;utm_medium=retailer&amp;postcode=2586</t>
  </si>
  <si>
    <t>https://www.energymadeeasy.gov.au/offer/814145/print?postcode=2000&amp;fuelType=G&amp;distributor-G=44</t>
  </si>
  <si>
    <t>https://www.energymadeeasy.gov.au/offer/814160/print?postcode=2630&amp;fuelType=G&amp;distributor-G=26</t>
  </si>
  <si>
    <t>https://www.energymadeeasy.gov.au/offer/814154/print?postcode=2720&amp;fuelType=G&amp;distributor-G=24</t>
  </si>
  <si>
    <t xml:space="preserve">April </t>
  </si>
  <si>
    <t>*Gas market and regulated offers as of April 2016, April 2017, October 2017, April 2018, October 2018,</t>
  </si>
  <si>
    <t>Jemena Sydney</t>
  </si>
  <si>
    <t>Total Plan</t>
  </si>
  <si>
    <t>Click Energy</t>
  </si>
  <si>
    <t xml:space="preserve">Business Start Gas </t>
  </si>
  <si>
    <t>ActewAGL</t>
  </si>
  <si>
    <t>https://www.actewagl.com.au/~/media/actewagl/actewagl-files/products-and-services/retail-prices/natural-gas-retail-prices/nsw_gas_prices-2019.pdf?la=en&amp;hash=DDEB958837C2FDFF53AF3D592A558F39D4802C2D</t>
  </si>
  <si>
    <t>Capital Region</t>
  </si>
  <si>
    <t>https://www.energymadeeasy.gov.au/offer/1008894?utm_source=EnergyAustralia&amp;utm_campaign=bpi-retailer&amp;utm_medium=retailer&amp;postcode=2580</t>
  </si>
  <si>
    <t>AGN Albury</t>
  </si>
  <si>
    <t>https://www.energymadeeasy.gov.au/offer/1008885?utm_source=EnergyAustralia&amp;utm_campaign=bpi-retailer&amp;utm_medium=retailer&amp;postcode=2640</t>
  </si>
  <si>
    <t>AGN Cooma</t>
  </si>
  <si>
    <t>AGN Holbrook</t>
  </si>
  <si>
    <t>AGN Murray Valley</t>
  </si>
  <si>
    <t>https://www.energymadeeasy.gov.au/offer/1008882?utm_source=EnergyAustralia&amp;utm_campaign=bpi-retailer&amp;utm_medium=retailer&amp;postcode=2647</t>
  </si>
  <si>
    <t>AGN Tumut</t>
  </si>
  <si>
    <t>https://www.energymadeeasy.gov.au/offer/1067356/print?postcode=2720&amp;fuelType=G&amp;distributor-G=24</t>
  </si>
  <si>
    <t>AGN Wagga Wagga</t>
  </si>
  <si>
    <t>https://www.energymadeeasy.gov.au/offer/936430</t>
  </si>
  <si>
    <t>Business Flexi</t>
  </si>
  <si>
    <t>https://www.energymadeeasy.gov.au/offer/958429?postcode=2000&amp;fuelType=G&amp;customerType=smallBusiness&amp;distributor-G=44&amp;provider-G=notSure&amp;gasBillStart=01/09/2019&amp;gasBillEnd=01/10/2019&amp;gasTotalUsage=4000</t>
  </si>
  <si>
    <t xml:space="preserve">Business Saver </t>
  </si>
  <si>
    <t>https://www.energymadeeasy.gov.au/offer/1067359?postcode=2000&amp;fuelType=G&amp;customerType=smallBusiness&amp;distributor-G=44&amp;provider-G=notSure&amp;gasBillStart=01/09/2019&amp;gasBillEnd=01/10/2019&amp;gasTotalUsage=4000</t>
  </si>
  <si>
    <t>Business Freedom</t>
  </si>
  <si>
    <t>https://www.energymadeeasy.gov.au/offer/1040404?postcode=2000&amp;fuelType=G&amp;customerType=smallBusiness&amp;distributor-G=44&amp;provider-G=notSure&amp;gasBillStart=01/09/2019&amp;gasBillEnd=01/10/2019&amp;gasTotalUsage=4000</t>
  </si>
  <si>
    <t>Simply Energy</t>
  </si>
  <si>
    <t xml:space="preserve">Business Plus </t>
  </si>
  <si>
    <t>https://www.energymadeeasy.gov.au/offer/958417?postcode=2340&amp;fuelType=G&amp;customerType=smallBusiness&amp;distributor-G=7&amp;provider-G=notSure&amp;gasBillStart=01/09/2019&amp;gasBillEnd=01/10/2019&amp;gasTotalUsage=4000</t>
  </si>
  <si>
    <t>https://www.energymadeeasy.gov.au/offer/958387?postcode=2640&amp;fuelType=G&amp;customerType=smallBusiness&amp;distributor-G=16&amp;provider-G=notSure&amp;gasBillStart=01/09/2019&amp;gasBillEnd=01/10/2019&amp;gasTotalUsage=4000</t>
  </si>
  <si>
    <t>https://www.energymadeeasy.gov.au/offer/958393?postcode=2630&amp;fuelType=G&amp;customerType=smallBusiness&amp;distributor-G=16&amp;gasBillStart=01/09/2019&amp;gasBillEnd=01/10/2019&amp;gasTotalUsage=4000&amp;provider-G=notSure</t>
  </si>
  <si>
    <t>https://www.energymadeeasy.gov.au/offer/1008891?utm_source=EnergyAustralia&amp;utm_campaign=bpi-retailer&amp;utm_medium=retailer&amp;postcode=2000</t>
  </si>
  <si>
    <t>https://www.energymadeeasy.gov.au/offer/958402?postcode=2647&amp;fuelType=G&amp;customerType=smallBusiness&amp;distributor-G=16&amp;provider-G=notSure&amp;gasBillStart=01/09/2019&amp;gasBillEnd=01/10/2019&amp;gasTotalUsage=4000</t>
  </si>
  <si>
    <t>https://www.energymadeeasy.gov.au/offer/958381?postcode=2720&amp;fuelType=G&amp;customerType=smallBusiness&amp;distributor-G=16&amp;gasBillStart=01/09/2019&amp;gasBillEnd=01/10/2019&amp;gasTotalUsage=4000&amp;provider-G=notSure</t>
  </si>
  <si>
    <t>https://www.energymadeeasy.gov.au/offer/958411?postcode=2650&amp;fuelType=G&amp;customerType=smallBusiness&amp;distributor-G=16&amp;gasBillStart=01/09/2019&amp;gasBillEnd=01/10/2019&amp;gasTotalUsage=4000&amp;provider-G=notSure</t>
  </si>
  <si>
    <t>https://www.energymadeeasy.gov.au/offer/1067353/print?postcode=2630&amp;fuelType=G&amp;distributor-G=26</t>
  </si>
  <si>
    <t>Essentials Saver</t>
  </si>
  <si>
    <t>https://www.energymadeeasy.gov.au/offer/1075307?utm_source=AGL&amp;utm_campaign=bpi-retailer&amp;utm_medium=retailer</t>
  </si>
  <si>
    <t>https://www.energymadeeasy.gov.au/offer/1075310?utm_source=AGL&amp;utm_campaign=bpi-retailer&amp;utm_medium=retailer</t>
  </si>
  <si>
    <t>https://www.energymadeeasy.gov.au/offer/1075319?utm_source=AGL&amp;utm_campaign=bpi-retailer&amp;utm_medium=retailer</t>
  </si>
  <si>
    <t>https://www.energymadeeasy.gov.au/offer/1082495?utm_source=Simply%20Energy&amp;utm_campaign=bpi-retailer&amp;utm_content=SIM910197MS&amp;postcode=2000</t>
  </si>
  <si>
    <t>https://www.energymadeeasy.gov.au/offer/1046071?utm_source=ActewAGL&amp;utm_campaign=bpi-retailer&amp;utm_medium=retailer&amp;tab=G</t>
  </si>
  <si>
    <t>https://www.energymadeeasy.gov.au/offer/958405?postcode=2644&amp;fuelType=G&amp;customerType=smallBusiness&amp;distributor-G=16&amp;provider-G=notSure&amp;gasBillStart=01/09/2019&amp;gasBillEnd=01/11/2019&amp;gasTotalUsage=4000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</si>
  <si>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</si>
  <si>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</si>
  <si>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</si>
  <si>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</si>
  <si>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</si>
  <si>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</si>
  <si>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</si>
  <si>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</si>
  <si>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</si>
  <si>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</si>
  <si>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</si>
  <si>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</si>
  <si>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</si>
  <si>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Mandatory shortened billing cycle (months)</t>
  </si>
  <si>
    <t>Source</t>
  </si>
  <si>
    <t>Peak proportion</t>
  </si>
  <si>
    <t>Off peak proportion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</si>
  <si>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</si>
  <si>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</si>
  <si>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</si>
  <si>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</si>
  <si>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</si>
  <si>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>Insert annual consumption (MJ):</t>
  </si>
  <si>
    <t xml:space="preserve">*The spreadsheets are interactive where the user can adjust annual consumption (MJ) </t>
  </si>
  <si>
    <t>https://www.energymadeeasy.gov.au/offer/1107531?utm_source=AGL&amp;utm_campaign=bpi-retailer&amp;utm_medium=retailer</t>
  </si>
  <si>
    <t>https://www.energymadeeasy.gov.au/offer/1107528?utm_source=AGL&amp;utm_campaign=bpi-retailer&amp;utm_medium=retailer</t>
  </si>
  <si>
    <t>https://www.energymadeeasy.gov.au/offer/1124641?utm_source=EnergyAustralia&amp;utm_campaign=bpi-retailer&amp;utm_medium=retailer&amp;postcode=2620</t>
  </si>
  <si>
    <t>https://www.energymadeeasy.gov.au/offer/1124639?utm_source=EnergyAustralia&amp;utm_campaign=bpi-retailer&amp;utm_medium=retailer&amp;postcode=2586</t>
  </si>
  <si>
    <t>https://www.energymadeeasy.gov.au/offer/1124637?utm_source=EnergyAustralia&amp;utm_campaign=bpi-retailer&amp;utm_medium=retailer&amp;postcode=2640</t>
  </si>
  <si>
    <t>https://www.energymadeeasy.gov.au/offer/1056266?utm_source=Origin%20Energy&amp;utm_campaign=bpi-retailer&amp;utm_medium=retailer</t>
  </si>
  <si>
    <t>https://www.energymadeeasy.gov.au/offer/1056262?utm_source=Origin%20Energy&amp;utm_campaign=bpi-retailer&amp;utm_medium=retailer</t>
  </si>
  <si>
    <t>https://www.energymadeeasy.gov.au/plan?id=ENE32441MBG&amp;utm_source=EnergyAustralia&amp;utm_campaign=bpi-retailer&amp;utm_medium=retailer&amp;postcode=2000</t>
  </si>
  <si>
    <t>https://www.energymadeeasy.gov.au/plan?id=ORI19101MBG&amp;postcode=2000</t>
  </si>
  <si>
    <t>https://www.energymadeeasy.gov.au/plan?id=AGL15366MBG&amp;postcode=2000</t>
  </si>
  <si>
    <t>https://www.energymadeeasy.gov.au/plan?id=ACT26000MBD&amp;postcode=2620</t>
  </si>
  <si>
    <t>https://www.energymadeeasy.gov.au/plan?id=ACT25998MBD&amp;postcode=2586</t>
  </si>
  <si>
    <t>https://www.energymadeeasy.gov.au/plan?id=COV14204MBG1&amp;postcode=2000</t>
  </si>
  <si>
    <t>https://www.energymadeeasy.gov.au/plan?id=RED21397MBG2&amp;postcode=2000</t>
  </si>
  <si>
    <t>https://www.energymadeeasy.gov.au/plan?id=CLI40004MBG1&amp;postcode=2000</t>
  </si>
  <si>
    <t>https://www.energymadeeasy.gov.au/plan?id=SIM20125MBG1&amp;postcode=2000</t>
  </si>
  <si>
    <t>https://www.energymadeeasy.gov.au/plan?id=RED21399MBG&amp;postcode=2630</t>
  </si>
  <si>
    <t>Business Essentials Saver</t>
  </si>
  <si>
    <t>https://www.energymadeeasy.gov.au/plan?id=RED21397MBG&amp;postcode=2000</t>
  </si>
  <si>
    <t>Business Freedom Plus</t>
  </si>
  <si>
    <t>https://www.energymadeeasy.gov.au/plan?id=COV76269MBG1&amp;postcode=2000</t>
  </si>
  <si>
    <t xml:space="preserve">Business Pin Gas </t>
  </si>
  <si>
    <t>https://www.energymadeeasy.gov.au/plan?id=CLI65185MBG1&amp;postcode=2000</t>
  </si>
  <si>
    <t>https://www.energymadeeasy.gov.au/plan?id=SIM61702MBG4&amp;postcode=2000</t>
  </si>
  <si>
    <t>https://www.energymadeeasy.gov.au/plan?id=ACT65072MBD&amp;postcode=2620</t>
  </si>
  <si>
    <t>https://www.energymadeeasy.gov.au/plan?id=ACT65420MBD&amp;postcode=2586</t>
  </si>
  <si>
    <t>https://www.energymadeeasy.gov.au/plan?id=ACT64477SBG2&amp;utm_source=ActewAGL&amp;utm_campaign=bpi-retailer&amp;utm_medium=retailer&amp;postcode=2540</t>
  </si>
  <si>
    <t>https://www.energymadeeasy.gov.au/plan?id=ENE32440MBG&amp;utm_source=EnergyAustralia&amp;utm_campaign=bpi-retailer&amp;utm_medium=retailer&amp;postcode=2620</t>
  </si>
  <si>
    <t>https://www.energymadeeasy.gov.au/plan?id=ORI18986MBG&amp;postcode=2340</t>
  </si>
  <si>
    <t>https://www.energymadeeasy.gov.au/plan?id=ENE32444MBG&amp;utm_source=EnergyAustralia&amp;utm_campaign=bpi-retailer&amp;utm_medium=retailer&amp;postcode=2640</t>
  </si>
  <si>
    <t>https://www.energymadeeasy.gov.au/plan?id=ORI19095MBG3&amp;utm_source=Origin%20Energy&amp;utm_campaign=bpi-retailer&amp;utm_medium=retailer&amp;postcode=2640</t>
  </si>
  <si>
    <t>https://www.energymadeeasy.gov.au/plan?id=AGL15367MBG2&amp;utm_source=AGL&amp;utm_campaign=bpi-retailer&amp;utm_medium=retailer&amp;postcode=2640</t>
  </si>
  <si>
    <t>https://www.energymadeeasy.gov.au/plan?id=ORI18992MBG&amp;postcode=2630</t>
  </si>
  <si>
    <t>https://www.energymadeeasy.gov.au/plan?id=ORI18990MBG3&amp;utm_source=Origin%20Energy&amp;utm_campaign=bpi-retailer&amp;utm_medium=retailer&amp;postcode=2644</t>
  </si>
  <si>
    <t>https://www.energymadeeasy.gov.au/plan?id=ORI19097MBG3&amp;utm_source=Origin%20Energy&amp;utm_campaign=bpi-retailer&amp;utm_medium=retailer&amp;postcode=2643</t>
  </si>
  <si>
    <t>https://www.energymadeeasy.gov.au/plan?id=AGL15370MBG2&amp;utm_source=AGL&amp;utm_campaign=bpi-retailer&amp;utm_medium=retailer&amp;postcode=2643</t>
  </si>
  <si>
    <t>https://www.energymadeeasy.gov.au/plan?id=ORI18994MBG&amp;postcode=2720</t>
  </si>
  <si>
    <t>https://www.energymadeeasy.gov.au/plan?id=RED21398MBG&amp;postcode=2720</t>
  </si>
  <si>
    <t>https://www.energymadeeasy.gov.au/plan?id=ORI18988MBG3&amp;utm_source=Origin%20Energy&amp;utm_campaign=bpi-retailer&amp;utm_medium=retailer&amp;postcode=2650</t>
  </si>
  <si>
    <t>https://www.energymadeeasy.gov.au/plan?id=AGL15383MBG&amp;postcode=2000</t>
  </si>
  <si>
    <t>https://www.energymadeeasy.gov.au/plan?id=AGL15382MBG3&amp;utm_source=AGL&amp;utm_campaign=bpi-retailer&amp;utm_medium=retailer&amp;postcode=2640</t>
  </si>
  <si>
    <t>https://www.energymadeeasy.gov.au/plan?id=AGL15379MBG3&amp;utm_source=AGL&amp;utm_campaign=bpi-retailer&amp;utm_medium=retailer&amp;postcode=2643</t>
  </si>
  <si>
    <t>https://www.energymadeeasy.gov.au/plan?id=ORI19102MBG&amp;postcode=2000</t>
  </si>
  <si>
    <t>https://www.energymadeeasy.gov.au/plan?id=ORI18985MBG&amp;postcode=2340</t>
  </si>
  <si>
    <t>Not available</t>
  </si>
  <si>
    <t>Alinta Energy</t>
  </si>
  <si>
    <t>BusinessDeal</t>
  </si>
  <si>
    <t>https://www.energymadeeasy.gov.au/plan?id=ALI152665MBG&amp;postcode=2000</t>
  </si>
  <si>
    <t>https://www.energymadeeasy.gov.au/plan?id=SIM180388MBG2&amp;postcode=2000</t>
  </si>
  <si>
    <t>https://www.energymadeeasy.gov.au/plan?id=ENE211800MBG1&amp;postcode=2000</t>
  </si>
  <si>
    <t>Discover Energy</t>
  </si>
  <si>
    <t>Budget</t>
  </si>
  <si>
    <t>https://www.energymadeeasy.gov.au/plan?id=DEN82792MBG1&amp;postcode=2000</t>
  </si>
  <si>
    <t>Business Flexible Saver</t>
  </si>
  <si>
    <t>https://www.energymadeeasy.gov.au/plan?id=AGL238829MBG&amp;postcode=2000</t>
  </si>
  <si>
    <t>https://www.energymadeeasy.gov.au/plan?id=ENE32443MBG&amp;utm_source=EnergyAustralia&amp;utm_campaign=bpi-retailer&amp;utm_medium=retailer&amp;postcode=2647</t>
  </si>
  <si>
    <t>https://www.energymadeeasy.gov.au/plan?id=AGL238832MBG5&amp;utm_source=AGL&amp;utm_campaign=bpi-retailer&amp;utm_medium=retailer&amp;postcode=2640</t>
  </si>
  <si>
    <t>https://www.energymadeeasy.gov.au/plan?id=AGL238830MBG5&amp;utm_source=AGL&amp;utm_campaign=bpi-retailer&amp;utm_medium=retailer&amp;postcode=2643</t>
  </si>
  <si>
    <t>Business Go</t>
  </si>
  <si>
    <t>https://www.energymadeeasy.gov.au/plan?id=ORI151090MBG&amp;postcode=2000</t>
  </si>
  <si>
    <t>https://www.energymadeeasy.gov.au/plan?id=ORI151089MBG&amp;postcode=2340</t>
  </si>
  <si>
    <t>https://www.energymadeeasy.gov.au/plan?id=ORI151102MBG5&amp;utm_source=Origin%20Energy&amp;utm_campaign=bpi-retailer&amp;utm_medium=retailer&amp;postcode=2640</t>
  </si>
  <si>
    <t>https://www.energymadeeasy.gov.au/plan?id=ORI151086MBG&amp;postcode=2630</t>
  </si>
  <si>
    <t>https://www.energymadeeasy.gov.au/plan?id=ORI151097MBG5&amp;utm_source=Origin%20Energy&amp;utm_campaign=bpi-retailer&amp;utm_medium=retailer&amp;postcode=2644</t>
  </si>
  <si>
    <t>https://www.energymadeeasy.gov.au/plan?id=ORI151085MBG5&amp;utm_source=Origin%20Energy&amp;utm_campaign=bpi-retailer&amp;utm_medium=retailer&amp;postcode=2643</t>
  </si>
  <si>
    <t>https://www.energymadeeasy.gov.au/plan?id=ORI151088MBG&amp;postcode=2720</t>
  </si>
  <si>
    <t>https://www.energymadeeasy.gov.au/plan?id=ORI151094MBG5&amp;utm_source=Origin%20Energy&amp;utm_campaign=bpi-retailer&amp;utm_medium=retailer&amp;postcode=2650</t>
  </si>
  <si>
    <t>https://www.energymadeeasy.gov.au/plan?id=ACT64477SBG3&amp;utm_source=ActewAGL&amp;utm_campaign=bpi-retailer&amp;utm_medium=retailer&amp;postcode=2540</t>
  </si>
  <si>
    <t>https://www.energymadeeasy.gov.au/plan?id=ALI152665MBG4&amp;postcode=2000</t>
  </si>
  <si>
    <t>https://www.energymadeeasy.gov.au/plan?id=SIM240367MBG1&amp;postcode=2000</t>
  </si>
  <si>
    <t xml:space="preserve">Business Freedom </t>
  </si>
  <si>
    <t>https://www.energymadeeasy.gov.au/plan?id=COV283949MBG1&amp;postcode=2000</t>
  </si>
  <si>
    <t>https://www.energymadeeasy.gov.au/plan?id=DEN254576MBG1&amp;postcode=2000</t>
  </si>
  <si>
    <t>Fixed price (months)</t>
  </si>
  <si>
    <t>Benefit period (months)</t>
  </si>
  <si>
    <t>Business Value Saver</t>
  </si>
  <si>
    <t>https://www.energymadeeasy.gov.au/plan?id=AGL361374MBG2&amp;postcode=2000</t>
  </si>
  <si>
    <t>https://www.energymadeeasy.gov.au/plan?id=ENE32441MBG6&amp;postcode=2000</t>
  </si>
  <si>
    <t>https://www.energymadeeasy.gov.au/plan?id=ORI151090MBG6&amp;postcode=2000</t>
  </si>
  <si>
    <t>https://www.energymadeeasy.gov.au/plan?id=RED21397MBG9&amp;postcode=2000</t>
  </si>
  <si>
    <t>https://www.energymadeeasy.gov.au/plan?id=ALI152664MBG6&amp;postcode=2000</t>
  </si>
  <si>
    <t>https://www.energymadeeasy.gov.au/plan?id=ENE32440MBG5&amp;postcode=2620</t>
  </si>
  <si>
    <t>https://www.energymadeeasy.gov.au/plan?id=ORI151089MBG6&amp;postcode=2340</t>
  </si>
  <si>
    <t>https://www.energymadeeasy.gov.au/plan?id=ENE32444MBG4&amp;postcode=2640</t>
  </si>
  <si>
    <t>https://www.energymadeeasy.gov.au/plan?id=ORI151102MBG7&amp;postcode=2640</t>
  </si>
  <si>
    <t>https://www.energymadeeasy.gov.au/plan?id=ORI151086MBG6&amp;postcode=2630</t>
  </si>
  <si>
    <t>https://www.energymadeeasy.gov.au/plan?id=RED21399MBG8&amp;postcode=2630</t>
  </si>
  <si>
    <t>https://www.energymadeeasy.gov.au/plan?id=ORI151097MBG6&amp;postcode=2644</t>
  </si>
  <si>
    <t>https://www.energymadeeasy.gov.au/plan?id=ENE32443MBG4&amp;postcode=2647</t>
  </si>
  <si>
    <t>https://www.energymadeeasy.gov.au/plan?id=ORI151085MBG7&amp;postcode=2647</t>
  </si>
  <si>
    <t>https://www.energymadeeasy.gov.au/plan?id=ORI151088MBG6&amp;postcode=2720</t>
  </si>
  <si>
    <t>https://www.energymadeeasy.gov.au/plan?id=RED21398MBG8&amp;postcode=2720</t>
  </si>
  <si>
    <t>https://www.energymadeeasy.gov.au/plan?id=ORI151094MBG6&amp;postcode=2650</t>
  </si>
  <si>
    <t>https://www.energymadeeasy.gov.au/plan?id=COV354587MBG1&amp;postcode=2650</t>
  </si>
  <si>
    <t>https://www.energymadeeasy.gov.au/plan?id=RED21355MBG8&amp;postcode=2650</t>
  </si>
  <si>
    <t>https://www.energymadeeasy.gov.au/plan?id=AGL361376MBG2&amp;postcode=2650</t>
  </si>
  <si>
    <t>https://www.energymadeeasy.gov.au/plan?id=RED21290MBG8&amp;postcode=2647</t>
  </si>
  <si>
    <t>https://www.energymadeeasy.gov.au/plan?id=AGL361372MBG2&amp;postcode=2644</t>
  </si>
  <si>
    <t>https://www.energymadeeasy.gov.au/plan?id=RED21290MBG8&amp;postcode=2644</t>
  </si>
  <si>
    <t>https://www.energymadeeasy.gov.au/plan?id=RED21298MBG8&amp;postcode=2640</t>
  </si>
  <si>
    <t>https://www.energymadeeasy.gov.au/plan?id=COV353230MBG2&amp;postcode=2340</t>
  </si>
  <si>
    <t>https://www.energymadeeasy.gov.au/plan?id=RED95260MBG6&amp;postcode=2340</t>
  </si>
  <si>
    <t>E-billing only</t>
  </si>
  <si>
    <t>https://www.energymadeeasy.gov.au/plan?id=AGL361374MBG3&amp;postcode=2000</t>
  </si>
  <si>
    <t>https://www.energymadeeasy.gov.au/plan?id=ALI463725MBG3&amp;postcode=2000</t>
  </si>
  <si>
    <t>Business Go Variable</t>
  </si>
  <si>
    <t>https://www.energymadeeasy.gov.au/plan?id=ORI430604MBG1&amp;postcode=2000</t>
  </si>
  <si>
    <t>Powershop</t>
  </si>
  <si>
    <t>Carbon Neutral</t>
  </si>
  <si>
    <t>https://www.energymadeeasy.gov.au/plan?id=PSH402144MBG1&amp;postcode=2000</t>
  </si>
  <si>
    <t>Business Balance Plan</t>
  </si>
  <si>
    <t>https://www.energymadeeasy.gov.au/plan?id=ORI430603MBG1&amp;postcode=2340</t>
  </si>
  <si>
    <t>https://www.energymadeeasy.gov.au/plan?id=RED95259MBG4&amp;postcode=2340</t>
  </si>
  <si>
    <t>https://www.energymadeeasy.gov.au/plan?id=ORI430607MBG1&amp;postcode=2640</t>
  </si>
  <si>
    <t>https://www.energymadeeasy.gov.au/plan?id=AGL361373MBG3&amp;postcode=2640</t>
  </si>
  <si>
    <t>https://www.energymadeeasy.gov.au/plan?id=ORI430602MBG1&amp;postcode=2630</t>
  </si>
  <si>
    <t>https://www.energymadeeasy.gov.au/plan?id=RED21399MBG11&amp;postcode=2630</t>
  </si>
  <si>
    <t>https://www.energymadeeasy.gov.au/plan?id=ORI430606MBG1&amp;postcode=2644</t>
  </si>
  <si>
    <t>https://www.energymadeeasy.gov.au/plan?id=AGL361372MBG3&amp;postcode=2644</t>
  </si>
  <si>
    <t>https://www.energymadeeasy.gov.au/plan?id=RED21354MBG11&amp;postcode=2644</t>
  </si>
  <si>
    <t>https://www.energymadeeasy.gov.au/plan?id=ORI430598MBG1&amp;postcode=2647</t>
  </si>
  <si>
    <t>https://www.energymadeeasy.gov.au/plan?id=AGL361375MBG3&amp;postcode=2647</t>
  </si>
  <si>
    <t>https://www.energymadeeasy.gov.au/plan?id=ENE211803MBG9&amp;postcode=2647</t>
  </si>
  <si>
    <t>https://www.energymadeeasy.gov.au/plan?id=RED21290MBG12&amp;postcode=2647</t>
  </si>
  <si>
    <t>https://www.energymadeeasy.gov.au/plan?id=ORI430599MBG1&amp;postcode=2720</t>
  </si>
  <si>
    <t>https://www.energymadeeasy.gov.au/plan?id=RED21398MBG11&amp;postcode=2720</t>
  </si>
  <si>
    <t>https://www.energymadeeasy.gov.au/plan?id=ORI430605MBG1&amp;postcode=2650</t>
  </si>
  <si>
    <t>https://www.energymadeeasy.gov.au/plan?id=AGL361376MBG3&amp;postcode=2650</t>
  </si>
  <si>
    <t>https://www.energymadeeasy.gov.au/plan?id=RED21355MBG11&amp;postcode=2650</t>
  </si>
  <si>
    <t>https://www.energymadeeasy.gov.au/plan?id=ACT202798MBG6&amp;postcode=2620</t>
  </si>
  <si>
    <t>https://www.energymadeeasy.gov.au/plan?id=ACT64477SBG5&amp;utm_source=ActewAGL&amp;utm_campaign=bpi-retailer&amp;utm_medium=retailer&amp;postcode=2540</t>
  </si>
  <si>
    <t>https://www.energymadeeasy.gov.au/plan?id=ACT79930MBD&amp;postcode=2586</t>
  </si>
  <si>
    <t>https://www.energymadeeasy.gov.au/plan?id=COV480644MBG&amp;postcode=2000&amp;utm_source=CovaU%20Pty%20Ltd&amp;utm_campaign=bpi-retailer&amp;utm_medium=retailer</t>
  </si>
  <si>
    <t>https://www.energymadeeasy.gov.au/plan?id=COV480645MBG&amp;postcode=2340&amp;utm_source=CovaU%20Pty%20Ltd&amp;utm_campaign=bpi-retailer&amp;utm_medium=retailer</t>
  </si>
  <si>
    <t>https://www.energymadeeasy.gov.au/plan?id=COV480646MBG&amp;postcode=2650&amp;utm_source=CovaU%20Pty%20Ltd&amp;utm_campaign=bpi-retailer&amp;utm_medium=retailer</t>
  </si>
  <si>
    <t>https://www.energymadeeasy.gov.au/plan?id=ENE211800MBG10&amp;postcode=2000</t>
  </si>
  <si>
    <t>https://www.energymadeeasy.gov.au/plan?id=RED21397MBG13&amp;postcode=2000</t>
  </si>
  <si>
    <t>https://www.energymadeeasy.gov.au/plan?id=RED21298MBG13&amp;postcode=2640</t>
  </si>
  <si>
    <t>https://www.energymadeeasy.gov.au/plan?id=ENE211802MBG10&amp;postcode=2640</t>
  </si>
  <si>
    <t>https://www.energymadeeasy.gov.au/plan?id=ENE211804MBG10&amp;postcode=2620</t>
  </si>
  <si>
    <t>https://www.energymadeeasy.gov.au/plan?id=SIM484127MBG1&amp;postcode=2000</t>
  </si>
  <si>
    <t>https://www.energymadeeasy.gov.au/plan?id=RED539021MBG1&amp;postcode=2000</t>
  </si>
  <si>
    <t>https://www.energymadeeasy.gov.au/plan?id=AGL361374MBG5&amp;postcode=2000</t>
  </si>
  <si>
    <t>https://www.energymadeeasy.gov.au/plan?id=ENE211800MBG11&amp;postcode=2000</t>
  </si>
  <si>
    <t>https://www.energymadeeasy.gov.au/plan?id=ORI430604MBG4&amp;postcode=2000</t>
  </si>
  <si>
    <t>https://www.energymadeeasy.gov.au/plan?id=PSH529604MBG1&amp;postcode=2000</t>
  </si>
  <si>
    <t>$50 sign-up credit</t>
  </si>
  <si>
    <t>Account credit</t>
  </si>
  <si>
    <t>https://www.energymadeeasy.gov.au/plan?id=COV522036MBG3&amp;postcode=2000</t>
  </si>
  <si>
    <t>https://www.energymadeeasy.gov.au/plan?id=ENE211804MBG11&amp;postcode=2620</t>
  </si>
  <si>
    <t>https://www.energymadeeasy.gov.au/plan?id=RED538841MBG1&amp;postcode=2620</t>
  </si>
  <si>
    <t>Business Basic</t>
  </si>
  <si>
    <t>https://www.energymadeeasy.gov.au/plan?id=ORI525124MBG1&amp;postcode=2620</t>
  </si>
  <si>
    <t>https://www.energymadeeasy.gov.au/plan?id=ORI430603MBG4&amp;postcode=2340</t>
  </si>
  <si>
    <t>https://www.energymadeeasy.gov.au/plan?id=RED538923MBG1&amp;postcode=2340</t>
  </si>
  <si>
    <t>https://www.energymadeeasy.gov.au/plan?id=COV522037MBG3&amp;postcode=2340</t>
  </si>
  <si>
    <t>https://www.energymadeeasy.gov.au/plan?id=AGL361373MBG6&amp;postcode=2640</t>
  </si>
  <si>
    <t>https://www.energymadeeasy.gov.au/plan?id=RED538931MBG1&amp;postcode=2640</t>
  </si>
  <si>
    <t>https://www.energymadeeasy.gov.au/plan?id=ORI430607MBG5&amp;postcode=2640</t>
  </si>
  <si>
    <t>https://www.energymadeeasy.gov.au/plan?id=ENE211802MBG12&amp;postcode=2640</t>
  </si>
  <si>
    <t>https://www.energymadeeasy.gov.au/plan?id=ORI430602MBG4&amp;postcode=2630</t>
  </si>
  <si>
    <t>https://www.energymadeeasy.gov.au/plan?id=RED539017MBG1&amp;postcode=2630</t>
  </si>
  <si>
    <t>https://www.energymadeeasy.gov.au/plan?id=ORI430606MBG4&amp;postcode=2644</t>
  </si>
  <si>
    <t>https://www.energymadeeasy.gov.au/plan?id=AGL361372MBG5&amp;postcode=2644</t>
  </si>
  <si>
    <t>https://www.energymadeeasy.gov.au/plan?id=RED539002MBG1&amp;postcode=2644</t>
  </si>
  <si>
    <t>https://www.energymadeeasy.gov.au/plan?id=ENE211803MBG12&amp;postcode=2647</t>
  </si>
  <si>
    <t>https://www.energymadeeasy.gov.au/plan?id=ORI430598MBG5&amp;postcode=2647</t>
  </si>
  <si>
    <t>https://www.energymadeeasy.gov.au/plan?id=AGL361375MBG6&amp;postcode=2647</t>
  </si>
  <si>
    <t>https://www.energymadeeasy.gov.au/plan?id=RED539002MBG1&amp;postcode=2647</t>
  </si>
  <si>
    <t>https://www.energymadeeasy.gov.au/plan?id=ORI430599MBG4&amp;postcode=2720</t>
  </si>
  <si>
    <t>https://www.energymadeeasy.gov.au/plan?id=RED538939MBG1&amp;postcode=2720</t>
  </si>
  <si>
    <t>https://www.energymadeeasy.gov.au/plan?id=ORI430605MBG4&amp;postcode=2650</t>
  </si>
  <si>
    <t>https://www.energymadeeasy.gov.au/plan?id=COV522038MBG3&amp;postcode=2650</t>
  </si>
  <si>
    <t>https://www.energymadeeasy.gov.au/plan?id=RED539025MBG1&amp;postcode=2650</t>
  </si>
  <si>
    <t>https://www.energymadeeasy.gov.au/plan?id=AGL361376MBG5&amp;postcode=2650</t>
  </si>
  <si>
    <t>https://www.energymadeeasy.gov.au/plan?id=ACT514494MBD&amp;postcode=2586</t>
  </si>
  <si>
    <t>April 2019, October 2019, April 2020, October 2020, April 2021, October 2021, April 2022, October 2022, April 2023 and October 2023</t>
  </si>
  <si>
    <t>https://www.energymadeeasy.gov.au/plan?id=COV522033MBG3&amp;postcode=2000</t>
  </si>
  <si>
    <t>https://www.energymadeeasy.gov.au/plan?id=ENE211800MBG13&amp;postcode=2000</t>
  </si>
  <si>
    <t>https://www.energymadeeasy.gov.au/plan?id=ORI430600MBG8&amp;postcode=2000</t>
  </si>
  <si>
    <t>https://www.energymadeeasy.gov.au/plan?id=RED552121MBG2&amp;postcode=2000</t>
  </si>
  <si>
    <t>https://www.energymadeeasy.gov.au/plan?id=SIM661309MBG1&amp;postcode=2000</t>
  </si>
  <si>
    <t>https://www.energymadeeasy.gov.au/plan?id=ALI463725MBG4&amp;postcode=2000</t>
  </si>
  <si>
    <t>https://www.energymadeeasy.gov.au/plan?id=PSH612197MBG1&amp;postcode=2000</t>
  </si>
  <si>
    <t>https://www.energymadeeasy.gov.au/plan?id=ORI430603MBG6&amp;postcode=2340</t>
  </si>
  <si>
    <t>https://www.energymadeeasy.gov.au/plan?id=RED552125MBG2&amp;postcode=2340</t>
  </si>
  <si>
    <t>https://www.energymadeeasy.gov.au/plan?id=COV522034MBG2&amp;postcode=2340</t>
  </si>
  <si>
    <t>https://www.energymadeeasy.gov.au/plan?id=ENE211802MBG14&amp;postcode=2640</t>
  </si>
  <si>
    <t>https://www.energymadeeasy.gov.au/plan?id=ORI430607MBG7&amp;postcode=2640</t>
  </si>
  <si>
    <t>https://www.energymadeeasy.gov.au/plan?id=RED552123MBG2&amp;postcode=2640</t>
  </si>
  <si>
    <t>https://www.energymadeeasy.gov.au/plan?id=ORI430602MBG6&amp;postcode=2630</t>
  </si>
  <si>
    <t>https://www.energymadeeasy.gov.au/plan?id=RED552122MBG2&amp;postcode=2630</t>
  </si>
  <si>
    <t>https://www.energymadeeasy.gov.au/plan?id=ORI430606MBG6&amp;postcode=2644</t>
  </si>
  <si>
    <t>https://www.energymadeeasy.gov.au/plan?id=RED552128MBG2&amp;postcode=2644</t>
  </si>
  <si>
    <t>https://www.energymadeeasy.gov.au/plan?id=ENE211803MBG14&amp;postcode=2647</t>
  </si>
  <si>
    <t>https://www.energymadeeasy.gov.au/plan?id=ORI430598MBG7&amp;postcode=2647</t>
  </si>
  <si>
    <t>https://www.energymadeeasy.gov.au/plan?id=RED552128MBG2&amp;postcode=2647</t>
  </si>
  <si>
    <t>https://www.energymadeeasy.gov.au/plan?id=ORI430599MBG6&amp;postcode=2720</t>
  </si>
  <si>
    <t>https://www.energymadeeasy.gov.au/plan?id=RED552113MBG2&amp;postcode=2720</t>
  </si>
  <si>
    <t>https://www.energymadeeasy.gov.au/plan?id=ORI430605MBG6&amp;postcode=2650</t>
  </si>
  <si>
    <t>https://www.energymadeeasy.gov.au/plan?id=RED552112MBG2&amp;postcode=2650</t>
  </si>
  <si>
    <t>https://www.energymadeeasy.gov.au/plan?id=ENE211804MBG13&amp;postcode=2620</t>
  </si>
  <si>
    <t>https://www.energymadeeasy.gov.au/plan?id=RED552150MBG2&amp;postcode=2620</t>
  </si>
  <si>
    <t>https://www.energymadeeasy.gov.au/plan?id=ORI525124MBG3&amp;postcode=2620</t>
  </si>
  <si>
    <t>https://www.energymadeeasy.gov.au/plan?id=ACT202798MBG7&amp;postcode=2620</t>
  </si>
  <si>
    <t>https://www.energymadeeasy.gov.au/plan?id=ACT202797MBG&amp;postcode=2586</t>
  </si>
  <si>
    <t>https://www.energymadeeasy.gov.au/plan?id=ACT64477SBG6&amp;utm_source=ActewAGL&amp;utm_campaign=bpi-retailer&amp;utm_medium=retailer&amp;postcode=2540</t>
  </si>
  <si>
    <t>https://www.energymadeeasy.gov.au/plan?id=AGL361374MBG10&amp;postcode=2000</t>
  </si>
  <si>
    <t>https://www.energymadeeasy.gov.au/plan?id=AGL361373MBG10&amp;postcode=2640</t>
  </si>
  <si>
    <t>https://www.energymadeeasy.gov.au/plan?id=AGL361372MBG9&amp;postcode=2644</t>
  </si>
  <si>
    <t>https://www.energymadeeasy.gov.au/plan?id=AGL361375MBG10&amp;postcode=2647</t>
  </si>
  <si>
    <t>https://www.energymadeeasy.gov.au/plan?id=AGL361376MBG9&amp;postcode=2650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</si>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</sst>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theme="10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rgb="FF000000"/>
      <name val="ArialMT"/>
      <family val="2"/>
    </font>
    <font>
      <sz val="12"/>
      <name val="ArialMT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ArialMT"/>
      <family val="2"/>
    </font>
    <font>
      <sz val="11"/>
      <color theme="1"/>
      <name val="Verdana"/>
      <family val="2"/>
    </font>
    <font>
      <sz val="12"/>
      <color rgb="FF000000"/>
      <name val="ArialMT"/>
    </font>
    <font>
      <sz val="12"/>
      <name val="ArialMT"/>
    </font>
    <font>
      <sz val="12"/>
      <color theme="1"/>
      <name val="ArialMT"/>
    </font>
    <font>
      <sz val="12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34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0" xfId="0" applyNumberFormat="1"/>
    <xf numFmtId="0" fontId="4" fillId="10" borderId="9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10" fontId="0" fillId="0" borderId="4" xfId="0" applyNumberFormat="1" applyBorder="1" applyAlignment="1">
      <alignment horizontal="center"/>
    </xf>
    <xf numFmtId="0" fontId="0" fillId="10" borderId="0" xfId="0" applyFill="1"/>
    <xf numFmtId="0" fontId="0" fillId="0" borderId="0" xfId="0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right"/>
    </xf>
    <xf numFmtId="3" fontId="0" fillId="0" borderId="4" xfId="0" applyNumberFormat="1" applyBorder="1"/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7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9" xfId="0" applyFont="1" applyFill="1" applyBorder="1"/>
    <xf numFmtId="0" fontId="4" fillId="11" borderId="0" xfId="0" applyFont="1" applyFill="1"/>
    <xf numFmtId="0" fontId="4" fillId="10" borderId="6" xfId="0" applyFont="1" applyFill="1" applyBorder="1" applyProtection="1">
      <protection hidden="1"/>
    </xf>
    <xf numFmtId="0" fontId="4" fillId="10" borderId="2" xfId="0" applyFont="1" applyFill="1" applyBorder="1" applyProtection="1">
      <protection hidden="1"/>
    </xf>
    <xf numFmtId="0" fontId="4" fillId="10" borderId="29" xfId="0" applyFont="1" applyFill="1" applyBorder="1" applyProtection="1">
      <protection hidden="1"/>
    </xf>
    <xf numFmtId="0" fontId="4" fillId="10" borderId="3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30" xfId="0" applyFont="1" applyFill="1" applyBorder="1" applyProtection="1">
      <protection hidden="1"/>
    </xf>
    <xf numFmtId="0" fontId="4" fillId="3" borderId="25" xfId="0" applyFont="1" applyFill="1" applyBorder="1" applyProtection="1">
      <protection hidden="1"/>
    </xf>
    <xf numFmtId="0" fontId="4" fillId="3" borderId="26" xfId="0" applyFont="1" applyFill="1" applyBorder="1" applyProtection="1">
      <protection hidden="1"/>
    </xf>
    <xf numFmtId="0" fontId="4" fillId="3" borderId="27" xfId="0" applyFont="1" applyFill="1" applyBorder="1" applyProtection="1">
      <protection hidden="1"/>
    </xf>
    <xf numFmtId="0" fontId="4" fillId="3" borderId="28" xfId="0" applyFont="1" applyFill="1" applyBorder="1" applyProtection="1">
      <protection hidden="1"/>
    </xf>
    <xf numFmtId="0" fontId="4" fillId="10" borderId="1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3" borderId="4" xfId="0" applyFill="1" applyBorder="1"/>
    <xf numFmtId="0" fontId="10" fillId="10" borderId="8" xfId="0" applyFont="1" applyFill="1" applyBorder="1"/>
    <xf numFmtId="17" fontId="10" fillId="15" borderId="5" xfId="0" applyNumberFormat="1" applyFont="1" applyFill="1" applyBorder="1"/>
    <xf numFmtId="0" fontId="10" fillId="15" borderId="7" xfId="0" applyFont="1" applyFill="1" applyBorder="1"/>
    <xf numFmtId="17" fontId="10" fillId="16" borderId="17" xfId="0" applyNumberFormat="1" applyFont="1" applyFill="1" applyBorder="1"/>
    <xf numFmtId="0" fontId="10" fillId="16" borderId="19" xfId="0" applyFont="1" applyFill="1" applyBorder="1"/>
    <xf numFmtId="17" fontId="10" fillId="17" borderId="5" xfId="0" applyNumberFormat="1" applyFont="1" applyFill="1" applyBorder="1"/>
    <xf numFmtId="0" fontId="10" fillId="17" borderId="7" xfId="0" applyFont="1" applyFill="1" applyBorder="1"/>
    <xf numFmtId="0" fontId="4" fillId="7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7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4" fillId="0" borderId="1" xfId="0" applyFont="1" applyBorder="1" applyProtection="1">
      <protection hidden="1"/>
    </xf>
    <xf numFmtId="0" fontId="4" fillId="0" borderId="12" xfId="0" applyFont="1" applyBorder="1" applyProtection="1">
      <protection hidden="1"/>
    </xf>
    <xf numFmtId="0" fontId="0" fillId="12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0" fillId="14" borderId="0" xfId="0" applyFill="1" applyProtection="1"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11" xfId="0" applyFont="1" applyFill="1" applyBorder="1" applyProtection="1">
      <protection hidden="1"/>
    </xf>
    <xf numFmtId="17" fontId="10" fillId="18" borderId="5" xfId="0" applyNumberFormat="1" applyFont="1" applyFill="1" applyBorder="1"/>
    <xf numFmtId="0" fontId="10" fillId="18" borderId="7" xfId="0" applyFont="1" applyFill="1" applyBorder="1"/>
    <xf numFmtId="14" fontId="0" fillId="19" borderId="4" xfId="0" applyNumberFormat="1" applyFill="1" applyBorder="1"/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6" fillId="3" borderId="3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37" xfId="0" applyFont="1" applyFill="1" applyBorder="1" applyAlignment="1" applyProtection="1">
      <alignment horizontal="center" wrapText="1"/>
      <protection hidden="1"/>
    </xf>
    <xf numFmtId="0" fontId="4" fillId="3" borderId="38" xfId="0" applyFont="1" applyFill="1" applyBorder="1" applyAlignment="1" applyProtection="1">
      <alignment horizontal="center" wrapText="1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3" fontId="5" fillId="0" borderId="1" xfId="0" applyNumberFormat="1" applyFont="1" applyBorder="1" applyAlignment="1" applyProtection="1">
      <alignment horizontal="right" wrapText="1"/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4" fontId="4" fillId="0" borderId="21" xfId="0" applyNumberFormat="1" applyFont="1" applyBorder="1" applyProtection="1">
      <protection hidden="1"/>
    </xf>
    <xf numFmtId="4" fontId="7" fillId="0" borderId="0" xfId="0" applyNumberFormat="1" applyFont="1" applyProtection="1">
      <protection hidden="1"/>
    </xf>
    <xf numFmtId="4" fontId="7" fillId="0" borderId="21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21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1" xfId="0" applyFont="1" applyBorder="1" applyAlignment="1" applyProtection="1">
      <alignment horizontal="center"/>
      <protection hidden="1"/>
    </xf>
    <xf numFmtId="4" fontId="4" fillId="0" borderId="20" xfId="0" applyNumberFormat="1" applyFont="1" applyBorder="1" applyProtection="1">
      <protection hidden="1"/>
    </xf>
    <xf numFmtId="4" fontId="7" fillId="0" borderId="20" xfId="0" applyNumberFormat="1" applyFont="1" applyBorder="1" applyProtection="1">
      <protection hidden="1"/>
    </xf>
    <xf numFmtId="4" fontId="4" fillId="0" borderId="0" xfId="0" applyNumberFormat="1" applyFont="1" applyProtection="1">
      <protection hidden="1"/>
    </xf>
    <xf numFmtId="4" fontId="4" fillId="0" borderId="22" xfId="0" applyNumberFormat="1" applyFont="1" applyBorder="1" applyProtection="1">
      <protection hidden="1"/>
    </xf>
    <xf numFmtId="3" fontId="5" fillId="0" borderId="21" xfId="0" applyNumberFormat="1" applyFont="1" applyBorder="1" applyProtection="1">
      <protection hidden="1"/>
    </xf>
    <xf numFmtId="0" fontId="4" fillId="0" borderId="20" xfId="0" applyFont="1" applyBorder="1" applyProtection="1">
      <protection hidden="1"/>
    </xf>
    <xf numFmtId="3" fontId="5" fillId="0" borderId="20" xfId="0" applyNumberFormat="1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22" xfId="0" applyNumberFormat="1" applyFont="1" applyBorder="1" applyProtection="1">
      <protection hidden="1"/>
    </xf>
    <xf numFmtId="3" fontId="5" fillId="0" borderId="6" xfId="0" applyNumberFormat="1" applyFont="1" applyBorder="1" applyProtection="1">
      <protection hidden="1"/>
    </xf>
    <xf numFmtId="4" fontId="4" fillId="0" borderId="12" xfId="0" applyNumberFormat="1" applyFont="1" applyBorder="1" applyProtection="1">
      <protection hidden="1"/>
    </xf>
    <xf numFmtId="4" fontId="7" fillId="0" borderId="12" xfId="0" applyNumberFormat="1" applyFont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3" fontId="5" fillId="0" borderId="12" xfId="0" applyNumberFormat="1" applyFont="1" applyBorder="1" applyProtection="1">
      <protection hidden="1"/>
    </xf>
    <xf numFmtId="0" fontId="4" fillId="0" borderId="16" xfId="0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0" fontId="4" fillId="0" borderId="15" xfId="0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7" fillId="0" borderId="15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6" xfId="0" applyNumberFormat="1" applyFont="1" applyBorder="1" applyProtection="1">
      <protection hidden="1"/>
    </xf>
    <xf numFmtId="0" fontId="4" fillId="0" borderId="6" xfId="0" applyFont="1" applyBorder="1" applyAlignment="1" applyProtection="1">
      <alignment horizontal="center"/>
      <protection hidden="1"/>
    </xf>
    <xf numFmtId="3" fontId="5" fillId="0" borderId="16" xfId="0" applyNumberFormat="1" applyFont="1" applyBorder="1" applyProtection="1">
      <protection hidden="1"/>
    </xf>
    <xf numFmtId="0" fontId="4" fillId="0" borderId="32" xfId="0" applyFont="1" applyBorder="1" applyAlignment="1" applyProtection="1">
      <alignment horizontal="center"/>
      <protection hidden="1"/>
    </xf>
    <xf numFmtId="0" fontId="4" fillId="0" borderId="18" xfId="0" applyFont="1" applyBorder="1" applyProtection="1">
      <protection hidden="1"/>
    </xf>
    <xf numFmtId="4" fontId="4" fillId="0" borderId="18" xfId="0" applyNumberFormat="1" applyFont="1" applyBorder="1" applyProtection="1">
      <protection hidden="1"/>
    </xf>
    <xf numFmtId="4" fontId="7" fillId="0" borderId="18" xfId="0" applyNumberFormat="1" applyFont="1" applyBorder="1" applyProtection="1">
      <protection hidden="1"/>
    </xf>
    <xf numFmtId="4" fontId="4" fillId="0" borderId="11" xfId="0" applyNumberFormat="1" applyFont="1" applyBorder="1" applyProtection="1">
      <protection hidden="1"/>
    </xf>
    <xf numFmtId="4" fontId="7" fillId="0" borderId="11" xfId="0" applyNumberFormat="1" applyFont="1" applyBorder="1" applyProtection="1">
      <protection hidden="1"/>
    </xf>
    <xf numFmtId="3" fontId="5" fillId="0" borderId="18" xfId="0" applyNumberFormat="1" applyFont="1" applyBorder="1" applyProtection="1">
      <protection hidden="1"/>
    </xf>
    <xf numFmtId="0" fontId="4" fillId="0" borderId="11" xfId="0" applyFont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17" fontId="10" fillId="20" borderId="5" xfId="0" applyNumberFormat="1" applyFont="1" applyFill="1" applyBorder="1"/>
    <xf numFmtId="0" fontId="10" fillId="20" borderId="7" xfId="0" applyFont="1" applyFill="1" applyBorder="1"/>
    <xf numFmtId="0" fontId="2" fillId="0" borderId="4" xfId="0" applyFont="1" applyBorder="1"/>
    <xf numFmtId="0" fontId="13" fillId="0" borderId="4" xfId="1" applyFill="1" applyBorder="1" applyAlignment="1">
      <alignment horizontal="left"/>
    </xf>
    <xf numFmtId="3" fontId="5" fillId="21" borderId="6" xfId="0" applyNumberFormat="1" applyFont="1" applyFill="1" applyBorder="1" applyProtection="1">
      <protection hidden="1"/>
    </xf>
    <xf numFmtId="3" fontId="5" fillId="21" borderId="1" xfId="0" applyNumberFormat="1" applyFont="1" applyFill="1" applyBorder="1" applyProtection="1">
      <protection hidden="1"/>
    </xf>
    <xf numFmtId="3" fontId="5" fillId="21" borderId="15" xfId="0" applyNumberFormat="1" applyFont="1" applyFill="1" applyBorder="1" applyProtection="1">
      <protection hidden="1"/>
    </xf>
    <xf numFmtId="3" fontId="5" fillId="21" borderId="12" xfId="0" applyNumberFormat="1" applyFont="1" applyFill="1" applyBorder="1" applyProtection="1">
      <protection hidden="1"/>
    </xf>
    <xf numFmtId="2" fontId="0" fillId="0" borderId="4" xfId="0" applyNumberFormat="1" applyBorder="1"/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10" fillId="22" borderId="5" xfId="0" applyFont="1" applyFill="1" applyBorder="1"/>
    <xf numFmtId="0" fontId="10" fillId="22" borderId="7" xfId="0" applyFont="1" applyFill="1" applyBorder="1"/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1" fillId="3" borderId="42" xfId="0" applyFont="1" applyFill="1" applyBorder="1"/>
    <xf numFmtId="0" fontId="10" fillId="23" borderId="5" xfId="0" applyFont="1" applyFill="1" applyBorder="1"/>
    <xf numFmtId="0" fontId="10" fillId="23" borderId="7" xfId="0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4" fontId="16" fillId="0" borderId="4" xfId="0" applyNumberFormat="1" applyFont="1" applyBorder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4" borderId="4" xfId="0" applyFont="1" applyFill="1" applyBorder="1" applyAlignment="1">
      <alignment horizontal="center"/>
    </xf>
    <xf numFmtId="0" fontId="16" fillId="0" borderId="0" xfId="0" applyFont="1"/>
    <xf numFmtId="3" fontId="16" fillId="0" borderId="4" xfId="0" applyNumberFormat="1" applyFont="1" applyBorder="1"/>
    <xf numFmtId="2" fontId="16" fillId="0" borderId="4" xfId="0" applyNumberFormat="1" applyFont="1" applyBorder="1"/>
    <xf numFmtId="0" fontId="17" fillId="0" borderId="4" xfId="0" applyFont="1" applyBorder="1"/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17" fillId="0" borderId="0" xfId="0" applyFont="1"/>
    <xf numFmtId="0" fontId="13" fillId="0" borderId="4" xfId="1" applyBorder="1" applyAlignment="1">
      <alignment horizontal="left"/>
    </xf>
    <xf numFmtId="0" fontId="4" fillId="0" borderId="0" xfId="0" applyFont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5" fillId="0" borderId="47" xfId="0" applyFont="1" applyBorder="1" applyAlignment="1" applyProtection="1">
      <alignment horizontal="center" vertical="center"/>
      <protection hidden="1"/>
    </xf>
    <xf numFmtId="0" fontId="4" fillId="0" borderId="48" xfId="0" applyFont="1" applyBorder="1" applyProtection="1">
      <protection hidden="1"/>
    </xf>
    <xf numFmtId="4" fontId="4" fillId="0" borderId="48" xfId="0" applyNumberFormat="1" applyFont="1" applyBorder="1" applyProtection="1">
      <protection hidden="1"/>
    </xf>
    <xf numFmtId="3" fontId="5" fillId="0" borderId="48" xfId="0" applyNumberFormat="1" applyFont="1" applyBorder="1" applyProtection="1"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25" borderId="0" xfId="0" applyNumberFormat="1" applyFont="1" applyFill="1" applyAlignment="1">
      <alignment horizontal="right" wrapText="1"/>
    </xf>
    <xf numFmtId="3" fontId="16" fillId="0" borderId="0" xfId="0" applyNumberFormat="1" applyFont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21" borderId="0" xfId="0" applyNumberFormat="1" applyFont="1" applyFill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5" xfId="0" applyNumberFormat="1" applyFont="1" applyBorder="1" applyProtection="1">
      <protection hidden="1"/>
    </xf>
    <xf numFmtId="3" fontId="4" fillId="0" borderId="11" xfId="0" applyNumberFormat="1" applyFont="1" applyBorder="1" applyProtection="1">
      <protection hidden="1"/>
    </xf>
    <xf numFmtId="0" fontId="11" fillId="23" borderId="0" xfId="0" applyFont="1" applyFill="1" applyProtection="1">
      <protection hidden="1"/>
    </xf>
    <xf numFmtId="9" fontId="11" fillId="23" borderId="0" xfId="2" applyFont="1" applyFill="1" applyProtection="1">
      <protection hidden="1"/>
    </xf>
    <xf numFmtId="0" fontId="12" fillId="23" borderId="0" xfId="0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9" fontId="4" fillId="22" borderId="0" xfId="2" applyFont="1" applyFill="1" applyProtection="1">
      <protection hidden="1"/>
    </xf>
    <xf numFmtId="9" fontId="0" fillId="22" borderId="0" xfId="2" applyFont="1" applyFill="1" applyProtection="1">
      <protection hidden="1"/>
    </xf>
    <xf numFmtId="4" fontId="4" fillId="0" borderId="51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3" fontId="4" fillId="0" borderId="18" xfId="0" applyNumberFormat="1" applyFont="1" applyBorder="1" applyProtection="1">
      <protection hidden="1"/>
    </xf>
    <xf numFmtId="4" fontId="4" fillId="21" borderId="2" xfId="0" applyNumberFormat="1" applyFont="1" applyFill="1" applyBorder="1" applyProtection="1">
      <protection hidden="1"/>
    </xf>
    <xf numFmtId="4" fontId="4" fillId="21" borderId="13" xfId="0" applyNumberFormat="1" applyFont="1" applyFill="1" applyBorder="1" applyProtection="1">
      <protection hidden="1"/>
    </xf>
    <xf numFmtId="4" fontId="4" fillId="21" borderId="51" xfId="0" applyNumberFormat="1" applyFont="1" applyFill="1" applyBorder="1" applyProtection="1">
      <protection hidden="1"/>
    </xf>
    <xf numFmtId="3" fontId="4" fillId="21" borderId="1" xfId="0" applyNumberFormat="1" applyFont="1" applyFill="1" applyBorder="1" applyProtection="1">
      <protection hidden="1"/>
    </xf>
    <xf numFmtId="3" fontId="4" fillId="21" borderId="12" xfId="0" applyNumberFormat="1" applyFont="1" applyFill="1" applyBorder="1" applyProtection="1">
      <protection hidden="1"/>
    </xf>
    <xf numFmtId="3" fontId="4" fillId="21" borderId="2" xfId="0" applyNumberFormat="1" applyFont="1" applyFill="1" applyBorder="1" applyProtection="1">
      <protection hidden="1"/>
    </xf>
    <xf numFmtId="3" fontId="4" fillId="21" borderId="13" xfId="0" applyNumberFormat="1" applyFont="1" applyFill="1" applyBorder="1" applyProtection="1">
      <protection hidden="1"/>
    </xf>
    <xf numFmtId="3" fontId="4" fillId="21" borderId="51" xfId="0" applyNumberFormat="1" applyFont="1" applyFill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3" fontId="4" fillId="21" borderId="18" xfId="0" applyNumberFormat="1" applyFont="1" applyFill="1" applyBorder="1" applyProtection="1">
      <protection hidden="1"/>
    </xf>
    <xf numFmtId="0" fontId="11" fillId="0" borderId="0" xfId="0" applyFont="1" applyProtection="1">
      <protection hidden="1"/>
    </xf>
    <xf numFmtId="0" fontId="6" fillId="3" borderId="52" xfId="0" applyFont="1" applyFill="1" applyBorder="1" applyAlignment="1" applyProtection="1">
      <alignment wrapText="1"/>
      <protection hidden="1"/>
    </xf>
    <xf numFmtId="0" fontId="6" fillId="21" borderId="4" xfId="0" applyFont="1" applyFill="1" applyBorder="1" applyAlignment="1" applyProtection="1">
      <alignment wrapText="1"/>
      <protection hidden="1"/>
    </xf>
    <xf numFmtId="9" fontId="4" fillId="21" borderId="0" xfId="2" applyFont="1" applyFill="1" applyBorder="1" applyProtection="1">
      <protection hidden="1"/>
    </xf>
    <xf numFmtId="9" fontId="4" fillId="21" borderId="15" xfId="2" applyFont="1" applyFill="1" applyBorder="1" applyProtection="1">
      <protection hidden="1"/>
    </xf>
    <xf numFmtId="9" fontId="4" fillId="21" borderId="50" xfId="2" applyFont="1" applyFill="1" applyBorder="1" applyProtection="1">
      <protection hidden="1"/>
    </xf>
    <xf numFmtId="0" fontId="4" fillId="21" borderId="4" xfId="0" applyFont="1" applyFill="1" applyBorder="1" applyAlignment="1" applyProtection="1">
      <alignment wrapText="1"/>
      <protection hidden="1"/>
    </xf>
    <xf numFmtId="3" fontId="4" fillId="21" borderId="15" xfId="0" applyNumberFormat="1" applyFont="1" applyFill="1" applyBorder="1" applyProtection="1">
      <protection hidden="1"/>
    </xf>
    <xf numFmtId="3" fontId="4" fillId="21" borderId="20" xfId="0" applyNumberFormat="1" applyFont="1" applyFill="1" applyBorder="1" applyProtection="1">
      <protection hidden="1"/>
    </xf>
    <xf numFmtId="3" fontId="4" fillId="21" borderId="48" xfId="0" applyNumberFormat="1" applyFont="1" applyFill="1" applyBorder="1" applyProtection="1">
      <protection hidden="1"/>
    </xf>
    <xf numFmtId="3" fontId="4" fillId="21" borderId="11" xfId="0" applyNumberFormat="1" applyFont="1" applyFill="1" applyBorder="1" applyProtection="1">
      <protection hidden="1"/>
    </xf>
    <xf numFmtId="4" fontId="4" fillId="21" borderId="11" xfId="0" applyNumberFormat="1" applyFont="1" applyFill="1" applyBorder="1" applyProtection="1">
      <protection hidden="1"/>
    </xf>
    <xf numFmtId="4" fontId="4" fillId="21" borderId="15" xfId="0" applyNumberFormat="1" applyFont="1" applyFill="1" applyBorder="1" applyProtection="1">
      <protection hidden="1"/>
    </xf>
    <xf numFmtId="0" fontId="5" fillId="21" borderId="4" xfId="0" applyFont="1" applyFill="1" applyBorder="1" applyAlignment="1" applyProtection="1">
      <alignment wrapText="1"/>
      <protection hidden="1"/>
    </xf>
    <xf numFmtId="0" fontId="5" fillId="21" borderId="4" xfId="0" applyFont="1" applyFill="1" applyBorder="1" applyAlignment="1" applyProtection="1">
      <alignment horizontal="center" wrapText="1"/>
      <protection hidden="1"/>
    </xf>
    <xf numFmtId="3" fontId="4" fillId="21" borderId="50" xfId="0" applyNumberFormat="1" applyFont="1" applyFill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4" fontId="4" fillId="21" borderId="50" xfId="0" applyNumberFormat="1" applyFont="1" applyFill="1" applyBorder="1" applyProtection="1">
      <protection hidden="1"/>
    </xf>
    <xf numFmtId="9" fontId="4" fillId="21" borderId="1" xfId="2" applyFont="1" applyFill="1" applyBorder="1" applyProtection="1">
      <protection hidden="1"/>
    </xf>
    <xf numFmtId="9" fontId="4" fillId="21" borderId="12" xfId="2" applyFont="1" applyFill="1" applyBorder="1" applyProtection="1">
      <protection hidden="1"/>
    </xf>
    <xf numFmtId="9" fontId="4" fillId="21" borderId="6" xfId="2" applyFont="1" applyFill="1" applyBorder="1" applyProtection="1">
      <protection hidden="1"/>
    </xf>
    <xf numFmtId="9" fontId="4" fillId="21" borderId="18" xfId="2" applyFont="1" applyFill="1" applyBorder="1" applyProtection="1">
      <protection hidden="1"/>
    </xf>
    <xf numFmtId="3" fontId="4" fillId="21" borderId="6" xfId="0" applyNumberFormat="1" applyFont="1" applyFill="1" applyBorder="1" applyProtection="1">
      <protection hidden="1"/>
    </xf>
    <xf numFmtId="3" fontId="4" fillId="21" borderId="16" xfId="0" applyNumberFormat="1" applyFont="1" applyFill="1" applyBorder="1" applyProtection="1">
      <protection hidden="1"/>
    </xf>
    <xf numFmtId="0" fontId="6" fillId="3" borderId="54" xfId="0" applyFont="1" applyFill="1" applyBorder="1" applyAlignment="1" applyProtection="1">
      <alignment wrapText="1"/>
      <protection hidden="1"/>
    </xf>
    <xf numFmtId="0" fontId="6" fillId="3" borderId="37" xfId="0" applyFont="1" applyFill="1" applyBorder="1" applyAlignment="1" applyProtection="1">
      <alignment wrapText="1"/>
      <protection hidden="1"/>
    </xf>
    <xf numFmtId="0" fontId="4" fillId="28" borderId="0" xfId="0" applyFont="1" applyFill="1" applyProtection="1">
      <protection hidden="1"/>
    </xf>
    <xf numFmtId="9" fontId="4" fillId="28" borderId="0" xfId="2" applyFont="1" applyFill="1" applyProtection="1">
      <protection hidden="1"/>
    </xf>
    <xf numFmtId="0" fontId="5" fillId="28" borderId="0" xfId="0" applyFont="1" applyFill="1" applyProtection="1">
      <protection hidden="1"/>
    </xf>
    <xf numFmtId="0" fontId="11" fillId="28" borderId="0" xfId="0" applyFont="1" applyFill="1" applyProtection="1">
      <protection hidden="1"/>
    </xf>
    <xf numFmtId="0" fontId="4" fillId="28" borderId="11" xfId="0" applyFont="1" applyFill="1" applyBorder="1" applyProtection="1">
      <protection hidden="1"/>
    </xf>
    <xf numFmtId="9" fontId="11" fillId="28" borderId="0" xfId="2" applyFont="1" applyFill="1" applyProtection="1">
      <protection hidden="1"/>
    </xf>
    <xf numFmtId="0" fontId="12" fillId="28" borderId="0" xfId="0" applyFont="1" applyFill="1" applyProtection="1">
      <protection hidden="1"/>
    </xf>
    <xf numFmtId="0" fontId="10" fillId="28" borderId="5" xfId="0" applyFont="1" applyFill="1" applyBorder="1"/>
    <xf numFmtId="0" fontId="10" fillId="28" borderId="7" xfId="0" applyFont="1" applyFill="1" applyBorder="1"/>
    <xf numFmtId="0" fontId="10" fillId="10" borderId="42" xfId="0" applyFont="1" applyFill="1" applyBorder="1"/>
    <xf numFmtId="0" fontId="10" fillId="10" borderId="43" xfId="0" applyFont="1" applyFill="1" applyBorder="1"/>
    <xf numFmtId="0" fontId="10" fillId="10" borderId="44" xfId="0" applyFont="1" applyFill="1" applyBorder="1"/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11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9" fontId="11" fillId="29" borderId="0" xfId="2" applyFont="1" applyFill="1" applyProtection="1">
      <protection hidden="1"/>
    </xf>
    <xf numFmtId="0" fontId="12" fillId="29" borderId="0" xfId="0" applyFont="1" applyFill="1" applyProtection="1">
      <protection hidden="1"/>
    </xf>
    <xf numFmtId="0" fontId="10" fillId="29" borderId="5" xfId="0" applyFont="1" applyFill="1" applyBorder="1"/>
    <xf numFmtId="0" fontId="10" fillId="29" borderId="7" xfId="0" applyFont="1" applyFill="1" applyBorder="1"/>
    <xf numFmtId="0" fontId="5" fillId="0" borderId="46" xfId="0" applyFont="1" applyBorder="1" applyAlignment="1" applyProtection="1">
      <alignment horizontal="center" vertical="center"/>
      <protection hidden="1"/>
    </xf>
    <xf numFmtId="2" fontId="20" fillId="0" borderId="4" xfId="0" applyNumberFormat="1" applyFont="1" applyBorder="1"/>
    <xf numFmtId="0" fontId="20" fillId="0" borderId="4" xfId="0" applyFont="1" applyBorder="1"/>
    <xf numFmtId="0" fontId="20" fillId="0" borderId="4" xfId="0" applyFont="1" applyBorder="1" applyAlignment="1">
      <alignment horizontal="right"/>
    </xf>
    <xf numFmtId="3" fontId="20" fillId="0" borderId="4" xfId="0" applyNumberFormat="1" applyFont="1" applyBorder="1"/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11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9" fontId="11" fillId="30" borderId="0" xfId="2" applyFont="1" applyFill="1" applyProtection="1">
      <protection hidden="1"/>
    </xf>
    <xf numFmtId="0" fontId="12" fillId="30" borderId="0" xfId="0" applyFont="1" applyFill="1" applyProtection="1">
      <protection hidden="1"/>
    </xf>
    <xf numFmtId="0" fontId="10" fillId="30" borderId="5" xfId="0" applyFont="1" applyFill="1" applyBorder="1"/>
    <xf numFmtId="0" fontId="10" fillId="30" borderId="7" xfId="0" applyFont="1" applyFill="1" applyBorder="1"/>
    <xf numFmtId="14" fontId="21" fillId="0" borderId="4" xfId="0" applyNumberFormat="1" applyFont="1" applyBorder="1"/>
    <xf numFmtId="14" fontId="16" fillId="0" borderId="4" xfId="0" applyNumberFormat="1" applyFont="1" applyBorder="1" applyAlignment="1">
      <alignment horizontal="center"/>
    </xf>
    <xf numFmtId="2" fontId="22" fillId="0" borderId="4" xfId="0" applyNumberFormat="1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3" fontId="22" fillId="0" borderId="4" xfId="0" applyNumberFormat="1" applyFont="1" applyBorder="1"/>
    <xf numFmtId="3" fontId="22" fillId="0" borderId="0" xfId="0" applyNumberFormat="1" applyFont="1"/>
    <xf numFmtId="0" fontId="23" fillId="0" borderId="4" xfId="0" applyFont="1" applyBorder="1"/>
    <xf numFmtId="2" fontId="24" fillId="0" borderId="4" xfId="0" applyNumberFormat="1" applyFont="1" applyBorder="1"/>
    <xf numFmtId="0" fontId="24" fillId="0" borderId="4" xfId="0" applyFont="1" applyBorder="1"/>
    <xf numFmtId="0" fontId="24" fillId="0" borderId="4" xfId="0" applyFont="1" applyBorder="1" applyAlignment="1">
      <alignment horizontal="right"/>
    </xf>
    <xf numFmtId="3" fontId="24" fillId="0" borderId="4" xfId="0" applyNumberFormat="1" applyFont="1" applyBorder="1"/>
    <xf numFmtId="0" fontId="6" fillId="3" borderId="55" xfId="0" applyFont="1" applyFill="1" applyBorder="1" applyAlignment="1" applyProtection="1">
      <alignment wrapText="1"/>
      <protection hidden="1"/>
    </xf>
    <xf numFmtId="3" fontId="5" fillId="0" borderId="13" xfId="0" applyNumberFormat="1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13" xfId="0" applyFont="1" applyBorder="1" applyProtection="1">
      <protection hidden="1"/>
    </xf>
    <xf numFmtId="3" fontId="5" fillId="0" borderId="56" xfId="0" applyNumberFormat="1" applyFont="1" applyBorder="1" applyProtection="1">
      <protection hidden="1"/>
    </xf>
    <xf numFmtId="0" fontId="0" fillId="31" borderId="0" xfId="0" applyFill="1"/>
    <xf numFmtId="0" fontId="1" fillId="31" borderId="0" xfId="0" applyFont="1" applyFill="1"/>
    <xf numFmtId="0" fontId="4" fillId="0" borderId="28" xfId="0" applyFont="1" applyBorder="1" applyAlignment="1" applyProtection="1">
      <alignment horizontal="center"/>
      <protection hidden="1"/>
    </xf>
    <xf numFmtId="0" fontId="4" fillId="0" borderId="56" xfId="0" applyFont="1" applyBorder="1" applyAlignment="1" applyProtection="1">
      <alignment horizontal="center"/>
      <protection hidden="1"/>
    </xf>
    <xf numFmtId="0" fontId="4" fillId="0" borderId="57" xfId="0" applyFont="1" applyBorder="1" applyAlignment="1" applyProtection="1">
      <alignment horizontal="center"/>
      <protection hidden="1"/>
    </xf>
    <xf numFmtId="0" fontId="10" fillId="32" borderId="5" xfId="0" applyFont="1" applyFill="1" applyBorder="1"/>
    <xf numFmtId="0" fontId="10" fillId="32" borderId="7" xfId="0" applyFont="1" applyFill="1" applyBorder="1"/>
    <xf numFmtId="14" fontId="16" fillId="33" borderId="4" xfId="0" applyNumberFormat="1" applyFont="1" applyFill="1" applyBorder="1"/>
    <xf numFmtId="0" fontId="16" fillId="0" borderId="28" xfId="0" applyFont="1" applyBorder="1"/>
    <xf numFmtId="14" fontId="16" fillId="33" borderId="28" xfId="0" applyNumberFormat="1" applyFont="1" applyFill="1" applyBorder="1"/>
    <xf numFmtId="0" fontId="16" fillId="0" borderId="28" xfId="0" applyFont="1" applyBorder="1" applyAlignment="1">
      <alignment horizontal="left"/>
    </xf>
    <xf numFmtId="14" fontId="16" fillId="0" borderId="28" xfId="0" applyNumberFormat="1" applyFont="1" applyBorder="1"/>
    <xf numFmtId="2" fontId="22" fillId="0" borderId="28" xfId="0" applyNumberFormat="1" applyFont="1" applyBorder="1"/>
    <xf numFmtId="0" fontId="22" fillId="0" borderId="28" xfId="0" applyFont="1" applyBorder="1"/>
    <xf numFmtId="0" fontId="22" fillId="0" borderId="28" xfId="0" applyFont="1" applyBorder="1" applyAlignment="1">
      <alignment horizontal="right"/>
    </xf>
    <xf numFmtId="3" fontId="22" fillId="0" borderId="28" xfId="0" applyNumberFormat="1" applyFont="1" applyBorder="1"/>
    <xf numFmtId="0" fontId="16" fillId="0" borderId="28" xfId="0" applyFont="1" applyBorder="1" applyAlignment="1">
      <alignment horizontal="center"/>
    </xf>
    <xf numFmtId="0" fontId="25" fillId="0" borderId="4" xfId="0" applyFont="1" applyBorder="1" applyAlignment="1">
      <alignment horizontal="left"/>
    </xf>
    <xf numFmtId="0" fontId="25" fillId="0" borderId="4" xfId="0" applyFont="1" applyBorder="1"/>
    <xf numFmtId="0" fontId="26" fillId="0" borderId="4" xfId="0" applyFont="1" applyBorder="1"/>
    <xf numFmtId="14" fontId="26" fillId="0" borderId="4" xfId="0" applyNumberFormat="1" applyFont="1" applyBorder="1"/>
    <xf numFmtId="3" fontId="26" fillId="0" borderId="4" xfId="0" applyNumberFormat="1" applyFont="1" applyBorder="1"/>
    <xf numFmtId="0" fontId="26" fillId="0" borderId="4" xfId="0" applyFont="1" applyBorder="1" applyAlignment="1">
      <alignment horizontal="center"/>
    </xf>
    <xf numFmtId="14" fontId="27" fillId="0" borderId="4" xfId="0" applyNumberFormat="1" applyFont="1" applyBorder="1"/>
    <xf numFmtId="14" fontId="26" fillId="33" borderId="4" xfId="0" applyNumberFormat="1" applyFont="1" applyFill="1" applyBorder="1"/>
    <xf numFmtId="0" fontId="0" fillId="15" borderId="0" xfId="0" applyFill="1"/>
    <xf numFmtId="0" fontId="1" fillId="15" borderId="0" xfId="0" applyFont="1" applyFill="1"/>
    <xf numFmtId="0" fontId="6" fillId="3" borderId="27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28" xfId="0" applyFont="1" applyFill="1" applyBorder="1" applyAlignment="1" applyProtection="1">
      <alignment wrapText="1"/>
      <protection hidden="1"/>
    </xf>
    <xf numFmtId="0" fontId="6" fillId="21" borderId="28" xfId="0" applyFont="1" applyFill="1" applyBorder="1" applyAlignment="1" applyProtection="1">
      <alignment wrapText="1"/>
      <protection hidden="1"/>
    </xf>
    <xf numFmtId="0" fontId="4" fillId="21" borderId="28" xfId="0" applyFont="1" applyFill="1" applyBorder="1" applyAlignment="1" applyProtection="1">
      <alignment wrapText="1"/>
      <protection hidden="1"/>
    </xf>
    <xf numFmtId="0" fontId="5" fillId="3" borderId="28" xfId="0" applyFont="1" applyFill="1" applyBorder="1" applyAlignment="1" applyProtection="1">
      <alignment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5" fillId="21" borderId="28" xfId="0" applyFont="1" applyFill="1" applyBorder="1" applyAlignment="1" applyProtection="1">
      <alignment wrapText="1"/>
      <protection hidden="1"/>
    </xf>
    <xf numFmtId="0" fontId="5" fillId="21" borderId="28" xfId="0" applyFont="1" applyFill="1" applyBorder="1" applyAlignment="1" applyProtection="1">
      <alignment horizontal="center" wrapText="1"/>
      <protection hidden="1"/>
    </xf>
    <xf numFmtId="0" fontId="5" fillId="3" borderId="28" xfId="0" applyFont="1" applyFill="1" applyBorder="1" applyAlignment="1" applyProtection="1">
      <alignment horizontal="center" wrapText="1"/>
      <protection hidden="1"/>
    </xf>
    <xf numFmtId="0" fontId="4" fillId="3" borderId="58" xfId="0" applyFont="1" applyFill="1" applyBorder="1" applyAlignment="1" applyProtection="1">
      <alignment horizontal="center" wrapText="1"/>
      <protection hidden="1"/>
    </xf>
    <xf numFmtId="0" fontId="4" fillId="0" borderId="25" xfId="0" applyFont="1" applyBorder="1" applyProtection="1">
      <protection hidden="1"/>
    </xf>
    <xf numFmtId="0" fontId="4" fillId="0" borderId="27" xfId="0" applyFont="1" applyBorder="1" applyProtection="1">
      <protection hidden="1"/>
    </xf>
    <xf numFmtId="4" fontId="4" fillId="0" borderId="27" xfId="0" applyNumberFormat="1" applyFont="1" applyBorder="1" applyProtection="1">
      <protection hidden="1"/>
    </xf>
    <xf numFmtId="9" fontId="4" fillId="21" borderId="27" xfId="2" applyFont="1" applyFill="1" applyBorder="1" applyProtection="1">
      <protection hidden="1"/>
    </xf>
    <xf numFmtId="4" fontId="4" fillId="21" borderId="27" xfId="0" applyNumberFormat="1" applyFont="1" applyFill="1" applyBorder="1" applyProtection="1">
      <protection hidden="1"/>
    </xf>
    <xf numFmtId="3" fontId="4" fillId="21" borderId="27" xfId="0" applyNumberFormat="1" applyFont="1" applyFill="1" applyBorder="1" applyProtection="1">
      <protection hidden="1"/>
    </xf>
    <xf numFmtId="3" fontId="5" fillId="0" borderId="27" xfId="0" applyNumberFormat="1" applyFont="1" applyBorder="1" applyProtection="1">
      <protection hidden="1"/>
    </xf>
    <xf numFmtId="0" fontId="4" fillId="0" borderId="27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center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59" xfId="0" applyFont="1" applyBorder="1" applyProtection="1">
      <protection hidden="1"/>
    </xf>
    <xf numFmtId="9" fontId="4" fillId="21" borderId="48" xfId="2" applyFont="1" applyFill="1" applyBorder="1" applyProtection="1">
      <protection hidden="1"/>
    </xf>
    <xf numFmtId="4" fontId="4" fillId="21" borderId="48" xfId="0" applyNumberFormat="1" applyFont="1" applyFill="1" applyBorder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10" fillId="15" borderId="5" xfId="0" applyFont="1" applyFill="1" applyBorder="1"/>
    <xf numFmtId="3" fontId="22" fillId="21" borderId="4" xfId="0" applyNumberFormat="1" applyFont="1" applyFill="1" applyBorder="1"/>
    <xf numFmtId="0" fontId="0" fillId="18" borderId="0" xfId="0" applyFill="1"/>
    <xf numFmtId="0" fontId="1" fillId="18" borderId="0" xfId="0" applyFont="1" applyFill="1"/>
    <xf numFmtId="0" fontId="10" fillId="18" borderId="5" xfId="0" applyFont="1" applyFill="1" applyBorder="1"/>
    <xf numFmtId="14" fontId="16" fillId="18" borderId="4" xfId="0" applyNumberFormat="1" applyFont="1" applyFill="1" applyBorder="1"/>
    <xf numFmtId="0" fontId="5" fillId="0" borderId="45" xfId="0" applyFont="1" applyBorder="1" applyAlignment="1" applyProtection="1">
      <alignment horizontal="center" vertical="center"/>
      <protection hidden="1"/>
    </xf>
    <xf numFmtId="0" fontId="0" fillId="34" borderId="0" xfId="0" applyFill="1"/>
    <xf numFmtId="0" fontId="1" fillId="34" borderId="0" xfId="0" applyFont="1" applyFill="1"/>
    <xf numFmtId="0" fontId="10" fillId="34" borderId="5" xfId="0" applyFont="1" applyFill="1" applyBorder="1"/>
    <xf numFmtId="0" fontId="10" fillId="34" borderId="7" xfId="0" applyFont="1" applyFill="1" applyBorder="1"/>
    <xf numFmtId="14" fontId="16" fillId="21" borderId="4" xfId="0" applyNumberFormat="1" applyFont="1" applyFill="1" applyBorder="1"/>
    <xf numFmtId="0" fontId="5" fillId="3" borderId="58" xfId="0" applyFont="1" applyFill="1" applyBorder="1" applyAlignment="1" applyProtection="1">
      <alignment horizontal="center" wrapText="1"/>
      <protection hidden="1"/>
    </xf>
    <xf numFmtId="3" fontId="5" fillId="0" borderId="61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4" fillId="0" borderId="62" xfId="0" applyFont="1" applyBorder="1" applyProtection="1">
      <protection hidden="1"/>
    </xf>
    <xf numFmtId="9" fontId="4" fillId="21" borderId="11" xfId="2" applyFont="1" applyFill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0" fillId="35" borderId="0" xfId="0" applyFill="1"/>
    <xf numFmtId="0" fontId="1" fillId="35" borderId="0" xfId="0" applyFont="1" applyFill="1"/>
    <xf numFmtId="0" fontId="10" fillId="35" borderId="5" xfId="0" applyFont="1" applyFill="1" applyBorder="1"/>
    <xf numFmtId="0" fontId="10" fillId="35" borderId="7" xfId="0" applyFont="1" applyFill="1" applyBorder="1"/>
    <xf numFmtId="3" fontId="22" fillId="19" borderId="4" xfId="0" applyNumberFormat="1" applyFont="1" applyFill="1" applyBorder="1"/>
    <xf numFmtId="0" fontId="5" fillId="0" borderId="46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0" borderId="40" xfId="0" applyFont="1" applyBorder="1" applyAlignment="1" applyProtection="1">
      <alignment horizontal="left" vertical="center"/>
      <protection hidden="1"/>
    </xf>
    <xf numFmtId="0" fontId="5" fillId="0" borderId="39" xfId="0" applyFont="1" applyBorder="1" applyAlignment="1" applyProtection="1">
      <alignment horizontal="left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7</xdr:col>
      <xdr:colOff>749300</xdr:colOff>
      <xdr:row>68</xdr:row>
      <xdr:rowOff>152400</xdr:rowOff>
    </xdr:to>
    <xdr:pic>
      <xdr:nvPicPr>
        <xdr:cNvPr id="2" name="Picture 1" descr="Screen Shot 2015-07-09 at 10.51.21 A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9400"/>
          <a:ext cx="8013700" cy="76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2</xdr:row>
      <xdr:rowOff>38100</xdr:rowOff>
    </xdr:from>
    <xdr:to>
      <xdr:col>8</xdr:col>
      <xdr:colOff>812418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5900" y="406400"/>
          <a:ext cx="2704718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COV480644MBG&amp;postcode=2000&amp;utm_source=CovaU%20Pty%20Ltd&amp;utm_campaign=bpi-retailer&amp;utm_medium=retaile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ORI19101MBG&amp;postcode=2000" TargetMode="External"/><Relationship Id="rId2" Type="http://schemas.openxmlformats.org/officeDocument/2006/relationships/hyperlink" Target="https://www.energymadeeasy.gov.au/plan?id=ENE32441MBG&amp;utm_source=EnergyAustralia&amp;utm_campaign=bpi-retailer&amp;utm_medium=retailer&amp;postcode=2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plan?id=RED21397MBG&amp;postcode=2000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offer/1067356/print?postcode=2720&amp;fuelType=G&amp;distributor-G=24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58387?postcode=2640&amp;fuelType=G&amp;customerType=smallBusiness&amp;distributor-G=16&amp;provider-G=notSure&amp;gasBillStart=01/09/2019&amp;gasBillEnd=01/10/2019&amp;gasTotalUsage=4000" TargetMode="External"/><Relationship Id="rId3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7" Type="http://schemas.openxmlformats.org/officeDocument/2006/relationships/hyperlink" Target="https://www.energymadeeasy.gov.au/offer/1040404?postcode=2000&amp;fuelType=G&amp;customerType=smallBusiness&amp;distributor-G=44&amp;provider-G=notSure&amp;gasBillStart=01/09/2019&amp;gasBillEnd=01/10/2019&amp;gasTotalUsage=4000" TargetMode="External"/><Relationship Id="rId2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1" Type="http://schemas.openxmlformats.org/officeDocument/2006/relationships/hyperlink" Target="https://www.energymadeeasy.gov.au/offer/936430" TargetMode="External"/><Relationship Id="rId6" Type="http://schemas.openxmlformats.org/officeDocument/2006/relationships/hyperlink" Target="https://www.energymadeeasy.gov.au/offer/1067356/print?postcode=2720&amp;fuelType=G&amp;distributor-G=24" TargetMode="External"/><Relationship Id="rId5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4" Type="http://schemas.openxmlformats.org/officeDocument/2006/relationships/hyperlink" Target="https://www.energymadeeasy.gov.au/offer/1067359?postcode=2000&amp;fuelType=G&amp;customerType=smallBusiness&amp;distributor-G=44&amp;provider-G=notSure&amp;gasBillStart=01/09/2019&amp;gasBillEnd=01/10/2019&amp;gasTotalUsage=4000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06?postcode=2640&amp;fuelType=G&amp;customerType=smallBusiness&amp;distributor-G=16&amp;provider-G=9637&amp;gasBillStart=01/08/2018&amp;gasBillEnd=01/10/2018&amp;gasTotalUsage=10000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offer/669182/print?postcode=2630&amp;fuelType=G&amp;distributor-G=26" TargetMode="External"/><Relationship Id="rId1" Type="http://schemas.openxmlformats.org/officeDocument/2006/relationships/hyperlink" Target="https://www.energymadeeasy.gov.au/offer/669184/print?postcode=2720&amp;fuelType=G&amp;distributor-G=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69"/>
  <sheetViews>
    <sheetView workbookViewId="0">
      <selection activeCell="F10" sqref="F10"/>
    </sheetView>
  </sheetViews>
  <sheetFormatPr baseColWidth="10" defaultRowHeight="13"/>
  <cols>
    <col min="1" max="5" width="10.83203125" style="37"/>
    <col min="6" max="6" width="18.6640625" style="37" customWidth="1"/>
    <col min="7" max="7" width="22.5" style="37" customWidth="1"/>
    <col min="8" max="8" width="15.6640625" style="37" customWidth="1"/>
    <col min="9" max="9" width="15.33203125" style="37" customWidth="1"/>
    <col min="10" max="11" width="10.83203125" style="37"/>
    <col min="12" max="12" width="11.83203125" style="37" customWidth="1"/>
    <col min="13" max="13" width="17.33203125" style="37" customWidth="1"/>
    <col min="14" max="14" width="11.83203125" style="37" customWidth="1"/>
    <col min="15" max="16" width="10.83203125" style="37"/>
    <col min="17" max="17" width="13.83203125" style="37" customWidth="1"/>
    <col min="18" max="18" width="15" style="37" customWidth="1"/>
    <col min="19" max="16384" width="10.83203125" style="37"/>
  </cols>
  <sheetData>
    <row r="1" spans="1:21" ht="14">
      <c r="A1" s="36" t="s">
        <v>172</v>
      </c>
      <c r="B1" s="26"/>
      <c r="C1" s="26"/>
      <c r="D1" s="26"/>
      <c r="E1" s="26"/>
      <c r="F1" s="26"/>
      <c r="G1" s="26"/>
      <c r="H1" s="26"/>
    </row>
    <row r="2" spans="1:21" ht="15" thickBot="1">
      <c r="A2" s="38" t="s">
        <v>173</v>
      </c>
      <c r="B2" s="38"/>
      <c r="C2" s="38"/>
      <c r="D2" s="26"/>
      <c r="E2" s="26"/>
      <c r="F2" s="26"/>
      <c r="G2" s="26"/>
      <c r="H2" s="26"/>
    </row>
    <row r="3" spans="1:21" ht="14">
      <c r="A3" s="38" t="s">
        <v>19</v>
      </c>
      <c r="B3" s="38"/>
      <c r="C3" s="38"/>
      <c r="D3" s="26"/>
      <c r="E3" s="26"/>
      <c r="F3" s="26"/>
      <c r="G3" s="26"/>
      <c r="H3" s="26"/>
      <c r="J3" s="39" t="s">
        <v>174</v>
      </c>
      <c r="K3" s="24"/>
      <c r="L3" s="24"/>
      <c r="M3" s="24"/>
      <c r="N3" s="40"/>
      <c r="O3" s="40"/>
      <c r="P3" s="40"/>
      <c r="Q3" s="41"/>
      <c r="R3" s="42"/>
    </row>
    <row r="4" spans="1:21" ht="14">
      <c r="A4" s="26"/>
      <c r="B4" s="26"/>
      <c r="C4" s="26"/>
      <c r="D4" s="26"/>
      <c r="E4" s="26"/>
      <c r="F4" s="26"/>
      <c r="G4" s="26"/>
      <c r="H4" s="26"/>
      <c r="J4" s="25" t="s">
        <v>59</v>
      </c>
      <c r="K4" s="26"/>
      <c r="L4" s="26"/>
      <c r="M4" s="26"/>
      <c r="N4" s="26"/>
      <c r="O4" s="26"/>
      <c r="P4" s="26"/>
      <c r="R4" s="43"/>
    </row>
    <row r="5" spans="1:21" ht="14">
      <c r="A5" s="44" t="s">
        <v>505</v>
      </c>
      <c r="B5" s="26"/>
      <c r="C5" s="26"/>
      <c r="D5" s="26"/>
      <c r="E5" s="26"/>
      <c r="F5" s="45"/>
      <c r="G5" s="45"/>
      <c r="H5" s="45"/>
      <c r="I5" s="29"/>
      <c r="J5" s="25" t="s">
        <v>60</v>
      </c>
      <c r="K5" s="26"/>
      <c r="L5" s="26"/>
      <c r="M5" s="26"/>
      <c r="N5" s="26"/>
      <c r="O5" s="26"/>
      <c r="P5" s="26"/>
      <c r="R5" s="43"/>
    </row>
    <row r="6" spans="1:21" ht="14">
      <c r="A6" s="26" t="s">
        <v>61</v>
      </c>
      <c r="B6" s="26"/>
      <c r="C6" s="26"/>
      <c r="D6" s="26"/>
      <c r="E6" s="26"/>
      <c r="F6" s="45"/>
      <c r="G6" s="45"/>
      <c r="H6" s="45"/>
      <c r="I6" s="29"/>
      <c r="J6" s="25" t="s">
        <v>62</v>
      </c>
      <c r="K6" s="26"/>
      <c r="L6" s="26"/>
      <c r="M6" s="26"/>
      <c r="N6" s="26"/>
      <c r="O6" s="26"/>
      <c r="P6" s="26"/>
      <c r="R6" s="43"/>
    </row>
    <row r="7" spans="1:21" ht="14">
      <c r="A7" s="26" t="s">
        <v>155</v>
      </c>
      <c r="B7" s="26"/>
      <c r="C7" s="26"/>
      <c r="D7" s="26"/>
      <c r="E7" s="26"/>
      <c r="F7" s="45"/>
      <c r="G7" s="45"/>
      <c r="H7" s="45"/>
      <c r="I7" s="29"/>
      <c r="J7" s="25" t="s">
        <v>63</v>
      </c>
      <c r="K7" s="26"/>
      <c r="L7" s="26"/>
      <c r="M7" s="26"/>
      <c r="N7" s="45"/>
      <c r="O7" s="45"/>
      <c r="P7" s="45"/>
      <c r="R7" s="43"/>
    </row>
    <row r="8" spans="1:21" ht="14">
      <c r="A8" s="26"/>
      <c r="B8" s="26"/>
      <c r="C8" s="26"/>
      <c r="D8" s="26"/>
      <c r="E8" s="26"/>
      <c r="F8" s="45"/>
      <c r="G8" s="45"/>
      <c r="H8" s="46"/>
      <c r="I8" s="29"/>
      <c r="J8" s="25" t="s">
        <v>175</v>
      </c>
      <c r="K8" s="26"/>
      <c r="L8" s="26"/>
      <c r="M8" s="26"/>
      <c r="N8" s="45"/>
      <c r="O8" s="45"/>
      <c r="P8" s="45"/>
      <c r="R8" s="43"/>
    </row>
    <row r="9" spans="1:21" ht="14">
      <c r="A9" s="44" t="s">
        <v>177</v>
      </c>
      <c r="B9" s="26"/>
      <c r="C9" s="26"/>
      <c r="D9" s="26"/>
      <c r="E9" s="26"/>
      <c r="F9" s="45"/>
      <c r="G9" s="45"/>
      <c r="H9" s="45"/>
      <c r="I9" s="29"/>
      <c r="J9" s="25" t="s">
        <v>176</v>
      </c>
      <c r="K9" s="26"/>
      <c r="L9" s="26"/>
      <c r="M9" s="26"/>
      <c r="N9" s="45"/>
      <c r="O9" s="45"/>
      <c r="P9" s="45"/>
      <c r="R9" s="43"/>
    </row>
    <row r="10" spans="1:21" ht="14">
      <c r="A10" s="26" t="s">
        <v>227</v>
      </c>
      <c r="B10" s="26"/>
      <c r="C10" s="26"/>
      <c r="D10" s="26"/>
      <c r="E10" s="26"/>
      <c r="F10" s="45"/>
      <c r="G10" s="45"/>
      <c r="H10" s="26"/>
      <c r="I10" s="29"/>
      <c r="J10" s="25" t="s">
        <v>150</v>
      </c>
      <c r="K10" s="26"/>
      <c r="L10" s="26"/>
      <c r="M10" s="26"/>
      <c r="N10" s="47"/>
      <c r="O10" s="47"/>
      <c r="P10" s="47"/>
      <c r="R10" s="43"/>
    </row>
    <row r="11" spans="1:21" ht="15" thickBot="1">
      <c r="A11" s="37" t="s">
        <v>469</v>
      </c>
      <c r="B11" s="26"/>
      <c r="C11" s="26"/>
      <c r="D11" s="26"/>
      <c r="E11" s="26"/>
      <c r="F11" s="45"/>
      <c r="G11" s="45"/>
      <c r="H11" s="26"/>
      <c r="I11" s="29"/>
      <c r="J11" s="48" t="s">
        <v>151</v>
      </c>
      <c r="K11" s="49"/>
      <c r="L11" s="49"/>
      <c r="M11" s="49"/>
      <c r="N11" s="50"/>
      <c r="O11" s="50"/>
      <c r="P11" s="50"/>
      <c r="Q11" s="51"/>
      <c r="R11" s="52"/>
    </row>
    <row r="12" spans="1:21" ht="14">
      <c r="A12" s="26" t="s">
        <v>152</v>
      </c>
      <c r="B12" s="26"/>
      <c r="C12" s="26"/>
      <c r="D12" s="26"/>
      <c r="E12" s="26"/>
      <c r="F12" s="45"/>
      <c r="G12" s="45"/>
      <c r="H12" s="26"/>
      <c r="I12" s="29"/>
    </row>
    <row r="13" spans="1:21" ht="14">
      <c r="A13" s="26"/>
      <c r="B13" s="26"/>
      <c r="C13" s="26"/>
      <c r="D13" s="26"/>
      <c r="E13" s="26"/>
      <c r="F13" s="45"/>
      <c r="G13" s="45"/>
      <c r="H13" s="26"/>
      <c r="I13" s="29"/>
    </row>
    <row r="14" spans="1:21" ht="15" thickBot="1">
      <c r="A14" s="26" t="s">
        <v>292</v>
      </c>
      <c r="B14" s="26"/>
      <c r="C14" s="26"/>
      <c r="D14" s="26"/>
      <c r="E14" s="26"/>
      <c r="F14" s="45"/>
      <c r="G14" s="45"/>
      <c r="H14" s="45"/>
      <c r="I14" s="29"/>
      <c r="O14" s="60" t="s">
        <v>119</v>
      </c>
      <c r="P14" s="61"/>
      <c r="Q14" s="60" t="s">
        <v>120</v>
      </c>
      <c r="R14" s="62"/>
      <c r="S14" s="62"/>
      <c r="T14" s="61"/>
      <c r="U14" s="63" t="s">
        <v>121</v>
      </c>
    </row>
    <row r="15" spans="1:21" ht="15" thickBot="1">
      <c r="A15" s="26" t="s">
        <v>153</v>
      </c>
      <c r="B15" s="26"/>
      <c r="C15" s="26"/>
      <c r="D15" s="26"/>
      <c r="E15" s="53"/>
      <c r="F15" s="45"/>
      <c r="G15" s="45"/>
      <c r="H15" s="45"/>
      <c r="I15" s="29"/>
      <c r="J15" s="68" t="s">
        <v>20</v>
      </c>
      <c r="K15" s="42"/>
      <c r="M15" s="191" t="s">
        <v>162</v>
      </c>
      <c r="O15" s="54" t="s">
        <v>156</v>
      </c>
      <c r="P15" s="55"/>
      <c r="Q15" s="54" t="s">
        <v>102</v>
      </c>
      <c r="R15" s="58"/>
      <c r="S15" s="58"/>
      <c r="T15" s="55"/>
      <c r="U15" s="64" t="s">
        <v>116</v>
      </c>
    </row>
    <row r="16" spans="1:21" ht="14">
      <c r="A16" s="45"/>
      <c r="B16" s="26"/>
      <c r="C16" s="26"/>
      <c r="D16" s="26"/>
      <c r="E16" s="26"/>
      <c r="F16" s="45"/>
      <c r="G16" s="45"/>
      <c r="H16" s="45"/>
      <c r="I16" s="29"/>
      <c r="J16" s="413" t="s">
        <v>195</v>
      </c>
      <c r="K16" s="414">
        <v>2023</v>
      </c>
      <c r="M16" s="296" t="s">
        <v>156</v>
      </c>
      <c r="O16" s="54" t="s">
        <v>122</v>
      </c>
      <c r="P16" s="55"/>
      <c r="Q16" s="54" t="s">
        <v>103</v>
      </c>
      <c r="R16" s="58"/>
      <c r="S16" s="58"/>
      <c r="T16" s="55"/>
      <c r="U16" s="64" t="s">
        <v>123</v>
      </c>
    </row>
    <row r="17" spans="1:21" ht="14">
      <c r="A17" s="26" t="s">
        <v>154</v>
      </c>
      <c r="B17" s="26"/>
      <c r="C17" s="26"/>
      <c r="D17" s="26"/>
      <c r="E17" s="26"/>
      <c r="F17" s="45"/>
      <c r="G17" s="45"/>
      <c r="H17" s="45"/>
      <c r="I17" s="29"/>
      <c r="J17" s="401" t="s">
        <v>16</v>
      </c>
      <c r="K17" s="402">
        <v>2023</v>
      </c>
      <c r="M17" s="297" t="s">
        <v>157</v>
      </c>
      <c r="O17" s="54" t="s">
        <v>124</v>
      </c>
      <c r="P17" s="55"/>
      <c r="Q17" s="54" t="s">
        <v>125</v>
      </c>
      <c r="R17" s="58"/>
      <c r="S17" s="58"/>
      <c r="T17" s="55"/>
      <c r="U17" s="64" t="s">
        <v>123</v>
      </c>
    </row>
    <row r="18" spans="1:21" ht="14">
      <c r="H18" s="45"/>
      <c r="I18" s="29"/>
      <c r="J18" s="396" t="s">
        <v>195</v>
      </c>
      <c r="K18" s="104">
        <v>2022</v>
      </c>
      <c r="M18" s="297" t="s">
        <v>158</v>
      </c>
      <c r="O18" s="54" t="s">
        <v>104</v>
      </c>
      <c r="P18" s="55"/>
      <c r="Q18" s="54" t="s">
        <v>117</v>
      </c>
      <c r="R18" s="58"/>
      <c r="S18" s="58"/>
      <c r="T18" s="55"/>
      <c r="U18" s="64" t="s">
        <v>118</v>
      </c>
    </row>
    <row r="19" spans="1:21" ht="14">
      <c r="B19" s="29"/>
      <c r="C19" s="29"/>
      <c r="D19" s="29"/>
      <c r="E19" s="29"/>
      <c r="F19" s="29"/>
      <c r="G19" s="29"/>
      <c r="H19" s="45"/>
      <c r="I19" s="29"/>
      <c r="J19" s="392" t="s">
        <v>16</v>
      </c>
      <c r="K19" s="70">
        <v>2022</v>
      </c>
      <c r="M19" s="297" t="s">
        <v>159</v>
      </c>
      <c r="O19" s="54" t="s">
        <v>105</v>
      </c>
      <c r="P19" s="55"/>
      <c r="Q19" s="54" t="s">
        <v>106</v>
      </c>
      <c r="R19" s="58"/>
      <c r="S19" s="58"/>
      <c r="T19" s="55"/>
      <c r="U19" s="64" t="s">
        <v>118</v>
      </c>
    </row>
    <row r="20" spans="1:21" ht="14">
      <c r="A20" s="26"/>
      <c r="D20" s="29"/>
      <c r="E20" s="29"/>
      <c r="F20" s="29"/>
      <c r="G20" s="29"/>
      <c r="H20" s="45"/>
      <c r="I20" s="29"/>
      <c r="J20" s="344" t="s">
        <v>195</v>
      </c>
      <c r="K20" s="345">
        <v>2021</v>
      </c>
      <c r="M20" s="297" t="s">
        <v>160</v>
      </c>
      <c r="O20" s="54" t="s">
        <v>107</v>
      </c>
      <c r="P20" s="55"/>
      <c r="Q20" s="54" t="s">
        <v>108</v>
      </c>
      <c r="R20" s="58"/>
      <c r="S20" s="58"/>
      <c r="T20" s="55"/>
      <c r="U20" s="64" t="s">
        <v>109</v>
      </c>
    </row>
    <row r="21" spans="1:21" ht="14">
      <c r="A21" s="26"/>
      <c r="D21" s="26"/>
      <c r="E21" s="26"/>
      <c r="F21" s="45"/>
      <c r="G21" s="45"/>
      <c r="H21" s="45"/>
      <c r="I21" s="29"/>
      <c r="J21" s="320" t="s">
        <v>16</v>
      </c>
      <c r="K21" s="321">
        <v>2021</v>
      </c>
      <c r="M21" s="297" t="s">
        <v>252</v>
      </c>
      <c r="O21" s="54" t="s">
        <v>126</v>
      </c>
      <c r="P21" s="55"/>
      <c r="Q21" s="54" t="s">
        <v>127</v>
      </c>
      <c r="R21" s="58"/>
      <c r="S21" s="58"/>
      <c r="T21" s="55"/>
      <c r="U21" s="64" t="s">
        <v>161</v>
      </c>
    </row>
    <row r="22" spans="1:21" ht="14">
      <c r="A22" s="26"/>
      <c r="D22" s="26"/>
      <c r="E22" s="26"/>
      <c r="F22" s="45"/>
      <c r="G22" s="45"/>
      <c r="H22" s="45"/>
      <c r="I22" s="29"/>
      <c r="J22" s="306" t="s">
        <v>195</v>
      </c>
      <c r="K22" s="307">
        <v>2020</v>
      </c>
      <c r="M22" s="297" t="s">
        <v>338</v>
      </c>
      <c r="O22" s="54" t="s">
        <v>110</v>
      </c>
      <c r="P22" s="55"/>
      <c r="Q22" s="54" t="s">
        <v>111</v>
      </c>
      <c r="R22" s="58"/>
      <c r="S22" s="58"/>
      <c r="T22" s="55"/>
      <c r="U22" s="64" t="s">
        <v>161</v>
      </c>
    </row>
    <row r="23" spans="1:21" ht="15" thickBot="1">
      <c r="A23" s="26"/>
      <c r="D23" s="45"/>
      <c r="E23" s="45"/>
      <c r="F23" s="45"/>
      <c r="G23" s="45"/>
      <c r="H23" s="45"/>
      <c r="I23" s="29"/>
      <c r="J23" s="294" t="s">
        <v>226</v>
      </c>
      <c r="K23" s="295">
        <v>2020</v>
      </c>
      <c r="M23" s="298" t="s">
        <v>400</v>
      </c>
      <c r="O23" s="54" t="s">
        <v>112</v>
      </c>
      <c r="P23" s="55"/>
      <c r="Q23" s="54" t="s">
        <v>113</v>
      </c>
      <c r="R23" s="58"/>
      <c r="S23" s="58"/>
      <c r="T23" s="55"/>
      <c r="U23" s="64" t="s">
        <v>161</v>
      </c>
    </row>
    <row r="24" spans="1:21" ht="14">
      <c r="A24" s="26"/>
      <c r="D24" s="29"/>
      <c r="E24" s="29"/>
      <c r="F24" s="29"/>
      <c r="G24" s="29"/>
      <c r="H24" s="29"/>
      <c r="I24" s="29"/>
      <c r="J24" s="192" t="s">
        <v>195</v>
      </c>
      <c r="K24" s="193">
        <v>2019</v>
      </c>
      <c r="O24" s="54" t="s">
        <v>128</v>
      </c>
      <c r="P24" s="55"/>
      <c r="Q24" s="54" t="s">
        <v>114</v>
      </c>
      <c r="R24" s="58"/>
      <c r="S24" s="58"/>
      <c r="T24" s="55"/>
      <c r="U24" s="64" t="s">
        <v>123</v>
      </c>
    </row>
    <row r="25" spans="1:21" ht="14">
      <c r="A25" s="26"/>
      <c r="D25" s="29"/>
      <c r="E25" s="29"/>
      <c r="F25" s="29"/>
      <c r="G25" s="29"/>
      <c r="H25" s="29"/>
      <c r="I25" s="29"/>
      <c r="J25" s="186" t="s">
        <v>226</v>
      </c>
      <c r="K25" s="187">
        <v>2019</v>
      </c>
      <c r="O25" s="56" t="s">
        <v>129</v>
      </c>
      <c r="P25" s="57"/>
      <c r="Q25" s="56" t="s">
        <v>115</v>
      </c>
      <c r="R25" s="59"/>
      <c r="S25" s="59"/>
      <c r="T25" s="57"/>
      <c r="U25" s="65" t="s">
        <v>123</v>
      </c>
    </row>
    <row r="26" spans="1:21">
      <c r="D26" s="29"/>
      <c r="E26" s="29"/>
      <c r="F26" s="29"/>
      <c r="G26" s="29"/>
      <c r="H26" s="29"/>
      <c r="I26" s="29"/>
      <c r="J26" s="173" t="s">
        <v>195</v>
      </c>
      <c r="K26" s="174">
        <v>2018</v>
      </c>
    </row>
    <row r="27" spans="1:21">
      <c r="B27" s="29"/>
      <c r="C27" s="29"/>
      <c r="D27" s="29"/>
      <c r="E27" s="29"/>
      <c r="F27" s="29"/>
      <c r="G27" s="29"/>
      <c r="H27" s="29"/>
      <c r="I27" s="29"/>
      <c r="J27" s="103" t="s">
        <v>16</v>
      </c>
      <c r="K27" s="104">
        <v>2018</v>
      </c>
    </row>
    <row r="28" spans="1:21">
      <c r="B28" s="29"/>
      <c r="C28" s="29"/>
      <c r="D28" s="29"/>
      <c r="E28" s="29"/>
      <c r="F28" s="29"/>
      <c r="G28" s="29"/>
      <c r="H28" s="29"/>
      <c r="I28" s="29"/>
      <c r="J28" s="73" t="s">
        <v>195</v>
      </c>
      <c r="K28" s="74">
        <v>2017</v>
      </c>
    </row>
    <row r="29" spans="1:21">
      <c r="B29" s="29"/>
      <c r="C29" s="29"/>
      <c r="D29" s="29"/>
      <c r="E29" s="29"/>
      <c r="F29" s="29"/>
      <c r="G29" s="29"/>
      <c r="H29" s="29"/>
      <c r="I29" s="29"/>
      <c r="J29" s="69" t="s">
        <v>16</v>
      </c>
      <c r="K29" s="70">
        <v>2017</v>
      </c>
    </row>
    <row r="30" spans="1:21" ht="14" thickBot="1">
      <c r="B30" s="29"/>
      <c r="C30" s="29"/>
      <c r="D30" s="29"/>
      <c r="E30" s="29"/>
      <c r="F30" s="29"/>
      <c r="G30" s="29"/>
      <c r="H30" s="29"/>
      <c r="I30" s="29"/>
      <c r="J30" s="71" t="s">
        <v>16</v>
      </c>
      <c r="K30" s="72">
        <v>2016</v>
      </c>
    </row>
    <row r="31" spans="1:21">
      <c r="B31" s="29"/>
      <c r="C31" s="29"/>
      <c r="D31" s="29"/>
      <c r="E31" s="29"/>
      <c r="F31" s="29"/>
      <c r="G31" s="29"/>
      <c r="H31" s="29"/>
      <c r="I31" s="29"/>
    </row>
    <row r="32" spans="1:21">
      <c r="B32" s="29"/>
      <c r="C32" s="29"/>
      <c r="D32" s="29"/>
      <c r="E32" s="29"/>
      <c r="F32" s="29"/>
      <c r="G32" s="29"/>
      <c r="H32" s="29"/>
      <c r="I32" s="29"/>
    </row>
    <row r="33" spans="1:9">
      <c r="B33" s="29"/>
      <c r="C33" s="29"/>
      <c r="D33" s="29"/>
      <c r="E33" s="29"/>
      <c r="F33" s="29"/>
      <c r="G33" s="29"/>
      <c r="H33" s="29"/>
      <c r="I33" s="29"/>
    </row>
    <row r="34" spans="1:9">
      <c r="A34" s="29"/>
      <c r="B34" s="29"/>
      <c r="C34" s="29"/>
      <c r="D34" s="29"/>
      <c r="E34" s="29"/>
      <c r="F34" s="29"/>
      <c r="G34" s="29"/>
      <c r="H34" s="29"/>
      <c r="I34" s="29"/>
    </row>
    <row r="69" spans="1:1">
      <c r="A69" s="66" t="s">
        <v>149</v>
      </c>
    </row>
  </sheetData>
  <sheetProtection algorithmName="SHA-512" hashValue="901QHQW9YENbCQNuek2hTAj/EzljumvKRo9acucLBpb4G1M6yWJUe7nJZQYuVsrZlN/RsvU3+64C2GXhjaEfSA==" saltValue="6L98e+92cBq/t2SErdlkAA==" spinCount="100000" sheet="1" objects="1" scenarios="1"/>
  <sortState xmlns:xlrd2="http://schemas.microsoft.com/office/spreadsheetml/2017/richdata2" ref="M17:M24">
    <sortCondition ref="M16:M24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969-A222-F64A-9CE7-F9377B5CBB1C}">
  <sheetPr codeName="Sheet2">
    <tabColor theme="4" tint="0.39997558519241921"/>
  </sheetPr>
  <dimension ref="A1:ER32"/>
  <sheetViews>
    <sheetView zoomScaleNormal="100" workbookViewId="0"/>
  </sheetViews>
  <sheetFormatPr baseColWidth="10" defaultRowHeight="14"/>
  <cols>
    <col min="1" max="1" width="24.1640625" style="240" customWidth="1"/>
    <col min="2" max="2" width="16.1640625" style="240" customWidth="1"/>
    <col min="3" max="3" width="20.83203125" style="240" customWidth="1"/>
    <col min="4" max="4" width="12.1640625" style="240" customWidth="1"/>
    <col min="5" max="5" width="12.1640625" style="241" hidden="1" customWidth="1"/>
    <col min="6" max="6" width="12.1640625" style="240" hidden="1" customWidth="1"/>
    <col min="7" max="12" width="12.1640625" style="240" customWidth="1"/>
    <col min="13" max="13" width="11.83203125" style="240" customWidth="1"/>
    <col min="14" max="18" width="12.1640625" style="240" customWidth="1"/>
    <col min="19" max="19" width="13.1640625" style="240" hidden="1" customWidth="1"/>
    <col min="20" max="20" width="12" style="240" hidden="1" customWidth="1"/>
    <col min="21" max="21" width="12" style="242" customWidth="1"/>
    <col min="22" max="25" width="12" style="240" customWidth="1"/>
    <col min="26" max="26" width="15.83203125" style="240" hidden="1" customWidth="1"/>
    <col min="27" max="29" width="12" style="240" hidden="1" customWidth="1"/>
    <col min="30" max="33" width="12" style="240" customWidth="1"/>
    <col min="34" max="43" width="12.1640625" style="240" customWidth="1"/>
    <col min="44" max="16384" width="10.83203125" style="240"/>
  </cols>
  <sheetData>
    <row r="1" spans="1:148">
      <c r="A1" s="188" t="s">
        <v>55</v>
      </c>
      <c r="B1" s="188"/>
      <c r="C1" s="188"/>
      <c r="D1" s="188"/>
      <c r="E1" s="230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9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</row>
    <row r="2" spans="1:148">
      <c r="A2" s="189" t="s">
        <v>93</v>
      </c>
      <c r="B2" s="188"/>
      <c r="C2" s="188"/>
      <c r="D2" s="188"/>
      <c r="E2" s="230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9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</row>
    <row r="3" spans="1:148" ht="15" thickBot="1">
      <c r="A3" s="188"/>
      <c r="B3" s="190"/>
      <c r="C3" s="188"/>
      <c r="D3" s="188"/>
      <c r="E3" s="230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9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3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</row>
    <row r="8" spans="1:148" ht="23" customHeight="1">
      <c r="A8" s="417" t="str">
        <f>'NSW Oct 2019'!D2</f>
        <v>Jemena Sydney</v>
      </c>
      <c r="B8" s="83" t="str">
        <f>'NSW Oct 2019'!F2</f>
        <v>AGL</v>
      </c>
      <c r="C8" s="83" t="str">
        <f>'NSW Oct 2019'!G2</f>
        <v>Essentials Saver</v>
      </c>
      <c r="D8" s="136">
        <f>365*'NSW Oct 2019'!H2/100</f>
        <v>245.31649999999999</v>
      </c>
      <c r="E8" s="264">
        <f>IF('NSW Oct 2019'!AQ2=3,0.5,IF('NSW Oct 2019'!AQ2=2,0.33,0))</f>
        <v>0.5</v>
      </c>
      <c r="F8" s="264">
        <f>1-E8</f>
        <v>0.5</v>
      </c>
      <c r="G8" s="136">
        <f>IF('NSW Oct 2019'!K2="",($C$5*E8/'NSW Oct 2019'!AQ2*'NSW Oct 2019'!W2/100)*'NSW Oct 2019'!AQ2,IF($C$5*E8/'NSW Oct 2019'!AQ2&gt;='NSW Oct 2019'!L2,('NSW Oct 2019'!L2*'NSW Oct 2019'!W2/100)*'NSW Oct 2019'!AQ2,($C$5*E8/'NSW Oct 2019'!AQ2*'NSW Oct 2019'!W2/100)*'NSW Oct 2019'!AQ2))</f>
        <v>91.869</v>
      </c>
      <c r="H8" s="136">
        <f>IF(AND('NSW Oct 2019'!L2&gt;0,'NSW Oct 2019'!M2&gt;0),IF($C$5*E8/'NSW Oct 2019'!AQ2&lt;'NSW Oct 2019'!L2,0,IF(($C$5*E8/'NSW Oct 2019'!AQ2-'NSW Oct 2019'!L2)&lt;=('NSW Oct 2019'!M2+'NSW Oct 2019'!L2),((($C$5*E8/'NSW Oct 2019'!AQ2-'NSW Oct 2019'!L2)*'NSW Oct 2019'!X2/100))*'NSW Oct 2019'!AQ2,((('NSW Oct 2019'!M2)*'NSW Oct 2019'!X2/100)*'NSW Oct 2019'!AQ2))),0)</f>
        <v>87.055363636363623</v>
      </c>
      <c r="I8" s="136">
        <f>IF(AND('NSW Oct 2019'!M2&gt;0,'NSW Oct 2019'!N2&gt;0),IF($C$5*E8/'NSW Oct 2019'!AQ2&lt;('NSW Oct 2019'!L2+'NSW Oct 2019'!M2),0,IF(($C$5*E8/'NSW Oct 2019'!AQ2-'NSW Oct 2019'!L2+'NSW Oct 2019'!M2)&lt;=('NSW Oct 2019'!L2+'NSW Oct 2019'!M2+'NSW Oct 2019'!N2),((($C$5*E8/'NSW Oct 2019'!AQ2-('NSW Oct 2019'!L2+'NSW Oct 2019'!M2))*'NSW Oct 2019'!Y2/100))*'NSW Oct 2019'!AQ2,('NSW Oct 2019'!N2*'NSW Oct 2019'!Y2/100)* 'NSW Oct 2019'!AQ2)),0)</f>
        <v>207.399</v>
      </c>
      <c r="J8" s="136">
        <f>IF(AND('NSW Oct 2019'!N2&gt;0,'NSW Oct 2019'!O2&gt;0),IF($C$5*E8/'NSW Oct 2019'!AQ2&lt;('NSW Oct 2019'!L2+'NSW Oct 2019'!M2+'NSW Oct 2019'!N2),0,IF(($C$5*E8/'NSW Oct 2019'!AQ2-'NSW Oct 2019'!L2+'NSW Oct 2019'!M2+'NSW Oct 2019'!N2)&lt;=('NSW Oct 2019'!L2+'NSW Oct 2019'!M2+'NSW Oct 2019'!N2+'NSW Oct 2019'!O2),(($C$5*E8/'NSW Oct 2019'!AQ2-('NSW Oct 2019'!L2+'NSW Oct 2019'!M2+'NSW Oct 2019'!N2))*'NSW Oct 2019'!Z2/100)*'NSW Oct 2019'!AQ2,('NSW Oct 2019'!O2*'NSW Oct 2019'!Z2/100)*'NSW Oct 2019'!AQ2)),0)</f>
        <v>775.67499999999995</v>
      </c>
      <c r="K8" s="136">
        <f>IF(AND('NSW Oct 2019'!O2&gt;0,'NSW Oct 2019'!P2&gt;0),IF($C$5*E8/'NSW Oct 2019'!AQ2&lt;('NSW Oct 2019'!L2+'NSW Oct 2019'!M2+'NSW Oct 2019'!N2+'NSW Oct 2019'!O2),0,IF(($C$5*E8/'NSW Oct 2019'!AQ2-'NSW Oct 2019'!L2+'NSW Oct 2019'!M2+'NSW Oct 2019'!N2+'NSW Oct 2019'!O2)&lt;=('NSW Oct 2019'!L2+'NSW Oct 2019'!M2+'NSW Oct 2019'!N2+'NSW Oct 2019'!O2+'NSW Oct 2019'!P2),(($C$5*E8/'NSW Oct 2019'!AQ2-('NSW Oct 2019'!L2+'NSW Oct 2019'!M2+'NSW Oct 2019'!N2+'NSW Oct 2019'!O2))*'NSW Oct 2019'!AA2/100)*'NSW Oct 2019'!AQ2,('NSW Oct 2019'!P2*'NSW Oct 2019'!AA2/100)*'NSW Oct 2019'!AQ2)),0)</f>
        <v>0</v>
      </c>
      <c r="L8" s="136">
        <f>IF(AND('NSW Oct 2019'!P2&gt;0,'NSW Oct 2019'!O2&gt;0),IF(($C$5*E8/'NSW Oct 2019'!AQ2&lt;SUM('NSW Oct 2019'!L2:P2)),(0),($C$5*E8/'NSW Oct 2019'!AQ2-SUM('NSW Oct 2019'!L2:P2))*'NSW Oct 2019'!AB2/100)* 'NSW Oct 2019'!AQ2,IF(AND('NSW Oct 2019'!O2&gt;0,'NSW Oct 2019'!P2=""),IF(($C$5*E8/'NSW Oct 2019'!AQ2&lt; SUM('NSW Oct 2019'!L2:O2)),(0),($C$5*E8/'NSW Oct 2019'!AQ2-SUM('NSW Oct 2019'!L2:O2))*'NSW Oct 2019'!AA2/100)* 'NSW Oct 2019'!AQ2,IF(AND('NSW Oct 2019'!N2&gt;0,'NSW Oct 2019'!O2=""),IF(($C$5*E8/'NSW Oct 2019'!AQ2&lt; SUM('NSW Oct 2019'!L2:N2)),(0),($C$5*E8/'NSW Oct 2019'!AQ2-SUM('NSW Oct 2019'!L2:N2))*'NSW Oct 2019'!Z2/100)* 'NSW Oct 2019'!AQ2,IF(AND('NSW Oct 2019'!M2&gt;0,'NSW Oct 2019'!N2=""),IF(($C$5*E8/'NSW Oct 2019'!AQ2&lt;'NSW Oct 2019'!M2+'NSW Oct 2019'!L2),(0),(($C$5*E8/'NSW Oct 2019'!AQ2-('NSW Oct 2019'!M2+'NSW Oct 2019'!L2))*'NSW Oct 2019'!Y2/100))*'NSW Oct 2019'!AQ2,IF(AND('NSW Oct 2019'!L2&gt;0,'NSW Oct 2019'!M2=""&gt;0),IF(($C$5*E8/'NSW Oct 2019'!AQ2&lt;'NSW Oct 2019'!L2),(0),($C$5*E8/'NSW Oct 2019'!AQ2-'NSW Oct 2019'!L2)*'NSW Oct 2019'!X2/100)*'NSW Oct 2019'!AQ2,0)))))</f>
        <v>0</v>
      </c>
      <c r="M8" s="136">
        <f>IF('NSW Oct 2019'!K2="",($C$5*F8/'NSW Oct 2019'!AR2*'NSW Oct 2019'!AC2/100)*'NSW Oct 2019'!AR2,IF($C$5*F8/'NSW Oct 2019'!AR2&gt;='NSW Oct 2019'!L2,('NSW Oct 2019'!L2*'NSW Oct 2019'!AC2/100)*'NSW Oct 2019'!AR2,($C$5*F8/'NSW Oct 2019'!AR2*'NSW Oct 2019'!AC2/100)*'NSW Oct 2019'!AR2))</f>
        <v>91.869</v>
      </c>
      <c r="N8" s="136">
        <f>IF(AND('NSW Oct 2019'!L2&gt;0,'NSW Oct 2019'!M2&gt;0),IF($C$5*F8/'NSW Oct 2019'!AR2&lt;'NSW Oct 2019'!L2,0,IF(($C$5*F8/'NSW Oct 2019'!AR2-'NSW Oct 2019'!L2)&lt;=('NSW Oct 2019'!M2+'NSW Oct 2019'!L2),((($C$5*F8/'NSW Oct 2019'!AR2-'NSW Oct 2019'!L2)*'NSW Oct 2019'!AD2/100))*'NSW Oct 2019'!AR2,((('NSW Oct 2019'!M2)*'NSW Oct 2019'!AD2/100)*'NSW Oct 2019'!AR2))),0)</f>
        <v>87.055363636363623</v>
      </c>
      <c r="O8" s="136">
        <f>IF(AND('NSW Oct 2019'!M2&gt;0,'NSW Oct 2019'!N2&gt;0),IF($C$5*F8/'NSW Oct 2019'!AR2&lt;('NSW Oct 2019'!L2+'NSW Oct 2019'!M2),0,IF(($C$5*F8/'NSW Oct 2019'!AR2-'NSW Oct 2019'!L2+'NSW Oct 2019'!M2)&lt;=('NSW Oct 2019'!L2+'NSW Oct 2019'!M2+'NSW Oct 2019'!N2),((($C$5*F8/'NSW Oct 2019'!AR2-('NSW Oct 2019'!L2+'NSW Oct 2019'!M2))*'NSW Oct 2019'!AE2/100))*'NSW Oct 2019'!AR2,('NSW Oct 2019'!N2*'NSW Oct 2019'!AE2/100)*'NSW Oct 2019'!AR2)),0)</f>
        <v>207.399</v>
      </c>
      <c r="P8" s="136">
        <f>IF(AND('NSW Oct 2019'!N2&gt;0,'NSW Oct 2019'!O2&gt;0),IF($C$5*F8/'NSW Oct 2019'!AR2&lt;('NSW Oct 2019'!L2+'NSW Oct 2019'!M2+'NSW Oct 2019'!N2),0,IF(($C$5*F8/'NSW Oct 2019'!AR2-'NSW Oct 2019'!L2+'NSW Oct 2019'!M2+'NSW Oct 2019'!N2)&lt;=('NSW Oct 2019'!L2+'NSW Oct 2019'!M2+'NSW Oct 2019'!N2+'NSW Oct 2019'!O2),(($C$5*F8/'NSW Oct 2019'!AR2-('NSW Oct 2019'!L2+'NSW Oct 2019'!M2+'NSW Oct 2019'!N2))*'NSW Oct 2019'!AF2/100)*'NSW Oct 2019'!AR2,('NSW Oct 2019'!O2*'NSW Oct 2019'!AF2/100)*'NSW Oct 2019'!AR2)),0)</f>
        <v>775.67499999999995</v>
      </c>
      <c r="Q8" s="136">
        <f>IF(AND('NSW Oct 2019'!P2&gt;0,'NSW Oct 2019'!P2&gt;0),IF($C$5*F8/'NSW Oct 2019'!AR2&lt;('NSW Oct 2019'!L2+'NSW Oct 2019'!M2+'NSW Oct 2019'!N2+'NSW Oct 2019'!O2),0,IF(($C$5*F8/'NSW Oct 2019'!AR2-'NSW Oct 2019'!L2+'NSW Oct 2019'!M2+'NSW Oct 2019'!N2+'NSW Oct 2019'!O2)&lt;=('NSW Oct 2019'!L2+'NSW Oct 2019'!M2+'NSW Oct 2019'!N2+'NSW Oct 2019'!O2+'NSW Oct 2019'!P2),(($C$5*F8/'NSW Oct 2019'!AR2-('NSW Oct 2019'!L2+'NSW Oct 2019'!M2+'NSW Oct 2019'!N2+'NSW Oct 2019'!O2))*'NSW Oct 2019'!AG2/100)*'NSW Oct 2019'!AR2,('NSW Oct 2019'!P2*'NSW Oct 2019'!AG2/100)*'NSW Oct 2019'!AR2)),0)</f>
        <v>0</v>
      </c>
      <c r="R8" s="136">
        <f>IF(AND('NSW Oct 2019'!P2&gt;0,'NSW Oct 2019'!O2&gt;0),IF(($C$5*F8/'NSW Oct 2019'!AR2&lt;SUM('NSW Oct 2019'!L2:P2)),(0),($C$5*F8/'NSW Oct 2019'!AR2-SUM('NSW Oct 2019'!L2:P2))*'NSW Oct 2019'!AB2/100)* 'NSW Oct 2019'!AR2,IF(AND('NSW Oct 2019'!O2&gt;0,'NSW Oct 2019'!P2=""),IF(($C$5*F8/'NSW Oct 2019'!AR2&lt; SUM('NSW Oct 2019'!L2:O2)),(0),($C$5*F8/'NSW Oct 2019'!AR2-SUM('NSW Oct 2019'!L2:O2))*'NSW Oct 2019'!AG2/100)* 'NSW Oct 2019'!AR2,IF(AND('NSW Oct 2019'!N2&gt;0,'NSW Oct 2019'!O2=""),IF(($C$5*F8/'NSW Oct 2019'!AR2&lt; SUM('NSW Oct 2019'!L2:N2)),(0),($C$5*F8/'NSW Oct 2019'!AR2-SUM('NSW Oct 2019'!L2:N2))*'NSW Oct 2019'!AF2/100)* 'NSW Oct 2019'!AR2,IF(AND('NSW Oct 2019'!M2&gt;0,'NSW Oct 2019'!N2=""),IF(($C$5*F8/'NSW Oct 2019'!AR2&lt;'NSW Oct 2019'!M2+'NSW Oct 2019'!L2),(0),(($C$5*F8/'NSW Oct 2019'!AR2-('NSW Oct 2019'!M2+'NSW Oct 2019'!L2))*'NSW Oct 2019'!AE2/100))*'NSW Oct 2019'!AR2,IF(AND('NSW Oct 2019'!L2&gt;0,'NSW Oct 2019'!M2=""&gt;0),IF(($C$5*F8/'NSW Oct 2019'!AR2&lt;'NSW Oct 2019'!L2),(0),($C$5*F8/'NSW Oct 2019'!AR2-'NSW Oct 2019'!L2)*'NSW Oct 2019'!AD2/100)*'NSW Oct 2019'!AR2,0)))))</f>
        <v>0</v>
      </c>
      <c r="S8" s="234">
        <f>SUM(G8:R8)</f>
        <v>2323.9967272727272</v>
      </c>
      <c r="T8" s="243">
        <f>S8+D8</f>
        <v>2569.3132272727271</v>
      </c>
      <c r="U8" s="132">
        <f>T8*1.1</f>
        <v>2826.2445499999999</v>
      </c>
      <c r="V8" s="83">
        <f>'NSW Oct 2019'!AT2</f>
        <v>0</v>
      </c>
      <c r="W8" s="83">
        <f>'NSW Oct 2019'!AU2</f>
        <v>0</v>
      </c>
      <c r="X8" s="83">
        <f>'NSW Oct 2019'!AV2</f>
        <v>0</v>
      </c>
      <c r="Y8" s="83">
        <f>'NSW Oct 2019'!AW2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2569.3132272727271</v>
      </c>
      <c r="AC8" s="24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2569.3132272727271</v>
      </c>
      <c r="AD8" s="122">
        <f>AB8*1.1</f>
        <v>2826.2445499999999</v>
      </c>
      <c r="AE8" s="122">
        <f>AC8*1.1</f>
        <v>2826.2445499999999</v>
      </c>
      <c r="AF8" s="208">
        <f>'NSW Oct 2019'!BF2</f>
        <v>0</v>
      </c>
      <c r="AG8" s="125" t="str">
        <f>'NSW Oct 2019'!BG2</f>
        <v>n</v>
      </c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</row>
    <row r="9" spans="1:148" ht="23" customHeight="1">
      <c r="A9" s="417"/>
      <c r="B9" s="83" t="str">
        <f>'NSW Oct 2019'!F3</f>
        <v>Covau</v>
      </c>
      <c r="C9" s="83" t="str">
        <f>'NSW Oct 2019'!G3</f>
        <v>Business Freedom</v>
      </c>
      <c r="D9" s="136">
        <f>365*'NSW Oct 2019'!H3/100</f>
        <v>336.60300000000001</v>
      </c>
      <c r="E9" s="264">
        <f>IF('NSW Oct 2019'!AQ3=3,0.5,IF('NSW Oct 2019'!AQ3=2,0.33,0))</f>
        <v>0.5</v>
      </c>
      <c r="F9" s="264">
        <f t="shared" ref="F9:F32" si="0">1-E9</f>
        <v>0.5</v>
      </c>
      <c r="G9" s="136">
        <f>IF('NSW Oct 2019'!K3="",($C$5*E9/'NSW Oct 2019'!AQ3*'NSW Oct 2019'!W3/100)*'NSW Oct 2019'!AQ3,IF($C$5*E9/'NSW Oct 2019'!AQ3&gt;='NSW Oct 2019'!L3,('NSW Oct 2019'!L3*'NSW Oct 2019'!W3/100)*'NSW Oct 2019'!AQ3,($C$5*E9/'NSW Oct 2019'!AQ3*'NSW Oct 2019'!W3/100)*'NSW Oct 2019'!AQ3))</f>
        <v>134.24399999999997</v>
      </c>
      <c r="H9" s="136">
        <f>IF(AND('NSW Oct 2019'!L3&gt;0,'NSW Oct 2019'!M3&gt;0),IF($C$5*E9/'NSW Oct 2019'!AQ3&lt;'NSW Oct 2019'!L3,0,IF(($C$5*E9/'NSW Oct 2019'!AQ3-'NSW Oct 2019'!L3)&lt;=('NSW Oct 2019'!M3+'NSW Oct 2019'!L3),((($C$5*E9/'NSW Oct 2019'!AQ3-'NSW Oct 2019'!L3)*'NSW Oct 2019'!X3/100))*'NSW Oct 2019'!AQ3,((('NSW Oct 2019'!M3)*'NSW Oct 2019'!X3/100)*'NSW Oct 2019'!AQ3))),0)</f>
        <v>118.0750909090909</v>
      </c>
      <c r="I9" s="136">
        <f>IF(AND('NSW Oct 2019'!M3&gt;0,'NSW Oct 2019'!N3&gt;0),IF($C$5*E9/'NSW Oct 2019'!AQ3&lt;('NSW Oct 2019'!L3+'NSW Oct 2019'!M3),0,IF(($C$5*E9/'NSW Oct 2019'!AQ3-'NSW Oct 2019'!L3+'NSW Oct 2019'!M3)&lt;=('NSW Oct 2019'!L3+'NSW Oct 2019'!M3+'NSW Oct 2019'!N3),((($C$5*E9/'NSW Oct 2019'!AQ3-('NSW Oct 2019'!L3+'NSW Oct 2019'!M3))*'NSW Oct 2019'!Y3/100))*'NSW Oct 2019'!AQ3,('NSW Oct 2019'!N3*'NSW Oct 2019'!Y3/100)* 'NSW Oct 2019'!AQ3)),0)</f>
        <v>267.92399999999998</v>
      </c>
      <c r="J9" s="136">
        <f>IF(AND('NSW Oct 2019'!N3&gt;0,'NSW Oct 2019'!O3&gt;0),IF($C$5*E9/'NSW Oct 2019'!AQ3&lt;('NSW Oct 2019'!L3+'NSW Oct 2019'!M3+'NSW Oct 2019'!N3),0,IF(($C$5*E9/'NSW Oct 2019'!AQ3-'NSW Oct 2019'!L3+'NSW Oct 2019'!M3+'NSW Oct 2019'!N3)&lt;=('NSW Oct 2019'!L3+'NSW Oct 2019'!M3+'NSW Oct 2019'!N3+'NSW Oct 2019'!O3),(($C$5*E9/'NSW Oct 2019'!AQ3-('NSW Oct 2019'!L3+'NSW Oct 2019'!M3+'NSW Oct 2019'!N3))*'NSW Oct 2019'!Z3/100)*'NSW Oct 2019'!AQ3,('NSW Oct 2019'!O3*'NSW Oct 2019'!Z3/100)*'NSW Oct 2019'!AQ3)),0)</f>
        <v>1011.75</v>
      </c>
      <c r="K9" s="136">
        <f>IF(AND('NSW Oct 2019'!O3&gt;0,'NSW Oct 2019'!P3&gt;0),IF($C$5*E9/'NSW Oct 2019'!AQ3&lt;('NSW Oct 2019'!L3+'NSW Oct 2019'!M3+'NSW Oct 2019'!N3+'NSW Oct 2019'!O3),0,IF(($C$5*E9/'NSW Oct 2019'!AQ3-'NSW Oct 2019'!L3+'NSW Oct 2019'!M3+'NSW Oct 2019'!N3+'NSW Oct 2019'!O3)&lt;=('NSW Oct 2019'!L3+'NSW Oct 2019'!M3+'NSW Oct 2019'!N3+'NSW Oct 2019'!O3+'NSW Oct 2019'!P3),(($C$5*E9/'NSW Oct 2019'!AQ3-('NSW Oct 2019'!L3+'NSW Oct 2019'!M3+'NSW Oct 2019'!N3+'NSW Oct 2019'!O3))*'NSW Oct 2019'!AA3/100)*'NSW Oct 2019'!AQ3,('NSW Oct 2019'!P3*'NSW Oct 2019'!AA3/100)*'NSW Oct 2019'!AQ3)),0)</f>
        <v>0</v>
      </c>
      <c r="L9" s="136">
        <f>IF(AND('NSW Oct 2019'!P3&gt;0,'NSW Oct 2019'!O3&gt;0),IF(($C$5*E9/'NSW Oct 2019'!AQ3&lt;SUM('NSW Oct 2019'!L3:P3)),(0),($C$5*E9/'NSW Oct 2019'!AQ3-SUM('NSW Oct 2019'!L3:P3))*'NSW Oct 2019'!AB3/100)* 'NSW Oct 2019'!AQ3,IF(AND('NSW Oct 2019'!O3&gt;0,'NSW Oct 2019'!P3=""),IF(($C$5*E9/'NSW Oct 2019'!AQ3&lt; SUM('NSW Oct 2019'!L3:O3)),(0),($C$5*E9/'NSW Oct 2019'!AQ3-SUM('NSW Oct 2019'!L3:O3))*'NSW Oct 2019'!AA3/100)* 'NSW Oct 2019'!AQ3,IF(AND('NSW Oct 2019'!N3&gt;0,'NSW Oct 2019'!O3=""),IF(($C$5*E9/'NSW Oct 2019'!AQ3&lt; SUM('NSW Oct 2019'!L3:N3)),(0),($C$5*E9/'NSW Oct 2019'!AQ3-SUM('NSW Oct 2019'!L3:N3))*'NSW Oct 2019'!Z3/100)* 'NSW Oct 2019'!AQ3,IF(AND('NSW Oct 2019'!M3&gt;0,'NSW Oct 2019'!N3=""),IF(($C$5*E9/'NSW Oct 2019'!AQ3&lt;'NSW Oct 2019'!M3+'NSW Oct 2019'!L3),(0),(($C$5*E9/'NSW Oct 2019'!AQ3-('NSW Oct 2019'!M3+'NSW Oct 2019'!L3))*'NSW Oct 2019'!Y3/100))*'NSW Oct 2019'!AQ3,IF(AND('NSW Oct 2019'!L3&gt;0,'NSW Oct 2019'!M3=""&gt;0),IF(($C$5*E9/'NSW Oct 2019'!AQ3&lt;'NSW Oct 2019'!L3),(0),($C$5*E9/'NSW Oct 2019'!AQ3-'NSW Oct 2019'!L3)*'NSW Oct 2019'!X3/100)*'NSW Oct 2019'!AQ3,0)))))</f>
        <v>0</v>
      </c>
      <c r="M9" s="136">
        <f>IF('NSW Oct 2019'!K3="",($C$5*F9/'NSW Oct 2019'!AR3*'NSW Oct 2019'!AC3/100)*'NSW Oct 2019'!AR3,IF($C$5*F9/'NSW Oct 2019'!AR3&gt;='NSW Oct 2019'!L3,('NSW Oct 2019'!L3*'NSW Oct 2019'!AC3/100)*'NSW Oct 2019'!AR3,($C$5*F9/'NSW Oct 2019'!AR3*'NSW Oct 2019'!AC3/100)*'NSW Oct 2019'!AR3))</f>
        <v>134.24399999999997</v>
      </c>
      <c r="N9" s="136">
        <f>IF(AND('NSW Oct 2019'!L3&gt;0,'NSW Oct 2019'!M3&gt;0),IF($C$5*F9/'NSW Oct 2019'!AR3&lt;'NSW Oct 2019'!L3,0,IF(($C$5*F9/'NSW Oct 2019'!AR3-'NSW Oct 2019'!L3)&lt;=('NSW Oct 2019'!M3+'NSW Oct 2019'!L3),((($C$5*F9/'NSW Oct 2019'!AR3-'NSW Oct 2019'!L3)*'NSW Oct 2019'!AD3/100))*'NSW Oct 2019'!AR3,((('NSW Oct 2019'!M3)*'NSW Oct 2019'!AD3/100)*'NSW Oct 2019'!AR3))),0)</f>
        <v>118.0750909090909</v>
      </c>
      <c r="O9" s="136">
        <f>IF(AND('NSW Oct 2019'!M3&gt;0,'NSW Oct 2019'!N3&gt;0),IF($C$5*F9/'NSW Oct 2019'!AR3&lt;('NSW Oct 2019'!L3+'NSW Oct 2019'!M3),0,IF(($C$5*F9/'NSW Oct 2019'!AR3-'NSW Oct 2019'!L3+'NSW Oct 2019'!M3)&lt;=('NSW Oct 2019'!L3+'NSW Oct 2019'!M3+'NSW Oct 2019'!N3),((($C$5*F9/'NSW Oct 2019'!AR3-('NSW Oct 2019'!L3+'NSW Oct 2019'!M3))*'NSW Oct 2019'!AE3/100))*'NSW Oct 2019'!AR3,('NSW Oct 2019'!N3*'NSW Oct 2019'!AE3/100)*'NSW Oct 2019'!AR3)),0)</f>
        <v>267.92399999999998</v>
      </c>
      <c r="P9" s="136">
        <f>IF(AND('NSW Oct 2019'!N3&gt;0,'NSW Oct 2019'!O3&gt;0),IF($C$5*F9/'NSW Oct 2019'!AR3&lt;('NSW Oct 2019'!L3+'NSW Oct 2019'!M3+'NSW Oct 2019'!N3),0,IF(($C$5*F9/'NSW Oct 2019'!AR3-'NSW Oct 2019'!L3+'NSW Oct 2019'!M3+'NSW Oct 2019'!N3)&lt;=('NSW Oct 2019'!L3+'NSW Oct 2019'!M3+'NSW Oct 2019'!N3+'NSW Oct 2019'!O3),(($C$5*F9/'NSW Oct 2019'!AR3-('NSW Oct 2019'!L3+'NSW Oct 2019'!M3+'NSW Oct 2019'!N3))*'NSW Oct 2019'!AF3/100)*'NSW Oct 2019'!AR3,('NSW Oct 2019'!O3*'NSW Oct 2019'!AF3/100)*'NSW Oct 2019'!AR3)),0)</f>
        <v>1011.75</v>
      </c>
      <c r="Q9" s="136">
        <f>IF(AND('NSW Oct 2019'!P3&gt;0,'NSW Oct 2019'!P3&gt;0),IF($C$5*F9/'NSW Oct 2019'!AR3&lt;('NSW Oct 2019'!L3+'NSW Oct 2019'!M3+'NSW Oct 2019'!N3+'NSW Oct 2019'!O3),0,IF(($C$5*F9/'NSW Oct 2019'!AR3-'NSW Oct 2019'!L3+'NSW Oct 2019'!M3+'NSW Oct 2019'!N3+'NSW Oct 2019'!O3)&lt;=('NSW Oct 2019'!L3+'NSW Oct 2019'!M3+'NSW Oct 2019'!N3+'NSW Oct 2019'!O3+'NSW Oct 2019'!P3),(($C$5*F9/'NSW Oct 2019'!AR3-('NSW Oct 2019'!L3+'NSW Oct 2019'!M3+'NSW Oct 2019'!N3+'NSW Oct 2019'!O3))*'NSW Oct 2019'!AG3/100)*'NSW Oct 2019'!AR3,('NSW Oct 2019'!P3*'NSW Oct 2019'!AG3/100)*'NSW Oct 2019'!AR3)),0)</f>
        <v>0</v>
      </c>
      <c r="R9" s="136">
        <f>IF(AND('NSW Oct 2019'!P3&gt;0,'NSW Oct 2019'!O3&gt;0),IF(($C$5*F9/'NSW Oct 2019'!AR3&lt;SUM('NSW Oct 2019'!L3:P3)),(0),($C$5*F9/'NSW Oct 2019'!AR3-SUM('NSW Oct 2019'!L3:P3))*'NSW Oct 2019'!AB3/100)* 'NSW Oct 2019'!AR3,IF(AND('NSW Oct 2019'!O3&gt;0,'NSW Oct 2019'!P3=""),IF(($C$5*F9/'NSW Oct 2019'!AR3&lt; SUM('NSW Oct 2019'!L3:O3)),(0),($C$5*F9/'NSW Oct 2019'!AR3-SUM('NSW Oct 2019'!L3:O3))*'NSW Oct 2019'!AG3/100)* 'NSW Oct 2019'!AR3,IF(AND('NSW Oct 2019'!N3&gt;0,'NSW Oct 2019'!O3=""),IF(($C$5*F9/'NSW Oct 2019'!AR3&lt; SUM('NSW Oct 2019'!L3:N3)),(0),($C$5*F9/'NSW Oct 2019'!AR3-SUM('NSW Oct 2019'!L3:N3))*'NSW Oct 2019'!AF3/100)* 'NSW Oct 2019'!AR3,IF(AND('NSW Oct 2019'!M3&gt;0,'NSW Oct 2019'!N3=""),IF(($C$5*F9/'NSW Oct 2019'!AR3&lt;'NSW Oct 2019'!M3+'NSW Oct 2019'!L3),(0),(($C$5*F9/'NSW Oct 2019'!AR3-('NSW Oct 2019'!M3+'NSW Oct 2019'!L3))*'NSW Oct 2019'!AE3/100))*'NSW Oct 2019'!AR3,IF(AND('NSW Oct 2019'!L3&gt;0,'NSW Oct 2019'!M3=""&gt;0),IF(($C$5*F9/'NSW Oct 2019'!AR3&lt;'NSW Oct 2019'!L3),(0),($C$5*F9/'NSW Oct 2019'!AR3-'NSW Oct 2019'!L3)*'NSW Oct 2019'!AD3/100)*'NSW Oct 2019'!AR3,0)))))</f>
        <v>0</v>
      </c>
      <c r="S9" s="234">
        <f t="shared" ref="S9:S32" si="1">SUM(G9:R9)</f>
        <v>3063.9861818181816</v>
      </c>
      <c r="T9" s="243">
        <f t="shared" ref="T9:T32" si="2">S9+D9</f>
        <v>3400.5891818181817</v>
      </c>
      <c r="U9" s="132">
        <f t="shared" ref="U9:U32" si="3">T9*1.1</f>
        <v>3740.6481000000003</v>
      </c>
      <c r="V9" s="83">
        <f>'NSW Oct 2019'!AT3</f>
        <v>25</v>
      </c>
      <c r="W9" s="83">
        <f>'NSW Oct 2019'!AU3</f>
        <v>0</v>
      </c>
      <c r="X9" s="83">
        <f>'NSW Oct 2019'!AV3</f>
        <v>0</v>
      </c>
      <c r="Y9" s="83">
        <f>'NSW Oct 2019'!AW3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ref="AB9:AB32" si="4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2550.4418863636365</v>
      </c>
      <c r="AC9" s="243">
        <f t="shared" ref="AC9:AC32" si="5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2550.4418863636365</v>
      </c>
      <c r="AD9" s="122">
        <f t="shared" ref="AD9:AD32" si="6">AB9*1.1</f>
        <v>2805.4860750000003</v>
      </c>
      <c r="AE9" s="122">
        <f t="shared" ref="AE9:AE32" si="7">AC9*1.1</f>
        <v>2805.4860750000003</v>
      </c>
      <c r="AF9" s="208">
        <f>'NSW Oct 2019'!BF3</f>
        <v>0</v>
      </c>
      <c r="AG9" s="125" t="str">
        <f>'NSW Oct 2019'!BG3</f>
        <v>n</v>
      </c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</row>
    <row r="10" spans="1:148" ht="23" customHeight="1">
      <c r="A10" s="417"/>
      <c r="B10" s="83" t="str">
        <f>'NSW Oct 2019'!F4</f>
        <v>EnergyAustralia</v>
      </c>
      <c r="C10" s="83" t="str">
        <f>'NSW Oct 2019'!G4</f>
        <v>Total Plan</v>
      </c>
      <c r="D10" s="136">
        <f>365*'NSW Oct 2019'!H4/100</f>
        <v>245.64500000000001</v>
      </c>
      <c r="E10" s="264">
        <f>IF('NSW Oct 2019'!AQ4=3,0.5,IF('NSW Oct 2019'!AQ4=2,0.33,0))</f>
        <v>0.5</v>
      </c>
      <c r="F10" s="264">
        <f t="shared" si="0"/>
        <v>0.5</v>
      </c>
      <c r="G10" s="136">
        <f>IF('NSW Oct 2019'!K4="",($C$5*E10/'NSW Oct 2019'!AQ4*'NSW Oct 2019'!W4/100)*'NSW Oct 2019'!AQ4,IF($C$5*E10/'NSW Oct 2019'!AQ4&gt;='NSW Oct 2019'!L4,('NSW Oct 2019'!L4*'NSW Oct 2019'!W4/100)*'NSW Oct 2019'!AQ4,($C$5*E10/'NSW Oct 2019'!AQ4*'NSW Oct 2019'!W4/100)*'NSW Oct 2019'!AQ4))</f>
        <v>157.29599999999999</v>
      </c>
      <c r="H10" s="136">
        <f>IF(AND('NSW Oct 2019'!L4&gt;0,'NSW Oct 2019'!M4&gt;0),IF($C$5*E10/'NSW Oct 2019'!AQ4&lt;'NSW Oct 2019'!L4,0,IF(($C$5*E10/'NSW Oct 2019'!AQ4-'NSW Oct 2019'!L4)&lt;=('NSW Oct 2019'!M4+'NSW Oct 2019'!L4),((($C$5*E10/'NSW Oct 2019'!AQ4-'NSW Oct 2019'!L4)*'NSW Oct 2019'!X4/100))*'NSW Oct 2019'!AQ4,((('NSW Oct 2019'!M4)*'NSW Oct 2019'!X4/100)*'NSW Oct 2019'!AQ4))),0)</f>
        <v>106.73454545454545</v>
      </c>
      <c r="I10" s="136">
        <f>IF(AND('NSW Oct 2019'!M4&gt;0,'NSW Oct 2019'!N4&gt;0),IF($C$5*E10/'NSW Oct 2019'!AQ4&lt;('NSW Oct 2019'!L4+'NSW Oct 2019'!M4),0,IF(($C$5*E10/'NSW Oct 2019'!AQ4-'NSW Oct 2019'!L4+'NSW Oct 2019'!M4)&lt;=('NSW Oct 2019'!L4+'NSW Oct 2019'!M4+'NSW Oct 2019'!N4),((($C$5*E10/'NSW Oct 2019'!AQ4-('NSW Oct 2019'!L4+'NSW Oct 2019'!M4))*'NSW Oct 2019'!Y4/100))*'NSW Oct 2019'!AQ4,('NSW Oct 2019'!N4*'NSW Oct 2019'!Y4/100)* 'NSW Oct 2019'!AQ4)),0)</f>
        <v>244.52099999999993</v>
      </c>
      <c r="J10" s="136">
        <f>IF(AND('NSW Oct 2019'!N4&gt;0,'NSW Oct 2019'!O4&gt;0),IF($C$5*E10/'NSW Oct 2019'!AQ4&lt;('NSW Oct 2019'!L4+'NSW Oct 2019'!M4+'NSW Oct 2019'!N4),0,IF(($C$5*E10/'NSW Oct 2019'!AQ4-'NSW Oct 2019'!L4+'NSW Oct 2019'!M4+'NSW Oct 2019'!N4)&lt;=('NSW Oct 2019'!L4+'NSW Oct 2019'!M4+'NSW Oct 2019'!N4+'NSW Oct 2019'!O4),(($C$5*E10/'NSW Oct 2019'!AQ4-('NSW Oct 2019'!L4+'NSW Oct 2019'!M4+'NSW Oct 2019'!N4))*'NSW Oct 2019'!Z4/100)*'NSW Oct 2019'!AQ4,('NSW Oct 2019'!O4*'NSW Oct 2019'!Z4/100)*'NSW Oct 2019'!AQ4)),0)</f>
        <v>919.77272727272737</v>
      </c>
      <c r="K10" s="136">
        <f>IF(AND('NSW Oct 2019'!O4&gt;0,'NSW Oct 2019'!P4&gt;0),IF($C$5*E10/'NSW Oct 2019'!AQ4&lt;('NSW Oct 2019'!L4+'NSW Oct 2019'!M4+'NSW Oct 2019'!N4+'NSW Oct 2019'!O4),0,IF(($C$5*E10/'NSW Oct 2019'!AQ4-'NSW Oct 2019'!L4+'NSW Oct 2019'!M4+'NSW Oct 2019'!N4+'NSW Oct 2019'!O4)&lt;=('NSW Oct 2019'!L4+'NSW Oct 2019'!M4+'NSW Oct 2019'!N4+'NSW Oct 2019'!O4+'NSW Oct 2019'!P4),(($C$5*E10/'NSW Oct 2019'!AQ4-('NSW Oct 2019'!L4+'NSW Oct 2019'!M4+'NSW Oct 2019'!N4+'NSW Oct 2019'!O4))*'NSW Oct 2019'!AA4/100)*'NSW Oct 2019'!AQ4,('NSW Oct 2019'!P4*'NSW Oct 2019'!AA4/100)*'NSW Oct 2019'!AQ4)),0)</f>
        <v>0</v>
      </c>
      <c r="L10" s="136">
        <f>IF(AND('NSW Oct 2019'!P4&gt;0,'NSW Oct 2019'!O4&gt;0),IF(($C$5*E10/'NSW Oct 2019'!AQ4&lt;SUM('NSW Oct 2019'!L4:P4)),(0),($C$5*E10/'NSW Oct 2019'!AQ4-SUM('NSW Oct 2019'!L4:P4))*'NSW Oct 2019'!AB4/100)* 'NSW Oct 2019'!AQ4,IF(AND('NSW Oct 2019'!O4&gt;0,'NSW Oct 2019'!P4=""),IF(($C$5*E10/'NSW Oct 2019'!AQ4&lt; SUM('NSW Oct 2019'!L4:O4)),(0),($C$5*E10/'NSW Oct 2019'!AQ4-SUM('NSW Oct 2019'!L4:O4))*'NSW Oct 2019'!AA4/100)* 'NSW Oct 2019'!AQ4,IF(AND('NSW Oct 2019'!N4&gt;0,'NSW Oct 2019'!O4=""),IF(($C$5*E10/'NSW Oct 2019'!AQ4&lt; SUM('NSW Oct 2019'!L4:N4)),(0),($C$5*E10/'NSW Oct 2019'!AQ4-SUM('NSW Oct 2019'!L4:N4))*'NSW Oct 2019'!Z4/100)* 'NSW Oct 2019'!AQ4,IF(AND('NSW Oct 2019'!M4&gt;0,'NSW Oct 2019'!N4=""),IF(($C$5*E10/'NSW Oct 2019'!AQ4&lt;'NSW Oct 2019'!M4+'NSW Oct 2019'!L4),(0),(($C$5*E10/'NSW Oct 2019'!AQ4-('NSW Oct 2019'!M4+'NSW Oct 2019'!L4))*'NSW Oct 2019'!Y4/100))*'NSW Oct 2019'!AQ4,IF(AND('NSW Oct 2019'!L4&gt;0,'NSW Oct 2019'!M4=""&gt;0),IF(($C$5*E10/'NSW Oct 2019'!AQ4&lt;'NSW Oct 2019'!L4),(0),($C$5*E10/'NSW Oct 2019'!AQ4-'NSW Oct 2019'!L4)*'NSW Oct 2019'!X4/100)*'NSW Oct 2019'!AQ4,0)))))</f>
        <v>0</v>
      </c>
      <c r="M10" s="136">
        <f>IF('NSW Oct 2019'!K4="",($C$5*F10/'NSW Oct 2019'!AR4*'NSW Oct 2019'!AC4/100)*'NSW Oct 2019'!AR4,IF($C$5*F10/'NSW Oct 2019'!AR4&gt;='NSW Oct 2019'!L4,('NSW Oct 2019'!L4*'NSW Oct 2019'!AC4/100)*'NSW Oct 2019'!AR4,($C$5*F10/'NSW Oct 2019'!AR4*'NSW Oct 2019'!AC4/100)*'NSW Oct 2019'!AR4))</f>
        <v>157.29599999999999</v>
      </c>
      <c r="N10" s="136">
        <f>IF(AND('NSW Oct 2019'!L4&gt;0,'NSW Oct 2019'!M4&gt;0),IF($C$5*F10/'NSW Oct 2019'!AR4&lt;'NSW Oct 2019'!L4,0,IF(($C$5*F10/'NSW Oct 2019'!AR4-'NSW Oct 2019'!L4)&lt;=('NSW Oct 2019'!M4+'NSW Oct 2019'!L4),((($C$5*F10/'NSW Oct 2019'!AR4-'NSW Oct 2019'!L4)*'NSW Oct 2019'!AD4/100))*'NSW Oct 2019'!AR4,((('NSW Oct 2019'!M4)*'NSW Oct 2019'!AD4/100)*'NSW Oct 2019'!AR4))),0)</f>
        <v>106.73454545454545</v>
      </c>
      <c r="O10" s="136">
        <f>IF(AND('NSW Oct 2019'!M4&gt;0,'NSW Oct 2019'!N4&gt;0),IF($C$5*F10/'NSW Oct 2019'!AR4&lt;('NSW Oct 2019'!L4+'NSW Oct 2019'!M4),0,IF(($C$5*F10/'NSW Oct 2019'!AR4-'NSW Oct 2019'!L4+'NSW Oct 2019'!M4)&lt;=('NSW Oct 2019'!L4+'NSW Oct 2019'!M4+'NSW Oct 2019'!N4),((($C$5*F10/'NSW Oct 2019'!AR4-('NSW Oct 2019'!L4+'NSW Oct 2019'!M4))*'NSW Oct 2019'!AE4/100))*'NSW Oct 2019'!AR4,('NSW Oct 2019'!N4*'NSW Oct 2019'!AE4/100)*'NSW Oct 2019'!AR4)),0)</f>
        <v>244.52099999999993</v>
      </c>
      <c r="P10" s="136">
        <f>IF(AND('NSW Oct 2019'!N4&gt;0,'NSW Oct 2019'!O4&gt;0),IF($C$5*F10/'NSW Oct 2019'!AR4&lt;('NSW Oct 2019'!L4+'NSW Oct 2019'!M4+'NSW Oct 2019'!N4),0,IF(($C$5*F10/'NSW Oct 2019'!AR4-'NSW Oct 2019'!L4+'NSW Oct 2019'!M4+'NSW Oct 2019'!N4)&lt;=('NSW Oct 2019'!L4+'NSW Oct 2019'!M4+'NSW Oct 2019'!N4+'NSW Oct 2019'!O4),(($C$5*F10/'NSW Oct 2019'!AR4-('NSW Oct 2019'!L4+'NSW Oct 2019'!M4+'NSW Oct 2019'!N4))*'NSW Oct 2019'!AF4/100)*'NSW Oct 2019'!AR4,('NSW Oct 2019'!O4*'NSW Oct 2019'!AF4/100)*'NSW Oct 2019'!AR4)),0)</f>
        <v>919.77272727272737</v>
      </c>
      <c r="Q10" s="136">
        <f>IF(AND('NSW Oct 2019'!P4&gt;0,'NSW Oct 2019'!P4&gt;0),IF($C$5*F10/'NSW Oct 2019'!AR4&lt;('NSW Oct 2019'!L4+'NSW Oct 2019'!M4+'NSW Oct 2019'!N4+'NSW Oct 2019'!O4),0,IF(($C$5*F10/'NSW Oct 2019'!AR4-'NSW Oct 2019'!L4+'NSW Oct 2019'!M4+'NSW Oct 2019'!N4+'NSW Oct 2019'!O4)&lt;=('NSW Oct 2019'!L4+'NSW Oct 2019'!M4+'NSW Oct 2019'!N4+'NSW Oct 2019'!O4+'NSW Oct 2019'!P4),(($C$5*F10/'NSW Oct 2019'!AR4-('NSW Oct 2019'!L4+'NSW Oct 2019'!M4+'NSW Oct 2019'!N4+'NSW Oct 2019'!O4))*'NSW Oct 2019'!AG4/100)*'NSW Oct 2019'!AR4,('NSW Oct 2019'!P4*'NSW Oct 2019'!AG4/100)*'NSW Oct 2019'!AR4)),0)</f>
        <v>0</v>
      </c>
      <c r="R10" s="136">
        <f>IF(AND('NSW Oct 2019'!P4&gt;0,'NSW Oct 2019'!O4&gt;0),IF(($C$5*F10/'NSW Oct 2019'!AR4&lt;SUM('NSW Oct 2019'!L4:P4)),(0),($C$5*F10/'NSW Oct 2019'!AR4-SUM('NSW Oct 2019'!L4:P4))*'NSW Oct 2019'!AB4/100)* 'NSW Oct 2019'!AR4,IF(AND('NSW Oct 2019'!O4&gt;0,'NSW Oct 2019'!P4=""),IF(($C$5*F10/'NSW Oct 2019'!AR4&lt; SUM('NSW Oct 2019'!L4:O4)),(0),($C$5*F10/'NSW Oct 2019'!AR4-SUM('NSW Oct 2019'!L4:O4))*'NSW Oct 2019'!AG4/100)* 'NSW Oct 2019'!AR4,IF(AND('NSW Oct 2019'!N4&gt;0,'NSW Oct 2019'!O4=""),IF(($C$5*F10/'NSW Oct 2019'!AR4&lt; SUM('NSW Oct 2019'!L4:N4)),(0),($C$5*F10/'NSW Oct 2019'!AR4-SUM('NSW Oct 2019'!L4:N4))*'NSW Oct 2019'!AF4/100)* 'NSW Oct 2019'!AR4,IF(AND('NSW Oct 2019'!M4&gt;0,'NSW Oct 2019'!N4=""),IF(($C$5*F10/'NSW Oct 2019'!AR4&lt;'NSW Oct 2019'!M4+'NSW Oct 2019'!L4),(0),(($C$5*F10/'NSW Oct 2019'!AR4-('NSW Oct 2019'!M4+'NSW Oct 2019'!L4))*'NSW Oct 2019'!AE4/100))*'NSW Oct 2019'!AR4,IF(AND('NSW Oct 2019'!L4&gt;0,'NSW Oct 2019'!M4=""&gt;0),IF(($C$5*F10/'NSW Oct 2019'!AR4&lt;'NSW Oct 2019'!L4),(0),($C$5*F10/'NSW Oct 2019'!AR4-'NSW Oct 2019'!L4)*'NSW Oct 2019'!AD4/100)*'NSW Oct 2019'!AR4,0)))))</f>
        <v>0</v>
      </c>
      <c r="S10" s="234">
        <f t="shared" si="1"/>
        <v>2856.6485454545455</v>
      </c>
      <c r="T10" s="243">
        <f t="shared" si="2"/>
        <v>3102.2935454545454</v>
      </c>
      <c r="U10" s="132">
        <f t="shared" si="3"/>
        <v>3412.5229000000004</v>
      </c>
      <c r="V10" s="83">
        <f>'NSW Oct 2019'!AT4</f>
        <v>19</v>
      </c>
      <c r="W10" s="83">
        <f>'NSW Oct 2019'!AU4</f>
        <v>0</v>
      </c>
      <c r="X10" s="83">
        <f>'NSW Oct 2019'!AV4</f>
        <v>0</v>
      </c>
      <c r="Y10" s="83">
        <f>'NSW Oct 2019'!AW4</f>
        <v>0</v>
      </c>
      <c r="Z10" s="243" t="str">
        <f t="shared" ref="Z10:Z32" si="8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9">IF(OR(B10="Origin Energy",B10="Red Energy",B10="Powershop"),"Inclusive","Exclusive")</f>
        <v>Exclusive</v>
      </c>
      <c r="AB10" s="243">
        <f t="shared" si="4"/>
        <v>2512.8577718181818</v>
      </c>
      <c r="AC10" s="243">
        <f t="shared" si="5"/>
        <v>2512.8577718181818</v>
      </c>
      <c r="AD10" s="122">
        <f t="shared" si="6"/>
        <v>2764.1435490000003</v>
      </c>
      <c r="AE10" s="122">
        <f t="shared" si="7"/>
        <v>2764.1435490000003</v>
      </c>
      <c r="AF10" s="208">
        <f>'NSW Oct 2019'!BF4</f>
        <v>0</v>
      </c>
      <c r="AG10" s="125" t="str">
        <f>'NSW Oct 2019'!BG4</f>
        <v>n</v>
      </c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</row>
    <row r="11" spans="1:148" ht="23" customHeight="1">
      <c r="A11" s="417"/>
      <c r="B11" s="83" t="str">
        <f>'NSW Oct 2019'!F5</f>
        <v>Origin Energy</v>
      </c>
      <c r="C11" s="83" t="str">
        <f>'NSW Oct 2019'!G5</f>
        <v>Business Flexi</v>
      </c>
      <c r="D11" s="136">
        <f>365*'NSW Oct 2019'!H5/100</f>
        <v>248.78399999999999</v>
      </c>
      <c r="E11" s="264">
        <f>IF('NSW Oct 2019'!AQ5=3,0.5,IF('NSW Oct 2019'!AQ5=2,0.33,0))</f>
        <v>0.5</v>
      </c>
      <c r="F11" s="264">
        <f t="shared" si="0"/>
        <v>0.5</v>
      </c>
      <c r="G11" s="136">
        <f>IF('NSW Oct 2019'!K5="",($C$5*E11/'NSW Oct 2019'!AQ5*'NSW Oct 2019'!W5/100)*'NSW Oct 2019'!AQ5,IF($C$5*E11/'NSW Oct 2019'!AQ5&gt;='NSW Oct 2019'!L5,('NSW Oct 2019'!L5*'NSW Oct 2019'!W5/100)*'NSW Oct 2019'!AQ5,($C$5*E11/'NSW Oct 2019'!AQ5*'NSW Oct 2019'!W5/100)*'NSW Oct 2019'!AQ5))</f>
        <v>139.32900000000001</v>
      </c>
      <c r="H11" s="136">
        <f>IF(AND('NSW Oct 2019'!L5&gt;0,'NSW Oct 2019'!M5&gt;0),IF($C$5*E11/'NSW Oct 2019'!AQ5&lt;'NSW Oct 2019'!L5,0,IF(($C$5*E11/'NSW Oct 2019'!AQ5-'NSW Oct 2019'!L5)&lt;=('NSW Oct 2019'!M5+'NSW Oct 2019'!L5),((($C$5*E11/'NSW Oct 2019'!AQ5-'NSW Oct 2019'!L5)*'NSW Oct 2019'!X5/100))*'NSW Oct 2019'!AQ5,((('NSW Oct 2019'!M5)*'NSW Oct 2019'!X5/100)*'NSW Oct 2019'!AQ5))),0)</f>
        <v>87.388909090909095</v>
      </c>
      <c r="I11" s="136">
        <f>IF(AND('NSW Oct 2019'!M5&gt;0,'NSW Oct 2019'!N5&gt;0),IF($C$5*E11/'NSW Oct 2019'!AQ5&lt;('NSW Oct 2019'!L5+'NSW Oct 2019'!M5),0,IF(($C$5*E11/'NSW Oct 2019'!AQ5-'NSW Oct 2019'!L5+'NSW Oct 2019'!M5)&lt;=('NSW Oct 2019'!L5+'NSW Oct 2019'!M5+'NSW Oct 2019'!N5),((($C$5*E11/'NSW Oct 2019'!AQ5-('NSW Oct 2019'!L5+'NSW Oct 2019'!M5))*'NSW Oct 2019'!Y5/100))*'NSW Oct 2019'!AQ5,('NSW Oct 2019'!N5*'NSW Oct 2019'!Y5/100)* 'NSW Oct 2019'!AQ5)),0)</f>
        <v>979.846</v>
      </c>
      <c r="J11" s="136">
        <f>IF(AND('NSW Oct 2019'!N5&gt;0,'NSW Oct 2019'!O5&gt;0),IF($C$5*E11/'NSW Oct 2019'!AQ5&lt;('NSW Oct 2019'!L5+'NSW Oct 2019'!M5+'NSW Oct 2019'!N5),0,IF(($C$5*E11/'NSW Oct 2019'!AQ5-'NSW Oct 2019'!L5+'NSW Oct 2019'!M5+'NSW Oct 2019'!N5)&lt;=('NSW Oct 2019'!L5+'NSW Oct 2019'!M5+'NSW Oct 2019'!N5+'NSW Oct 2019'!O5),(($C$5*E11/'NSW Oct 2019'!AQ5-('NSW Oct 2019'!L5+'NSW Oct 2019'!M5+'NSW Oct 2019'!N5))*'NSW Oct 2019'!Z5/100)*'NSW Oct 2019'!AQ5,('NSW Oct 2019'!O5*'NSW Oct 2019'!Z5/100)*'NSW Oct 2019'!AQ5)),0)</f>
        <v>0</v>
      </c>
      <c r="K11" s="136">
        <f>IF(AND('NSW Oct 2019'!O5&gt;0,'NSW Oct 2019'!P5&gt;0),IF($C$5*E11/'NSW Oct 2019'!AQ5&lt;('NSW Oct 2019'!L5+'NSW Oct 2019'!M5+'NSW Oct 2019'!N5+'NSW Oct 2019'!O5),0,IF(($C$5*E11/'NSW Oct 2019'!AQ5-'NSW Oct 2019'!L5+'NSW Oct 2019'!M5+'NSW Oct 2019'!N5+'NSW Oct 2019'!O5)&lt;=('NSW Oct 2019'!L5+'NSW Oct 2019'!M5+'NSW Oct 2019'!N5+'NSW Oct 2019'!O5+'NSW Oct 2019'!P5),(($C$5*E11/'NSW Oct 2019'!AQ5-('NSW Oct 2019'!L5+'NSW Oct 2019'!M5+'NSW Oct 2019'!N5+'NSW Oct 2019'!O5))*'NSW Oct 2019'!AA5/100)*'NSW Oct 2019'!AQ5,('NSW Oct 2019'!P5*'NSW Oct 2019'!AA5/100)*'NSW Oct 2019'!AQ5)),0)</f>
        <v>0</v>
      </c>
      <c r="L11" s="136">
        <f>IF(AND('NSW Oct 2019'!P5&gt;0,'NSW Oct 2019'!O5&gt;0),IF(($C$5*E11/'NSW Oct 2019'!AQ5&lt;SUM('NSW Oct 2019'!L5:P5)),(0),($C$5*E11/'NSW Oct 2019'!AQ5-SUM('NSW Oct 2019'!L5:P5))*'NSW Oct 2019'!AB5/100)* 'NSW Oct 2019'!AQ5,IF(AND('NSW Oct 2019'!O5&gt;0,'NSW Oct 2019'!P5=""),IF(($C$5*E11/'NSW Oct 2019'!AQ5&lt; SUM('NSW Oct 2019'!L5:O5)),(0),($C$5*E11/'NSW Oct 2019'!AQ5-SUM('NSW Oct 2019'!L5:O5))*'NSW Oct 2019'!AA5/100)* 'NSW Oct 2019'!AQ5,IF(AND('NSW Oct 2019'!N5&gt;0,'NSW Oct 2019'!O5=""),IF(($C$5*E11/'NSW Oct 2019'!AQ5&lt; SUM('NSW Oct 2019'!L5:N5)),(0),($C$5*E11/'NSW Oct 2019'!AQ5-SUM('NSW Oct 2019'!L5:N5))*'NSW Oct 2019'!Z5/100)* 'NSW Oct 2019'!AQ5,IF(AND('NSW Oct 2019'!M5&gt;0,'NSW Oct 2019'!N5=""),IF(($C$5*E11/'NSW Oct 2019'!AQ5&lt;'NSW Oct 2019'!M5+'NSW Oct 2019'!L5),(0),(($C$5*E11/'NSW Oct 2019'!AQ5-('NSW Oct 2019'!M5+'NSW Oct 2019'!L5))*'NSW Oct 2019'!Y5/100))*'NSW Oct 2019'!AQ5,IF(AND('NSW Oct 2019'!L5&gt;0,'NSW Oct 2019'!M5=""&gt;0),IF(($C$5*E11/'NSW Oct 2019'!AQ5&lt;'NSW Oct 2019'!L5),(0),($C$5*E11/'NSW Oct 2019'!AQ5-'NSW Oct 2019'!L5)*'NSW Oct 2019'!X5/100)*'NSW Oct 2019'!AQ5,0)))))</f>
        <v>0</v>
      </c>
      <c r="M11" s="136">
        <f>IF('NSW Oct 2019'!K5="",($C$5*F11/'NSW Oct 2019'!AR5*'NSW Oct 2019'!AC5/100)*'NSW Oct 2019'!AR5,IF($C$5*F11/'NSW Oct 2019'!AR5&gt;='NSW Oct 2019'!L5,('NSW Oct 2019'!L5*'NSW Oct 2019'!AC5/100)*'NSW Oct 2019'!AR5,($C$5*F11/'NSW Oct 2019'!AR5*'NSW Oct 2019'!AC5/100)*'NSW Oct 2019'!AR5))</f>
        <v>139.32900000000001</v>
      </c>
      <c r="N11" s="136">
        <f>IF(AND('NSW Oct 2019'!L5&gt;0,'NSW Oct 2019'!M5&gt;0),IF($C$5*F11/'NSW Oct 2019'!AR5&lt;'NSW Oct 2019'!L5,0,IF(($C$5*F11/'NSW Oct 2019'!AR5-'NSW Oct 2019'!L5)&lt;=('NSW Oct 2019'!M5+'NSW Oct 2019'!L5),((($C$5*F11/'NSW Oct 2019'!AR5-'NSW Oct 2019'!L5)*'NSW Oct 2019'!AD5/100))*'NSW Oct 2019'!AR5,((('NSW Oct 2019'!M5)*'NSW Oct 2019'!AD5/100)*'NSW Oct 2019'!AR5))),0)</f>
        <v>87.388909090909095</v>
      </c>
      <c r="O11" s="136">
        <f>IF(AND('NSW Oct 2019'!M5&gt;0,'NSW Oct 2019'!N5&gt;0),IF($C$5*F11/'NSW Oct 2019'!AR5&lt;('NSW Oct 2019'!L5+'NSW Oct 2019'!M5),0,IF(($C$5*F11/'NSW Oct 2019'!AR5-'NSW Oct 2019'!L5+'NSW Oct 2019'!M5)&lt;=('NSW Oct 2019'!L5+'NSW Oct 2019'!M5+'NSW Oct 2019'!N5),((($C$5*F11/'NSW Oct 2019'!AR5-('NSW Oct 2019'!L5+'NSW Oct 2019'!M5))*'NSW Oct 2019'!AE5/100))*'NSW Oct 2019'!AR5,('NSW Oct 2019'!N5*'NSW Oct 2019'!AE5/100)*'NSW Oct 2019'!AR5)),0)</f>
        <v>979.846</v>
      </c>
      <c r="P11" s="136">
        <f>IF(AND('NSW Oct 2019'!N5&gt;0,'NSW Oct 2019'!O5&gt;0),IF($C$5*F11/'NSW Oct 2019'!AR5&lt;('NSW Oct 2019'!L5+'NSW Oct 2019'!M5+'NSW Oct 2019'!N5),0,IF(($C$5*F11/'NSW Oct 2019'!AR5-'NSW Oct 2019'!L5+'NSW Oct 2019'!M5+'NSW Oct 2019'!N5)&lt;=('NSW Oct 2019'!L5+'NSW Oct 2019'!M5+'NSW Oct 2019'!N5+'NSW Oct 2019'!O5),(($C$5*F11/'NSW Oct 2019'!AR5-('NSW Oct 2019'!L5+'NSW Oct 2019'!M5+'NSW Oct 2019'!N5))*'NSW Oct 2019'!AF5/100)*'NSW Oct 2019'!AR5,('NSW Oct 2019'!O5*'NSW Oct 2019'!AF5/100)*'NSW Oct 2019'!AR5)),0)</f>
        <v>0</v>
      </c>
      <c r="Q11" s="136">
        <f>IF(AND('NSW Oct 2019'!P5&gt;0,'NSW Oct 2019'!P5&gt;0),IF($C$5*F11/'NSW Oct 2019'!AR5&lt;('NSW Oct 2019'!L5+'NSW Oct 2019'!M5+'NSW Oct 2019'!N5+'NSW Oct 2019'!O5),0,IF(($C$5*F11/'NSW Oct 2019'!AR5-'NSW Oct 2019'!L5+'NSW Oct 2019'!M5+'NSW Oct 2019'!N5+'NSW Oct 2019'!O5)&lt;=('NSW Oct 2019'!L5+'NSW Oct 2019'!M5+'NSW Oct 2019'!N5+'NSW Oct 2019'!O5+'NSW Oct 2019'!P5),(($C$5*F11/'NSW Oct 2019'!AR5-('NSW Oct 2019'!L5+'NSW Oct 2019'!M5+'NSW Oct 2019'!N5+'NSW Oct 2019'!O5))*'NSW Oct 2019'!AG5/100)*'NSW Oct 2019'!AR5,('NSW Oct 2019'!P5*'NSW Oct 2019'!AG5/100)*'NSW Oct 2019'!AR5)),0)</f>
        <v>0</v>
      </c>
      <c r="R11" s="136">
        <f>IF(AND('NSW Oct 2019'!P5&gt;0,'NSW Oct 2019'!O5&gt;0),IF(($C$5*F11/'NSW Oct 2019'!AR5&lt;SUM('NSW Oct 2019'!L5:P5)),(0),($C$5*F11/'NSW Oct 2019'!AR5-SUM('NSW Oct 2019'!L5:P5))*'NSW Oct 2019'!AB5/100)* 'NSW Oct 2019'!AR5,IF(AND('NSW Oct 2019'!O5&gt;0,'NSW Oct 2019'!P5=""),IF(($C$5*F11/'NSW Oct 2019'!AR5&lt; SUM('NSW Oct 2019'!L5:O5)),(0),($C$5*F11/'NSW Oct 2019'!AR5-SUM('NSW Oct 2019'!L5:O5))*'NSW Oct 2019'!AG5/100)* 'NSW Oct 2019'!AR5,IF(AND('NSW Oct 2019'!N5&gt;0,'NSW Oct 2019'!O5=""),IF(($C$5*F11/'NSW Oct 2019'!AR5&lt; SUM('NSW Oct 2019'!L5:N5)),(0),($C$5*F11/'NSW Oct 2019'!AR5-SUM('NSW Oct 2019'!L5:N5))*'NSW Oct 2019'!AF5/100)* 'NSW Oct 2019'!AR5,IF(AND('NSW Oct 2019'!M5&gt;0,'NSW Oct 2019'!N5=""),IF(($C$5*F11/'NSW Oct 2019'!AR5&lt;'NSW Oct 2019'!M5+'NSW Oct 2019'!L5),(0),(($C$5*F11/'NSW Oct 2019'!AR5-('NSW Oct 2019'!M5+'NSW Oct 2019'!L5))*'NSW Oct 2019'!AE5/100))*'NSW Oct 2019'!AR5,IF(AND('NSW Oct 2019'!L5&gt;0,'NSW Oct 2019'!M5=""&gt;0),IF(($C$5*F11/'NSW Oct 2019'!AR5&lt;'NSW Oct 2019'!L5),(0),($C$5*F11/'NSW Oct 2019'!AR5-'NSW Oct 2019'!L5)*'NSW Oct 2019'!AD5/100)*'NSW Oct 2019'!AR5,0)))))</f>
        <v>0</v>
      </c>
      <c r="S11" s="234">
        <f t="shared" si="1"/>
        <v>2413.1278181818179</v>
      </c>
      <c r="T11" s="243">
        <f t="shared" si="2"/>
        <v>2661.911818181818</v>
      </c>
      <c r="U11" s="132">
        <f t="shared" si="3"/>
        <v>2928.1030000000001</v>
      </c>
      <c r="V11" s="83">
        <f>'NSW Oct 2019'!AT5</f>
        <v>12</v>
      </c>
      <c r="W11" s="83">
        <f>'NSW Oct 2019'!AU5</f>
        <v>0</v>
      </c>
      <c r="X11" s="83">
        <f>'NSW Oct 2019'!AV5</f>
        <v>0</v>
      </c>
      <c r="Y11" s="83">
        <f>'NSW Oct 2019'!AW5</f>
        <v>0</v>
      </c>
      <c r="Z11" s="243" t="str">
        <f t="shared" si="8"/>
        <v>Guaranteed off bill</v>
      </c>
      <c r="AA11" s="243" t="str">
        <f t="shared" si="9"/>
        <v>Inclusive</v>
      </c>
      <c r="AB11" s="243">
        <f t="shared" si="4"/>
        <v>2342.4823999999994</v>
      </c>
      <c r="AC11" s="243">
        <f t="shared" si="5"/>
        <v>2342.4823999999994</v>
      </c>
      <c r="AD11" s="122">
        <f t="shared" si="6"/>
        <v>2576.7306399999998</v>
      </c>
      <c r="AE11" s="122">
        <f t="shared" si="7"/>
        <v>2576.7306399999998</v>
      </c>
      <c r="AF11" s="208">
        <f>'NSW Oct 2019'!BF5</f>
        <v>12</v>
      </c>
      <c r="AG11" s="125" t="str">
        <f>'NSW Oct 2019'!BG5</f>
        <v>n</v>
      </c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</row>
    <row r="12" spans="1:148" ht="23" customHeight="1">
      <c r="A12" s="417"/>
      <c r="B12" s="83" t="str">
        <f>'NSW Oct 2019'!F6</f>
        <v>Red Energy</v>
      </c>
      <c r="C12" s="83" t="str">
        <f>'NSW Oct 2019'!G6</f>
        <v xml:space="preserve">Business Saver </v>
      </c>
      <c r="D12" s="136">
        <f>365*'NSW Oct 2019'!H6/100</f>
        <v>229.95</v>
      </c>
      <c r="E12" s="264">
        <f>IF('NSW Oct 2019'!AQ6=3,0.5,IF('NSW Oct 2019'!AQ6=2,0.33,0))</f>
        <v>0.5</v>
      </c>
      <c r="F12" s="264">
        <f t="shared" si="0"/>
        <v>0.5</v>
      </c>
      <c r="G12" s="136">
        <f>IF('NSW Oct 2019'!K6="",($C$5*E12/'NSW Oct 2019'!AQ6*'NSW Oct 2019'!W6/100)*'NSW Oct 2019'!AQ6,IF($C$5*E12/'NSW Oct 2019'!AQ6&gt;='NSW Oct 2019'!L6,('NSW Oct 2019'!L6*'NSW Oct 2019'!W6/100)*'NSW Oct 2019'!AQ6,($C$5*E12/'NSW Oct 2019'!AQ6*'NSW Oct 2019'!W6/100)*'NSW Oct 2019'!AQ6))</f>
        <v>126.108</v>
      </c>
      <c r="H12" s="136">
        <f>IF(AND('NSW Oct 2019'!L6&gt;0,'NSW Oct 2019'!M6&gt;0),IF($C$5*E12/'NSW Oct 2019'!AQ6&lt;'NSW Oct 2019'!L6,0,IF(($C$5*E12/'NSW Oct 2019'!AQ6-'NSW Oct 2019'!L6)&lt;=('NSW Oct 2019'!M6+'NSW Oct 2019'!L6),((($C$5*E12/'NSW Oct 2019'!AQ6-'NSW Oct 2019'!L6)*'NSW Oct 2019'!X6/100))*'NSW Oct 2019'!AQ6,((('NSW Oct 2019'!M6)*'NSW Oct 2019'!X6/100)*'NSW Oct 2019'!AQ6))),0)</f>
        <v>77.049000000000007</v>
      </c>
      <c r="I12" s="136">
        <f>IF(AND('NSW Oct 2019'!M6&gt;0,'NSW Oct 2019'!N6&gt;0),IF($C$5*E12/'NSW Oct 2019'!AQ6&lt;('NSW Oct 2019'!L6+'NSW Oct 2019'!M6),0,IF(($C$5*E12/'NSW Oct 2019'!AQ6-'NSW Oct 2019'!L6+'NSW Oct 2019'!M6)&lt;=('NSW Oct 2019'!L6+'NSW Oct 2019'!M6+'NSW Oct 2019'!N6),((($C$5*E12/'NSW Oct 2019'!AQ6-('NSW Oct 2019'!L6+'NSW Oct 2019'!M6))*'NSW Oct 2019'!Y6/100))*'NSW Oct 2019'!AQ6,('NSW Oct 2019'!N6*'NSW Oct 2019'!Y6/100)* 'NSW Oct 2019'!AQ6)),0)</f>
        <v>177.54</v>
      </c>
      <c r="J12" s="136">
        <f>IF(AND('NSW Oct 2019'!N6&gt;0,'NSW Oct 2019'!O6&gt;0),IF($C$5*E12/'NSW Oct 2019'!AQ6&lt;('NSW Oct 2019'!L6+'NSW Oct 2019'!M6+'NSW Oct 2019'!N6),0,IF(($C$5*E12/'NSW Oct 2019'!AQ6-'NSW Oct 2019'!L6+'NSW Oct 2019'!M6+'NSW Oct 2019'!N6)&lt;=('NSW Oct 2019'!L6+'NSW Oct 2019'!M6+'NSW Oct 2019'!N6+'NSW Oct 2019'!O6),(($C$5*E12/'NSW Oct 2019'!AQ6-('NSW Oct 2019'!L6+'NSW Oct 2019'!M6+'NSW Oct 2019'!N6))*'NSW Oct 2019'!Z6/100)*'NSW Oct 2019'!AQ6,('NSW Oct 2019'!O6*'NSW Oct 2019'!Z6/100)*'NSW Oct 2019'!AQ6)),0)</f>
        <v>659.1704545454545</v>
      </c>
      <c r="K12" s="136">
        <f>IF(AND('NSW Oct 2019'!O6&gt;0,'NSW Oct 2019'!P6&gt;0),IF($C$5*E12/'NSW Oct 2019'!AQ6&lt;('NSW Oct 2019'!L6+'NSW Oct 2019'!M6+'NSW Oct 2019'!N6+'NSW Oct 2019'!O6),0,IF(($C$5*E12/'NSW Oct 2019'!AQ6-'NSW Oct 2019'!L6+'NSW Oct 2019'!M6+'NSW Oct 2019'!N6+'NSW Oct 2019'!O6)&lt;=('NSW Oct 2019'!L6+'NSW Oct 2019'!M6+'NSW Oct 2019'!N6+'NSW Oct 2019'!O6+'NSW Oct 2019'!P6),(($C$5*E12/'NSW Oct 2019'!AQ6-('NSW Oct 2019'!L6+'NSW Oct 2019'!M6+'NSW Oct 2019'!N6+'NSW Oct 2019'!O6))*'NSW Oct 2019'!AA6/100)*'NSW Oct 2019'!AQ6,('NSW Oct 2019'!P6*'NSW Oct 2019'!AA6/100)*'NSW Oct 2019'!AQ6)),0)</f>
        <v>0</v>
      </c>
      <c r="L12" s="136">
        <f>IF(AND('NSW Oct 2019'!P6&gt;0,'NSW Oct 2019'!O6&gt;0),IF(($C$5*E12/'NSW Oct 2019'!AQ6&lt;SUM('NSW Oct 2019'!L6:P6)),(0),($C$5*E12/'NSW Oct 2019'!AQ6-SUM('NSW Oct 2019'!L6:P6))*'NSW Oct 2019'!AB6/100)* 'NSW Oct 2019'!AQ6,IF(AND('NSW Oct 2019'!O6&gt;0,'NSW Oct 2019'!P6=""),IF(($C$5*E12/'NSW Oct 2019'!AQ6&lt; SUM('NSW Oct 2019'!L6:O6)),(0),($C$5*E12/'NSW Oct 2019'!AQ6-SUM('NSW Oct 2019'!L6:O6))*'NSW Oct 2019'!AA6/100)* 'NSW Oct 2019'!AQ6,IF(AND('NSW Oct 2019'!N6&gt;0,'NSW Oct 2019'!O6=""),IF(($C$5*E12/'NSW Oct 2019'!AQ6&lt; SUM('NSW Oct 2019'!L6:N6)),(0),($C$5*E12/'NSW Oct 2019'!AQ6-SUM('NSW Oct 2019'!L6:N6))*'NSW Oct 2019'!Z6/100)* 'NSW Oct 2019'!AQ6,IF(AND('NSW Oct 2019'!M6&gt;0,'NSW Oct 2019'!N6=""),IF(($C$5*E12/'NSW Oct 2019'!AQ6&lt;'NSW Oct 2019'!M6+'NSW Oct 2019'!L6),(0),(($C$5*E12/'NSW Oct 2019'!AQ6-('NSW Oct 2019'!M6+'NSW Oct 2019'!L6))*'NSW Oct 2019'!Y6/100))*'NSW Oct 2019'!AQ6,IF(AND('NSW Oct 2019'!L6&gt;0,'NSW Oct 2019'!M6=""&gt;0),IF(($C$5*E12/'NSW Oct 2019'!AQ6&lt;'NSW Oct 2019'!L6),(0),($C$5*E12/'NSW Oct 2019'!AQ6-'NSW Oct 2019'!L6)*'NSW Oct 2019'!X6/100)*'NSW Oct 2019'!AQ6,0)))))</f>
        <v>0</v>
      </c>
      <c r="M12" s="136">
        <f>IF('NSW Oct 2019'!K6="",($C$5*F12/'NSW Oct 2019'!AR6*'NSW Oct 2019'!AC6/100)*'NSW Oct 2019'!AR6,IF($C$5*F12/'NSW Oct 2019'!AR6&gt;='NSW Oct 2019'!L6,('NSW Oct 2019'!L6*'NSW Oct 2019'!AC6/100)*'NSW Oct 2019'!AR6,($C$5*F12/'NSW Oct 2019'!AR6*'NSW Oct 2019'!AC6/100)*'NSW Oct 2019'!AR6))</f>
        <v>126.108</v>
      </c>
      <c r="N12" s="136">
        <f>IF(AND('NSW Oct 2019'!L6&gt;0,'NSW Oct 2019'!M6&gt;0),IF($C$5*F12/'NSW Oct 2019'!AR6&lt;'NSW Oct 2019'!L6,0,IF(($C$5*F12/'NSW Oct 2019'!AR6-'NSW Oct 2019'!L6)&lt;=('NSW Oct 2019'!M6+'NSW Oct 2019'!L6),((($C$5*F12/'NSW Oct 2019'!AR6-'NSW Oct 2019'!L6)*'NSW Oct 2019'!AD6/100))*'NSW Oct 2019'!AR6,((('NSW Oct 2019'!M6)*'NSW Oct 2019'!AD6/100)*'NSW Oct 2019'!AR6))),0)</f>
        <v>77.049000000000007</v>
      </c>
      <c r="O12" s="136">
        <f>IF(AND('NSW Oct 2019'!M6&gt;0,'NSW Oct 2019'!N6&gt;0),IF($C$5*F12/'NSW Oct 2019'!AR6&lt;('NSW Oct 2019'!L6+'NSW Oct 2019'!M6),0,IF(($C$5*F12/'NSW Oct 2019'!AR6-'NSW Oct 2019'!L6+'NSW Oct 2019'!M6)&lt;=('NSW Oct 2019'!L6+'NSW Oct 2019'!M6+'NSW Oct 2019'!N6),((($C$5*F12/'NSW Oct 2019'!AR6-('NSW Oct 2019'!L6+'NSW Oct 2019'!M6))*'NSW Oct 2019'!AE6/100))*'NSW Oct 2019'!AR6,('NSW Oct 2019'!N6*'NSW Oct 2019'!AE6/100)*'NSW Oct 2019'!AR6)),0)</f>
        <v>177.54</v>
      </c>
      <c r="P12" s="136">
        <f>IF(AND('NSW Oct 2019'!N6&gt;0,'NSW Oct 2019'!O6&gt;0),IF($C$5*F12/'NSW Oct 2019'!AR6&lt;('NSW Oct 2019'!L6+'NSW Oct 2019'!M6+'NSW Oct 2019'!N6),0,IF(($C$5*F12/'NSW Oct 2019'!AR6-'NSW Oct 2019'!L6+'NSW Oct 2019'!M6+'NSW Oct 2019'!N6)&lt;=('NSW Oct 2019'!L6+'NSW Oct 2019'!M6+'NSW Oct 2019'!N6+'NSW Oct 2019'!O6),(($C$5*F12/'NSW Oct 2019'!AR6-('NSW Oct 2019'!L6+'NSW Oct 2019'!M6+'NSW Oct 2019'!N6))*'NSW Oct 2019'!AF6/100)*'NSW Oct 2019'!AR6,('NSW Oct 2019'!O6*'NSW Oct 2019'!AF6/100)*'NSW Oct 2019'!AR6)),0)</f>
        <v>659.1704545454545</v>
      </c>
      <c r="Q12" s="136">
        <f>IF(AND('NSW Oct 2019'!P6&gt;0,'NSW Oct 2019'!P6&gt;0),IF($C$5*F12/'NSW Oct 2019'!AR6&lt;('NSW Oct 2019'!L6+'NSW Oct 2019'!M6+'NSW Oct 2019'!N6+'NSW Oct 2019'!O6),0,IF(($C$5*F12/'NSW Oct 2019'!AR6-'NSW Oct 2019'!L6+'NSW Oct 2019'!M6+'NSW Oct 2019'!N6+'NSW Oct 2019'!O6)&lt;=('NSW Oct 2019'!L6+'NSW Oct 2019'!M6+'NSW Oct 2019'!N6+'NSW Oct 2019'!O6+'NSW Oct 2019'!P6),(($C$5*F12/'NSW Oct 2019'!AR6-('NSW Oct 2019'!L6+'NSW Oct 2019'!M6+'NSW Oct 2019'!N6+'NSW Oct 2019'!O6))*'NSW Oct 2019'!AG6/100)*'NSW Oct 2019'!AR6,('NSW Oct 2019'!P6*'NSW Oct 2019'!AG6/100)*'NSW Oct 2019'!AR6)),0)</f>
        <v>0</v>
      </c>
      <c r="R12" s="136">
        <f>IF(AND('NSW Oct 2019'!P6&gt;0,'NSW Oct 2019'!O6&gt;0),IF(($C$5*F12/'NSW Oct 2019'!AR6&lt;SUM('NSW Oct 2019'!L6:P6)),(0),($C$5*F12/'NSW Oct 2019'!AR6-SUM('NSW Oct 2019'!L6:P6))*'NSW Oct 2019'!AB6/100)* 'NSW Oct 2019'!AR6,IF(AND('NSW Oct 2019'!O6&gt;0,'NSW Oct 2019'!P6=""),IF(($C$5*F12/'NSW Oct 2019'!AR6&lt; SUM('NSW Oct 2019'!L6:O6)),(0),($C$5*F12/'NSW Oct 2019'!AR6-SUM('NSW Oct 2019'!L6:O6))*'NSW Oct 2019'!AG6/100)* 'NSW Oct 2019'!AR6,IF(AND('NSW Oct 2019'!N6&gt;0,'NSW Oct 2019'!O6=""),IF(($C$5*F12/'NSW Oct 2019'!AR6&lt; SUM('NSW Oct 2019'!L6:N6)),(0),($C$5*F12/'NSW Oct 2019'!AR6-SUM('NSW Oct 2019'!L6:N6))*'NSW Oct 2019'!AF6/100)* 'NSW Oct 2019'!AR6,IF(AND('NSW Oct 2019'!M6&gt;0,'NSW Oct 2019'!N6=""),IF(($C$5*F12/'NSW Oct 2019'!AR6&lt;'NSW Oct 2019'!M6+'NSW Oct 2019'!L6),(0),(($C$5*F12/'NSW Oct 2019'!AR6-('NSW Oct 2019'!M6+'NSW Oct 2019'!L6))*'NSW Oct 2019'!AE6/100))*'NSW Oct 2019'!AR6,IF(AND('NSW Oct 2019'!L6&gt;0,'NSW Oct 2019'!M6=""&gt;0),IF(($C$5*F12/'NSW Oct 2019'!AR6&lt;'NSW Oct 2019'!L6),(0),($C$5*F12/'NSW Oct 2019'!AR6-'NSW Oct 2019'!L6)*'NSW Oct 2019'!AD6/100)*'NSW Oct 2019'!AR6,0)))))</f>
        <v>0</v>
      </c>
      <c r="S12" s="234">
        <f t="shared" si="1"/>
        <v>2079.7349090909092</v>
      </c>
      <c r="T12" s="243">
        <f t="shared" si="2"/>
        <v>2309.6849090909091</v>
      </c>
      <c r="U12" s="132">
        <f t="shared" si="3"/>
        <v>2540.6534000000001</v>
      </c>
      <c r="V12" s="83">
        <f>'NSW Oct 2019'!AT6</f>
        <v>0</v>
      </c>
      <c r="W12" s="83">
        <f>'NSW Oct 2019'!AU6</f>
        <v>0</v>
      </c>
      <c r="X12" s="83">
        <f>'NSW Oct 2019'!AV6</f>
        <v>0</v>
      </c>
      <c r="Y12" s="83">
        <f>'NSW Oct 2019'!AW6</f>
        <v>0</v>
      </c>
      <c r="Z12" s="243" t="str">
        <f t="shared" si="8"/>
        <v>No discount</v>
      </c>
      <c r="AA12" s="243" t="str">
        <f t="shared" si="9"/>
        <v>Inclusive</v>
      </c>
      <c r="AB12" s="243">
        <f t="shared" si="4"/>
        <v>2309.6849090909091</v>
      </c>
      <c r="AC12" s="243">
        <f t="shared" si="5"/>
        <v>2309.6849090909091</v>
      </c>
      <c r="AD12" s="122">
        <f t="shared" si="6"/>
        <v>2540.6534000000001</v>
      </c>
      <c r="AE12" s="122">
        <f t="shared" si="7"/>
        <v>2540.6534000000001</v>
      </c>
      <c r="AF12" s="208">
        <f>'NSW Oct 2019'!BF6</f>
        <v>0</v>
      </c>
      <c r="AG12" s="125" t="str">
        <f>'NSW Oct 2019'!BG6</f>
        <v>n</v>
      </c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</row>
    <row r="13" spans="1:148" ht="23" customHeight="1">
      <c r="A13" s="417"/>
      <c r="B13" s="83" t="str">
        <f>'NSW Oct 2019'!F7</f>
        <v>Click Energy</v>
      </c>
      <c r="C13" s="83" t="str">
        <f>'NSW Oct 2019'!G7</f>
        <v xml:space="preserve">Business Start Gas </v>
      </c>
      <c r="D13" s="136">
        <f>365*'NSW Oct 2019'!H7/100</f>
        <v>127.12949999999999</v>
      </c>
      <c r="E13" s="264">
        <f>IF('NSW Oct 2019'!AQ7=3,0.5,IF('NSW Oct 2019'!AQ7=2,0.33,0))</f>
        <v>0.5</v>
      </c>
      <c r="F13" s="264">
        <f t="shared" si="0"/>
        <v>0.5</v>
      </c>
      <c r="G13" s="136">
        <f>IF('NSW Oct 2019'!K7="",($C$5*E13/'NSW Oct 2019'!AQ7*'NSW Oct 2019'!W7/100)*'NSW Oct 2019'!AQ7,IF($C$5*E13/'NSW Oct 2019'!AQ7&gt;='NSW Oct 2019'!L7,('NSW Oct 2019'!L7*'NSW Oct 2019'!W7/100)*'NSW Oct 2019'!AQ7,($C$5*E13/'NSW Oct 2019'!AQ7*'NSW Oct 2019'!W7/100)*'NSW Oct 2019'!AQ7))</f>
        <v>134.24399999999997</v>
      </c>
      <c r="H13" s="136">
        <f>IF(AND('NSW Oct 2019'!L7&gt;0,'NSW Oct 2019'!M7&gt;0),IF($C$5*E13/'NSW Oct 2019'!AQ7&lt;'NSW Oct 2019'!L7,0,IF(($C$5*E13/'NSW Oct 2019'!AQ7-'NSW Oct 2019'!L7)&lt;=('NSW Oct 2019'!M7+'NSW Oct 2019'!L7),((($C$5*E13/'NSW Oct 2019'!AQ7-'NSW Oct 2019'!L7)*'NSW Oct 2019'!X7/100))*'NSW Oct 2019'!AQ7,((('NSW Oct 2019'!M7)*'NSW Oct 2019'!X7/100)*'NSW Oct 2019'!AQ7))),0)</f>
        <v>86.054727272727263</v>
      </c>
      <c r="I13" s="136">
        <f>IF(AND('NSW Oct 2019'!M7&gt;0,'NSW Oct 2019'!N7&gt;0),IF($C$5*E13/'NSW Oct 2019'!AQ7&lt;('NSW Oct 2019'!L7+'NSW Oct 2019'!M7),0,IF(($C$5*E13/'NSW Oct 2019'!AQ7-'NSW Oct 2019'!L7+'NSW Oct 2019'!M7)&lt;=('NSW Oct 2019'!L7+'NSW Oct 2019'!M7+'NSW Oct 2019'!N7),((($C$5*E13/'NSW Oct 2019'!AQ7-('NSW Oct 2019'!L7+'NSW Oct 2019'!M7))*'NSW Oct 2019'!Y7/100))*'NSW Oct 2019'!AQ7,('NSW Oct 2019'!N7*'NSW Oct 2019'!Y7/100)* 'NSW Oct 2019'!AQ7)),0)</f>
        <v>192.50890909090907</v>
      </c>
      <c r="J13" s="136">
        <f>IF(AND('NSW Oct 2019'!N7&gt;0,'NSW Oct 2019'!O7&gt;0),IF($C$5*E13/'NSW Oct 2019'!AQ7&lt;('NSW Oct 2019'!L7+'NSW Oct 2019'!M7+'NSW Oct 2019'!N7),0,IF(($C$5*E13/'NSW Oct 2019'!AQ7-'NSW Oct 2019'!L7+'NSW Oct 2019'!M7+'NSW Oct 2019'!N7)&lt;=('NSW Oct 2019'!L7+'NSW Oct 2019'!M7+'NSW Oct 2019'!N7+'NSW Oct 2019'!O7),(($C$5*E13/'NSW Oct 2019'!AQ7-('NSW Oct 2019'!L7+'NSW Oct 2019'!M7+'NSW Oct 2019'!N7))*'NSW Oct 2019'!Z7/100)*'NSW Oct 2019'!AQ7,('NSW Oct 2019'!O7*'NSW Oct 2019'!Z7/100)*'NSW Oct 2019'!AQ7)),0)</f>
        <v>791.21</v>
      </c>
      <c r="K13" s="136">
        <f>IF(AND('NSW Oct 2019'!O7&gt;0,'NSW Oct 2019'!P7&gt;0),IF($C$5*E13/'NSW Oct 2019'!AQ7&lt;('NSW Oct 2019'!L7+'NSW Oct 2019'!M7+'NSW Oct 2019'!N7+'NSW Oct 2019'!O7),0,IF(($C$5*E13/'NSW Oct 2019'!AQ7-'NSW Oct 2019'!L7+'NSW Oct 2019'!M7+'NSW Oct 2019'!N7+'NSW Oct 2019'!O7)&lt;=('NSW Oct 2019'!L7+'NSW Oct 2019'!M7+'NSW Oct 2019'!N7+'NSW Oct 2019'!O7+'NSW Oct 2019'!P7),(($C$5*E13/'NSW Oct 2019'!AQ7-('NSW Oct 2019'!L7+'NSW Oct 2019'!M7+'NSW Oct 2019'!N7+'NSW Oct 2019'!O7))*'NSW Oct 2019'!AA7/100)*'NSW Oct 2019'!AQ7,('NSW Oct 2019'!P7*'NSW Oct 2019'!AA7/100)*'NSW Oct 2019'!AQ7)),0)</f>
        <v>0</v>
      </c>
      <c r="L13" s="136">
        <f>IF(AND('NSW Oct 2019'!P7&gt;0,'NSW Oct 2019'!O7&gt;0),IF(($C$5*E13/'NSW Oct 2019'!AQ7&lt;SUM('NSW Oct 2019'!L7:P7)),(0),($C$5*E13/'NSW Oct 2019'!AQ7-SUM('NSW Oct 2019'!L7:P7))*'NSW Oct 2019'!AB7/100)* 'NSW Oct 2019'!AQ7,IF(AND('NSW Oct 2019'!O7&gt;0,'NSW Oct 2019'!P7=""),IF(($C$5*E13/'NSW Oct 2019'!AQ7&lt; SUM('NSW Oct 2019'!L7:O7)),(0),($C$5*E13/'NSW Oct 2019'!AQ7-SUM('NSW Oct 2019'!L7:O7))*'NSW Oct 2019'!AA7/100)* 'NSW Oct 2019'!AQ7,IF(AND('NSW Oct 2019'!N7&gt;0,'NSW Oct 2019'!O7=""),IF(($C$5*E13/'NSW Oct 2019'!AQ7&lt; SUM('NSW Oct 2019'!L7:N7)),(0),($C$5*E13/'NSW Oct 2019'!AQ7-SUM('NSW Oct 2019'!L7:N7))*'NSW Oct 2019'!Z7/100)* 'NSW Oct 2019'!AQ7,IF(AND('NSW Oct 2019'!M7&gt;0,'NSW Oct 2019'!N7=""),IF(($C$5*E13/'NSW Oct 2019'!AQ7&lt;'NSW Oct 2019'!M7+'NSW Oct 2019'!L7),(0),(($C$5*E13/'NSW Oct 2019'!AQ7-('NSW Oct 2019'!M7+'NSW Oct 2019'!L7))*'NSW Oct 2019'!Y7/100))*'NSW Oct 2019'!AQ7,IF(AND('NSW Oct 2019'!L7&gt;0,'NSW Oct 2019'!M7=""&gt;0),IF(($C$5*E13/'NSW Oct 2019'!AQ7&lt;'NSW Oct 2019'!L7),(0),($C$5*E13/'NSW Oct 2019'!AQ7-'NSW Oct 2019'!L7)*'NSW Oct 2019'!X7/100)*'NSW Oct 2019'!AQ7,0)))))</f>
        <v>0</v>
      </c>
      <c r="M13" s="136">
        <f>IF('NSW Oct 2019'!K7="",($C$5*F13/'NSW Oct 2019'!AR7*'NSW Oct 2019'!AC7/100)*'NSW Oct 2019'!AR7,IF($C$5*F13/'NSW Oct 2019'!AR7&gt;='NSW Oct 2019'!L7,('NSW Oct 2019'!L7*'NSW Oct 2019'!AC7/100)*'NSW Oct 2019'!AR7,($C$5*F13/'NSW Oct 2019'!AR7*'NSW Oct 2019'!AC7/100)*'NSW Oct 2019'!AR7))</f>
        <v>134.24399999999997</v>
      </c>
      <c r="N13" s="136">
        <f>IF(AND('NSW Oct 2019'!L7&gt;0,'NSW Oct 2019'!M7&gt;0),IF($C$5*F13/'NSW Oct 2019'!AR7&lt;'NSW Oct 2019'!L7,0,IF(($C$5*F13/'NSW Oct 2019'!AR7-'NSW Oct 2019'!L7)&lt;=('NSW Oct 2019'!M7+'NSW Oct 2019'!L7),((($C$5*F13/'NSW Oct 2019'!AR7-'NSW Oct 2019'!L7)*'NSW Oct 2019'!AD7/100))*'NSW Oct 2019'!AR7,((('NSW Oct 2019'!M7)*'NSW Oct 2019'!AD7/100)*'NSW Oct 2019'!AR7))),0)</f>
        <v>86.054727272727263</v>
      </c>
      <c r="O13" s="136">
        <f>IF(AND('NSW Oct 2019'!M7&gt;0,'NSW Oct 2019'!N7&gt;0),IF($C$5*F13/'NSW Oct 2019'!AR7&lt;('NSW Oct 2019'!L7+'NSW Oct 2019'!M7),0,IF(($C$5*F13/'NSW Oct 2019'!AR7-'NSW Oct 2019'!L7+'NSW Oct 2019'!M7)&lt;=('NSW Oct 2019'!L7+'NSW Oct 2019'!M7+'NSW Oct 2019'!N7),((($C$5*F13/'NSW Oct 2019'!AR7-('NSW Oct 2019'!L7+'NSW Oct 2019'!M7))*'NSW Oct 2019'!AE7/100))*'NSW Oct 2019'!AR7,('NSW Oct 2019'!N7*'NSW Oct 2019'!AE7/100)*'NSW Oct 2019'!AR7)),0)</f>
        <v>192.50890909090907</v>
      </c>
      <c r="P13" s="136">
        <f>IF(AND('NSW Oct 2019'!N7&gt;0,'NSW Oct 2019'!O7&gt;0),IF($C$5*F13/'NSW Oct 2019'!AR7&lt;('NSW Oct 2019'!L7+'NSW Oct 2019'!M7+'NSW Oct 2019'!N7),0,IF(($C$5*F13/'NSW Oct 2019'!AR7-'NSW Oct 2019'!L7+'NSW Oct 2019'!M7+'NSW Oct 2019'!N7)&lt;=('NSW Oct 2019'!L7+'NSW Oct 2019'!M7+'NSW Oct 2019'!N7+'NSW Oct 2019'!O7),(($C$5*F13/'NSW Oct 2019'!AR7-('NSW Oct 2019'!L7+'NSW Oct 2019'!M7+'NSW Oct 2019'!N7))*'NSW Oct 2019'!AF7/100)*'NSW Oct 2019'!AR7,('NSW Oct 2019'!O7*'NSW Oct 2019'!AF7/100)*'NSW Oct 2019'!AR7)),0)</f>
        <v>791.21</v>
      </c>
      <c r="Q13" s="136">
        <f>IF(AND('NSW Oct 2019'!P7&gt;0,'NSW Oct 2019'!P7&gt;0),IF($C$5*F13/'NSW Oct 2019'!AR7&lt;('NSW Oct 2019'!L7+'NSW Oct 2019'!M7+'NSW Oct 2019'!N7+'NSW Oct 2019'!O7),0,IF(($C$5*F13/'NSW Oct 2019'!AR7-'NSW Oct 2019'!L7+'NSW Oct 2019'!M7+'NSW Oct 2019'!N7+'NSW Oct 2019'!O7)&lt;=('NSW Oct 2019'!L7+'NSW Oct 2019'!M7+'NSW Oct 2019'!N7+'NSW Oct 2019'!O7+'NSW Oct 2019'!P7),(($C$5*F13/'NSW Oct 2019'!AR7-('NSW Oct 2019'!L7+'NSW Oct 2019'!M7+'NSW Oct 2019'!N7+'NSW Oct 2019'!O7))*'NSW Oct 2019'!AG7/100)*'NSW Oct 2019'!AR7,('NSW Oct 2019'!P7*'NSW Oct 2019'!AG7/100)*'NSW Oct 2019'!AR7)),0)</f>
        <v>0</v>
      </c>
      <c r="R13" s="136">
        <f>IF(AND('NSW Oct 2019'!P7&gt;0,'NSW Oct 2019'!O7&gt;0),IF(($C$5*F13/'NSW Oct 2019'!AR7&lt;SUM('NSW Oct 2019'!L7:P7)),(0),($C$5*F13/'NSW Oct 2019'!AR7-SUM('NSW Oct 2019'!L7:P7))*'NSW Oct 2019'!AB7/100)* 'NSW Oct 2019'!AR7,IF(AND('NSW Oct 2019'!O7&gt;0,'NSW Oct 2019'!P7=""),IF(($C$5*F13/'NSW Oct 2019'!AR7&lt; SUM('NSW Oct 2019'!L7:O7)),(0),($C$5*F13/'NSW Oct 2019'!AR7-SUM('NSW Oct 2019'!L7:O7))*'NSW Oct 2019'!AG7/100)* 'NSW Oct 2019'!AR7,IF(AND('NSW Oct 2019'!N7&gt;0,'NSW Oct 2019'!O7=""),IF(($C$5*F13/'NSW Oct 2019'!AR7&lt; SUM('NSW Oct 2019'!L7:N7)),(0),($C$5*F13/'NSW Oct 2019'!AR7-SUM('NSW Oct 2019'!L7:N7))*'NSW Oct 2019'!AF7/100)* 'NSW Oct 2019'!AR7,IF(AND('NSW Oct 2019'!M7&gt;0,'NSW Oct 2019'!N7=""),IF(($C$5*F13/'NSW Oct 2019'!AR7&lt;'NSW Oct 2019'!M7+'NSW Oct 2019'!L7),(0),(($C$5*F13/'NSW Oct 2019'!AR7-('NSW Oct 2019'!M7+'NSW Oct 2019'!L7))*'NSW Oct 2019'!AE7/100))*'NSW Oct 2019'!AR7,IF(AND('NSW Oct 2019'!L7&gt;0,'NSW Oct 2019'!M7=""&gt;0),IF(($C$5*F13/'NSW Oct 2019'!AR7&lt;'NSW Oct 2019'!L7),(0),($C$5*F13/'NSW Oct 2019'!AR7-'NSW Oct 2019'!L7)*'NSW Oct 2019'!AD7/100)*'NSW Oct 2019'!AR7,0)))))</f>
        <v>0</v>
      </c>
      <c r="S13" s="234">
        <f t="shared" si="1"/>
        <v>2408.035272727273</v>
      </c>
      <c r="T13" s="243">
        <f t="shared" si="2"/>
        <v>2535.164772727273</v>
      </c>
      <c r="U13" s="132">
        <f t="shared" si="3"/>
        <v>2788.6812500000005</v>
      </c>
      <c r="V13" s="83">
        <f>'NSW Oct 2019'!AT7</f>
        <v>0</v>
      </c>
      <c r="W13" s="83">
        <f>'NSW Oct 2019'!AU7</f>
        <v>0</v>
      </c>
      <c r="X13" s="83">
        <f>'NSW Oct 2019'!AV7</f>
        <v>0</v>
      </c>
      <c r="Y13" s="83">
        <f>'NSW Oct 2019'!AW7</f>
        <v>0</v>
      </c>
      <c r="Z13" s="243" t="str">
        <f t="shared" si="8"/>
        <v>No discount</v>
      </c>
      <c r="AA13" s="243" t="str">
        <f t="shared" si="9"/>
        <v>Exclusive</v>
      </c>
      <c r="AB13" s="243">
        <f t="shared" si="4"/>
        <v>2535.164772727273</v>
      </c>
      <c r="AC13" s="243">
        <f t="shared" si="5"/>
        <v>2535.164772727273</v>
      </c>
      <c r="AD13" s="122">
        <f t="shared" si="6"/>
        <v>2788.6812500000005</v>
      </c>
      <c r="AE13" s="122">
        <f t="shared" si="7"/>
        <v>2788.6812500000005</v>
      </c>
      <c r="AF13" s="208">
        <f>'NSW Oct 2019'!BF7</f>
        <v>0</v>
      </c>
      <c r="AG13" s="125" t="str">
        <f>'NSW Oct 2019'!BG7</f>
        <v>n</v>
      </c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</row>
    <row r="14" spans="1:148" ht="23" customHeight="1" thickBot="1">
      <c r="A14" s="418"/>
      <c r="B14" s="154" t="str">
        <f>'NSW Oct 2019'!F8</f>
        <v>Simply Energy</v>
      </c>
      <c r="C14" s="154" t="str">
        <f>'NSW Oct 2019'!G8</f>
        <v xml:space="preserve">Business Plus </v>
      </c>
      <c r="D14" s="155">
        <f>365*'NSW Oct 2019'!H8/100</f>
        <v>249.733</v>
      </c>
      <c r="E14" s="265">
        <f>IF('NSW Oct 2019'!AQ8=3,0.5,IF('NSW Oct 2019'!AQ8=2,0.33,0))</f>
        <v>0.5</v>
      </c>
      <c r="F14" s="265">
        <f t="shared" si="0"/>
        <v>0.5</v>
      </c>
      <c r="G14" s="155">
        <f>IF('NSW Oct 2019'!K8="",($C$5*E14/'NSW Oct 2019'!AQ8*'NSW Oct 2019'!W8/100)*'NSW Oct 2019'!AQ8,IF($C$5*E14/'NSW Oct 2019'!AQ8&gt;='NSW Oct 2019'!L8,('NSW Oct 2019'!L8*'NSW Oct 2019'!W8/100)*'NSW Oct 2019'!AQ8,($C$5*E14/'NSW Oct 2019'!AQ8*'NSW Oct 2019'!W8/100)*'NSW Oct 2019'!AQ8))</f>
        <v>131.87100000000001</v>
      </c>
      <c r="H14" s="155">
        <f>IF(AND('NSW Oct 2019'!L8&gt;0,'NSW Oct 2019'!M8&gt;0),IF($C$5*E14/'NSW Oct 2019'!AQ8&lt;'NSW Oct 2019'!L8,0,IF(($C$5*E14/'NSW Oct 2019'!AQ8-'NSW Oct 2019'!L8)&lt;=('NSW Oct 2019'!M8+'NSW Oct 2019'!L8),((($C$5*E14/'NSW Oct 2019'!AQ8-'NSW Oct 2019'!L8)*'NSW Oct 2019'!X8/100))*'NSW Oct 2019'!AQ8,((('NSW Oct 2019'!M8)*'NSW Oct 2019'!X8/100)*'NSW Oct 2019'!AQ8))),0)</f>
        <v>81.051545454545447</v>
      </c>
      <c r="I14" s="155">
        <f>IF(AND('NSW Oct 2019'!M8&gt;0,'NSW Oct 2019'!N8&gt;0),IF($C$5*E14/'NSW Oct 2019'!AQ8&lt;('NSW Oct 2019'!L8+'NSW Oct 2019'!M8),0,IF(($C$5*E14/'NSW Oct 2019'!AQ8-'NSW Oct 2019'!L8+'NSW Oct 2019'!M8)&lt;=('NSW Oct 2019'!L8+'NSW Oct 2019'!M8+'NSW Oct 2019'!N8),((($C$5*E14/'NSW Oct 2019'!AQ8-('NSW Oct 2019'!L8+'NSW Oct 2019'!M8))*'NSW Oct 2019'!Y8/100))*'NSW Oct 2019'!AQ8,('NSW Oct 2019'!N8*'NSW Oct 2019'!Y8/100)* 'NSW Oct 2019'!AQ8)),0)</f>
        <v>191.25899999999999</v>
      </c>
      <c r="J14" s="155">
        <f>IF(AND('NSW Oct 2019'!N8&gt;0,'NSW Oct 2019'!O8&gt;0),IF($C$5*E14/'NSW Oct 2019'!AQ8&lt;('NSW Oct 2019'!L8+'NSW Oct 2019'!M8+'NSW Oct 2019'!N8),0,IF(($C$5*E14/'NSW Oct 2019'!AQ8-'NSW Oct 2019'!L8+'NSW Oct 2019'!M8+'NSW Oct 2019'!N8)&lt;=('NSW Oct 2019'!L8+'NSW Oct 2019'!M8+'NSW Oct 2019'!N8+'NSW Oct 2019'!O8),(($C$5*E14/'NSW Oct 2019'!AQ8-('NSW Oct 2019'!L8+'NSW Oct 2019'!M8+'NSW Oct 2019'!N8))*'NSW Oct 2019'!Z8/100)*'NSW Oct 2019'!AQ8,('NSW Oct 2019'!O8*'NSW Oct 2019'!Z8/100)*'NSW Oct 2019'!AQ8)),0)</f>
        <v>720.48863636363649</v>
      </c>
      <c r="K14" s="155">
        <f>IF(AND('NSW Oct 2019'!O8&gt;0,'NSW Oct 2019'!P8&gt;0),IF($C$5*E14/'NSW Oct 2019'!AQ8&lt;('NSW Oct 2019'!L8+'NSW Oct 2019'!M8+'NSW Oct 2019'!N8+'NSW Oct 2019'!O8),0,IF(($C$5*E14/'NSW Oct 2019'!AQ8-'NSW Oct 2019'!L8+'NSW Oct 2019'!M8+'NSW Oct 2019'!N8+'NSW Oct 2019'!O8)&lt;=('NSW Oct 2019'!L8+'NSW Oct 2019'!M8+'NSW Oct 2019'!N8+'NSW Oct 2019'!O8+'NSW Oct 2019'!P8),(($C$5*E14/'NSW Oct 2019'!AQ8-('NSW Oct 2019'!L8+'NSW Oct 2019'!M8+'NSW Oct 2019'!N8+'NSW Oct 2019'!O8))*'NSW Oct 2019'!AA8/100)*'NSW Oct 2019'!AQ8,('NSW Oct 2019'!P8*'NSW Oct 2019'!AA8/100)*'NSW Oct 2019'!AQ8)),0)</f>
        <v>0</v>
      </c>
      <c r="L14" s="155">
        <f>IF(AND('NSW Oct 2019'!P8&gt;0,'NSW Oct 2019'!O8&gt;0),IF(($C$5*E14/'NSW Oct 2019'!AQ8&lt;SUM('NSW Oct 2019'!L8:P8)),(0),($C$5*E14/'NSW Oct 2019'!AQ8-SUM('NSW Oct 2019'!L8:P8))*'NSW Oct 2019'!AB8/100)* 'NSW Oct 2019'!AQ8,IF(AND('NSW Oct 2019'!O8&gt;0,'NSW Oct 2019'!P8=""),IF(($C$5*E14/'NSW Oct 2019'!AQ8&lt; SUM('NSW Oct 2019'!L8:O8)),(0),($C$5*E14/'NSW Oct 2019'!AQ8-SUM('NSW Oct 2019'!L8:O8))*'NSW Oct 2019'!AA8/100)* 'NSW Oct 2019'!AQ8,IF(AND('NSW Oct 2019'!N8&gt;0,'NSW Oct 2019'!O8=""),IF(($C$5*E14/'NSW Oct 2019'!AQ8&lt; SUM('NSW Oct 2019'!L8:N8)),(0),($C$5*E14/'NSW Oct 2019'!AQ8-SUM('NSW Oct 2019'!L8:N8))*'NSW Oct 2019'!Z8/100)* 'NSW Oct 2019'!AQ8,IF(AND('NSW Oct 2019'!M8&gt;0,'NSW Oct 2019'!N8=""),IF(($C$5*E14/'NSW Oct 2019'!AQ8&lt;'NSW Oct 2019'!M8+'NSW Oct 2019'!L8),(0),(($C$5*E14/'NSW Oct 2019'!AQ8-('NSW Oct 2019'!M8+'NSW Oct 2019'!L8))*'NSW Oct 2019'!Y8/100))*'NSW Oct 2019'!AQ8,IF(AND('NSW Oct 2019'!L8&gt;0,'NSW Oct 2019'!M8=""&gt;0),IF(($C$5*E14/'NSW Oct 2019'!AQ8&lt;'NSW Oct 2019'!L8),(0),($C$5*E14/'NSW Oct 2019'!AQ8-'NSW Oct 2019'!L8)*'NSW Oct 2019'!X8/100)*'NSW Oct 2019'!AQ8,0)))))</f>
        <v>0</v>
      </c>
      <c r="M14" s="155">
        <f>IF('NSW Oct 2019'!K8="",($C$5*F14/'NSW Oct 2019'!AR8*'NSW Oct 2019'!AC8/100)*'NSW Oct 2019'!AR8,IF($C$5*F14/'NSW Oct 2019'!AR8&gt;='NSW Oct 2019'!L8,('NSW Oct 2019'!L8*'NSW Oct 2019'!AC8/100)*'NSW Oct 2019'!AR8,($C$5*F14/'NSW Oct 2019'!AR8*'NSW Oct 2019'!AC8/100)*'NSW Oct 2019'!AR8))</f>
        <v>131.87100000000001</v>
      </c>
      <c r="N14" s="155">
        <f>IF(AND('NSW Oct 2019'!L8&gt;0,'NSW Oct 2019'!M8&gt;0),IF($C$5*F14/'NSW Oct 2019'!AR8&lt;'NSW Oct 2019'!L8,0,IF(($C$5*F14/'NSW Oct 2019'!AR8-'NSW Oct 2019'!L8)&lt;=('NSW Oct 2019'!M8+'NSW Oct 2019'!L8),((($C$5*F14/'NSW Oct 2019'!AR8-'NSW Oct 2019'!L8)*'NSW Oct 2019'!AD8/100))*'NSW Oct 2019'!AR8,((('NSW Oct 2019'!M8)*'NSW Oct 2019'!AD8/100)*'NSW Oct 2019'!AR8))),0)</f>
        <v>81.051545454545447</v>
      </c>
      <c r="O14" s="155">
        <f>IF(AND('NSW Oct 2019'!M8&gt;0,'NSW Oct 2019'!N8&gt;0),IF($C$5*F14/'NSW Oct 2019'!AR8&lt;('NSW Oct 2019'!L8+'NSW Oct 2019'!M8),0,IF(($C$5*F14/'NSW Oct 2019'!AR8-'NSW Oct 2019'!L8+'NSW Oct 2019'!M8)&lt;=('NSW Oct 2019'!L8+'NSW Oct 2019'!M8+'NSW Oct 2019'!N8),((($C$5*F14/'NSW Oct 2019'!AR8-('NSW Oct 2019'!L8+'NSW Oct 2019'!M8))*'NSW Oct 2019'!AE8/100))*'NSW Oct 2019'!AR8,('NSW Oct 2019'!N8*'NSW Oct 2019'!AE8/100)*'NSW Oct 2019'!AR8)),0)</f>
        <v>191.25899999999999</v>
      </c>
      <c r="P14" s="155">
        <f>IF(AND('NSW Oct 2019'!N8&gt;0,'NSW Oct 2019'!O8&gt;0),IF($C$5*F14/'NSW Oct 2019'!AR8&lt;('NSW Oct 2019'!L8+'NSW Oct 2019'!M8+'NSW Oct 2019'!N8),0,IF(($C$5*F14/'NSW Oct 2019'!AR8-'NSW Oct 2019'!L8+'NSW Oct 2019'!M8+'NSW Oct 2019'!N8)&lt;=('NSW Oct 2019'!L8+'NSW Oct 2019'!M8+'NSW Oct 2019'!N8+'NSW Oct 2019'!O8),(($C$5*F14/'NSW Oct 2019'!AR8-('NSW Oct 2019'!L8+'NSW Oct 2019'!M8+'NSW Oct 2019'!N8))*'NSW Oct 2019'!AF8/100)*'NSW Oct 2019'!AR8,('NSW Oct 2019'!O8*'NSW Oct 2019'!AF8/100)*'NSW Oct 2019'!AR8)),0)</f>
        <v>720.48863636363649</v>
      </c>
      <c r="Q14" s="155">
        <f>IF(AND('NSW Oct 2019'!P8&gt;0,'NSW Oct 2019'!P8&gt;0),IF($C$5*F14/'NSW Oct 2019'!AR8&lt;('NSW Oct 2019'!L8+'NSW Oct 2019'!M8+'NSW Oct 2019'!N8+'NSW Oct 2019'!O8),0,IF(($C$5*F14/'NSW Oct 2019'!AR8-'NSW Oct 2019'!L8+'NSW Oct 2019'!M8+'NSW Oct 2019'!N8+'NSW Oct 2019'!O8)&lt;=('NSW Oct 2019'!L8+'NSW Oct 2019'!M8+'NSW Oct 2019'!N8+'NSW Oct 2019'!O8+'NSW Oct 2019'!P8),(($C$5*F14/'NSW Oct 2019'!AR8-('NSW Oct 2019'!L8+'NSW Oct 2019'!M8+'NSW Oct 2019'!N8+'NSW Oct 2019'!O8))*'NSW Oct 2019'!AG8/100)*'NSW Oct 2019'!AR8,('NSW Oct 2019'!P8*'NSW Oct 2019'!AG8/100)*'NSW Oct 2019'!AR8)),0)</f>
        <v>0</v>
      </c>
      <c r="R14" s="155">
        <f>IF(AND('NSW Oct 2019'!P8&gt;0,'NSW Oct 2019'!O8&gt;0),IF(($C$5*F14/'NSW Oct 2019'!AR8&lt;SUM('NSW Oct 2019'!L8:P8)),(0),($C$5*F14/'NSW Oct 2019'!AR8-SUM('NSW Oct 2019'!L8:P8))*'NSW Oct 2019'!AB8/100)* 'NSW Oct 2019'!AR8,IF(AND('NSW Oct 2019'!O8&gt;0,'NSW Oct 2019'!P8=""),IF(($C$5*F14/'NSW Oct 2019'!AR8&lt; SUM('NSW Oct 2019'!L8:O8)),(0),($C$5*F14/'NSW Oct 2019'!AR8-SUM('NSW Oct 2019'!L8:O8))*'NSW Oct 2019'!AG8/100)* 'NSW Oct 2019'!AR8,IF(AND('NSW Oct 2019'!N8&gt;0,'NSW Oct 2019'!O8=""),IF(($C$5*F14/'NSW Oct 2019'!AR8&lt; SUM('NSW Oct 2019'!L8:N8)),(0),($C$5*F14/'NSW Oct 2019'!AR8-SUM('NSW Oct 2019'!L8:N8))*'NSW Oct 2019'!AF8/100)* 'NSW Oct 2019'!AR8,IF(AND('NSW Oct 2019'!M8&gt;0,'NSW Oct 2019'!N8=""),IF(($C$5*F14/'NSW Oct 2019'!AR8&lt;'NSW Oct 2019'!M8+'NSW Oct 2019'!L8),(0),(($C$5*F14/'NSW Oct 2019'!AR8-('NSW Oct 2019'!M8+'NSW Oct 2019'!L8))*'NSW Oct 2019'!AE8/100))*'NSW Oct 2019'!AR8,IF(AND('NSW Oct 2019'!L8&gt;0,'NSW Oct 2019'!M8=""&gt;0),IF(($C$5*F14/'NSW Oct 2019'!AR8&lt;'NSW Oct 2019'!L8),(0),($C$5*F14/'NSW Oct 2019'!AR8-'NSW Oct 2019'!L8)*'NSW Oct 2019'!AD8/100)*'NSW Oct 2019'!AR8,0)))))</f>
        <v>0</v>
      </c>
      <c r="S14" s="273">
        <f t="shared" si="1"/>
        <v>2249.3403636363637</v>
      </c>
      <c r="T14" s="268">
        <f t="shared" si="2"/>
        <v>2499.0733636363639</v>
      </c>
      <c r="U14" s="151">
        <f t="shared" si="3"/>
        <v>2748.9807000000005</v>
      </c>
      <c r="V14" s="154">
        <f>'NSW Oct 2019'!AT8</f>
        <v>0</v>
      </c>
      <c r="W14" s="154">
        <f>'NSW Oct 2019'!AU8</f>
        <v>0</v>
      </c>
      <c r="X14" s="154">
        <f>'NSW Oct 2019'!AV8</f>
        <v>0</v>
      </c>
      <c r="Y14" s="154">
        <f>'NSW Oct 2019'!AW8</f>
        <v>0</v>
      </c>
      <c r="Z14" s="268" t="str">
        <f t="shared" si="8"/>
        <v>No discount</v>
      </c>
      <c r="AA14" s="268" t="str">
        <f t="shared" si="9"/>
        <v>Exclusive</v>
      </c>
      <c r="AB14" s="268">
        <f t="shared" si="4"/>
        <v>2499.0733636363639</v>
      </c>
      <c r="AC14" s="268">
        <f t="shared" si="5"/>
        <v>2499.0733636363639</v>
      </c>
      <c r="AD14" s="149">
        <f t="shared" si="6"/>
        <v>2748.9807000000005</v>
      </c>
      <c r="AE14" s="149">
        <f t="shared" si="7"/>
        <v>2748.9807000000005</v>
      </c>
      <c r="AF14" s="211">
        <f>'NSW Oct 2019'!BF8</f>
        <v>0</v>
      </c>
      <c r="AG14" s="153" t="str">
        <f>'NSW Oct 2019'!BG8</f>
        <v>n</v>
      </c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</row>
    <row r="15" spans="1:148" ht="23" customHeight="1" thickTop="1">
      <c r="A15" s="416" t="str">
        <f>'NSW Oct 2019'!D9</f>
        <v xml:space="preserve">ActewAGL Queanbeyan </v>
      </c>
      <c r="B15" s="139" t="str">
        <f>'NSW Oct 2019'!F9</f>
        <v>ActewAGL</v>
      </c>
      <c r="C15" s="139" t="str">
        <f>'NSW Oct 2019'!G9</f>
        <v>Standard plan</v>
      </c>
      <c r="D15" s="136">
        <f>365*'NSW Oct 2019'!H9/100</f>
        <v>350.14450000000005</v>
      </c>
      <c r="E15" s="264">
        <f>IF('NSW Oct 2019'!AQ9=3,0.5,IF('NSW Oct 2019'!AQ9=2,0.33,0))</f>
        <v>0.5</v>
      </c>
      <c r="F15" s="264">
        <f t="shared" si="0"/>
        <v>0.5</v>
      </c>
      <c r="G15" s="134">
        <f>IF('NSW Oct 2019'!K9="",($C$5*E15/'NSW Oct 2019'!AQ9*'NSW Oct 2019'!W9/100)*'NSW Oct 2019'!AQ9,IF($C$5*E15/'NSW Oct 2019'!AQ9&gt;='NSW Oct 2019'!L9,('NSW Oct 2019'!L9*'NSW Oct 2019'!W9/100)*'NSW Oct 2019'!AQ9,($C$5*E15/'NSW Oct 2019'!AQ9*'NSW Oct 2019'!W9/100)*'NSW Oct 2019'!AQ9))</f>
        <v>395.12520000000006</v>
      </c>
      <c r="H15" s="134">
        <f>IF(AND('NSW Oct 2019'!L9&gt;0,'NSW Oct 2019'!M9&gt;0),IF($C$5*E15/'NSW Oct 2019'!AQ9&lt;'NSW Oct 2019'!L9,0,IF(($C$5*E15/'NSW Oct 2019'!AQ9-'NSW Oct 2019'!L9)&lt;=('NSW Oct 2019'!M9+'NSW Oct 2019'!L9),((($C$5*E15/'NSW Oct 2019'!AQ9-'NSW Oct 2019'!L9)*'NSW Oct 2019'!X9/100))*'NSW Oct 2019'!AQ9,((('NSW Oct 2019'!M9)*'NSW Oct 2019'!X9/100)*'NSW Oct 2019'!AQ9))),0)</f>
        <v>869.72320000000002</v>
      </c>
      <c r="I15" s="134">
        <f>IF(AND('NSW Oct 2019'!M9&gt;0,'NSW Oct 2019'!N9&gt;0),IF($C$5*E15/'NSW Oct 2019'!AQ9&lt;('NSW Oct 2019'!L9+'NSW Oct 2019'!M9),0,IF(($C$5*E15/'NSW Oct 2019'!AQ9-'NSW Oct 2019'!L9+'NSW Oct 2019'!M9)&lt;=('NSW Oct 2019'!L9+'NSW Oct 2019'!M9+'NSW Oct 2019'!N9),((($C$5*E15/'NSW Oct 2019'!AQ9-('NSW Oct 2019'!L9+'NSW Oct 2019'!M9))*'NSW Oct 2019'!Y9/100))*'NSW Oct 2019'!AQ9,('NSW Oct 2019'!N9*'NSW Oct 2019'!Y9/100)* 'NSW Oct 2019'!AQ9)),0)</f>
        <v>0</v>
      </c>
      <c r="J15" s="134">
        <f>IF(AND('NSW Oct 2019'!N9&gt;0,'NSW Oct 2019'!O9&gt;0),IF($C$5*E15/'NSW Oct 2019'!AQ9&lt;('NSW Oct 2019'!L9+'NSW Oct 2019'!M9+'NSW Oct 2019'!N9),0,IF(($C$5*E15/'NSW Oct 2019'!AQ9-'NSW Oct 2019'!L9+'NSW Oct 2019'!M9+'NSW Oct 2019'!N9)&lt;=('NSW Oct 2019'!L9+'NSW Oct 2019'!M9+'NSW Oct 2019'!N9+'NSW Oct 2019'!O9),(($C$5*E15/'NSW Oct 2019'!AQ9-('NSW Oct 2019'!L9+'NSW Oct 2019'!M9+'NSW Oct 2019'!N9))*'NSW Oct 2019'!Z9/100)*'NSW Oct 2019'!AQ9,('NSW Oct 2019'!O9*'NSW Oct 2019'!Z9/100)*'NSW Oct 2019'!AQ9)),0)</f>
        <v>0</v>
      </c>
      <c r="K15" s="134">
        <f>IF(AND('NSW Oct 2019'!O9&gt;0,'NSW Oct 2019'!P9&gt;0),IF($C$5*E15/'NSW Oct 2019'!AQ9&lt;('NSW Oct 2019'!L9+'NSW Oct 2019'!M9+'NSW Oct 2019'!N9+'NSW Oct 2019'!O9),0,IF(($C$5*E15/'NSW Oct 2019'!AQ9-'NSW Oct 2019'!L9+'NSW Oct 2019'!M9+'NSW Oct 2019'!N9+'NSW Oct 2019'!O9)&lt;=('NSW Oct 2019'!L9+'NSW Oct 2019'!M9+'NSW Oct 2019'!N9+'NSW Oct 2019'!O9+'NSW Oct 2019'!P9),(($C$5*E15/'NSW Oct 2019'!AQ9-('NSW Oct 2019'!L9+'NSW Oct 2019'!M9+'NSW Oct 2019'!N9+'NSW Oct 2019'!O9))*'NSW Oct 2019'!AA9/100)*'NSW Oct 2019'!AQ9,('NSW Oct 2019'!P9*'NSW Oct 2019'!AA9/100)*'NSW Oct 2019'!AQ9)),0)</f>
        <v>0</v>
      </c>
      <c r="L15" s="134">
        <f>IF(AND('NSW Oct 2019'!P9&gt;0,'NSW Oct 2019'!O9&gt;0),IF(($C$5*E15/'NSW Oct 2019'!AQ9&lt;SUM('NSW Oct 2019'!L9:P9)),(0),($C$5*E15/'NSW Oct 2019'!AQ9-SUM('NSW Oct 2019'!L9:P9))*'NSW Oct 2019'!AB9/100)* 'NSW Oct 2019'!AQ9,IF(AND('NSW Oct 2019'!O9&gt;0,'NSW Oct 2019'!P9=""),IF(($C$5*E15/'NSW Oct 2019'!AQ9&lt; SUM('NSW Oct 2019'!L9:O9)),(0),($C$5*E15/'NSW Oct 2019'!AQ9-SUM('NSW Oct 2019'!L9:O9))*'NSW Oct 2019'!AA9/100)* 'NSW Oct 2019'!AQ9,IF(AND('NSW Oct 2019'!N9&gt;0,'NSW Oct 2019'!O9=""),IF(($C$5*E15/'NSW Oct 2019'!AQ9&lt; SUM('NSW Oct 2019'!L9:N9)),(0),($C$5*E15/'NSW Oct 2019'!AQ9-SUM('NSW Oct 2019'!L9:N9))*'NSW Oct 2019'!Z9/100)* 'NSW Oct 2019'!AQ9,IF(AND('NSW Oct 2019'!M9&gt;0,'NSW Oct 2019'!N9=""),IF(($C$5*E15/'NSW Oct 2019'!AQ9&lt;'NSW Oct 2019'!M9+'NSW Oct 2019'!L9),(0),(($C$5*E15/'NSW Oct 2019'!AQ9-('NSW Oct 2019'!M9+'NSW Oct 2019'!L9))*'NSW Oct 2019'!Y9/100))*'NSW Oct 2019'!AQ9,IF(AND('NSW Oct 2019'!L9&gt;0,'NSW Oct 2019'!M9=""&gt;0),IF(($C$5*E15/'NSW Oct 2019'!AQ9&lt;'NSW Oct 2019'!L9),(0),($C$5*E15/'NSW Oct 2019'!AQ9-'NSW Oct 2019'!L9)*'NSW Oct 2019'!X9/100)*'NSW Oct 2019'!AQ9,0)))))</f>
        <v>0</v>
      </c>
      <c r="M15" s="134">
        <f>IF('NSW Oct 2019'!K9="",($C$5*F15/'NSW Oct 2019'!AR9*'NSW Oct 2019'!AC9/100)*'NSW Oct 2019'!AR9,IF($C$5*F15/'NSW Oct 2019'!AR9&gt;='NSW Oct 2019'!L9,('NSW Oct 2019'!L9*'NSW Oct 2019'!AC9/100)*'NSW Oct 2019'!AR9,($C$5*F15/'NSW Oct 2019'!AR9*'NSW Oct 2019'!AC9/100)*'NSW Oct 2019'!AR9))</f>
        <v>395.12520000000006</v>
      </c>
      <c r="N15" s="134">
        <f>IF(AND('NSW Oct 2019'!L9&gt;0,'NSW Oct 2019'!M9&gt;0),IF($C$5*F15/'NSW Oct 2019'!AR9&lt;'NSW Oct 2019'!L9,0,IF(($C$5*F15/'NSW Oct 2019'!AR9-'NSW Oct 2019'!L9)&lt;=('NSW Oct 2019'!M9+'NSW Oct 2019'!L9),((($C$5*F15/'NSW Oct 2019'!AR9-'NSW Oct 2019'!L9)*'NSW Oct 2019'!AD9/100))*'NSW Oct 2019'!AR9,((('NSW Oct 2019'!M9)*'NSW Oct 2019'!AD9/100)*'NSW Oct 2019'!AR9))),0)</f>
        <v>869.72320000000002</v>
      </c>
      <c r="O15" s="134">
        <f>IF(AND('NSW Oct 2019'!M9&gt;0,'NSW Oct 2019'!N9&gt;0),IF($C$5*F15/'NSW Oct 2019'!AR9&lt;('NSW Oct 2019'!L9+'NSW Oct 2019'!M9),0,IF(($C$5*F15/'NSW Oct 2019'!AR9-'NSW Oct 2019'!L9+'NSW Oct 2019'!M9)&lt;=('NSW Oct 2019'!L9+'NSW Oct 2019'!M9+'NSW Oct 2019'!N9),((($C$5*F15/'NSW Oct 2019'!AR9-('NSW Oct 2019'!L9+'NSW Oct 2019'!M9))*'NSW Oct 2019'!AE9/100))*'NSW Oct 2019'!AR9,('NSW Oct 2019'!N9*'NSW Oct 2019'!AE9/100)*'NSW Oct 2019'!AR9)),0)</f>
        <v>0</v>
      </c>
      <c r="P15" s="134">
        <f>IF(AND('NSW Oct 2019'!N9&gt;0,'NSW Oct 2019'!O9&gt;0),IF($C$5*F15/'NSW Oct 2019'!AR9&lt;('NSW Oct 2019'!L9+'NSW Oct 2019'!M9+'NSW Oct 2019'!N9),0,IF(($C$5*F15/'NSW Oct 2019'!AR9-'NSW Oct 2019'!L9+'NSW Oct 2019'!M9+'NSW Oct 2019'!N9)&lt;=('NSW Oct 2019'!L9+'NSW Oct 2019'!M9+'NSW Oct 2019'!N9+'NSW Oct 2019'!O9),(($C$5*F15/'NSW Oct 2019'!AR9-('NSW Oct 2019'!L9+'NSW Oct 2019'!M9+'NSW Oct 2019'!N9))*'NSW Oct 2019'!AF9/100)*'NSW Oct 2019'!AR9,('NSW Oct 2019'!O9*'NSW Oct 2019'!AF9/100)*'NSW Oct 2019'!AR9)),0)</f>
        <v>0</v>
      </c>
      <c r="Q15" s="134">
        <f>IF(AND('NSW Oct 2019'!P9&gt;0,'NSW Oct 2019'!P9&gt;0),IF($C$5*F15/'NSW Oct 2019'!AR9&lt;('NSW Oct 2019'!L9+'NSW Oct 2019'!M9+'NSW Oct 2019'!N9+'NSW Oct 2019'!O9),0,IF(($C$5*F15/'NSW Oct 2019'!AR9-'NSW Oct 2019'!L9+'NSW Oct 2019'!M9+'NSW Oct 2019'!N9+'NSW Oct 2019'!O9)&lt;=('NSW Oct 2019'!L9+'NSW Oct 2019'!M9+'NSW Oct 2019'!N9+'NSW Oct 2019'!O9+'NSW Oct 2019'!P9),(($C$5*F15/'NSW Oct 2019'!AR9-('NSW Oct 2019'!L9+'NSW Oct 2019'!M9+'NSW Oct 2019'!N9+'NSW Oct 2019'!O9))*'NSW Oct 2019'!AG9/100)*'NSW Oct 2019'!AR9,('NSW Oct 2019'!P9*'NSW Oct 2019'!AG9/100)*'NSW Oct 2019'!AR9)),0)</f>
        <v>0</v>
      </c>
      <c r="R15" s="134">
        <f>IF(AND('NSW Oct 2019'!P9&gt;0,'NSW Oct 2019'!O9&gt;0),IF(($C$5*F15/'NSW Oct 2019'!AR9&lt;SUM('NSW Oct 2019'!L9:P9)),(0),($C$5*F15/'NSW Oct 2019'!AR9-SUM('NSW Oct 2019'!L9:P9))*'NSW Oct 2019'!AB9/100)* 'NSW Oct 2019'!AR9,IF(AND('NSW Oct 2019'!O9&gt;0,'NSW Oct 2019'!P9=""),IF(($C$5*F15/'NSW Oct 2019'!AR9&lt; SUM('NSW Oct 2019'!L9:O9)),(0),($C$5*F15/'NSW Oct 2019'!AR9-SUM('NSW Oct 2019'!L9:O9))*'NSW Oct 2019'!AG9/100)* 'NSW Oct 2019'!AR9,IF(AND('NSW Oct 2019'!N9&gt;0,'NSW Oct 2019'!O9=""),IF(($C$5*F15/'NSW Oct 2019'!AR9&lt; SUM('NSW Oct 2019'!L9:N9)),(0),($C$5*F15/'NSW Oct 2019'!AR9-SUM('NSW Oct 2019'!L9:N9))*'NSW Oct 2019'!AF9/100)* 'NSW Oct 2019'!AR9,IF(AND('NSW Oct 2019'!M9&gt;0,'NSW Oct 2019'!N9=""),IF(($C$5*F15/'NSW Oct 2019'!AR9&lt;'NSW Oct 2019'!M9+'NSW Oct 2019'!L9),(0),(($C$5*F15/'NSW Oct 2019'!AR9-('NSW Oct 2019'!M9+'NSW Oct 2019'!L9))*'NSW Oct 2019'!AE9/100))*'NSW Oct 2019'!AR9,IF(AND('NSW Oct 2019'!L9&gt;0,'NSW Oct 2019'!M9=""&gt;0),IF(($C$5*F15/'NSW Oct 2019'!AR9&lt;'NSW Oct 2019'!L9),(0),($C$5*F15/'NSW Oct 2019'!AR9-'NSW Oct 2019'!L9)*'NSW Oct 2019'!AD9/100)*'NSW Oct 2019'!AR9,0)))))</f>
        <v>0</v>
      </c>
      <c r="S15" s="234">
        <f t="shared" si="1"/>
        <v>2529.6968000000002</v>
      </c>
      <c r="T15" s="269">
        <f t="shared" si="2"/>
        <v>2879.8413</v>
      </c>
      <c r="U15" s="140">
        <f t="shared" si="3"/>
        <v>3167.8254300000003</v>
      </c>
      <c r="V15" s="139">
        <f>'NSW Oct 2019'!AT9</f>
        <v>0</v>
      </c>
      <c r="W15" s="139">
        <f>'NSW Oct 2019'!AU9</f>
        <v>0</v>
      </c>
      <c r="X15" s="139">
        <f>'NSW Oct 2019'!AV9</f>
        <v>0</v>
      </c>
      <c r="Y15" s="139">
        <f>'NSW Oct 2019'!AW9</f>
        <v>0</v>
      </c>
      <c r="Z15" s="269" t="str">
        <f t="shared" si="8"/>
        <v>No discount</v>
      </c>
      <c r="AA15" s="269" t="str">
        <f t="shared" si="9"/>
        <v>Exclusive</v>
      </c>
      <c r="AB15" s="243">
        <f t="shared" si="4"/>
        <v>2879.8413</v>
      </c>
      <c r="AC15" s="243">
        <f t="shared" si="5"/>
        <v>2879.8413</v>
      </c>
      <c r="AD15" s="122">
        <f t="shared" si="6"/>
        <v>3167.8254300000003</v>
      </c>
      <c r="AE15" s="122">
        <f t="shared" si="7"/>
        <v>3167.8254300000003</v>
      </c>
      <c r="AF15" s="212">
        <f>'NSW Oct 2019'!BF9</f>
        <v>0</v>
      </c>
      <c r="AG15" s="142" t="str">
        <f>'NSW Oct 2019'!BG9</f>
        <v>n</v>
      </c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</row>
    <row r="16" spans="1:148" ht="23" customHeight="1" thickBot="1">
      <c r="A16" s="418"/>
      <c r="B16" s="154" t="str">
        <f>'NSW Oct 2019'!F10</f>
        <v>EnergyAustralia</v>
      </c>
      <c r="C16" s="154" t="str">
        <f>'NSW Oct 2019'!G10</f>
        <v>Total Plan</v>
      </c>
      <c r="D16" s="155">
        <f>365*'NSW Oct 2019'!H10/100</f>
        <v>302.95</v>
      </c>
      <c r="E16" s="265">
        <f>IF('NSW Oct 2019'!AQ10=3,0.5,IF('NSW Oct 2019'!AQ10=2,0.33,0))</f>
        <v>0.5</v>
      </c>
      <c r="F16" s="265">
        <f t="shared" si="0"/>
        <v>0.5</v>
      </c>
      <c r="G16" s="155">
        <f>IF('NSW Oct 2019'!K10="",($C$5*E16/'NSW Oct 2019'!AQ10*'NSW Oct 2019'!W10/100)*'NSW Oct 2019'!AQ10,IF($C$5*E16/'NSW Oct 2019'!AQ10&gt;='NSW Oct 2019'!L10,('NSW Oct 2019'!L10*'NSW Oct 2019'!W10/100)*'NSW Oct 2019'!AQ10,($C$5*E16/'NSW Oct 2019'!AQ10*'NSW Oct 2019'!W10/100)*'NSW Oct 2019'!AQ10))</f>
        <v>211.15871999999996</v>
      </c>
      <c r="H16" s="155">
        <f>IF(AND('NSW Oct 2019'!L10&gt;0,'NSW Oct 2019'!M10&gt;0),IF($C$5*E16/'NSW Oct 2019'!AQ10&lt;'NSW Oct 2019'!L10,0,IF(($C$5*E16/'NSW Oct 2019'!AQ10-'NSW Oct 2019'!L10)&lt;=('NSW Oct 2019'!M10+'NSW Oct 2019'!L10),((($C$5*E16/'NSW Oct 2019'!AQ10-'NSW Oct 2019'!L10)*'NSW Oct 2019'!X10/100))*'NSW Oct 2019'!AQ10,((('NSW Oct 2019'!M10)*'NSW Oct 2019'!X10/100)*'NSW Oct 2019'!AQ10))),0)</f>
        <v>1103.7977454545455</v>
      </c>
      <c r="I16" s="155">
        <f>IF(AND('NSW Oct 2019'!M10&gt;0,'NSW Oct 2019'!N10&gt;0),IF($C$5*E16/'NSW Oct 2019'!AQ10&lt;('NSW Oct 2019'!L10+'NSW Oct 2019'!M10),0,IF(($C$5*E16/'NSW Oct 2019'!AQ10-'NSW Oct 2019'!L10+'NSW Oct 2019'!M10)&lt;=('NSW Oct 2019'!L10+'NSW Oct 2019'!M10+'NSW Oct 2019'!N10),((($C$5*E16/'NSW Oct 2019'!AQ10-('NSW Oct 2019'!L10+'NSW Oct 2019'!M10))*'NSW Oct 2019'!Y10/100))*'NSW Oct 2019'!AQ10,('NSW Oct 2019'!N10*'NSW Oct 2019'!Y10/100)* 'NSW Oct 2019'!AQ10)),0)</f>
        <v>0</v>
      </c>
      <c r="J16" s="155">
        <f>IF(AND('NSW Oct 2019'!N10&gt;0,'NSW Oct 2019'!O10&gt;0),IF($C$5*E16/'NSW Oct 2019'!AQ10&lt;('NSW Oct 2019'!L10+'NSW Oct 2019'!M10+'NSW Oct 2019'!N10),0,IF(($C$5*E16/'NSW Oct 2019'!AQ10-'NSW Oct 2019'!L10+'NSW Oct 2019'!M10+'NSW Oct 2019'!N10)&lt;=('NSW Oct 2019'!L10+'NSW Oct 2019'!M10+'NSW Oct 2019'!N10+'NSW Oct 2019'!O10),(($C$5*E16/'NSW Oct 2019'!AQ10-('NSW Oct 2019'!L10+'NSW Oct 2019'!M10+'NSW Oct 2019'!N10))*'NSW Oct 2019'!Z10/100)*'NSW Oct 2019'!AQ10,('NSW Oct 2019'!O10*'NSW Oct 2019'!Z10/100)*'NSW Oct 2019'!AQ10)),0)</f>
        <v>0</v>
      </c>
      <c r="K16" s="155">
        <f>IF(AND('NSW Oct 2019'!O10&gt;0,'NSW Oct 2019'!P10&gt;0),IF($C$5*E16/'NSW Oct 2019'!AQ10&lt;('NSW Oct 2019'!L10+'NSW Oct 2019'!M10+'NSW Oct 2019'!N10+'NSW Oct 2019'!O10),0,IF(($C$5*E16/'NSW Oct 2019'!AQ10-'NSW Oct 2019'!L10+'NSW Oct 2019'!M10+'NSW Oct 2019'!N10+'NSW Oct 2019'!O10)&lt;=('NSW Oct 2019'!L10+'NSW Oct 2019'!M10+'NSW Oct 2019'!N10+'NSW Oct 2019'!O10+'NSW Oct 2019'!P10),(($C$5*E16/'NSW Oct 2019'!AQ10-('NSW Oct 2019'!L10+'NSW Oct 2019'!M10+'NSW Oct 2019'!N10+'NSW Oct 2019'!O10))*'NSW Oct 2019'!AA10/100)*'NSW Oct 2019'!AQ10,('NSW Oct 2019'!P10*'NSW Oct 2019'!AA10/100)*'NSW Oct 2019'!AQ10)),0)</f>
        <v>0</v>
      </c>
      <c r="L16" s="155">
        <f>IF(AND('NSW Oct 2019'!P10&gt;0,'NSW Oct 2019'!O10&gt;0),IF(($C$5*E16/'NSW Oct 2019'!AQ10&lt;SUM('NSW Oct 2019'!L10:P10)),(0),($C$5*E16/'NSW Oct 2019'!AQ10-SUM('NSW Oct 2019'!L10:P10))*'NSW Oct 2019'!AB10/100)* 'NSW Oct 2019'!AQ10,IF(AND('NSW Oct 2019'!O10&gt;0,'NSW Oct 2019'!P10=""),IF(($C$5*E16/'NSW Oct 2019'!AQ10&lt; SUM('NSW Oct 2019'!L10:O10)),(0),($C$5*E16/'NSW Oct 2019'!AQ10-SUM('NSW Oct 2019'!L10:O10))*'NSW Oct 2019'!AA10/100)* 'NSW Oct 2019'!AQ10,IF(AND('NSW Oct 2019'!N10&gt;0,'NSW Oct 2019'!O10=""),IF(($C$5*E16/'NSW Oct 2019'!AQ10&lt; SUM('NSW Oct 2019'!L10:N10)),(0),($C$5*E16/'NSW Oct 2019'!AQ10-SUM('NSW Oct 2019'!L10:N10))*'NSW Oct 2019'!Z10/100)* 'NSW Oct 2019'!AQ10,IF(AND('NSW Oct 2019'!M10&gt;0,'NSW Oct 2019'!N10=""),IF(($C$5*E16/'NSW Oct 2019'!AQ10&lt;'NSW Oct 2019'!M10+'NSW Oct 2019'!L10),(0),(($C$5*E16/'NSW Oct 2019'!AQ10-('NSW Oct 2019'!M10+'NSW Oct 2019'!L10))*'NSW Oct 2019'!Y10/100))*'NSW Oct 2019'!AQ10,IF(AND('NSW Oct 2019'!L10&gt;0,'NSW Oct 2019'!M10=""&gt;0),IF(($C$5*E16/'NSW Oct 2019'!AQ10&lt;'NSW Oct 2019'!L10),(0),($C$5*E16/'NSW Oct 2019'!AQ10-'NSW Oct 2019'!L10)*'NSW Oct 2019'!X10/100)*'NSW Oct 2019'!AQ10,0)))))</f>
        <v>0</v>
      </c>
      <c r="M16" s="155">
        <f>IF('NSW Oct 2019'!K10="",($C$5*F16/'NSW Oct 2019'!AR10*'NSW Oct 2019'!AC10/100)*'NSW Oct 2019'!AR10,IF($C$5*F16/'NSW Oct 2019'!AR10&gt;='NSW Oct 2019'!L10,('NSW Oct 2019'!L10*'NSW Oct 2019'!AC10/100)*'NSW Oct 2019'!AR10,($C$5*F16/'NSW Oct 2019'!AR10*'NSW Oct 2019'!AC10/100)*'NSW Oct 2019'!AR10))</f>
        <v>211.15871999999996</v>
      </c>
      <c r="N16" s="155">
        <f>IF(AND('NSW Oct 2019'!L10&gt;0,'NSW Oct 2019'!M10&gt;0),IF($C$5*F16/'NSW Oct 2019'!AR10&lt;'NSW Oct 2019'!L10,0,IF(($C$5*F16/'NSW Oct 2019'!AR10-'NSW Oct 2019'!L10)&lt;=('NSW Oct 2019'!M10+'NSW Oct 2019'!L10),((($C$5*F16/'NSW Oct 2019'!AR10-'NSW Oct 2019'!L10)*'NSW Oct 2019'!AD10/100))*'NSW Oct 2019'!AR10,((('NSW Oct 2019'!M10)*'NSW Oct 2019'!AD10/100)*'NSW Oct 2019'!AR10))),0)</f>
        <v>1103.7977454545455</v>
      </c>
      <c r="O16" s="155">
        <f>IF(AND('NSW Oct 2019'!M10&gt;0,'NSW Oct 2019'!N10&gt;0),IF($C$5*F16/'NSW Oct 2019'!AR10&lt;('NSW Oct 2019'!L10+'NSW Oct 2019'!M10),0,IF(($C$5*F16/'NSW Oct 2019'!AR10-'NSW Oct 2019'!L10+'NSW Oct 2019'!M10)&lt;=('NSW Oct 2019'!L10+'NSW Oct 2019'!M10+'NSW Oct 2019'!N10),((($C$5*F16/'NSW Oct 2019'!AR10-('NSW Oct 2019'!L10+'NSW Oct 2019'!M10))*'NSW Oct 2019'!AE10/100))*'NSW Oct 2019'!AR10,('NSW Oct 2019'!N10*'NSW Oct 2019'!AE10/100)*'NSW Oct 2019'!AR10)),0)</f>
        <v>0</v>
      </c>
      <c r="P16" s="155">
        <f>IF(AND('NSW Oct 2019'!N10&gt;0,'NSW Oct 2019'!O10&gt;0),IF($C$5*F16/'NSW Oct 2019'!AR10&lt;('NSW Oct 2019'!L10+'NSW Oct 2019'!M10+'NSW Oct 2019'!N10),0,IF(($C$5*F16/'NSW Oct 2019'!AR10-'NSW Oct 2019'!L10+'NSW Oct 2019'!M10+'NSW Oct 2019'!N10)&lt;=('NSW Oct 2019'!L10+'NSW Oct 2019'!M10+'NSW Oct 2019'!N10+'NSW Oct 2019'!O10),(($C$5*F16/'NSW Oct 2019'!AR10-('NSW Oct 2019'!L10+'NSW Oct 2019'!M10+'NSW Oct 2019'!N10))*'NSW Oct 2019'!AF10/100)*'NSW Oct 2019'!AR10,('NSW Oct 2019'!O10*'NSW Oct 2019'!AF10/100)*'NSW Oct 2019'!AR10)),0)</f>
        <v>0</v>
      </c>
      <c r="Q16" s="155">
        <f>IF(AND('NSW Oct 2019'!P10&gt;0,'NSW Oct 2019'!P10&gt;0),IF($C$5*F16/'NSW Oct 2019'!AR10&lt;('NSW Oct 2019'!L10+'NSW Oct 2019'!M10+'NSW Oct 2019'!N10+'NSW Oct 2019'!O10),0,IF(($C$5*F16/'NSW Oct 2019'!AR10-'NSW Oct 2019'!L10+'NSW Oct 2019'!M10+'NSW Oct 2019'!N10+'NSW Oct 2019'!O10)&lt;=('NSW Oct 2019'!L10+'NSW Oct 2019'!M10+'NSW Oct 2019'!N10+'NSW Oct 2019'!O10+'NSW Oct 2019'!P10),(($C$5*F16/'NSW Oct 2019'!AR10-('NSW Oct 2019'!L10+'NSW Oct 2019'!M10+'NSW Oct 2019'!N10+'NSW Oct 2019'!O10))*'NSW Oct 2019'!AG10/100)*'NSW Oct 2019'!AR10,('NSW Oct 2019'!P10*'NSW Oct 2019'!AG10/100)*'NSW Oct 2019'!AR10)),0)</f>
        <v>0</v>
      </c>
      <c r="R16" s="155">
        <f>IF(AND('NSW Oct 2019'!P10&gt;0,'NSW Oct 2019'!O10&gt;0),IF(($C$5*F16/'NSW Oct 2019'!AR10&lt;SUM('NSW Oct 2019'!L10:P10)),(0),($C$5*F16/'NSW Oct 2019'!AR10-SUM('NSW Oct 2019'!L10:P10))*'NSW Oct 2019'!AB10/100)* 'NSW Oct 2019'!AR10,IF(AND('NSW Oct 2019'!O10&gt;0,'NSW Oct 2019'!P10=""),IF(($C$5*F16/'NSW Oct 2019'!AR10&lt; SUM('NSW Oct 2019'!L10:O10)),(0),($C$5*F16/'NSW Oct 2019'!AR10-SUM('NSW Oct 2019'!L10:O10))*'NSW Oct 2019'!AG10/100)* 'NSW Oct 2019'!AR10,IF(AND('NSW Oct 2019'!N10&gt;0,'NSW Oct 2019'!O10=""),IF(($C$5*F16/'NSW Oct 2019'!AR10&lt; SUM('NSW Oct 2019'!L10:N10)),(0),($C$5*F16/'NSW Oct 2019'!AR10-SUM('NSW Oct 2019'!L10:N10))*'NSW Oct 2019'!AF10/100)* 'NSW Oct 2019'!AR10,IF(AND('NSW Oct 2019'!M10&gt;0,'NSW Oct 2019'!N10=""),IF(($C$5*F16/'NSW Oct 2019'!AR10&lt;'NSW Oct 2019'!M10+'NSW Oct 2019'!L10),(0),(($C$5*F16/'NSW Oct 2019'!AR10-('NSW Oct 2019'!M10+'NSW Oct 2019'!L10))*'NSW Oct 2019'!AE10/100))*'NSW Oct 2019'!AR10,IF(AND('NSW Oct 2019'!L10&gt;0,'NSW Oct 2019'!M10=""&gt;0),IF(($C$5*F16/'NSW Oct 2019'!AR10&lt;'NSW Oct 2019'!L10),(0),($C$5*F16/'NSW Oct 2019'!AR10-'NSW Oct 2019'!L10)*'NSW Oct 2019'!AD10/100)*'NSW Oct 2019'!AR10,0)))))</f>
        <v>0</v>
      </c>
      <c r="S16" s="273">
        <f t="shared" si="1"/>
        <v>2629.9129309090908</v>
      </c>
      <c r="T16" s="268">
        <f t="shared" si="2"/>
        <v>2932.8629309090907</v>
      </c>
      <c r="U16" s="151">
        <f t="shared" si="3"/>
        <v>3226.1492239999998</v>
      </c>
      <c r="V16" s="154">
        <f>'NSW Oct 2019'!AT10</f>
        <v>19</v>
      </c>
      <c r="W16" s="154">
        <f>'NSW Oct 2019'!AU10</f>
        <v>0</v>
      </c>
      <c r="X16" s="154">
        <f>'NSW Oct 2019'!AV10</f>
        <v>0</v>
      </c>
      <c r="Y16" s="154">
        <f>'NSW Oct 2019'!AW10</f>
        <v>0</v>
      </c>
      <c r="Z16" s="268" t="str">
        <f t="shared" si="8"/>
        <v>Guaranteed off bill</v>
      </c>
      <c r="AA16" s="268" t="str">
        <f t="shared" si="9"/>
        <v>Exclusive</v>
      </c>
      <c r="AB16" s="268">
        <f t="shared" si="4"/>
        <v>2375.6189740363634</v>
      </c>
      <c r="AC16" s="268">
        <f t="shared" si="5"/>
        <v>2375.6189740363634</v>
      </c>
      <c r="AD16" s="149">
        <f t="shared" si="6"/>
        <v>2613.1808714399999</v>
      </c>
      <c r="AE16" s="149">
        <f t="shared" si="7"/>
        <v>2613.1808714399999</v>
      </c>
      <c r="AF16" s="211">
        <f>'NSW Oct 2019'!BF10</f>
        <v>0</v>
      </c>
      <c r="AG16" s="153" t="str">
        <f>'NSW Oct 2019'!BG10</f>
        <v>n</v>
      </c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</row>
    <row r="17" spans="1:148" ht="23" customHeight="1" thickTop="1" thickBot="1">
      <c r="A17" s="213" t="str">
        <f>'NSW Oct 2019'!D11</f>
        <v>ActewAGL Shoalhaven</v>
      </c>
      <c r="B17" s="214" t="str">
        <f>'NSW Oct 2019'!F11</f>
        <v>ActewAGL</v>
      </c>
      <c r="C17" s="214" t="str">
        <f>'NSW Oct 2019'!G11</f>
        <v>Standard plan</v>
      </c>
      <c r="D17" s="155">
        <f>365*'NSW Oct 2019'!H11/100</f>
        <v>375.22</v>
      </c>
      <c r="E17" s="265">
        <f>IF('NSW Oct 2019'!AQ11=3,0.5,IF('NSW Oct 2019'!AQ11=2,0.33,0))</f>
        <v>0.5</v>
      </c>
      <c r="F17" s="265">
        <f t="shared" si="0"/>
        <v>0.5</v>
      </c>
      <c r="G17" s="215">
        <f>IF('NSW Oct 2019'!K11="",($C$5*E17/'NSW Oct 2019'!AQ11*'NSW Oct 2019'!W11/100)*'NSW Oct 2019'!AQ11,IF($C$5*E17/'NSW Oct 2019'!AQ11&gt;='NSW Oct 2019'!L11,('NSW Oct 2019'!L11*'NSW Oct 2019'!W11/100)*'NSW Oct 2019'!AQ11,($C$5*E17/'NSW Oct 2019'!AQ11*'NSW Oct 2019'!W11/100)*'NSW Oct 2019'!AQ11))</f>
        <v>1428.9545454545455</v>
      </c>
      <c r="H17" s="215">
        <f>IF(AND('NSW Oct 2019'!L11&gt;0,'NSW Oct 2019'!M11&gt;0),IF($C$5*E17/'NSW Oct 2019'!AQ11&lt;'NSW Oct 2019'!L11,0,IF(($C$5*E17/'NSW Oct 2019'!AQ11-'NSW Oct 2019'!L11)&lt;=('NSW Oct 2019'!M11+'NSW Oct 2019'!L11),((($C$5*E17/'NSW Oct 2019'!AQ11-'NSW Oct 2019'!L11)*'NSW Oct 2019'!X11/100))*'NSW Oct 2019'!AQ11,((('NSW Oct 2019'!M11)*'NSW Oct 2019'!X11/100)*'NSW Oct 2019'!AQ11))),0)</f>
        <v>0</v>
      </c>
      <c r="I17" s="215">
        <f>IF(AND('NSW Oct 2019'!M11&gt;0,'NSW Oct 2019'!N11&gt;0),IF($C$5*E17/'NSW Oct 2019'!AQ11&lt;('NSW Oct 2019'!L11+'NSW Oct 2019'!M11),0,IF(($C$5*E17/'NSW Oct 2019'!AQ11-'NSW Oct 2019'!L11+'NSW Oct 2019'!M11)&lt;=('NSW Oct 2019'!L11+'NSW Oct 2019'!M11+'NSW Oct 2019'!N11),((($C$5*E17/'NSW Oct 2019'!AQ11-('NSW Oct 2019'!L11+'NSW Oct 2019'!M11))*'NSW Oct 2019'!Y11/100))*'NSW Oct 2019'!AQ11,('NSW Oct 2019'!N11*'NSW Oct 2019'!Y11/100)* 'NSW Oct 2019'!AQ11)),0)</f>
        <v>0</v>
      </c>
      <c r="J17" s="215">
        <f>IF(AND('NSW Oct 2019'!N11&gt;0,'NSW Oct 2019'!O11&gt;0),IF($C$5*E17/'NSW Oct 2019'!AQ11&lt;('NSW Oct 2019'!L11+'NSW Oct 2019'!M11+'NSW Oct 2019'!N11),0,IF(($C$5*E17/'NSW Oct 2019'!AQ11-'NSW Oct 2019'!L11+'NSW Oct 2019'!M11+'NSW Oct 2019'!N11)&lt;=('NSW Oct 2019'!L11+'NSW Oct 2019'!M11+'NSW Oct 2019'!N11+'NSW Oct 2019'!O11),(($C$5*E17/'NSW Oct 2019'!AQ11-('NSW Oct 2019'!L11+'NSW Oct 2019'!M11+'NSW Oct 2019'!N11))*'NSW Oct 2019'!Z11/100)*'NSW Oct 2019'!AQ11,('NSW Oct 2019'!O11*'NSW Oct 2019'!Z11/100)*'NSW Oct 2019'!AQ11)),0)</f>
        <v>0</v>
      </c>
      <c r="K17" s="215">
        <f>IF(AND('NSW Oct 2019'!O11&gt;0,'NSW Oct 2019'!P11&gt;0),IF($C$5*E17/'NSW Oct 2019'!AQ11&lt;('NSW Oct 2019'!L11+'NSW Oct 2019'!M11+'NSW Oct 2019'!N11+'NSW Oct 2019'!O11),0,IF(($C$5*E17/'NSW Oct 2019'!AQ11-'NSW Oct 2019'!L11+'NSW Oct 2019'!M11+'NSW Oct 2019'!N11+'NSW Oct 2019'!O11)&lt;=('NSW Oct 2019'!L11+'NSW Oct 2019'!M11+'NSW Oct 2019'!N11+'NSW Oct 2019'!O11+'NSW Oct 2019'!P11),(($C$5*E17/'NSW Oct 2019'!AQ11-('NSW Oct 2019'!L11+'NSW Oct 2019'!M11+'NSW Oct 2019'!N11+'NSW Oct 2019'!O11))*'NSW Oct 2019'!AA11/100)*'NSW Oct 2019'!AQ11,('NSW Oct 2019'!P11*'NSW Oct 2019'!AA11/100)*'NSW Oct 2019'!AQ11)),0)</f>
        <v>0</v>
      </c>
      <c r="L17" s="215">
        <f>IF(AND('NSW Oct 2019'!P11&gt;0,'NSW Oct 2019'!O11&gt;0),IF(($C$5*E17/'NSW Oct 2019'!AQ11&lt;SUM('NSW Oct 2019'!L11:P11)),(0),($C$5*E17/'NSW Oct 2019'!AQ11-SUM('NSW Oct 2019'!L11:P11))*'NSW Oct 2019'!AB11/100)* 'NSW Oct 2019'!AQ11,IF(AND('NSW Oct 2019'!O11&gt;0,'NSW Oct 2019'!P11=""),IF(($C$5*E17/'NSW Oct 2019'!AQ11&lt; SUM('NSW Oct 2019'!L11:O11)),(0),($C$5*E17/'NSW Oct 2019'!AQ11-SUM('NSW Oct 2019'!L11:O11))*'NSW Oct 2019'!AA11/100)* 'NSW Oct 2019'!AQ11,IF(AND('NSW Oct 2019'!N11&gt;0,'NSW Oct 2019'!O11=""),IF(($C$5*E17/'NSW Oct 2019'!AQ11&lt; SUM('NSW Oct 2019'!L11:N11)),(0),($C$5*E17/'NSW Oct 2019'!AQ11-SUM('NSW Oct 2019'!L11:N11))*'NSW Oct 2019'!Z11/100)* 'NSW Oct 2019'!AQ11,IF(AND('NSW Oct 2019'!M11&gt;0,'NSW Oct 2019'!N11=""),IF(($C$5*E17/'NSW Oct 2019'!AQ11&lt;'NSW Oct 2019'!M11+'NSW Oct 2019'!L11),(0),(($C$5*E17/'NSW Oct 2019'!AQ11-('NSW Oct 2019'!M11+'NSW Oct 2019'!L11))*'NSW Oct 2019'!Y11/100))*'NSW Oct 2019'!AQ11,IF(AND('NSW Oct 2019'!L11&gt;0,'NSW Oct 2019'!M11=""&gt;0),IF(($C$5*E17/'NSW Oct 2019'!AQ11&lt;'NSW Oct 2019'!L11),(0),($C$5*E17/'NSW Oct 2019'!AQ11-'NSW Oct 2019'!L11)*'NSW Oct 2019'!X11/100)*'NSW Oct 2019'!AQ11,0)))))</f>
        <v>0</v>
      </c>
      <c r="M17" s="215">
        <f>IF('NSW Oct 2019'!K11="",($C$5*F17/'NSW Oct 2019'!AR11*'NSW Oct 2019'!AC11/100)*'NSW Oct 2019'!AR11,IF($C$5*F17/'NSW Oct 2019'!AR11&gt;='NSW Oct 2019'!L11,('NSW Oct 2019'!L11*'NSW Oct 2019'!AC11/100)*'NSW Oct 2019'!AR11,($C$5*F17/'NSW Oct 2019'!AR11*'NSW Oct 2019'!AC11/100)*'NSW Oct 2019'!AR11))</f>
        <v>1428.9545454545455</v>
      </c>
      <c r="N17" s="215">
        <f>IF(AND('NSW Oct 2019'!L11&gt;0,'NSW Oct 2019'!M11&gt;0),IF($C$5*F17/'NSW Oct 2019'!AR11&lt;'NSW Oct 2019'!L11,0,IF(($C$5*F17/'NSW Oct 2019'!AR11-'NSW Oct 2019'!L11)&lt;=('NSW Oct 2019'!M11+'NSW Oct 2019'!L11),((($C$5*F17/'NSW Oct 2019'!AR11-'NSW Oct 2019'!L11)*'NSW Oct 2019'!AD11/100))*'NSW Oct 2019'!AR11,((('NSW Oct 2019'!M11)*'NSW Oct 2019'!AD11/100)*'NSW Oct 2019'!AR11))),0)</f>
        <v>0</v>
      </c>
      <c r="O17" s="215">
        <f>IF(AND('NSW Oct 2019'!M11&gt;0,'NSW Oct 2019'!N11&gt;0),IF($C$5*F17/'NSW Oct 2019'!AR11&lt;('NSW Oct 2019'!L11+'NSW Oct 2019'!M11),0,IF(($C$5*F17/'NSW Oct 2019'!AR11-'NSW Oct 2019'!L11+'NSW Oct 2019'!M11)&lt;=('NSW Oct 2019'!L11+'NSW Oct 2019'!M11+'NSW Oct 2019'!N11),((($C$5*F17/'NSW Oct 2019'!AR11-('NSW Oct 2019'!L11+'NSW Oct 2019'!M11))*'NSW Oct 2019'!AE11/100))*'NSW Oct 2019'!AR11,('NSW Oct 2019'!N11*'NSW Oct 2019'!AE11/100)*'NSW Oct 2019'!AR11)),0)</f>
        <v>0</v>
      </c>
      <c r="P17" s="215">
        <f>IF(AND('NSW Oct 2019'!N11&gt;0,'NSW Oct 2019'!O11&gt;0),IF($C$5*F17/'NSW Oct 2019'!AR11&lt;('NSW Oct 2019'!L11+'NSW Oct 2019'!M11+'NSW Oct 2019'!N11),0,IF(($C$5*F17/'NSW Oct 2019'!AR11-'NSW Oct 2019'!L11+'NSW Oct 2019'!M11+'NSW Oct 2019'!N11)&lt;=('NSW Oct 2019'!L11+'NSW Oct 2019'!M11+'NSW Oct 2019'!N11+'NSW Oct 2019'!O11),(($C$5*F17/'NSW Oct 2019'!AR11-('NSW Oct 2019'!L11+'NSW Oct 2019'!M11+'NSW Oct 2019'!N11))*'NSW Oct 2019'!AF11/100)*'NSW Oct 2019'!AR11,('NSW Oct 2019'!O11*'NSW Oct 2019'!AF11/100)*'NSW Oct 2019'!AR11)),0)</f>
        <v>0</v>
      </c>
      <c r="Q17" s="215">
        <f>IF(AND('NSW Oct 2019'!P11&gt;0,'NSW Oct 2019'!P11&gt;0),IF($C$5*F17/'NSW Oct 2019'!AR11&lt;('NSW Oct 2019'!L11+'NSW Oct 2019'!M11+'NSW Oct 2019'!N11+'NSW Oct 2019'!O11),0,IF(($C$5*F17/'NSW Oct 2019'!AR11-'NSW Oct 2019'!L11+'NSW Oct 2019'!M11+'NSW Oct 2019'!N11+'NSW Oct 2019'!O11)&lt;=('NSW Oct 2019'!L11+'NSW Oct 2019'!M11+'NSW Oct 2019'!N11+'NSW Oct 2019'!O11+'NSW Oct 2019'!P11),(($C$5*F17/'NSW Oct 2019'!AR11-('NSW Oct 2019'!L11+'NSW Oct 2019'!M11+'NSW Oct 2019'!N11+'NSW Oct 2019'!O11))*'NSW Oct 2019'!AG11/100)*'NSW Oct 2019'!AR11,('NSW Oct 2019'!P11*'NSW Oct 2019'!AG11/100)*'NSW Oct 2019'!AR11)),0)</f>
        <v>0</v>
      </c>
      <c r="R17" s="215">
        <f>IF(AND('NSW Oct 2019'!P11&gt;0,'NSW Oct 2019'!O11&gt;0),IF(($C$5*F17/'NSW Oct 2019'!AR11&lt;SUM('NSW Oct 2019'!L11:P11)),(0),($C$5*F17/'NSW Oct 2019'!AR11-SUM('NSW Oct 2019'!L11:P11))*'NSW Oct 2019'!AB11/100)* 'NSW Oct 2019'!AR11,IF(AND('NSW Oct 2019'!O11&gt;0,'NSW Oct 2019'!P11=""),IF(($C$5*F17/'NSW Oct 2019'!AR11&lt; SUM('NSW Oct 2019'!L11:O11)),(0),($C$5*F17/'NSW Oct 2019'!AR11-SUM('NSW Oct 2019'!L11:O11))*'NSW Oct 2019'!AG11/100)* 'NSW Oct 2019'!AR11,IF(AND('NSW Oct 2019'!N11&gt;0,'NSW Oct 2019'!O11=""),IF(($C$5*F17/'NSW Oct 2019'!AR11&lt; SUM('NSW Oct 2019'!L11:N11)),(0),($C$5*F17/'NSW Oct 2019'!AR11-SUM('NSW Oct 2019'!L11:N11))*'NSW Oct 2019'!AF11/100)* 'NSW Oct 2019'!AR11,IF(AND('NSW Oct 2019'!M11&gt;0,'NSW Oct 2019'!N11=""),IF(($C$5*F17/'NSW Oct 2019'!AR11&lt;'NSW Oct 2019'!M11+'NSW Oct 2019'!L11),(0),(($C$5*F17/'NSW Oct 2019'!AR11-('NSW Oct 2019'!M11+'NSW Oct 2019'!L11))*'NSW Oct 2019'!AE11/100))*'NSW Oct 2019'!AR11,IF(AND('NSW Oct 2019'!L11&gt;0,'NSW Oct 2019'!M11=""&gt;0),IF(($C$5*F17/'NSW Oct 2019'!AR11&lt;'NSW Oct 2019'!L11),(0),($C$5*F17/'NSW Oct 2019'!AR11-'NSW Oct 2019'!L11)*'NSW Oct 2019'!AD11/100)*'NSW Oct 2019'!AR11,0)))))</f>
        <v>0</v>
      </c>
      <c r="S17" s="273">
        <f t="shared" si="1"/>
        <v>2857.909090909091</v>
      </c>
      <c r="T17" s="270">
        <f t="shared" si="2"/>
        <v>3233.1290909090912</v>
      </c>
      <c r="U17" s="216">
        <f t="shared" si="3"/>
        <v>3556.4420000000005</v>
      </c>
      <c r="V17" s="214">
        <f>'NSW Oct 2019'!AT11</f>
        <v>0</v>
      </c>
      <c r="W17" s="214">
        <f>'NSW Oct 2019'!AU11</f>
        <v>0</v>
      </c>
      <c r="X17" s="214">
        <f>'NSW Oct 2019'!AV11</f>
        <v>0</v>
      </c>
      <c r="Y17" s="214">
        <f>'NSW Oct 2019'!AW11</f>
        <v>0</v>
      </c>
      <c r="Z17" s="270" t="str">
        <f t="shared" si="8"/>
        <v>No discount</v>
      </c>
      <c r="AA17" s="270" t="str">
        <f t="shared" si="9"/>
        <v>Exclusive</v>
      </c>
      <c r="AB17" s="268">
        <f t="shared" si="4"/>
        <v>3233.1290909090912</v>
      </c>
      <c r="AC17" s="268">
        <f t="shared" si="5"/>
        <v>3233.1290909090912</v>
      </c>
      <c r="AD17" s="149">
        <f t="shared" si="6"/>
        <v>3556.4420000000005</v>
      </c>
      <c r="AE17" s="149">
        <f t="shared" si="7"/>
        <v>3556.4420000000005</v>
      </c>
      <c r="AF17" s="217">
        <f>'NSW Oct 2019'!BF11</f>
        <v>0</v>
      </c>
      <c r="AG17" s="218" t="str">
        <f>'NSW Oct 2019'!BG11</f>
        <v>n</v>
      </c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</row>
    <row r="18" spans="1:148" ht="23" customHeight="1" thickTop="1">
      <c r="A18" s="416" t="str">
        <f>'NSW Oct 2019'!D12</f>
        <v>Capital Region</v>
      </c>
      <c r="B18" s="139" t="str">
        <f>'NSW Oct 2019'!F12</f>
        <v>ActewAGL</v>
      </c>
      <c r="C18" s="139" t="str">
        <f>'NSW Oct 2019'!G12</f>
        <v>Business plan</v>
      </c>
      <c r="D18" s="136">
        <f>365*'NSW Oct 2019'!H12/100</f>
        <v>357.22550000000001</v>
      </c>
      <c r="E18" s="264">
        <f>IF('NSW Oct 2019'!AQ12=3,0.5,IF('NSW Oct 2019'!AQ12=2,0.33,0))</f>
        <v>0.5</v>
      </c>
      <c r="F18" s="264">
        <f t="shared" si="0"/>
        <v>0.5</v>
      </c>
      <c r="G18" s="134">
        <f>IF('NSW Oct 2019'!K12="",($C$5*E18/'NSW Oct 2019'!AQ12*'NSW Oct 2019'!W12/100)*'NSW Oct 2019'!AQ12,IF($C$5*E18/'NSW Oct 2019'!AQ12&gt;='NSW Oct 2019'!L12,('NSW Oct 2019'!L12*'NSW Oct 2019'!W12/100)*'NSW Oct 2019'!AQ12,($C$5*E18/'NSW Oct 2019'!AQ12*'NSW Oct 2019'!W12/100)*'NSW Oct 2019'!AQ12))</f>
        <v>149.20407</v>
      </c>
      <c r="H18" s="134">
        <f>IF(AND('NSW Oct 2019'!L12&gt;0,'NSW Oct 2019'!M12&gt;0),IF($C$5*E18/'NSW Oct 2019'!AQ12&lt;'NSW Oct 2019'!L12,0,IF(($C$5*E18/'NSW Oct 2019'!AQ12-'NSW Oct 2019'!L12)&lt;=('NSW Oct 2019'!M12+'NSW Oct 2019'!L12),((($C$5*E18/'NSW Oct 2019'!AQ12-'NSW Oct 2019'!L12)*'NSW Oct 2019'!X12/100))*'NSW Oct 2019'!AQ12,((('NSW Oct 2019'!M12)*'NSW Oct 2019'!X12/100)*'NSW Oct 2019'!AQ12))),0)</f>
        <v>92.562199090909104</v>
      </c>
      <c r="I18" s="134">
        <f>IF(AND('NSW Oct 2019'!M12&gt;0,'NSW Oct 2019'!N12&gt;0),IF($C$5*E18/'NSW Oct 2019'!AQ12&lt;('NSW Oct 2019'!L12+'NSW Oct 2019'!M12),0,IF(($C$5*E18/'NSW Oct 2019'!AQ12-'NSW Oct 2019'!L12+'NSW Oct 2019'!M12)&lt;=('NSW Oct 2019'!L12+'NSW Oct 2019'!M12+'NSW Oct 2019'!N12),((($C$5*E18/'NSW Oct 2019'!AQ12-('NSW Oct 2019'!L12+'NSW Oct 2019'!M12))*'NSW Oct 2019'!Y12/100))*'NSW Oct 2019'!AQ12,('NSW Oct 2019'!N12*'NSW Oct 2019'!Y12/100)* 'NSW Oct 2019'!AQ12)),0)</f>
        <v>219.60890999999998</v>
      </c>
      <c r="J18" s="134">
        <f>IF(AND('NSW Oct 2019'!N12&gt;0,'NSW Oct 2019'!O12&gt;0),IF($C$5*E18/'NSW Oct 2019'!AQ12&lt;('NSW Oct 2019'!L12+'NSW Oct 2019'!M12+'NSW Oct 2019'!N12),0,IF(($C$5*E18/'NSW Oct 2019'!AQ12-'NSW Oct 2019'!L12+'NSW Oct 2019'!M12+'NSW Oct 2019'!N12)&lt;=('NSW Oct 2019'!L12+'NSW Oct 2019'!M12+'NSW Oct 2019'!N12+'NSW Oct 2019'!O12),(($C$5*E18/'NSW Oct 2019'!AQ12-('NSW Oct 2019'!L12+'NSW Oct 2019'!M12+'NSW Oct 2019'!N12))*'NSW Oct 2019'!Z12/100)*'NSW Oct 2019'!AQ12,('NSW Oct 2019'!O12*'NSW Oct 2019'!Z12/100)*'NSW Oct 2019'!AQ12)),0)</f>
        <v>829.51236363636372</v>
      </c>
      <c r="K18" s="134">
        <f>IF(AND('NSW Oct 2019'!O12&gt;0,'NSW Oct 2019'!P12&gt;0),IF($C$5*E18/'NSW Oct 2019'!AQ12&lt;('NSW Oct 2019'!L12+'NSW Oct 2019'!M12+'NSW Oct 2019'!N12+'NSW Oct 2019'!O12),0,IF(($C$5*E18/'NSW Oct 2019'!AQ12-'NSW Oct 2019'!L12+'NSW Oct 2019'!M12+'NSW Oct 2019'!N12+'NSW Oct 2019'!O12)&lt;=('NSW Oct 2019'!L12+'NSW Oct 2019'!M12+'NSW Oct 2019'!N12+'NSW Oct 2019'!O12+'NSW Oct 2019'!P12),(($C$5*E18/'NSW Oct 2019'!AQ12-('NSW Oct 2019'!L12+'NSW Oct 2019'!M12+'NSW Oct 2019'!N12+'NSW Oct 2019'!O12))*'NSW Oct 2019'!AA12/100)*'NSW Oct 2019'!AQ12,('NSW Oct 2019'!P12*'NSW Oct 2019'!AA12/100)*'NSW Oct 2019'!AQ12)),0)</f>
        <v>0</v>
      </c>
      <c r="L18" s="134">
        <f>IF(AND('NSW Oct 2019'!P12&gt;0,'NSW Oct 2019'!O12&gt;0),IF(($C$5*E18/'NSW Oct 2019'!AQ12&lt;SUM('NSW Oct 2019'!L12:P12)),(0),($C$5*E18/'NSW Oct 2019'!AQ12-SUM('NSW Oct 2019'!L12:P12))*'NSW Oct 2019'!AB12/100)* 'NSW Oct 2019'!AQ12,IF(AND('NSW Oct 2019'!O12&gt;0,'NSW Oct 2019'!P12=""),IF(($C$5*E18/'NSW Oct 2019'!AQ12&lt; SUM('NSW Oct 2019'!L12:O12)),(0),($C$5*E18/'NSW Oct 2019'!AQ12-SUM('NSW Oct 2019'!L12:O12))*'NSW Oct 2019'!AA12/100)* 'NSW Oct 2019'!AQ12,IF(AND('NSW Oct 2019'!N12&gt;0,'NSW Oct 2019'!O12=""),IF(($C$5*E18/'NSW Oct 2019'!AQ12&lt; SUM('NSW Oct 2019'!L12:N12)),(0),($C$5*E18/'NSW Oct 2019'!AQ12-SUM('NSW Oct 2019'!L12:N12))*'NSW Oct 2019'!Z12/100)* 'NSW Oct 2019'!AQ12,IF(AND('NSW Oct 2019'!M12&gt;0,'NSW Oct 2019'!N12=""),IF(($C$5*E18/'NSW Oct 2019'!AQ12&lt;'NSW Oct 2019'!M12+'NSW Oct 2019'!L12),(0),(($C$5*E18/'NSW Oct 2019'!AQ12-('NSW Oct 2019'!M12+'NSW Oct 2019'!L12))*'NSW Oct 2019'!Y12/100))*'NSW Oct 2019'!AQ12,IF(AND('NSW Oct 2019'!L12&gt;0,'NSW Oct 2019'!M12=""&gt;0),IF(($C$5*E18/'NSW Oct 2019'!AQ12&lt;'NSW Oct 2019'!L12),(0),($C$5*E18/'NSW Oct 2019'!AQ12-'NSW Oct 2019'!L12)*'NSW Oct 2019'!X12/100)*'NSW Oct 2019'!AQ12,0)))))</f>
        <v>0</v>
      </c>
      <c r="M18" s="134">
        <f>IF('NSW Oct 2019'!K12="",($C$5*F18/'NSW Oct 2019'!AR12*'NSW Oct 2019'!AC12/100)*'NSW Oct 2019'!AR12,IF($C$5*F18/'NSW Oct 2019'!AR12&gt;='NSW Oct 2019'!L12,('NSW Oct 2019'!L12*'NSW Oct 2019'!AC12/100)*'NSW Oct 2019'!AR12,($C$5*F18/'NSW Oct 2019'!AR12*'NSW Oct 2019'!AC12/100)*'NSW Oct 2019'!AR12))</f>
        <v>149.20407</v>
      </c>
      <c r="N18" s="134">
        <f>IF(AND('NSW Oct 2019'!L12&gt;0,'NSW Oct 2019'!M12&gt;0),IF($C$5*F18/'NSW Oct 2019'!AR12&lt;'NSW Oct 2019'!L12,0,IF(($C$5*F18/'NSW Oct 2019'!AR12-'NSW Oct 2019'!L12)&lt;=('NSW Oct 2019'!M12+'NSW Oct 2019'!L12),((($C$5*F18/'NSW Oct 2019'!AR12-'NSW Oct 2019'!L12)*'NSW Oct 2019'!AD12/100))*'NSW Oct 2019'!AR12,((('NSW Oct 2019'!M12)*'NSW Oct 2019'!AD12/100)*'NSW Oct 2019'!AR12))),0)</f>
        <v>92.562199090909104</v>
      </c>
      <c r="O18" s="134">
        <f>IF(AND('NSW Oct 2019'!M12&gt;0,'NSW Oct 2019'!N12&gt;0),IF($C$5*F18/'NSW Oct 2019'!AR12&lt;('NSW Oct 2019'!L12+'NSW Oct 2019'!M12),0,IF(($C$5*F18/'NSW Oct 2019'!AR12-'NSW Oct 2019'!L12+'NSW Oct 2019'!M12)&lt;=('NSW Oct 2019'!L12+'NSW Oct 2019'!M12+'NSW Oct 2019'!N12),((($C$5*F18/'NSW Oct 2019'!AR12-('NSW Oct 2019'!L12+'NSW Oct 2019'!M12))*'NSW Oct 2019'!AE12/100))*'NSW Oct 2019'!AR12,('NSW Oct 2019'!N12*'NSW Oct 2019'!AE12/100)*'NSW Oct 2019'!AR12)),0)</f>
        <v>219.60890999999998</v>
      </c>
      <c r="P18" s="134">
        <f>IF(AND('NSW Oct 2019'!N12&gt;0,'NSW Oct 2019'!O12&gt;0),IF($C$5*F18/'NSW Oct 2019'!AR12&lt;('NSW Oct 2019'!L12+'NSW Oct 2019'!M12+'NSW Oct 2019'!N12),0,IF(($C$5*F18/'NSW Oct 2019'!AR12-'NSW Oct 2019'!L12+'NSW Oct 2019'!M12+'NSW Oct 2019'!N12)&lt;=('NSW Oct 2019'!L12+'NSW Oct 2019'!M12+'NSW Oct 2019'!N12+'NSW Oct 2019'!O12),(($C$5*F18/'NSW Oct 2019'!AR12-('NSW Oct 2019'!L12+'NSW Oct 2019'!M12+'NSW Oct 2019'!N12))*'NSW Oct 2019'!AF12/100)*'NSW Oct 2019'!AR12,('NSW Oct 2019'!O12*'NSW Oct 2019'!AF12/100)*'NSW Oct 2019'!AR12)),0)</f>
        <v>829.51236363636372</v>
      </c>
      <c r="Q18" s="134">
        <f>IF(AND('NSW Oct 2019'!P12&gt;0,'NSW Oct 2019'!P12&gt;0),IF($C$5*F18/'NSW Oct 2019'!AR12&lt;('NSW Oct 2019'!L12+'NSW Oct 2019'!M12+'NSW Oct 2019'!N12+'NSW Oct 2019'!O12),0,IF(($C$5*F18/'NSW Oct 2019'!AR12-'NSW Oct 2019'!L12+'NSW Oct 2019'!M12+'NSW Oct 2019'!N12+'NSW Oct 2019'!O12)&lt;=('NSW Oct 2019'!L12+'NSW Oct 2019'!M12+'NSW Oct 2019'!N12+'NSW Oct 2019'!O12+'NSW Oct 2019'!P12),(($C$5*F18/'NSW Oct 2019'!AR12-('NSW Oct 2019'!L12+'NSW Oct 2019'!M12+'NSW Oct 2019'!N12+'NSW Oct 2019'!O12))*'NSW Oct 2019'!AG12/100)*'NSW Oct 2019'!AR12,('NSW Oct 2019'!P12*'NSW Oct 2019'!AG12/100)*'NSW Oct 2019'!AR12)),0)</f>
        <v>0</v>
      </c>
      <c r="R18" s="134">
        <f>IF(AND('NSW Oct 2019'!P12&gt;0,'NSW Oct 2019'!O12&gt;0),IF(($C$5*F18/'NSW Oct 2019'!AR12&lt;SUM('NSW Oct 2019'!L12:P12)),(0),($C$5*F18/'NSW Oct 2019'!AR12-SUM('NSW Oct 2019'!L12:P12))*'NSW Oct 2019'!AB12/100)* 'NSW Oct 2019'!AR12,IF(AND('NSW Oct 2019'!O12&gt;0,'NSW Oct 2019'!P12=""),IF(($C$5*F18/'NSW Oct 2019'!AR12&lt; SUM('NSW Oct 2019'!L12:O12)),(0),($C$5*F18/'NSW Oct 2019'!AR12-SUM('NSW Oct 2019'!L12:O12))*'NSW Oct 2019'!AG12/100)* 'NSW Oct 2019'!AR12,IF(AND('NSW Oct 2019'!N12&gt;0,'NSW Oct 2019'!O12=""),IF(($C$5*F18/'NSW Oct 2019'!AR12&lt; SUM('NSW Oct 2019'!L12:N12)),(0),($C$5*F18/'NSW Oct 2019'!AR12-SUM('NSW Oct 2019'!L12:N12))*'NSW Oct 2019'!AF12/100)* 'NSW Oct 2019'!AR12,IF(AND('NSW Oct 2019'!M12&gt;0,'NSW Oct 2019'!N12=""),IF(($C$5*F18/'NSW Oct 2019'!AR12&lt;'NSW Oct 2019'!M12+'NSW Oct 2019'!L12),(0),(($C$5*F18/'NSW Oct 2019'!AR12-('NSW Oct 2019'!M12+'NSW Oct 2019'!L12))*'NSW Oct 2019'!AE12/100))*'NSW Oct 2019'!AR12,IF(AND('NSW Oct 2019'!L12&gt;0,'NSW Oct 2019'!M12=""&gt;0),IF(($C$5*F18/'NSW Oct 2019'!AR12&lt;'NSW Oct 2019'!L12),(0),($C$5*F18/'NSW Oct 2019'!AR12-'NSW Oct 2019'!L12)*'NSW Oct 2019'!AD12/100)*'NSW Oct 2019'!AR12,0)))))</f>
        <v>0</v>
      </c>
      <c r="S18" s="234">
        <f t="shared" si="1"/>
        <v>2581.7750854545457</v>
      </c>
      <c r="T18" s="269">
        <f t="shared" si="2"/>
        <v>2939.0005854545457</v>
      </c>
      <c r="U18" s="140">
        <f t="shared" si="3"/>
        <v>3232.9006440000003</v>
      </c>
      <c r="V18" s="139">
        <f>'NSW Oct 2019'!AT12</f>
        <v>8</v>
      </c>
      <c r="W18" s="139">
        <f>'NSW Oct 2019'!AU12</f>
        <v>0</v>
      </c>
      <c r="X18" s="139">
        <f>'NSW Oct 2019'!AV12</f>
        <v>0</v>
      </c>
      <c r="Y18" s="139">
        <f>'NSW Oct 2019'!AW12</f>
        <v>0</v>
      </c>
      <c r="Z18" s="269" t="str">
        <f t="shared" si="8"/>
        <v>Guaranteed off bill</v>
      </c>
      <c r="AA18" s="269" t="str">
        <f t="shared" si="9"/>
        <v>Exclusive</v>
      </c>
      <c r="AB18" s="243">
        <f t="shared" si="4"/>
        <v>2703.8805386181821</v>
      </c>
      <c r="AC18" s="243">
        <f t="shared" si="5"/>
        <v>2703.8805386181821</v>
      </c>
      <c r="AD18" s="122">
        <f t="shared" si="6"/>
        <v>2974.2685924800007</v>
      </c>
      <c r="AE18" s="122">
        <f t="shared" si="7"/>
        <v>2974.2685924800007</v>
      </c>
      <c r="AF18" s="212">
        <f>'NSW Oct 2019'!BF12</f>
        <v>0</v>
      </c>
      <c r="AG18" s="142" t="str">
        <f>'NSW Oct 2019'!BG12</f>
        <v>n</v>
      </c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</row>
    <row r="19" spans="1:148" ht="23" customHeight="1" thickBot="1">
      <c r="A19" s="418"/>
      <c r="B19" s="154" t="str">
        <f>'NSW Oct 2019'!F13</f>
        <v>EnergyAustralia</v>
      </c>
      <c r="C19" s="154" t="str">
        <f>'NSW Oct 2019'!G13</f>
        <v>Total Plan</v>
      </c>
      <c r="D19" s="155">
        <f>365*'NSW Oct 2019'!H13/100</f>
        <v>240.9</v>
      </c>
      <c r="E19" s="265">
        <f>IF('NSW Oct 2019'!AQ13=3,0.5,IF('NSW Oct 2019'!AQ13=2,0.33,0))</f>
        <v>0.5</v>
      </c>
      <c r="F19" s="265">
        <f t="shared" si="0"/>
        <v>0.5</v>
      </c>
      <c r="G19" s="155">
        <f>IF('NSW Oct 2019'!K13="",($C$5*E19/'NSW Oct 2019'!AQ13*'NSW Oct 2019'!W13/100)*'NSW Oct 2019'!AQ13,IF($C$5*E19/'NSW Oct 2019'!AQ13&gt;='NSW Oct 2019'!L13,('NSW Oct 2019'!L13*'NSW Oct 2019'!W13/100)*'NSW Oct 2019'!AQ13,($C$5*E19/'NSW Oct 2019'!AQ13*'NSW Oct 2019'!W13/100)*'NSW Oct 2019'!AQ13))</f>
        <v>154.24499999999998</v>
      </c>
      <c r="H19" s="155">
        <f>IF(AND('NSW Oct 2019'!L13&gt;0,'NSW Oct 2019'!M13&gt;0),IF($C$5*E19/'NSW Oct 2019'!AQ13&lt;'NSW Oct 2019'!L13,0,IF(($C$5*E19/'NSW Oct 2019'!AQ13-'NSW Oct 2019'!L13)&lt;=('NSW Oct 2019'!M13+'NSW Oct 2019'!L13),((($C$5*E19/'NSW Oct 2019'!AQ13-'NSW Oct 2019'!L13)*'NSW Oct 2019'!X13/100))*'NSW Oct 2019'!AQ13,((('NSW Oct 2019'!M13)*'NSW Oct 2019'!X13/100)*'NSW Oct 2019'!AQ13))),0)</f>
        <v>104.73327272727272</v>
      </c>
      <c r="I19" s="155">
        <f>IF(AND('NSW Oct 2019'!M13&gt;0,'NSW Oct 2019'!N13&gt;0),IF($C$5*E19/'NSW Oct 2019'!AQ13&lt;('NSW Oct 2019'!L13+'NSW Oct 2019'!M13),0,IF(($C$5*E19/'NSW Oct 2019'!AQ13-'NSW Oct 2019'!L13+'NSW Oct 2019'!M13)&lt;=('NSW Oct 2019'!L13+'NSW Oct 2019'!M13+'NSW Oct 2019'!N13),((($C$5*E19/'NSW Oct 2019'!AQ13-('NSW Oct 2019'!L13+'NSW Oct 2019'!M13))*'NSW Oct 2019'!Y13/100))*'NSW Oct 2019'!AQ13,('NSW Oct 2019'!N13*'NSW Oct 2019'!Y13/100)* 'NSW Oct 2019'!AQ13)),0)</f>
        <v>239.679</v>
      </c>
      <c r="J19" s="155">
        <f>IF(AND('NSW Oct 2019'!N13&gt;0,'NSW Oct 2019'!O13&gt;0),IF($C$5*E19/'NSW Oct 2019'!AQ13&lt;('NSW Oct 2019'!L13+'NSW Oct 2019'!M13+'NSW Oct 2019'!N13),0,IF(($C$5*E19/'NSW Oct 2019'!AQ13-'NSW Oct 2019'!L13+'NSW Oct 2019'!M13+'NSW Oct 2019'!N13)&lt;=('NSW Oct 2019'!L13+'NSW Oct 2019'!M13+'NSW Oct 2019'!N13+'NSW Oct 2019'!O13),(($C$5*E19/'NSW Oct 2019'!AQ13-('NSW Oct 2019'!L13+'NSW Oct 2019'!M13+'NSW Oct 2019'!N13))*'NSW Oct 2019'!Z13/100)*'NSW Oct 2019'!AQ13,('NSW Oct 2019'!O13*'NSW Oct 2019'!Z13/100)*'NSW Oct 2019'!AQ13)),0)</f>
        <v>904.44318181818187</v>
      </c>
      <c r="K19" s="155">
        <f>IF(AND('NSW Oct 2019'!O13&gt;0,'NSW Oct 2019'!P13&gt;0),IF($C$5*E19/'NSW Oct 2019'!AQ13&lt;('NSW Oct 2019'!L13+'NSW Oct 2019'!M13+'NSW Oct 2019'!N13+'NSW Oct 2019'!O13),0,IF(($C$5*E19/'NSW Oct 2019'!AQ13-'NSW Oct 2019'!L13+'NSW Oct 2019'!M13+'NSW Oct 2019'!N13+'NSW Oct 2019'!O13)&lt;=('NSW Oct 2019'!L13+'NSW Oct 2019'!M13+'NSW Oct 2019'!N13+'NSW Oct 2019'!O13+'NSW Oct 2019'!P13),(($C$5*E19/'NSW Oct 2019'!AQ13-('NSW Oct 2019'!L13+'NSW Oct 2019'!M13+'NSW Oct 2019'!N13+'NSW Oct 2019'!O13))*'NSW Oct 2019'!AA13/100)*'NSW Oct 2019'!AQ13,('NSW Oct 2019'!P13*'NSW Oct 2019'!AA13/100)*'NSW Oct 2019'!AQ13)),0)</f>
        <v>0</v>
      </c>
      <c r="L19" s="155">
        <f>IF(AND('NSW Oct 2019'!P13&gt;0,'NSW Oct 2019'!O13&gt;0),IF(($C$5*E19/'NSW Oct 2019'!AQ13&lt;SUM('NSW Oct 2019'!L13:P13)),(0),($C$5*E19/'NSW Oct 2019'!AQ13-SUM('NSW Oct 2019'!L13:P13))*'NSW Oct 2019'!AB13/100)* 'NSW Oct 2019'!AQ13,IF(AND('NSW Oct 2019'!O13&gt;0,'NSW Oct 2019'!P13=""),IF(($C$5*E19/'NSW Oct 2019'!AQ13&lt; SUM('NSW Oct 2019'!L13:O13)),(0),($C$5*E19/'NSW Oct 2019'!AQ13-SUM('NSW Oct 2019'!L13:O13))*'NSW Oct 2019'!AA13/100)* 'NSW Oct 2019'!AQ13,IF(AND('NSW Oct 2019'!N13&gt;0,'NSW Oct 2019'!O13=""),IF(($C$5*E19/'NSW Oct 2019'!AQ13&lt; SUM('NSW Oct 2019'!L13:N13)),(0),($C$5*E19/'NSW Oct 2019'!AQ13-SUM('NSW Oct 2019'!L13:N13))*'NSW Oct 2019'!Z13/100)* 'NSW Oct 2019'!AQ13,IF(AND('NSW Oct 2019'!M13&gt;0,'NSW Oct 2019'!N13=""),IF(($C$5*E19/'NSW Oct 2019'!AQ13&lt;'NSW Oct 2019'!M13+'NSW Oct 2019'!L13),(0),(($C$5*E19/'NSW Oct 2019'!AQ13-('NSW Oct 2019'!M13+'NSW Oct 2019'!L13))*'NSW Oct 2019'!Y13/100))*'NSW Oct 2019'!AQ13,IF(AND('NSW Oct 2019'!L13&gt;0,'NSW Oct 2019'!M13=""&gt;0),IF(($C$5*E19/'NSW Oct 2019'!AQ13&lt;'NSW Oct 2019'!L13),(0),($C$5*E19/'NSW Oct 2019'!AQ13-'NSW Oct 2019'!L13)*'NSW Oct 2019'!X13/100)*'NSW Oct 2019'!AQ13,0)))))</f>
        <v>0</v>
      </c>
      <c r="M19" s="155">
        <f>IF('NSW Oct 2019'!K13="",($C$5*F19/'NSW Oct 2019'!AR13*'NSW Oct 2019'!AC13/100)*'NSW Oct 2019'!AR13,IF($C$5*F19/'NSW Oct 2019'!AR13&gt;='NSW Oct 2019'!L13,('NSW Oct 2019'!L13*'NSW Oct 2019'!AC13/100)*'NSW Oct 2019'!AR13,($C$5*F19/'NSW Oct 2019'!AR13*'NSW Oct 2019'!AC13/100)*'NSW Oct 2019'!AR13))</f>
        <v>154.24499999999998</v>
      </c>
      <c r="N19" s="155">
        <f>IF(AND('NSW Oct 2019'!L13&gt;0,'NSW Oct 2019'!M13&gt;0),IF($C$5*F19/'NSW Oct 2019'!AR13&lt;'NSW Oct 2019'!L13,0,IF(($C$5*F19/'NSW Oct 2019'!AR13-'NSW Oct 2019'!L13)&lt;=('NSW Oct 2019'!M13+'NSW Oct 2019'!L13),((($C$5*F19/'NSW Oct 2019'!AR13-'NSW Oct 2019'!L13)*'NSW Oct 2019'!AD13/100))*'NSW Oct 2019'!AR13,((('NSW Oct 2019'!M13)*'NSW Oct 2019'!AD13/100)*'NSW Oct 2019'!AR13))),0)</f>
        <v>104.73327272727272</v>
      </c>
      <c r="O19" s="155">
        <f>IF(AND('NSW Oct 2019'!M13&gt;0,'NSW Oct 2019'!N13&gt;0),IF($C$5*F19/'NSW Oct 2019'!AR13&lt;('NSW Oct 2019'!L13+'NSW Oct 2019'!M13),0,IF(($C$5*F19/'NSW Oct 2019'!AR13-'NSW Oct 2019'!L13+'NSW Oct 2019'!M13)&lt;=('NSW Oct 2019'!L13+'NSW Oct 2019'!M13+'NSW Oct 2019'!N13),((($C$5*F19/'NSW Oct 2019'!AR13-('NSW Oct 2019'!L13+'NSW Oct 2019'!M13))*'NSW Oct 2019'!AE13/100))*'NSW Oct 2019'!AR13,('NSW Oct 2019'!N13*'NSW Oct 2019'!AE13/100)*'NSW Oct 2019'!AR13)),0)</f>
        <v>239.679</v>
      </c>
      <c r="P19" s="155">
        <f>IF(AND('NSW Oct 2019'!N13&gt;0,'NSW Oct 2019'!O13&gt;0),IF($C$5*F19/'NSW Oct 2019'!AR13&lt;('NSW Oct 2019'!L13+'NSW Oct 2019'!M13+'NSW Oct 2019'!N13),0,IF(($C$5*F19/'NSW Oct 2019'!AR13-'NSW Oct 2019'!L13+'NSW Oct 2019'!M13+'NSW Oct 2019'!N13)&lt;=('NSW Oct 2019'!L13+'NSW Oct 2019'!M13+'NSW Oct 2019'!N13+'NSW Oct 2019'!O13),(($C$5*F19/'NSW Oct 2019'!AR13-('NSW Oct 2019'!L13+'NSW Oct 2019'!M13+'NSW Oct 2019'!N13))*'NSW Oct 2019'!AF13/100)*'NSW Oct 2019'!AR13,('NSW Oct 2019'!O13*'NSW Oct 2019'!AF13/100)*'NSW Oct 2019'!AR13)),0)</f>
        <v>904.44318181818187</v>
      </c>
      <c r="Q19" s="155">
        <f>IF(AND('NSW Oct 2019'!P13&gt;0,'NSW Oct 2019'!P13&gt;0),IF($C$5*F19/'NSW Oct 2019'!AR13&lt;('NSW Oct 2019'!L13+'NSW Oct 2019'!M13+'NSW Oct 2019'!N13+'NSW Oct 2019'!O13),0,IF(($C$5*F19/'NSW Oct 2019'!AR13-'NSW Oct 2019'!L13+'NSW Oct 2019'!M13+'NSW Oct 2019'!N13+'NSW Oct 2019'!O13)&lt;=('NSW Oct 2019'!L13+'NSW Oct 2019'!M13+'NSW Oct 2019'!N13+'NSW Oct 2019'!O13+'NSW Oct 2019'!P13),(($C$5*F19/'NSW Oct 2019'!AR13-('NSW Oct 2019'!L13+'NSW Oct 2019'!M13+'NSW Oct 2019'!N13+'NSW Oct 2019'!O13))*'NSW Oct 2019'!AG13/100)*'NSW Oct 2019'!AR13,('NSW Oct 2019'!P13*'NSW Oct 2019'!AG13/100)*'NSW Oct 2019'!AR13)),0)</f>
        <v>0</v>
      </c>
      <c r="R19" s="155">
        <f>IF(AND('NSW Oct 2019'!P13&gt;0,'NSW Oct 2019'!O13&gt;0),IF(($C$5*F19/'NSW Oct 2019'!AR13&lt;SUM('NSW Oct 2019'!L13:P13)),(0),($C$5*F19/'NSW Oct 2019'!AR13-SUM('NSW Oct 2019'!L13:P13))*'NSW Oct 2019'!AB13/100)* 'NSW Oct 2019'!AR13,IF(AND('NSW Oct 2019'!O13&gt;0,'NSW Oct 2019'!P13=""),IF(($C$5*F19/'NSW Oct 2019'!AR13&lt; SUM('NSW Oct 2019'!L13:O13)),(0),($C$5*F19/'NSW Oct 2019'!AR13-SUM('NSW Oct 2019'!L13:O13))*'NSW Oct 2019'!AG13/100)* 'NSW Oct 2019'!AR13,IF(AND('NSW Oct 2019'!N13&gt;0,'NSW Oct 2019'!O13=""),IF(($C$5*F19/'NSW Oct 2019'!AR13&lt; SUM('NSW Oct 2019'!L13:N13)),(0),($C$5*F19/'NSW Oct 2019'!AR13-SUM('NSW Oct 2019'!L13:N13))*'NSW Oct 2019'!AF13/100)* 'NSW Oct 2019'!AR13,IF(AND('NSW Oct 2019'!M13&gt;0,'NSW Oct 2019'!N13=""),IF(($C$5*F19/'NSW Oct 2019'!AR13&lt;'NSW Oct 2019'!M13+'NSW Oct 2019'!L13),(0),(($C$5*F19/'NSW Oct 2019'!AR13-('NSW Oct 2019'!M13+'NSW Oct 2019'!L13))*'NSW Oct 2019'!AE13/100))*'NSW Oct 2019'!AR13,IF(AND('NSW Oct 2019'!L13&gt;0,'NSW Oct 2019'!M13=""&gt;0),IF(($C$5*F19/'NSW Oct 2019'!AR13&lt;'NSW Oct 2019'!L13),(0),($C$5*F19/'NSW Oct 2019'!AR13-'NSW Oct 2019'!L13)*'NSW Oct 2019'!AD13/100)*'NSW Oct 2019'!AR13,0)))))</f>
        <v>0</v>
      </c>
      <c r="S19" s="273">
        <f t="shared" si="1"/>
        <v>2806.2009090909091</v>
      </c>
      <c r="T19" s="268">
        <f t="shared" si="2"/>
        <v>3047.1009090909092</v>
      </c>
      <c r="U19" s="151">
        <f t="shared" si="3"/>
        <v>3351.8110000000006</v>
      </c>
      <c r="V19" s="154">
        <f>'NSW Oct 2019'!AT13</f>
        <v>19</v>
      </c>
      <c r="W19" s="154">
        <f>'NSW Oct 2019'!AU13</f>
        <v>0</v>
      </c>
      <c r="X19" s="154">
        <f>'NSW Oct 2019'!AV13</f>
        <v>0</v>
      </c>
      <c r="Y19" s="154">
        <f>'NSW Oct 2019'!AW13</f>
        <v>0</v>
      </c>
      <c r="Z19" s="268" t="str">
        <f t="shared" si="8"/>
        <v>Guaranteed off bill</v>
      </c>
      <c r="AA19" s="268" t="str">
        <f t="shared" si="9"/>
        <v>Exclusive</v>
      </c>
      <c r="AB19" s="268">
        <f t="shared" si="4"/>
        <v>2468.1517363636367</v>
      </c>
      <c r="AC19" s="268">
        <f t="shared" si="5"/>
        <v>2468.1517363636367</v>
      </c>
      <c r="AD19" s="149">
        <f t="shared" si="6"/>
        <v>2714.9669100000006</v>
      </c>
      <c r="AE19" s="149">
        <f t="shared" si="7"/>
        <v>2714.9669100000006</v>
      </c>
      <c r="AF19" s="211">
        <f>'NSW Oct 2019'!BF13</f>
        <v>0</v>
      </c>
      <c r="AG19" s="153" t="str">
        <f>'NSW Oct 2019'!BG13</f>
        <v>n</v>
      </c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</row>
    <row r="20" spans="1:148" ht="23" customHeight="1" thickTop="1" thickBot="1">
      <c r="A20" s="213" t="str">
        <f>'NSW Oct 2019'!D14</f>
        <v>Tamworth</v>
      </c>
      <c r="B20" s="214" t="str">
        <f>'NSW Oct 2019'!F14</f>
        <v>Origin Energy</v>
      </c>
      <c r="C20" s="214" t="str">
        <f>'NSW Oct 2019'!G14</f>
        <v>Business Flexi</v>
      </c>
      <c r="D20" s="155">
        <f>365*'NSW Oct 2019'!H14/100</f>
        <v>339.88800000000003</v>
      </c>
      <c r="E20" s="265">
        <f>IF('NSW Oct 2019'!AQ14=3,0.5,IF('NSW Oct 2019'!AQ14=2,0.33,0))</f>
        <v>0.5</v>
      </c>
      <c r="F20" s="265">
        <f t="shared" si="0"/>
        <v>0.5</v>
      </c>
      <c r="G20" s="215">
        <f>IF('NSW Oct 2019'!K14="",($C$5*E20/'NSW Oct 2019'!AQ14*'NSW Oct 2019'!W14/100)*'NSW Oct 2019'!AQ14,IF($C$5*E20/'NSW Oct 2019'!AQ14&gt;='NSW Oct 2019'!L14,('NSW Oct 2019'!L14*'NSW Oct 2019'!W14/100)*'NSW Oct 2019'!AQ14,($C$5*E20/'NSW Oct 2019'!AQ14*'NSW Oct 2019'!W14/100)*'NSW Oct 2019'!AQ14))</f>
        <v>1775.0000000000002</v>
      </c>
      <c r="H20" s="215">
        <f>IF(AND('NSW Oct 2019'!L14&gt;0,'NSW Oct 2019'!M14&gt;0),IF($C$5*E20/'NSW Oct 2019'!AQ14&lt;'NSW Oct 2019'!L14,0,IF(($C$5*E20/'NSW Oct 2019'!AQ14-'NSW Oct 2019'!L14)&lt;=('NSW Oct 2019'!M14+'NSW Oct 2019'!L14),((($C$5*E20/'NSW Oct 2019'!AQ14-'NSW Oct 2019'!L14)*'NSW Oct 2019'!X14/100))*'NSW Oct 2019'!AQ14,((('NSW Oct 2019'!M14)*'NSW Oct 2019'!X14/100)*'NSW Oct 2019'!AQ14))),0)</f>
        <v>0</v>
      </c>
      <c r="I20" s="215">
        <f>IF(AND('NSW Oct 2019'!M14&gt;0,'NSW Oct 2019'!N14&gt;0),IF($C$5*E20/'NSW Oct 2019'!AQ14&lt;('NSW Oct 2019'!L14+'NSW Oct 2019'!M14),0,IF(($C$5*E20/'NSW Oct 2019'!AQ14-'NSW Oct 2019'!L14+'NSW Oct 2019'!M14)&lt;=('NSW Oct 2019'!L14+'NSW Oct 2019'!M14+'NSW Oct 2019'!N14),((($C$5*E20/'NSW Oct 2019'!AQ14-('NSW Oct 2019'!L14+'NSW Oct 2019'!M14))*'NSW Oct 2019'!Y14/100))*'NSW Oct 2019'!AQ14,('NSW Oct 2019'!N14*'NSW Oct 2019'!Y14/100)* 'NSW Oct 2019'!AQ14)),0)</f>
        <v>0</v>
      </c>
      <c r="J20" s="215">
        <f>IF(AND('NSW Oct 2019'!N14&gt;0,'NSW Oct 2019'!O14&gt;0),IF($C$5*E20/'NSW Oct 2019'!AQ14&lt;('NSW Oct 2019'!L14+'NSW Oct 2019'!M14+'NSW Oct 2019'!N14),0,IF(($C$5*E20/'NSW Oct 2019'!AQ14-'NSW Oct 2019'!L14+'NSW Oct 2019'!M14+'NSW Oct 2019'!N14)&lt;=('NSW Oct 2019'!L14+'NSW Oct 2019'!M14+'NSW Oct 2019'!N14+'NSW Oct 2019'!O14),(($C$5*E20/'NSW Oct 2019'!AQ14-('NSW Oct 2019'!L14+'NSW Oct 2019'!M14+'NSW Oct 2019'!N14))*'NSW Oct 2019'!Z14/100)*'NSW Oct 2019'!AQ14,('NSW Oct 2019'!O14*'NSW Oct 2019'!Z14/100)*'NSW Oct 2019'!AQ14)),0)</f>
        <v>0</v>
      </c>
      <c r="K20" s="215">
        <f>IF(AND('NSW Oct 2019'!O14&gt;0,'NSW Oct 2019'!P14&gt;0),IF($C$5*E20/'NSW Oct 2019'!AQ14&lt;('NSW Oct 2019'!L14+'NSW Oct 2019'!M14+'NSW Oct 2019'!N14+'NSW Oct 2019'!O14),0,IF(($C$5*E20/'NSW Oct 2019'!AQ14-'NSW Oct 2019'!L14+'NSW Oct 2019'!M14+'NSW Oct 2019'!N14+'NSW Oct 2019'!O14)&lt;=('NSW Oct 2019'!L14+'NSW Oct 2019'!M14+'NSW Oct 2019'!N14+'NSW Oct 2019'!O14+'NSW Oct 2019'!P14),(($C$5*E20/'NSW Oct 2019'!AQ14-('NSW Oct 2019'!L14+'NSW Oct 2019'!M14+'NSW Oct 2019'!N14+'NSW Oct 2019'!O14))*'NSW Oct 2019'!AA14/100)*'NSW Oct 2019'!AQ14,('NSW Oct 2019'!P14*'NSW Oct 2019'!AA14/100)*'NSW Oct 2019'!AQ14)),0)</f>
        <v>0</v>
      </c>
      <c r="L20" s="215">
        <f>IF(AND('NSW Oct 2019'!P14&gt;0,'NSW Oct 2019'!O14&gt;0),IF(($C$5*E20/'NSW Oct 2019'!AQ14&lt;SUM('NSW Oct 2019'!L14:P14)),(0),($C$5*E20/'NSW Oct 2019'!AQ14-SUM('NSW Oct 2019'!L14:P14))*'NSW Oct 2019'!AB14/100)* 'NSW Oct 2019'!AQ14,IF(AND('NSW Oct 2019'!O14&gt;0,'NSW Oct 2019'!P14=""),IF(($C$5*E20/'NSW Oct 2019'!AQ14&lt; SUM('NSW Oct 2019'!L14:O14)),(0),($C$5*E20/'NSW Oct 2019'!AQ14-SUM('NSW Oct 2019'!L14:O14))*'NSW Oct 2019'!AA14/100)* 'NSW Oct 2019'!AQ14,IF(AND('NSW Oct 2019'!N14&gt;0,'NSW Oct 2019'!O14=""),IF(($C$5*E20/'NSW Oct 2019'!AQ14&lt; SUM('NSW Oct 2019'!L14:N14)),(0),($C$5*E20/'NSW Oct 2019'!AQ14-SUM('NSW Oct 2019'!L14:N14))*'NSW Oct 2019'!Z14/100)* 'NSW Oct 2019'!AQ14,IF(AND('NSW Oct 2019'!M14&gt;0,'NSW Oct 2019'!N14=""),IF(($C$5*E20/'NSW Oct 2019'!AQ14&lt;'NSW Oct 2019'!M14+'NSW Oct 2019'!L14),(0),(($C$5*E20/'NSW Oct 2019'!AQ14-('NSW Oct 2019'!M14+'NSW Oct 2019'!L14))*'NSW Oct 2019'!Y14/100))*'NSW Oct 2019'!AQ14,IF(AND('NSW Oct 2019'!L14&gt;0,'NSW Oct 2019'!M14=""&gt;0),IF(($C$5*E20/'NSW Oct 2019'!AQ14&lt;'NSW Oct 2019'!L14),(0),($C$5*E20/'NSW Oct 2019'!AQ14-'NSW Oct 2019'!L14)*'NSW Oct 2019'!X14/100)*'NSW Oct 2019'!AQ14,0)))))</f>
        <v>0</v>
      </c>
      <c r="M20" s="215">
        <f>IF('NSW Oct 2019'!K14="",($C$5*F20/'NSW Oct 2019'!AR14*'NSW Oct 2019'!AC14/100)*'NSW Oct 2019'!AR14,IF($C$5*F20/'NSW Oct 2019'!AR14&gt;='NSW Oct 2019'!L14,('NSW Oct 2019'!L14*'NSW Oct 2019'!AC14/100)*'NSW Oct 2019'!AR14,($C$5*F20/'NSW Oct 2019'!AR14*'NSW Oct 2019'!AC14/100)*'NSW Oct 2019'!AR14))</f>
        <v>1775.0000000000002</v>
      </c>
      <c r="N20" s="215">
        <f>IF(AND('NSW Oct 2019'!L14&gt;0,'NSW Oct 2019'!M14&gt;0),IF($C$5*F20/'NSW Oct 2019'!AR14&lt;'NSW Oct 2019'!L14,0,IF(($C$5*F20/'NSW Oct 2019'!AR14-'NSW Oct 2019'!L14)&lt;=('NSW Oct 2019'!M14+'NSW Oct 2019'!L14),((($C$5*F20/'NSW Oct 2019'!AR14-'NSW Oct 2019'!L14)*'NSW Oct 2019'!AD14/100))*'NSW Oct 2019'!AR14,((('NSW Oct 2019'!M14)*'NSW Oct 2019'!AD14/100)*'NSW Oct 2019'!AR14))),0)</f>
        <v>0</v>
      </c>
      <c r="O20" s="215">
        <f>IF(AND('NSW Oct 2019'!M14&gt;0,'NSW Oct 2019'!N14&gt;0),IF($C$5*F20/'NSW Oct 2019'!AR14&lt;('NSW Oct 2019'!L14+'NSW Oct 2019'!M14),0,IF(($C$5*F20/'NSW Oct 2019'!AR14-'NSW Oct 2019'!L14+'NSW Oct 2019'!M14)&lt;=('NSW Oct 2019'!L14+'NSW Oct 2019'!M14+'NSW Oct 2019'!N14),((($C$5*F20/'NSW Oct 2019'!AR14-('NSW Oct 2019'!L14+'NSW Oct 2019'!M14))*'NSW Oct 2019'!AE14/100))*'NSW Oct 2019'!AR14,('NSW Oct 2019'!N14*'NSW Oct 2019'!AE14/100)*'NSW Oct 2019'!AR14)),0)</f>
        <v>0</v>
      </c>
      <c r="P20" s="215">
        <f>IF(AND('NSW Oct 2019'!N14&gt;0,'NSW Oct 2019'!O14&gt;0),IF($C$5*F20/'NSW Oct 2019'!AR14&lt;('NSW Oct 2019'!L14+'NSW Oct 2019'!M14+'NSW Oct 2019'!N14),0,IF(($C$5*F20/'NSW Oct 2019'!AR14-'NSW Oct 2019'!L14+'NSW Oct 2019'!M14+'NSW Oct 2019'!N14)&lt;=('NSW Oct 2019'!L14+'NSW Oct 2019'!M14+'NSW Oct 2019'!N14+'NSW Oct 2019'!O14),(($C$5*F20/'NSW Oct 2019'!AR14-('NSW Oct 2019'!L14+'NSW Oct 2019'!M14+'NSW Oct 2019'!N14))*'NSW Oct 2019'!AF14/100)*'NSW Oct 2019'!AR14,('NSW Oct 2019'!O14*'NSW Oct 2019'!AF14/100)*'NSW Oct 2019'!AR14)),0)</f>
        <v>0</v>
      </c>
      <c r="Q20" s="215">
        <f>IF(AND('NSW Oct 2019'!P14&gt;0,'NSW Oct 2019'!P14&gt;0),IF($C$5*F20/'NSW Oct 2019'!AR14&lt;('NSW Oct 2019'!L14+'NSW Oct 2019'!M14+'NSW Oct 2019'!N14+'NSW Oct 2019'!O14),0,IF(($C$5*F20/'NSW Oct 2019'!AR14-'NSW Oct 2019'!L14+'NSW Oct 2019'!M14+'NSW Oct 2019'!N14+'NSW Oct 2019'!O14)&lt;=('NSW Oct 2019'!L14+'NSW Oct 2019'!M14+'NSW Oct 2019'!N14+'NSW Oct 2019'!O14+'NSW Oct 2019'!P14),(($C$5*F20/'NSW Oct 2019'!AR14-('NSW Oct 2019'!L14+'NSW Oct 2019'!M14+'NSW Oct 2019'!N14+'NSW Oct 2019'!O14))*'NSW Oct 2019'!AG14/100)*'NSW Oct 2019'!AR14,('NSW Oct 2019'!P14*'NSW Oct 2019'!AG14/100)*'NSW Oct 2019'!AR14)),0)</f>
        <v>0</v>
      </c>
      <c r="R20" s="215">
        <f>IF(AND('NSW Oct 2019'!P14&gt;0,'NSW Oct 2019'!O14&gt;0),IF(($C$5*F20/'NSW Oct 2019'!AR14&lt;SUM('NSW Oct 2019'!L14:P14)),(0),($C$5*F20/'NSW Oct 2019'!AR14-SUM('NSW Oct 2019'!L14:P14))*'NSW Oct 2019'!AB14/100)* 'NSW Oct 2019'!AR14,IF(AND('NSW Oct 2019'!O14&gt;0,'NSW Oct 2019'!P14=""),IF(($C$5*F20/'NSW Oct 2019'!AR14&lt; SUM('NSW Oct 2019'!L14:O14)),(0),($C$5*F20/'NSW Oct 2019'!AR14-SUM('NSW Oct 2019'!L14:O14))*'NSW Oct 2019'!AG14/100)* 'NSW Oct 2019'!AR14,IF(AND('NSW Oct 2019'!N14&gt;0,'NSW Oct 2019'!O14=""),IF(($C$5*F20/'NSW Oct 2019'!AR14&lt; SUM('NSW Oct 2019'!L14:N14)),(0),($C$5*F20/'NSW Oct 2019'!AR14-SUM('NSW Oct 2019'!L14:N14))*'NSW Oct 2019'!AF14/100)* 'NSW Oct 2019'!AR14,IF(AND('NSW Oct 2019'!M14&gt;0,'NSW Oct 2019'!N14=""),IF(($C$5*F20/'NSW Oct 2019'!AR14&lt;'NSW Oct 2019'!M14+'NSW Oct 2019'!L14),(0),(($C$5*F20/'NSW Oct 2019'!AR14-('NSW Oct 2019'!M14+'NSW Oct 2019'!L14))*'NSW Oct 2019'!AE14/100))*'NSW Oct 2019'!AR14,IF(AND('NSW Oct 2019'!L14&gt;0,'NSW Oct 2019'!M14=""&gt;0),IF(($C$5*F20/'NSW Oct 2019'!AR14&lt;'NSW Oct 2019'!L14),(0),($C$5*F20/'NSW Oct 2019'!AR14-'NSW Oct 2019'!L14)*'NSW Oct 2019'!AD14/100)*'NSW Oct 2019'!AR14,0)))))</f>
        <v>0</v>
      </c>
      <c r="S20" s="273">
        <f t="shared" si="1"/>
        <v>3550.0000000000005</v>
      </c>
      <c r="T20" s="270">
        <f t="shared" si="2"/>
        <v>3889.8880000000004</v>
      </c>
      <c r="U20" s="216">
        <f t="shared" si="3"/>
        <v>4278.8768000000009</v>
      </c>
      <c r="V20" s="214">
        <f>'NSW Oct 2019'!AT14</f>
        <v>12</v>
      </c>
      <c r="W20" s="214">
        <f>'NSW Oct 2019'!AU14</f>
        <v>0</v>
      </c>
      <c r="X20" s="214">
        <f>'NSW Oct 2019'!AV14</f>
        <v>0</v>
      </c>
      <c r="Y20" s="214">
        <f>'NSW Oct 2019'!AW14</f>
        <v>0</v>
      </c>
      <c r="Z20" s="270" t="str">
        <f t="shared" si="8"/>
        <v>Guaranteed off bill</v>
      </c>
      <c r="AA20" s="270" t="str">
        <f t="shared" si="9"/>
        <v>Inclusive</v>
      </c>
      <c r="AB20" s="268">
        <f t="shared" si="4"/>
        <v>3423.1014400000004</v>
      </c>
      <c r="AC20" s="268">
        <f t="shared" si="5"/>
        <v>3423.1014400000004</v>
      </c>
      <c r="AD20" s="149">
        <f t="shared" si="6"/>
        <v>3765.4115840000009</v>
      </c>
      <c r="AE20" s="149">
        <f t="shared" si="7"/>
        <v>3765.4115840000009</v>
      </c>
      <c r="AF20" s="217">
        <f>'NSW Oct 2019'!BF14</f>
        <v>12</v>
      </c>
      <c r="AG20" s="218" t="str">
        <f>'NSW Oct 2019'!BG14</f>
        <v>n</v>
      </c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</row>
    <row r="21" spans="1:148" ht="23" customHeight="1" thickTop="1">
      <c r="A21" s="416" t="str">
        <f>'NSW Oct 2019'!D15</f>
        <v>AGN Albury</v>
      </c>
      <c r="B21" s="139" t="str">
        <f>'NSW Oct 2019'!F15</f>
        <v>EnergyAustralia</v>
      </c>
      <c r="C21" s="139" t="str">
        <f>'NSW Oct 2019'!G15</f>
        <v>Total Plan</v>
      </c>
      <c r="D21" s="136">
        <f>365*'NSW Oct 2019'!H15/100</f>
        <v>295.64999999999998</v>
      </c>
      <c r="E21" s="264">
        <f>IF('NSW Oct 2019'!AQ15=3,0.5,IF('NSW Oct 2019'!AQ15=2,0.33,0))</f>
        <v>0.5</v>
      </c>
      <c r="F21" s="264">
        <f t="shared" si="0"/>
        <v>0.5</v>
      </c>
      <c r="G21" s="134">
        <f>IF('NSW Oct 2019'!K15="",($C$5*E21/'NSW Oct 2019'!AQ15*'NSW Oct 2019'!W15/100)*'NSW Oct 2019'!AQ15,IF($C$5*E21/'NSW Oct 2019'!AQ15&gt;='NSW Oct 2019'!L15,('NSW Oct 2019'!L15*'NSW Oct 2019'!W15/100)*'NSW Oct 2019'!AQ15,($C$5*E21/'NSW Oct 2019'!AQ15*'NSW Oct 2019'!W15/100)*'NSW Oct 2019'!AQ15))</f>
        <v>448.36363636363632</v>
      </c>
      <c r="H21" s="134">
        <f>IF(AND('NSW Oct 2019'!L15&gt;0,'NSW Oct 2019'!M15&gt;0),IF($C$5*E21/'NSW Oct 2019'!AQ15&lt;'NSW Oct 2019'!L15,0,IF(($C$5*E21/'NSW Oct 2019'!AQ15-'NSW Oct 2019'!L15)&lt;=('NSW Oct 2019'!M15+'NSW Oct 2019'!L15),((($C$5*E21/'NSW Oct 2019'!AQ15-'NSW Oct 2019'!L15)*'NSW Oct 2019'!X15/100))*'NSW Oct 2019'!AQ15,((('NSW Oct 2019'!M15)*'NSW Oct 2019'!X15/100)*'NSW Oct 2019'!AQ15))),0)</f>
        <v>721.45454545454538</v>
      </c>
      <c r="I21" s="134">
        <f>IF(AND('NSW Oct 2019'!M15&gt;0,'NSW Oct 2019'!N15&gt;0),IF($C$5*E21/'NSW Oct 2019'!AQ15&lt;('NSW Oct 2019'!L15+'NSW Oct 2019'!M15),0,IF(($C$5*E21/'NSW Oct 2019'!AQ15-'NSW Oct 2019'!L15+'NSW Oct 2019'!M15)&lt;=('NSW Oct 2019'!L15+'NSW Oct 2019'!M15+'NSW Oct 2019'!N15),((($C$5*E21/'NSW Oct 2019'!AQ15-('NSW Oct 2019'!L15+'NSW Oct 2019'!M15))*'NSW Oct 2019'!Y15/100))*'NSW Oct 2019'!AQ15,('NSW Oct 2019'!N15*'NSW Oct 2019'!Y15/100)* 'NSW Oct 2019'!AQ15)),0)</f>
        <v>310.54545454545456</v>
      </c>
      <c r="J21" s="134">
        <f>IF(AND('NSW Oct 2019'!N15&gt;0,'NSW Oct 2019'!O15&gt;0),IF($C$5*E21/'NSW Oct 2019'!AQ15&lt;('NSW Oct 2019'!L15+'NSW Oct 2019'!M15+'NSW Oct 2019'!N15),0,IF(($C$5*E21/'NSW Oct 2019'!AQ15-'NSW Oct 2019'!L15+'NSW Oct 2019'!M15+'NSW Oct 2019'!N15)&lt;=('NSW Oct 2019'!L15+'NSW Oct 2019'!M15+'NSW Oct 2019'!N15+'NSW Oct 2019'!O15),(($C$5*E21/'NSW Oct 2019'!AQ15-('NSW Oct 2019'!L15+'NSW Oct 2019'!M15+'NSW Oct 2019'!N15))*'NSW Oct 2019'!Z15/100)*'NSW Oct 2019'!AQ15,('NSW Oct 2019'!O15*'NSW Oct 2019'!Z15/100)*'NSW Oct 2019'!AQ15)),0)</f>
        <v>0</v>
      </c>
      <c r="K21" s="134">
        <f>IF(AND('NSW Oct 2019'!O15&gt;0,'NSW Oct 2019'!P15&gt;0),IF($C$5*E21/'NSW Oct 2019'!AQ15&lt;('NSW Oct 2019'!L15+'NSW Oct 2019'!M15+'NSW Oct 2019'!N15+'NSW Oct 2019'!O15),0,IF(($C$5*E21/'NSW Oct 2019'!AQ15-'NSW Oct 2019'!L15+'NSW Oct 2019'!M15+'NSW Oct 2019'!N15+'NSW Oct 2019'!O15)&lt;=('NSW Oct 2019'!L15+'NSW Oct 2019'!M15+'NSW Oct 2019'!N15+'NSW Oct 2019'!O15+'NSW Oct 2019'!P15),(($C$5*E21/'NSW Oct 2019'!AQ15-('NSW Oct 2019'!L15+'NSW Oct 2019'!M15+'NSW Oct 2019'!N15+'NSW Oct 2019'!O15))*'NSW Oct 2019'!AA15/100)*'NSW Oct 2019'!AQ15,('NSW Oct 2019'!P15*'NSW Oct 2019'!AA15/100)*'NSW Oct 2019'!AQ15)),0)</f>
        <v>0</v>
      </c>
      <c r="L21" s="134">
        <f>IF(AND('NSW Oct 2019'!P15&gt;0,'NSW Oct 2019'!O15&gt;0),IF(($C$5*E21/'NSW Oct 2019'!AQ15&lt;SUM('NSW Oct 2019'!L15:P15)),(0),($C$5*E21/'NSW Oct 2019'!AQ15-SUM('NSW Oct 2019'!L15:P15))*'NSW Oct 2019'!AB15/100)* 'NSW Oct 2019'!AQ15,IF(AND('NSW Oct 2019'!O15&gt;0,'NSW Oct 2019'!P15=""),IF(($C$5*E21/'NSW Oct 2019'!AQ15&lt; SUM('NSW Oct 2019'!L15:O15)),(0),($C$5*E21/'NSW Oct 2019'!AQ15-SUM('NSW Oct 2019'!L15:O15))*'NSW Oct 2019'!AA15/100)* 'NSW Oct 2019'!AQ15,IF(AND('NSW Oct 2019'!N15&gt;0,'NSW Oct 2019'!O15=""),IF(($C$5*E21/'NSW Oct 2019'!AQ15&lt; SUM('NSW Oct 2019'!L15:N15)),(0),($C$5*E21/'NSW Oct 2019'!AQ15-SUM('NSW Oct 2019'!L15:N15))*'NSW Oct 2019'!Z15/100)* 'NSW Oct 2019'!AQ15,IF(AND('NSW Oct 2019'!M15&gt;0,'NSW Oct 2019'!N15=""),IF(($C$5*E21/'NSW Oct 2019'!AQ15&lt;'NSW Oct 2019'!M15+'NSW Oct 2019'!L15),(0),(($C$5*E21/'NSW Oct 2019'!AQ15-('NSW Oct 2019'!M15+'NSW Oct 2019'!L15))*'NSW Oct 2019'!Y15/100))*'NSW Oct 2019'!AQ15,IF(AND('NSW Oct 2019'!L15&gt;0,'NSW Oct 2019'!M15=""&gt;0),IF(($C$5*E21/'NSW Oct 2019'!AQ15&lt;'NSW Oct 2019'!L15),(0),($C$5*E21/'NSW Oct 2019'!AQ15-'NSW Oct 2019'!L15)*'NSW Oct 2019'!X15/100)*'NSW Oct 2019'!AQ15,0)))))</f>
        <v>0</v>
      </c>
      <c r="M21" s="134">
        <f>IF('NSW Oct 2019'!K15="",($C$5*F21/'NSW Oct 2019'!AR15*'NSW Oct 2019'!AC15/100)*'NSW Oct 2019'!AR15,IF($C$5*F21/'NSW Oct 2019'!AR15&gt;='NSW Oct 2019'!L15,('NSW Oct 2019'!L15*'NSW Oct 2019'!AC15/100)*'NSW Oct 2019'!AR15,($C$5*F21/'NSW Oct 2019'!AR15*'NSW Oct 2019'!AC15/100)*'NSW Oct 2019'!AR15))</f>
        <v>448.36363636363632</v>
      </c>
      <c r="N21" s="134">
        <f>IF(AND('NSW Oct 2019'!L15&gt;0,'NSW Oct 2019'!M15&gt;0),IF($C$5*F21/'NSW Oct 2019'!AR15&lt;'NSW Oct 2019'!L15,0,IF(($C$5*F21/'NSW Oct 2019'!AR15-'NSW Oct 2019'!L15)&lt;=('NSW Oct 2019'!M15+'NSW Oct 2019'!L15),((($C$5*F21/'NSW Oct 2019'!AR15-'NSW Oct 2019'!L15)*'NSW Oct 2019'!AD15/100))*'NSW Oct 2019'!AR15,((('NSW Oct 2019'!M15)*'NSW Oct 2019'!AD15/100)*'NSW Oct 2019'!AR15))),0)</f>
        <v>721.45454545454538</v>
      </c>
      <c r="O21" s="134">
        <f>IF(AND('NSW Oct 2019'!M15&gt;0,'NSW Oct 2019'!N15&gt;0),IF($C$5*F21/'NSW Oct 2019'!AR15&lt;('NSW Oct 2019'!L15+'NSW Oct 2019'!M15),0,IF(($C$5*F21/'NSW Oct 2019'!AR15-'NSW Oct 2019'!L15+'NSW Oct 2019'!M15)&lt;=('NSW Oct 2019'!L15+'NSW Oct 2019'!M15+'NSW Oct 2019'!N15),((($C$5*F21/'NSW Oct 2019'!AR15-('NSW Oct 2019'!L15+'NSW Oct 2019'!M15))*'NSW Oct 2019'!AE15/100))*'NSW Oct 2019'!AR15,('NSW Oct 2019'!N15*'NSW Oct 2019'!AE15/100)*'NSW Oct 2019'!AR15)),0)</f>
        <v>310.54545454545456</v>
      </c>
      <c r="P21" s="134">
        <f>IF(AND('NSW Oct 2019'!N15&gt;0,'NSW Oct 2019'!O15&gt;0),IF($C$5*F21/'NSW Oct 2019'!AR15&lt;('NSW Oct 2019'!L15+'NSW Oct 2019'!M15+'NSW Oct 2019'!N15),0,IF(($C$5*F21/'NSW Oct 2019'!AR15-'NSW Oct 2019'!L15+'NSW Oct 2019'!M15+'NSW Oct 2019'!N15)&lt;=('NSW Oct 2019'!L15+'NSW Oct 2019'!M15+'NSW Oct 2019'!N15+'NSW Oct 2019'!O15),(($C$5*F21/'NSW Oct 2019'!AR15-('NSW Oct 2019'!L15+'NSW Oct 2019'!M15+'NSW Oct 2019'!N15))*'NSW Oct 2019'!AF15/100)*'NSW Oct 2019'!AR15,('NSW Oct 2019'!O15*'NSW Oct 2019'!AF15/100)*'NSW Oct 2019'!AR15)),0)</f>
        <v>0</v>
      </c>
      <c r="Q21" s="134">
        <f>IF(AND('NSW Oct 2019'!P15&gt;0,'NSW Oct 2019'!P15&gt;0),IF($C$5*F21/'NSW Oct 2019'!AR15&lt;('NSW Oct 2019'!L15+'NSW Oct 2019'!M15+'NSW Oct 2019'!N15+'NSW Oct 2019'!O15),0,IF(($C$5*F21/'NSW Oct 2019'!AR15-'NSW Oct 2019'!L15+'NSW Oct 2019'!M15+'NSW Oct 2019'!N15+'NSW Oct 2019'!O15)&lt;=('NSW Oct 2019'!L15+'NSW Oct 2019'!M15+'NSW Oct 2019'!N15+'NSW Oct 2019'!O15+'NSW Oct 2019'!P15),(($C$5*F21/'NSW Oct 2019'!AR15-('NSW Oct 2019'!L15+'NSW Oct 2019'!M15+'NSW Oct 2019'!N15+'NSW Oct 2019'!O15))*'NSW Oct 2019'!AG15/100)*'NSW Oct 2019'!AR15,('NSW Oct 2019'!P15*'NSW Oct 2019'!AG15/100)*'NSW Oct 2019'!AR15)),0)</f>
        <v>0</v>
      </c>
      <c r="R21" s="134">
        <f>IF(AND('NSW Oct 2019'!P15&gt;0,'NSW Oct 2019'!O15&gt;0),IF(($C$5*F21/'NSW Oct 2019'!AR15&lt;SUM('NSW Oct 2019'!L15:P15)),(0),($C$5*F21/'NSW Oct 2019'!AR15-SUM('NSW Oct 2019'!L15:P15))*'NSW Oct 2019'!AB15/100)* 'NSW Oct 2019'!AR15,IF(AND('NSW Oct 2019'!O15&gt;0,'NSW Oct 2019'!P15=""),IF(($C$5*F21/'NSW Oct 2019'!AR15&lt; SUM('NSW Oct 2019'!L15:O15)),(0),($C$5*F21/'NSW Oct 2019'!AR15-SUM('NSW Oct 2019'!L15:O15))*'NSW Oct 2019'!AG15/100)* 'NSW Oct 2019'!AR15,IF(AND('NSW Oct 2019'!N15&gt;0,'NSW Oct 2019'!O15=""),IF(($C$5*F21/'NSW Oct 2019'!AR15&lt; SUM('NSW Oct 2019'!L15:N15)),(0),($C$5*F21/'NSW Oct 2019'!AR15-SUM('NSW Oct 2019'!L15:N15))*'NSW Oct 2019'!AF15/100)* 'NSW Oct 2019'!AR15,IF(AND('NSW Oct 2019'!M15&gt;0,'NSW Oct 2019'!N15=""),IF(($C$5*F21/'NSW Oct 2019'!AR15&lt;'NSW Oct 2019'!M15+'NSW Oct 2019'!L15),(0),(($C$5*F21/'NSW Oct 2019'!AR15-('NSW Oct 2019'!M15+'NSW Oct 2019'!L15))*'NSW Oct 2019'!AE15/100))*'NSW Oct 2019'!AR15,IF(AND('NSW Oct 2019'!L15&gt;0,'NSW Oct 2019'!M15=""&gt;0),IF(($C$5*F21/'NSW Oct 2019'!AR15&lt;'NSW Oct 2019'!L15),(0),($C$5*F21/'NSW Oct 2019'!AR15-'NSW Oct 2019'!L15)*'NSW Oct 2019'!AD15/100)*'NSW Oct 2019'!AR15,0)))))</f>
        <v>0</v>
      </c>
      <c r="S21" s="234">
        <f t="shared" si="1"/>
        <v>2960.7272727272725</v>
      </c>
      <c r="T21" s="269">
        <f t="shared" si="2"/>
        <v>3256.3772727272726</v>
      </c>
      <c r="U21" s="140">
        <f t="shared" si="3"/>
        <v>3582.0150000000003</v>
      </c>
      <c r="V21" s="139">
        <f>'NSW Oct 2019'!AT15</f>
        <v>19</v>
      </c>
      <c r="W21" s="139">
        <f>'NSW Oct 2019'!AU15</f>
        <v>0</v>
      </c>
      <c r="X21" s="139">
        <f>'NSW Oct 2019'!AV15</f>
        <v>0</v>
      </c>
      <c r="Y21" s="139">
        <f>'NSW Oct 2019'!AW15</f>
        <v>0</v>
      </c>
      <c r="Z21" s="269" t="str">
        <f t="shared" si="8"/>
        <v>Guaranteed off bill</v>
      </c>
      <c r="AA21" s="269" t="str">
        <f t="shared" si="9"/>
        <v>Exclusive</v>
      </c>
      <c r="AB21" s="243">
        <f t="shared" si="4"/>
        <v>2637.665590909091</v>
      </c>
      <c r="AC21" s="243">
        <f t="shared" si="5"/>
        <v>2637.665590909091</v>
      </c>
      <c r="AD21" s="122">
        <f t="shared" si="6"/>
        <v>2901.4321500000001</v>
      </c>
      <c r="AE21" s="122">
        <f t="shared" si="7"/>
        <v>2901.4321500000001</v>
      </c>
      <c r="AF21" s="212">
        <f>'NSW Oct 2019'!BF15</f>
        <v>0</v>
      </c>
      <c r="AG21" s="142" t="str">
        <f>'NSW Oct 2019'!BG15</f>
        <v>n</v>
      </c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</row>
    <row r="22" spans="1:148" ht="23" customHeight="1">
      <c r="A22" s="417"/>
      <c r="B22" s="83" t="str">
        <f>'NSW Oct 2019'!F16</f>
        <v>Origin Energy</v>
      </c>
      <c r="C22" s="83" t="str">
        <f>'NSW Oct 2019'!G16</f>
        <v>Business Flexi</v>
      </c>
      <c r="D22" s="136">
        <f>365*'NSW Oct 2019'!H16/100</f>
        <v>207.21050000000002</v>
      </c>
      <c r="E22" s="264">
        <f>IF('NSW Oct 2019'!AQ16=3,0.5,IF('NSW Oct 2019'!AQ16=2,0.33,0))</f>
        <v>0.5</v>
      </c>
      <c r="F22" s="264">
        <f t="shared" si="0"/>
        <v>0.5</v>
      </c>
      <c r="G22" s="136">
        <f>IF('NSW Oct 2019'!K16="",($C$5*E22/'NSW Oct 2019'!AQ16*'NSW Oct 2019'!W16/100)*'NSW Oct 2019'!AQ16,IF($C$5*E22/'NSW Oct 2019'!AQ16&gt;='NSW Oct 2019'!L16,('NSW Oct 2019'!L16*'NSW Oct 2019'!W16/100)*'NSW Oct 2019'!AQ16,($C$5*E22/'NSW Oct 2019'!AQ16*'NSW Oct 2019'!W16/100)*'NSW Oct 2019'!AQ16))</f>
        <v>199.6363636363636</v>
      </c>
      <c r="H22" s="136">
        <f>IF(AND('NSW Oct 2019'!L16&gt;0,'NSW Oct 2019'!M16&gt;0),IF($C$5*E22/'NSW Oct 2019'!AQ16&lt;'NSW Oct 2019'!L16,0,IF(($C$5*E22/'NSW Oct 2019'!AQ16-'NSW Oct 2019'!L16)&lt;=('NSW Oct 2019'!M16+'NSW Oct 2019'!L16),((($C$5*E22/'NSW Oct 2019'!AQ16-'NSW Oct 2019'!L16)*'NSW Oct 2019'!X16/100))*'NSW Oct 2019'!AQ16,((('NSW Oct 2019'!M16)*'NSW Oct 2019'!X16/100)*'NSW Oct 2019'!AQ16))),0)</f>
        <v>812.5454545454545</v>
      </c>
      <c r="I22" s="136">
        <f>IF(AND('NSW Oct 2019'!M16&gt;0,'NSW Oct 2019'!N16&gt;0),IF($C$5*E22/'NSW Oct 2019'!AQ16&lt;('NSW Oct 2019'!L16+'NSW Oct 2019'!M16),0,IF(($C$5*E22/'NSW Oct 2019'!AQ16-'NSW Oct 2019'!L16+'NSW Oct 2019'!M16)&lt;=('NSW Oct 2019'!L16+'NSW Oct 2019'!M16+'NSW Oct 2019'!N16),((($C$5*E22/'NSW Oct 2019'!AQ16-('NSW Oct 2019'!L16+'NSW Oct 2019'!M16))*'NSW Oct 2019'!Y16/100))*'NSW Oct 2019'!AQ16,('NSW Oct 2019'!N16*'NSW Oct 2019'!Y16/100)* 'NSW Oct 2019'!AQ16)),0)</f>
        <v>0</v>
      </c>
      <c r="J22" s="136">
        <f>IF(AND('NSW Oct 2019'!N16&gt;0,'NSW Oct 2019'!O16&gt;0),IF($C$5*E22/'NSW Oct 2019'!AQ16&lt;('NSW Oct 2019'!L16+'NSW Oct 2019'!M16+'NSW Oct 2019'!N16),0,IF(($C$5*E22/'NSW Oct 2019'!AQ16-'NSW Oct 2019'!L16+'NSW Oct 2019'!M16+'NSW Oct 2019'!N16)&lt;=('NSW Oct 2019'!L16+'NSW Oct 2019'!M16+'NSW Oct 2019'!N16+'NSW Oct 2019'!O16),(($C$5*E22/'NSW Oct 2019'!AQ16-('NSW Oct 2019'!L16+'NSW Oct 2019'!M16+'NSW Oct 2019'!N16))*'NSW Oct 2019'!Z16/100)*'NSW Oct 2019'!AQ16,('NSW Oct 2019'!O16*'NSW Oct 2019'!Z16/100)*'NSW Oct 2019'!AQ16)),0)</f>
        <v>0</v>
      </c>
      <c r="K22" s="136">
        <f>IF(AND('NSW Oct 2019'!O16&gt;0,'NSW Oct 2019'!P16&gt;0),IF($C$5*E22/'NSW Oct 2019'!AQ16&lt;('NSW Oct 2019'!L16+'NSW Oct 2019'!M16+'NSW Oct 2019'!N16+'NSW Oct 2019'!O16),0,IF(($C$5*E22/'NSW Oct 2019'!AQ16-'NSW Oct 2019'!L16+'NSW Oct 2019'!M16+'NSW Oct 2019'!N16+'NSW Oct 2019'!O16)&lt;=('NSW Oct 2019'!L16+'NSW Oct 2019'!M16+'NSW Oct 2019'!N16+'NSW Oct 2019'!O16+'NSW Oct 2019'!P16),(($C$5*E22/'NSW Oct 2019'!AQ16-('NSW Oct 2019'!L16+'NSW Oct 2019'!M16+'NSW Oct 2019'!N16+'NSW Oct 2019'!O16))*'NSW Oct 2019'!AA16/100)*'NSW Oct 2019'!AQ16,('NSW Oct 2019'!P16*'NSW Oct 2019'!AA16/100)*'NSW Oct 2019'!AQ16)),0)</f>
        <v>0</v>
      </c>
      <c r="L22" s="136">
        <f>IF(AND('NSW Oct 2019'!P16&gt;0,'NSW Oct 2019'!O16&gt;0),IF(($C$5*E22/'NSW Oct 2019'!AQ16&lt;SUM('NSW Oct 2019'!L16:P16)),(0),($C$5*E22/'NSW Oct 2019'!AQ16-SUM('NSW Oct 2019'!L16:P16))*'NSW Oct 2019'!AB16/100)* 'NSW Oct 2019'!AQ16,IF(AND('NSW Oct 2019'!O16&gt;0,'NSW Oct 2019'!P16=""),IF(($C$5*E22/'NSW Oct 2019'!AQ16&lt; SUM('NSW Oct 2019'!L16:O16)),(0),($C$5*E22/'NSW Oct 2019'!AQ16-SUM('NSW Oct 2019'!L16:O16))*'NSW Oct 2019'!AA16/100)* 'NSW Oct 2019'!AQ16,IF(AND('NSW Oct 2019'!N16&gt;0,'NSW Oct 2019'!O16=""),IF(($C$5*E22/'NSW Oct 2019'!AQ16&lt; SUM('NSW Oct 2019'!L16:N16)),(0),($C$5*E22/'NSW Oct 2019'!AQ16-SUM('NSW Oct 2019'!L16:N16))*'NSW Oct 2019'!Z16/100)* 'NSW Oct 2019'!AQ16,IF(AND('NSW Oct 2019'!M16&gt;0,'NSW Oct 2019'!N16=""),IF(($C$5*E22/'NSW Oct 2019'!AQ16&lt;'NSW Oct 2019'!M16+'NSW Oct 2019'!L16),(0),(($C$5*E22/'NSW Oct 2019'!AQ16-('NSW Oct 2019'!M16+'NSW Oct 2019'!L16))*'NSW Oct 2019'!Y16/100))*'NSW Oct 2019'!AQ16,IF(AND('NSW Oct 2019'!L16&gt;0,'NSW Oct 2019'!M16=""&gt;0),IF(($C$5*E22/'NSW Oct 2019'!AQ16&lt;'NSW Oct 2019'!L16),(0),($C$5*E22/'NSW Oct 2019'!AQ16-'NSW Oct 2019'!L16)*'NSW Oct 2019'!X16/100)*'NSW Oct 2019'!AQ16,0)))))</f>
        <v>0</v>
      </c>
      <c r="M22" s="136">
        <f>IF('NSW Oct 2019'!K16="",($C$5*F22/'NSW Oct 2019'!AR16*'NSW Oct 2019'!AC16/100)*'NSW Oct 2019'!AR16,IF($C$5*F22/'NSW Oct 2019'!AR16&gt;='NSW Oct 2019'!L16,('NSW Oct 2019'!L16*'NSW Oct 2019'!AC16/100)*'NSW Oct 2019'!AR16,($C$5*F22/'NSW Oct 2019'!AR16*'NSW Oct 2019'!AC16/100)*'NSW Oct 2019'!AR16))</f>
        <v>199.6363636363636</v>
      </c>
      <c r="N22" s="136">
        <f>IF(AND('NSW Oct 2019'!L16&gt;0,'NSW Oct 2019'!M16&gt;0),IF($C$5*F22/'NSW Oct 2019'!AR16&lt;'NSW Oct 2019'!L16,0,IF(($C$5*F22/'NSW Oct 2019'!AR16-'NSW Oct 2019'!L16)&lt;=('NSW Oct 2019'!M16+'NSW Oct 2019'!L16),((($C$5*F22/'NSW Oct 2019'!AR16-'NSW Oct 2019'!L16)*'NSW Oct 2019'!AD16/100))*'NSW Oct 2019'!AR16,((('NSW Oct 2019'!M16)*'NSW Oct 2019'!AD16/100)*'NSW Oct 2019'!AR16))),0)</f>
        <v>812.5454545454545</v>
      </c>
      <c r="O22" s="136">
        <f>IF(AND('NSW Oct 2019'!M16&gt;0,'NSW Oct 2019'!N16&gt;0),IF($C$5*F22/'NSW Oct 2019'!AR16&lt;('NSW Oct 2019'!L16+'NSW Oct 2019'!M16),0,IF(($C$5*F22/'NSW Oct 2019'!AR16-'NSW Oct 2019'!L16+'NSW Oct 2019'!M16)&lt;=('NSW Oct 2019'!L16+'NSW Oct 2019'!M16+'NSW Oct 2019'!N16),((($C$5*F22/'NSW Oct 2019'!AR16-('NSW Oct 2019'!L16+'NSW Oct 2019'!M16))*'NSW Oct 2019'!AE16/100))*'NSW Oct 2019'!AR16,('NSW Oct 2019'!N16*'NSW Oct 2019'!AE16/100)*'NSW Oct 2019'!AR16)),0)</f>
        <v>0</v>
      </c>
      <c r="P22" s="136">
        <f>IF(AND('NSW Oct 2019'!N16&gt;0,'NSW Oct 2019'!O16&gt;0),IF($C$5*F22/'NSW Oct 2019'!AR16&lt;('NSW Oct 2019'!L16+'NSW Oct 2019'!M16+'NSW Oct 2019'!N16),0,IF(($C$5*F22/'NSW Oct 2019'!AR16-'NSW Oct 2019'!L16+'NSW Oct 2019'!M16+'NSW Oct 2019'!N16)&lt;=('NSW Oct 2019'!L16+'NSW Oct 2019'!M16+'NSW Oct 2019'!N16+'NSW Oct 2019'!O16),(($C$5*F22/'NSW Oct 2019'!AR16-('NSW Oct 2019'!L16+'NSW Oct 2019'!M16+'NSW Oct 2019'!N16))*'NSW Oct 2019'!AF16/100)*'NSW Oct 2019'!AR16,('NSW Oct 2019'!O16*'NSW Oct 2019'!AF16/100)*'NSW Oct 2019'!AR16)),0)</f>
        <v>0</v>
      </c>
      <c r="Q22" s="136">
        <f>IF(AND('NSW Oct 2019'!P16&gt;0,'NSW Oct 2019'!P16&gt;0),IF($C$5*F22/'NSW Oct 2019'!AR16&lt;('NSW Oct 2019'!L16+'NSW Oct 2019'!M16+'NSW Oct 2019'!N16+'NSW Oct 2019'!O16),0,IF(($C$5*F22/'NSW Oct 2019'!AR16-'NSW Oct 2019'!L16+'NSW Oct 2019'!M16+'NSW Oct 2019'!N16+'NSW Oct 2019'!O16)&lt;=('NSW Oct 2019'!L16+'NSW Oct 2019'!M16+'NSW Oct 2019'!N16+'NSW Oct 2019'!O16+'NSW Oct 2019'!P16),(($C$5*F22/'NSW Oct 2019'!AR16-('NSW Oct 2019'!L16+'NSW Oct 2019'!M16+'NSW Oct 2019'!N16+'NSW Oct 2019'!O16))*'NSW Oct 2019'!AG16/100)*'NSW Oct 2019'!AR16,('NSW Oct 2019'!P16*'NSW Oct 2019'!AG16/100)*'NSW Oct 2019'!AR16)),0)</f>
        <v>0</v>
      </c>
      <c r="R22" s="136">
        <f>IF(AND('NSW Oct 2019'!P16&gt;0,'NSW Oct 2019'!O16&gt;0),IF(($C$5*F22/'NSW Oct 2019'!AR16&lt;SUM('NSW Oct 2019'!L16:P16)),(0),($C$5*F22/'NSW Oct 2019'!AR16-SUM('NSW Oct 2019'!L16:P16))*'NSW Oct 2019'!AB16/100)* 'NSW Oct 2019'!AR16,IF(AND('NSW Oct 2019'!O16&gt;0,'NSW Oct 2019'!P16=""),IF(($C$5*F22/'NSW Oct 2019'!AR16&lt; SUM('NSW Oct 2019'!L16:O16)),(0),($C$5*F22/'NSW Oct 2019'!AR16-SUM('NSW Oct 2019'!L16:O16))*'NSW Oct 2019'!AG16/100)* 'NSW Oct 2019'!AR16,IF(AND('NSW Oct 2019'!N16&gt;0,'NSW Oct 2019'!O16=""),IF(($C$5*F22/'NSW Oct 2019'!AR16&lt; SUM('NSW Oct 2019'!L16:N16)),(0),($C$5*F22/'NSW Oct 2019'!AR16-SUM('NSW Oct 2019'!L16:N16))*'NSW Oct 2019'!AF16/100)* 'NSW Oct 2019'!AR16,IF(AND('NSW Oct 2019'!M16&gt;0,'NSW Oct 2019'!N16=""),IF(($C$5*F22/'NSW Oct 2019'!AR16&lt;'NSW Oct 2019'!M16+'NSW Oct 2019'!L16),(0),(($C$5*F22/'NSW Oct 2019'!AR16-('NSW Oct 2019'!M16+'NSW Oct 2019'!L16))*'NSW Oct 2019'!AE16/100))*'NSW Oct 2019'!AR16,IF(AND('NSW Oct 2019'!L16&gt;0,'NSW Oct 2019'!M16=""&gt;0),IF(($C$5*F22/'NSW Oct 2019'!AR16&lt;'NSW Oct 2019'!L16),(0),($C$5*F22/'NSW Oct 2019'!AR16-'NSW Oct 2019'!L16)*'NSW Oct 2019'!AD16/100)*'NSW Oct 2019'!AR16,0)))))</f>
        <v>0</v>
      </c>
      <c r="S22" s="234">
        <f t="shared" si="1"/>
        <v>2024.3636363636363</v>
      </c>
      <c r="T22" s="243">
        <f t="shared" si="2"/>
        <v>2231.5741363636362</v>
      </c>
      <c r="U22" s="132">
        <f t="shared" si="3"/>
        <v>2454.73155</v>
      </c>
      <c r="V22" s="83">
        <f>'NSW Oct 2019'!AT16</f>
        <v>12</v>
      </c>
      <c r="W22" s="83">
        <f>'NSW Oct 2019'!AU16</f>
        <v>0</v>
      </c>
      <c r="X22" s="83">
        <f>'NSW Oct 2019'!AV16</f>
        <v>0</v>
      </c>
      <c r="Y22" s="83">
        <f>'NSW Oct 2019'!AW16</f>
        <v>0</v>
      </c>
      <c r="Z22" s="243" t="str">
        <f t="shared" si="8"/>
        <v>Guaranteed off bill</v>
      </c>
      <c r="AA22" s="243" t="str">
        <f t="shared" si="9"/>
        <v>Inclusive</v>
      </c>
      <c r="AB22" s="243">
        <f t="shared" si="4"/>
        <v>1963.7852399999997</v>
      </c>
      <c r="AC22" s="243">
        <f t="shared" si="5"/>
        <v>1963.7852399999997</v>
      </c>
      <c r="AD22" s="122">
        <f t="shared" si="6"/>
        <v>2160.1637639999999</v>
      </c>
      <c r="AE22" s="122">
        <f t="shared" si="7"/>
        <v>2160.1637639999999</v>
      </c>
      <c r="AF22" s="208">
        <f>'NSW Oct 2019'!BF16</f>
        <v>12</v>
      </c>
      <c r="AG22" s="125" t="str">
        <f>'NSW Oct 2019'!BG16</f>
        <v>n</v>
      </c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</row>
    <row r="23" spans="1:148" ht="23" customHeight="1" thickBot="1">
      <c r="A23" s="418"/>
      <c r="B23" s="154" t="str">
        <f>'NSW Oct 2019'!F17</f>
        <v>AGL</v>
      </c>
      <c r="C23" s="154" t="str">
        <f>'NSW Oct 2019'!G17</f>
        <v>Essentials Saver</v>
      </c>
      <c r="D23" s="155">
        <f>365*'NSW Oct 2019'!H17/100</f>
        <v>214.4375</v>
      </c>
      <c r="E23" s="265">
        <f>IF('NSW Oct 2019'!AQ17=3,0.5,IF('NSW Oct 2019'!AQ17=2,0.33,0))</f>
        <v>0.5</v>
      </c>
      <c r="F23" s="265">
        <f t="shared" si="0"/>
        <v>0.5</v>
      </c>
      <c r="G23" s="155">
        <f>IF('NSW Oct 2019'!K17="",($C$5*E23/'NSW Oct 2019'!AQ17*'NSW Oct 2019'!W17/100)*'NSW Oct 2019'!AQ17,IF($C$5*E23/'NSW Oct 2019'!AQ17&gt;='NSW Oct 2019'!L17,('NSW Oct 2019'!L17*'NSW Oct 2019'!W17/100)*'NSW Oct 2019'!AQ17,($C$5*E23/'NSW Oct 2019'!AQ17*'NSW Oct 2019'!W17/100)*'NSW Oct 2019'!AQ17))</f>
        <v>187.36363636363637</v>
      </c>
      <c r="H23" s="155">
        <f>IF(AND('NSW Oct 2019'!L17&gt;0,'NSW Oct 2019'!M17&gt;0),IF($C$5*E23/'NSW Oct 2019'!AQ17&lt;'NSW Oct 2019'!L17,0,IF(($C$5*E23/'NSW Oct 2019'!AQ17-'NSW Oct 2019'!L17)&lt;=('NSW Oct 2019'!M17+'NSW Oct 2019'!L17),((($C$5*E23/'NSW Oct 2019'!AQ17-'NSW Oct 2019'!L17)*'NSW Oct 2019'!X17/100))*'NSW Oct 2019'!AQ17,((('NSW Oct 2019'!M17)*'NSW Oct 2019'!X17/100)*'NSW Oct 2019'!AQ17))),0)</f>
        <v>745.45454545454538</v>
      </c>
      <c r="I23" s="155">
        <f>IF(AND('NSW Oct 2019'!M17&gt;0,'NSW Oct 2019'!N17&gt;0),IF($C$5*E23/'NSW Oct 2019'!AQ17&lt;('NSW Oct 2019'!L17+'NSW Oct 2019'!M17),0,IF(($C$5*E23/'NSW Oct 2019'!AQ17-'NSW Oct 2019'!L17+'NSW Oct 2019'!M17)&lt;=('NSW Oct 2019'!L17+'NSW Oct 2019'!M17+'NSW Oct 2019'!N17),((($C$5*E23/'NSW Oct 2019'!AQ17-('NSW Oct 2019'!L17+'NSW Oct 2019'!M17))*'NSW Oct 2019'!Y17/100))*'NSW Oct 2019'!AQ17,('NSW Oct 2019'!N17*'NSW Oct 2019'!Y17/100)* 'NSW Oct 2019'!AQ17)),0)</f>
        <v>0</v>
      </c>
      <c r="J23" s="155">
        <f>IF(AND('NSW Oct 2019'!N17&gt;0,'NSW Oct 2019'!O17&gt;0),IF($C$5*E23/'NSW Oct 2019'!AQ17&lt;('NSW Oct 2019'!L17+'NSW Oct 2019'!M17+'NSW Oct 2019'!N17),0,IF(($C$5*E23/'NSW Oct 2019'!AQ17-'NSW Oct 2019'!L17+'NSW Oct 2019'!M17+'NSW Oct 2019'!N17)&lt;=('NSW Oct 2019'!L17+'NSW Oct 2019'!M17+'NSW Oct 2019'!N17+'NSW Oct 2019'!O17),(($C$5*E23/'NSW Oct 2019'!AQ17-('NSW Oct 2019'!L17+'NSW Oct 2019'!M17+'NSW Oct 2019'!N17))*'NSW Oct 2019'!Z17/100)*'NSW Oct 2019'!AQ17,('NSW Oct 2019'!O17*'NSW Oct 2019'!Z17/100)*'NSW Oct 2019'!AQ17)),0)</f>
        <v>0</v>
      </c>
      <c r="K23" s="155">
        <f>IF(AND('NSW Oct 2019'!O17&gt;0,'NSW Oct 2019'!P17&gt;0),IF($C$5*E23/'NSW Oct 2019'!AQ17&lt;('NSW Oct 2019'!L17+'NSW Oct 2019'!M17+'NSW Oct 2019'!N17+'NSW Oct 2019'!O17),0,IF(($C$5*E23/'NSW Oct 2019'!AQ17-'NSW Oct 2019'!L17+'NSW Oct 2019'!M17+'NSW Oct 2019'!N17+'NSW Oct 2019'!O17)&lt;=('NSW Oct 2019'!L17+'NSW Oct 2019'!M17+'NSW Oct 2019'!N17+'NSW Oct 2019'!O17+'NSW Oct 2019'!P17),(($C$5*E23/'NSW Oct 2019'!AQ17-('NSW Oct 2019'!L17+'NSW Oct 2019'!M17+'NSW Oct 2019'!N17+'NSW Oct 2019'!O17))*'NSW Oct 2019'!AA17/100)*'NSW Oct 2019'!AQ17,('NSW Oct 2019'!P17*'NSW Oct 2019'!AA17/100)*'NSW Oct 2019'!AQ17)),0)</f>
        <v>0</v>
      </c>
      <c r="L23" s="155">
        <f>IF(AND('NSW Oct 2019'!P17&gt;0,'NSW Oct 2019'!O17&gt;0),IF(($C$5*E23/'NSW Oct 2019'!AQ17&lt;SUM('NSW Oct 2019'!L17:P17)),(0),($C$5*E23/'NSW Oct 2019'!AQ17-SUM('NSW Oct 2019'!L17:P17))*'NSW Oct 2019'!AB17/100)* 'NSW Oct 2019'!AQ17,IF(AND('NSW Oct 2019'!O17&gt;0,'NSW Oct 2019'!P17=""),IF(($C$5*E23/'NSW Oct 2019'!AQ17&lt; SUM('NSW Oct 2019'!L17:O17)),(0),($C$5*E23/'NSW Oct 2019'!AQ17-SUM('NSW Oct 2019'!L17:O17))*'NSW Oct 2019'!AA17/100)* 'NSW Oct 2019'!AQ17,IF(AND('NSW Oct 2019'!N17&gt;0,'NSW Oct 2019'!O17=""),IF(($C$5*E23/'NSW Oct 2019'!AQ17&lt; SUM('NSW Oct 2019'!L17:N17)),(0),($C$5*E23/'NSW Oct 2019'!AQ17-SUM('NSW Oct 2019'!L17:N17))*'NSW Oct 2019'!Z17/100)* 'NSW Oct 2019'!AQ17,IF(AND('NSW Oct 2019'!M17&gt;0,'NSW Oct 2019'!N17=""),IF(($C$5*E23/'NSW Oct 2019'!AQ17&lt;'NSW Oct 2019'!M17+'NSW Oct 2019'!L17),(0),(($C$5*E23/'NSW Oct 2019'!AQ17-('NSW Oct 2019'!M17+'NSW Oct 2019'!L17))*'NSW Oct 2019'!Y17/100))*'NSW Oct 2019'!AQ17,IF(AND('NSW Oct 2019'!L17&gt;0,'NSW Oct 2019'!M17=""&gt;0),IF(($C$5*E23/'NSW Oct 2019'!AQ17&lt;'NSW Oct 2019'!L17),(0),($C$5*E23/'NSW Oct 2019'!AQ17-'NSW Oct 2019'!L17)*'NSW Oct 2019'!X17/100)*'NSW Oct 2019'!AQ17,0)))))</f>
        <v>0</v>
      </c>
      <c r="M23" s="155">
        <f>IF('NSW Oct 2019'!K17="",($C$5*F23/'NSW Oct 2019'!AR17*'NSW Oct 2019'!AC17/100)*'NSW Oct 2019'!AR17,IF($C$5*F23/'NSW Oct 2019'!AR17&gt;='NSW Oct 2019'!L17,('NSW Oct 2019'!L17*'NSW Oct 2019'!AC17/100)*'NSW Oct 2019'!AR17,($C$5*F23/'NSW Oct 2019'!AR17*'NSW Oct 2019'!AC17/100)*'NSW Oct 2019'!AR17))</f>
        <v>187.36363636363637</v>
      </c>
      <c r="N23" s="155">
        <f>IF(AND('NSW Oct 2019'!L17&gt;0,'NSW Oct 2019'!M17&gt;0),IF($C$5*F23/'NSW Oct 2019'!AR17&lt;'NSW Oct 2019'!L17,0,IF(($C$5*F23/'NSW Oct 2019'!AR17-'NSW Oct 2019'!L17)&lt;=('NSW Oct 2019'!M17+'NSW Oct 2019'!L17),((($C$5*F23/'NSW Oct 2019'!AR17-'NSW Oct 2019'!L17)*'NSW Oct 2019'!AD17/100))*'NSW Oct 2019'!AR17,((('NSW Oct 2019'!M17)*'NSW Oct 2019'!AD17/100)*'NSW Oct 2019'!AR17))),0)</f>
        <v>745.45454545454538</v>
      </c>
      <c r="O23" s="155">
        <f>IF(AND('NSW Oct 2019'!M17&gt;0,'NSW Oct 2019'!N17&gt;0),IF($C$5*F23/'NSW Oct 2019'!AR17&lt;('NSW Oct 2019'!L17+'NSW Oct 2019'!M17),0,IF(($C$5*F23/'NSW Oct 2019'!AR17-'NSW Oct 2019'!L17+'NSW Oct 2019'!M17)&lt;=('NSW Oct 2019'!L17+'NSW Oct 2019'!M17+'NSW Oct 2019'!N17),((($C$5*F23/'NSW Oct 2019'!AR17-('NSW Oct 2019'!L17+'NSW Oct 2019'!M17))*'NSW Oct 2019'!AE17/100))*'NSW Oct 2019'!AR17,('NSW Oct 2019'!N17*'NSW Oct 2019'!AE17/100)*'NSW Oct 2019'!AR17)),0)</f>
        <v>0</v>
      </c>
      <c r="P23" s="155">
        <f>IF(AND('NSW Oct 2019'!N17&gt;0,'NSW Oct 2019'!O17&gt;0),IF($C$5*F23/'NSW Oct 2019'!AR17&lt;('NSW Oct 2019'!L17+'NSW Oct 2019'!M17+'NSW Oct 2019'!N17),0,IF(($C$5*F23/'NSW Oct 2019'!AR17-'NSW Oct 2019'!L17+'NSW Oct 2019'!M17+'NSW Oct 2019'!N17)&lt;=('NSW Oct 2019'!L17+'NSW Oct 2019'!M17+'NSW Oct 2019'!N17+'NSW Oct 2019'!O17),(($C$5*F23/'NSW Oct 2019'!AR17-('NSW Oct 2019'!L17+'NSW Oct 2019'!M17+'NSW Oct 2019'!N17))*'NSW Oct 2019'!AF17/100)*'NSW Oct 2019'!AR17,('NSW Oct 2019'!O17*'NSW Oct 2019'!AF17/100)*'NSW Oct 2019'!AR17)),0)</f>
        <v>0</v>
      </c>
      <c r="Q23" s="155">
        <f>IF(AND('NSW Oct 2019'!P17&gt;0,'NSW Oct 2019'!P17&gt;0),IF($C$5*F23/'NSW Oct 2019'!AR17&lt;('NSW Oct 2019'!L17+'NSW Oct 2019'!M17+'NSW Oct 2019'!N17+'NSW Oct 2019'!O17),0,IF(($C$5*F23/'NSW Oct 2019'!AR17-'NSW Oct 2019'!L17+'NSW Oct 2019'!M17+'NSW Oct 2019'!N17+'NSW Oct 2019'!O17)&lt;=('NSW Oct 2019'!L17+'NSW Oct 2019'!M17+'NSW Oct 2019'!N17+'NSW Oct 2019'!O17+'NSW Oct 2019'!P17),(($C$5*F23/'NSW Oct 2019'!AR17-('NSW Oct 2019'!L17+'NSW Oct 2019'!M17+'NSW Oct 2019'!N17+'NSW Oct 2019'!O17))*'NSW Oct 2019'!AG17/100)*'NSW Oct 2019'!AR17,('NSW Oct 2019'!P17*'NSW Oct 2019'!AG17/100)*'NSW Oct 2019'!AR17)),0)</f>
        <v>0</v>
      </c>
      <c r="R23" s="155">
        <f>IF(AND('NSW Oct 2019'!P17&gt;0,'NSW Oct 2019'!O17&gt;0),IF(($C$5*F23/'NSW Oct 2019'!AR17&lt;SUM('NSW Oct 2019'!L17:P17)),(0),($C$5*F23/'NSW Oct 2019'!AR17-SUM('NSW Oct 2019'!L17:P17))*'NSW Oct 2019'!AB17/100)* 'NSW Oct 2019'!AR17,IF(AND('NSW Oct 2019'!O17&gt;0,'NSW Oct 2019'!P17=""),IF(($C$5*F23/'NSW Oct 2019'!AR17&lt; SUM('NSW Oct 2019'!L17:O17)),(0),($C$5*F23/'NSW Oct 2019'!AR17-SUM('NSW Oct 2019'!L17:O17))*'NSW Oct 2019'!AG17/100)* 'NSW Oct 2019'!AR17,IF(AND('NSW Oct 2019'!N17&gt;0,'NSW Oct 2019'!O17=""),IF(($C$5*F23/'NSW Oct 2019'!AR17&lt; SUM('NSW Oct 2019'!L17:N17)),(0),($C$5*F23/'NSW Oct 2019'!AR17-SUM('NSW Oct 2019'!L17:N17))*'NSW Oct 2019'!AF17/100)* 'NSW Oct 2019'!AR17,IF(AND('NSW Oct 2019'!M17&gt;0,'NSW Oct 2019'!N17=""),IF(($C$5*F23/'NSW Oct 2019'!AR17&lt;'NSW Oct 2019'!M17+'NSW Oct 2019'!L17),(0),(($C$5*F23/'NSW Oct 2019'!AR17-('NSW Oct 2019'!M17+'NSW Oct 2019'!L17))*'NSW Oct 2019'!AE17/100))*'NSW Oct 2019'!AR17,IF(AND('NSW Oct 2019'!L17&gt;0,'NSW Oct 2019'!M17=""&gt;0),IF(($C$5*F23/'NSW Oct 2019'!AR17&lt;'NSW Oct 2019'!L17),(0),($C$5*F23/'NSW Oct 2019'!AR17-'NSW Oct 2019'!L17)*'NSW Oct 2019'!AD17/100)*'NSW Oct 2019'!AR17,0)))))</f>
        <v>0</v>
      </c>
      <c r="S23" s="273">
        <f t="shared" si="1"/>
        <v>1865.6363636363635</v>
      </c>
      <c r="T23" s="268">
        <f t="shared" si="2"/>
        <v>2080.0738636363635</v>
      </c>
      <c r="U23" s="151">
        <f t="shared" si="3"/>
        <v>2288.0812500000002</v>
      </c>
      <c r="V23" s="154">
        <f>'NSW Oct 2019'!AT17</f>
        <v>0</v>
      </c>
      <c r="W23" s="154">
        <f>'NSW Oct 2019'!AU17</f>
        <v>0</v>
      </c>
      <c r="X23" s="154">
        <f>'NSW Oct 2019'!AV17</f>
        <v>0</v>
      </c>
      <c r="Y23" s="154">
        <f>'NSW Oct 2019'!AW17</f>
        <v>0</v>
      </c>
      <c r="Z23" s="268" t="str">
        <f t="shared" si="8"/>
        <v>No discount</v>
      </c>
      <c r="AA23" s="268" t="str">
        <f t="shared" si="9"/>
        <v>Exclusive</v>
      </c>
      <c r="AB23" s="268">
        <f t="shared" si="4"/>
        <v>2080.0738636363635</v>
      </c>
      <c r="AC23" s="268">
        <f t="shared" si="5"/>
        <v>2080.0738636363635</v>
      </c>
      <c r="AD23" s="149">
        <f t="shared" si="6"/>
        <v>2288.0812500000002</v>
      </c>
      <c r="AE23" s="149">
        <f t="shared" si="7"/>
        <v>2288.0812500000002</v>
      </c>
      <c r="AF23" s="211">
        <f>'NSW Oct 2019'!BF17</f>
        <v>0</v>
      </c>
      <c r="AG23" s="153" t="str">
        <f>'NSW Oct 2019'!BG17</f>
        <v>n</v>
      </c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</row>
    <row r="24" spans="1:148" ht="23" customHeight="1" thickTop="1">
      <c r="A24" s="416" t="str">
        <f>'NSW Oct 2019'!D18</f>
        <v>AGN Cooma</v>
      </c>
      <c r="B24" s="139" t="str">
        <f>'NSW Oct 2019'!F18</f>
        <v>Origin Energy</v>
      </c>
      <c r="C24" s="139" t="str">
        <f>'NSW Oct 2019'!G18</f>
        <v>Business Flexi</v>
      </c>
      <c r="D24" s="134">
        <f>365*'NSW Oct 2019'!H18/100</f>
        <v>341.23849999999999</v>
      </c>
      <c r="E24" s="264">
        <f>IF('NSW Oct 2019'!AQ18=3,0.5,IF('NSW Oct 2019'!AQ18=2,0.33,0))</f>
        <v>0.5</v>
      </c>
      <c r="F24" s="264">
        <f t="shared" si="0"/>
        <v>0.5</v>
      </c>
      <c r="G24" s="134">
        <f>IF('NSW Oct 2019'!K18="",($C$5*E24/'NSW Oct 2019'!AQ18*'NSW Oct 2019'!W18/100)*'NSW Oct 2019'!AQ18,IF($C$5*E24/'NSW Oct 2019'!AQ18&gt;='NSW Oct 2019'!L18,('NSW Oct 2019'!L18*'NSW Oct 2019'!W18/100)*'NSW Oct 2019'!AQ18,($C$5*E24/'NSW Oct 2019'!AQ18*'NSW Oct 2019'!W18/100)*'NSW Oct 2019'!AQ18))</f>
        <v>1172.7272727272725</v>
      </c>
      <c r="H24" s="134">
        <f>IF(AND('NSW Oct 2019'!L18&gt;0,'NSW Oct 2019'!M18&gt;0),IF($C$5*E24/'NSW Oct 2019'!AQ18&lt;'NSW Oct 2019'!L18,0,IF(($C$5*E24/'NSW Oct 2019'!AQ18-'NSW Oct 2019'!L18)&lt;=('NSW Oct 2019'!M18+'NSW Oct 2019'!L18),((($C$5*E24/'NSW Oct 2019'!AQ18-'NSW Oct 2019'!L18)*'NSW Oct 2019'!X18/100))*'NSW Oct 2019'!AQ18,((('NSW Oct 2019'!M18)*'NSW Oct 2019'!X18/100)*'NSW Oct 2019'!AQ18))),0)</f>
        <v>0</v>
      </c>
      <c r="I24" s="134">
        <f>IF(AND('NSW Oct 2019'!M18&gt;0,'NSW Oct 2019'!N18&gt;0),IF($C$5*E24/'NSW Oct 2019'!AQ18&lt;('NSW Oct 2019'!L18+'NSW Oct 2019'!M18),0,IF(($C$5*E24/'NSW Oct 2019'!AQ18-'NSW Oct 2019'!L18+'NSW Oct 2019'!M18)&lt;=('NSW Oct 2019'!L18+'NSW Oct 2019'!M18+'NSW Oct 2019'!N18),((($C$5*E24/'NSW Oct 2019'!AQ18-('NSW Oct 2019'!L18+'NSW Oct 2019'!M18))*'NSW Oct 2019'!Y18/100))*'NSW Oct 2019'!AQ18,('NSW Oct 2019'!N18*'NSW Oct 2019'!Y18/100)* 'NSW Oct 2019'!AQ18)),0)</f>
        <v>0</v>
      </c>
      <c r="J24" s="134">
        <f>IF(AND('NSW Oct 2019'!N18&gt;0,'NSW Oct 2019'!O18&gt;0),IF($C$5*E24/'NSW Oct 2019'!AQ18&lt;('NSW Oct 2019'!L18+'NSW Oct 2019'!M18+'NSW Oct 2019'!N18),0,IF(($C$5*E24/'NSW Oct 2019'!AQ18-'NSW Oct 2019'!L18+'NSW Oct 2019'!M18+'NSW Oct 2019'!N18)&lt;=('NSW Oct 2019'!L18+'NSW Oct 2019'!M18+'NSW Oct 2019'!N18+'NSW Oct 2019'!O18),(($C$5*E24/'NSW Oct 2019'!AQ18-('NSW Oct 2019'!L18+'NSW Oct 2019'!M18+'NSW Oct 2019'!N18))*'NSW Oct 2019'!Z18/100)*'NSW Oct 2019'!AQ18,('NSW Oct 2019'!O18*'NSW Oct 2019'!Z18/100)*'NSW Oct 2019'!AQ18)),0)</f>
        <v>0</v>
      </c>
      <c r="K24" s="134">
        <f>IF(AND('NSW Oct 2019'!O18&gt;0,'NSW Oct 2019'!P18&gt;0),IF($C$5*E24/'NSW Oct 2019'!AQ18&lt;('NSW Oct 2019'!L18+'NSW Oct 2019'!M18+'NSW Oct 2019'!N18+'NSW Oct 2019'!O18),0,IF(($C$5*E24/'NSW Oct 2019'!AQ18-'NSW Oct 2019'!L18+'NSW Oct 2019'!M18+'NSW Oct 2019'!N18+'NSW Oct 2019'!O18)&lt;=('NSW Oct 2019'!L18+'NSW Oct 2019'!M18+'NSW Oct 2019'!N18+'NSW Oct 2019'!O18+'NSW Oct 2019'!P18),(($C$5*E24/'NSW Oct 2019'!AQ18-('NSW Oct 2019'!L18+'NSW Oct 2019'!M18+'NSW Oct 2019'!N18+'NSW Oct 2019'!O18))*'NSW Oct 2019'!AA18/100)*'NSW Oct 2019'!AQ18,('NSW Oct 2019'!P18*'NSW Oct 2019'!AA18/100)*'NSW Oct 2019'!AQ18)),0)</f>
        <v>0</v>
      </c>
      <c r="L24" s="134">
        <f>IF(AND('NSW Oct 2019'!P18&gt;0,'NSW Oct 2019'!O18&gt;0),IF(($C$5*E24/'NSW Oct 2019'!AQ18&lt;SUM('NSW Oct 2019'!L18:P18)),(0),($C$5*E24/'NSW Oct 2019'!AQ18-SUM('NSW Oct 2019'!L18:P18))*'NSW Oct 2019'!AB18/100)* 'NSW Oct 2019'!AQ18,IF(AND('NSW Oct 2019'!O18&gt;0,'NSW Oct 2019'!P18=""),IF(($C$5*E24/'NSW Oct 2019'!AQ18&lt; SUM('NSW Oct 2019'!L18:O18)),(0),($C$5*E24/'NSW Oct 2019'!AQ18-SUM('NSW Oct 2019'!L18:O18))*'NSW Oct 2019'!AA18/100)* 'NSW Oct 2019'!AQ18,IF(AND('NSW Oct 2019'!N18&gt;0,'NSW Oct 2019'!O18=""),IF(($C$5*E24/'NSW Oct 2019'!AQ18&lt; SUM('NSW Oct 2019'!L18:N18)),(0),($C$5*E24/'NSW Oct 2019'!AQ18-SUM('NSW Oct 2019'!L18:N18))*'NSW Oct 2019'!Z18/100)* 'NSW Oct 2019'!AQ18,IF(AND('NSW Oct 2019'!M18&gt;0,'NSW Oct 2019'!N18=""),IF(($C$5*E24/'NSW Oct 2019'!AQ18&lt;'NSW Oct 2019'!M18+'NSW Oct 2019'!L18),(0),(($C$5*E24/'NSW Oct 2019'!AQ18-('NSW Oct 2019'!M18+'NSW Oct 2019'!L18))*'NSW Oct 2019'!Y18/100))*'NSW Oct 2019'!AQ18,IF(AND('NSW Oct 2019'!L18&gt;0,'NSW Oct 2019'!M18=""&gt;0),IF(($C$5*E24/'NSW Oct 2019'!AQ18&lt;'NSW Oct 2019'!L18),(0),($C$5*E24/'NSW Oct 2019'!AQ18-'NSW Oct 2019'!L18)*'NSW Oct 2019'!X18/100)*'NSW Oct 2019'!AQ18,0)))))</f>
        <v>0</v>
      </c>
      <c r="M24" s="134">
        <f>IF('NSW Oct 2019'!K18="",($C$5*F24/'NSW Oct 2019'!AR18*'NSW Oct 2019'!AC18/100)*'NSW Oct 2019'!AR18,IF($C$5*F24/'NSW Oct 2019'!AR18&gt;='NSW Oct 2019'!L18,('NSW Oct 2019'!L18*'NSW Oct 2019'!AC18/100)*'NSW Oct 2019'!AR18,($C$5*F24/'NSW Oct 2019'!AR18*'NSW Oct 2019'!AC18/100)*'NSW Oct 2019'!AR18))</f>
        <v>1172.7272727272725</v>
      </c>
      <c r="N24" s="134">
        <f>IF(AND('NSW Oct 2019'!L18&gt;0,'NSW Oct 2019'!M18&gt;0),IF($C$5*F24/'NSW Oct 2019'!AR18&lt;'NSW Oct 2019'!L18,0,IF(($C$5*F24/'NSW Oct 2019'!AR18-'NSW Oct 2019'!L18)&lt;=('NSW Oct 2019'!M18+'NSW Oct 2019'!L18),((($C$5*F24/'NSW Oct 2019'!AR18-'NSW Oct 2019'!L18)*'NSW Oct 2019'!AD18/100))*'NSW Oct 2019'!AR18,((('NSW Oct 2019'!M18)*'NSW Oct 2019'!AD18/100)*'NSW Oct 2019'!AR18))),0)</f>
        <v>0</v>
      </c>
      <c r="O24" s="134">
        <f>IF(AND('NSW Oct 2019'!M18&gt;0,'NSW Oct 2019'!N18&gt;0),IF($C$5*F24/'NSW Oct 2019'!AR18&lt;('NSW Oct 2019'!L18+'NSW Oct 2019'!M18),0,IF(($C$5*F24/'NSW Oct 2019'!AR18-'NSW Oct 2019'!L18+'NSW Oct 2019'!M18)&lt;=('NSW Oct 2019'!L18+'NSW Oct 2019'!M18+'NSW Oct 2019'!N18),((($C$5*F24/'NSW Oct 2019'!AR18-('NSW Oct 2019'!L18+'NSW Oct 2019'!M18))*'NSW Oct 2019'!AE18/100))*'NSW Oct 2019'!AR18,('NSW Oct 2019'!N18*'NSW Oct 2019'!AE18/100)*'NSW Oct 2019'!AR18)),0)</f>
        <v>0</v>
      </c>
      <c r="P24" s="134">
        <f>IF(AND('NSW Oct 2019'!N18&gt;0,'NSW Oct 2019'!O18&gt;0),IF($C$5*F24/'NSW Oct 2019'!AR18&lt;('NSW Oct 2019'!L18+'NSW Oct 2019'!M18+'NSW Oct 2019'!N18),0,IF(($C$5*F24/'NSW Oct 2019'!AR18-'NSW Oct 2019'!L18+'NSW Oct 2019'!M18+'NSW Oct 2019'!N18)&lt;=('NSW Oct 2019'!L18+'NSW Oct 2019'!M18+'NSW Oct 2019'!N18+'NSW Oct 2019'!O18),(($C$5*F24/'NSW Oct 2019'!AR18-('NSW Oct 2019'!L18+'NSW Oct 2019'!M18+'NSW Oct 2019'!N18))*'NSW Oct 2019'!AF18/100)*'NSW Oct 2019'!AR18,('NSW Oct 2019'!O18*'NSW Oct 2019'!AF18/100)*'NSW Oct 2019'!AR18)),0)</f>
        <v>0</v>
      </c>
      <c r="Q24" s="134">
        <f>IF(AND('NSW Oct 2019'!P18&gt;0,'NSW Oct 2019'!P18&gt;0),IF($C$5*F24/'NSW Oct 2019'!AR18&lt;('NSW Oct 2019'!L18+'NSW Oct 2019'!M18+'NSW Oct 2019'!N18+'NSW Oct 2019'!O18),0,IF(($C$5*F24/'NSW Oct 2019'!AR18-'NSW Oct 2019'!L18+'NSW Oct 2019'!M18+'NSW Oct 2019'!N18+'NSW Oct 2019'!O18)&lt;=('NSW Oct 2019'!L18+'NSW Oct 2019'!M18+'NSW Oct 2019'!N18+'NSW Oct 2019'!O18+'NSW Oct 2019'!P18),(($C$5*F24/'NSW Oct 2019'!AR18-('NSW Oct 2019'!L18+'NSW Oct 2019'!M18+'NSW Oct 2019'!N18+'NSW Oct 2019'!O18))*'NSW Oct 2019'!AG18/100)*'NSW Oct 2019'!AR18,('NSW Oct 2019'!P18*'NSW Oct 2019'!AG18/100)*'NSW Oct 2019'!AR18)),0)</f>
        <v>0</v>
      </c>
      <c r="R24" s="134">
        <f>IF(AND('NSW Oct 2019'!P18&gt;0,'NSW Oct 2019'!O18&gt;0),IF(($C$5*F24/'NSW Oct 2019'!AR18&lt;SUM('NSW Oct 2019'!L18:P18)),(0),($C$5*F24/'NSW Oct 2019'!AR18-SUM('NSW Oct 2019'!L18:P18))*'NSW Oct 2019'!AB18/100)* 'NSW Oct 2019'!AR18,IF(AND('NSW Oct 2019'!O18&gt;0,'NSW Oct 2019'!P18=""),IF(($C$5*F24/'NSW Oct 2019'!AR18&lt; SUM('NSW Oct 2019'!L18:O18)),(0),($C$5*F24/'NSW Oct 2019'!AR18-SUM('NSW Oct 2019'!L18:O18))*'NSW Oct 2019'!AG18/100)* 'NSW Oct 2019'!AR18,IF(AND('NSW Oct 2019'!N18&gt;0,'NSW Oct 2019'!O18=""),IF(($C$5*F24/'NSW Oct 2019'!AR18&lt; SUM('NSW Oct 2019'!L18:N18)),(0),($C$5*F24/'NSW Oct 2019'!AR18-SUM('NSW Oct 2019'!L18:N18))*'NSW Oct 2019'!AF18/100)* 'NSW Oct 2019'!AR18,IF(AND('NSW Oct 2019'!M18&gt;0,'NSW Oct 2019'!N18=""),IF(($C$5*F24/'NSW Oct 2019'!AR18&lt;'NSW Oct 2019'!M18+'NSW Oct 2019'!L18),(0),(($C$5*F24/'NSW Oct 2019'!AR18-('NSW Oct 2019'!M18+'NSW Oct 2019'!L18))*'NSW Oct 2019'!AE18/100))*'NSW Oct 2019'!AR18,IF(AND('NSW Oct 2019'!L18&gt;0,'NSW Oct 2019'!M18=""&gt;0),IF(($C$5*F24/'NSW Oct 2019'!AR18&lt;'NSW Oct 2019'!L18),(0),($C$5*F24/'NSW Oct 2019'!AR18-'NSW Oct 2019'!L18)*'NSW Oct 2019'!AD18/100)*'NSW Oct 2019'!AR18,0)))))</f>
        <v>0</v>
      </c>
      <c r="S24" s="234">
        <f t="shared" si="1"/>
        <v>2345.454545454545</v>
      </c>
      <c r="T24" s="269">
        <f t="shared" si="2"/>
        <v>2686.693045454545</v>
      </c>
      <c r="U24" s="140">
        <f t="shared" si="3"/>
        <v>2955.3623499999999</v>
      </c>
      <c r="V24" s="139">
        <f>'NSW Oct 2019'!AT18</f>
        <v>12</v>
      </c>
      <c r="W24" s="139">
        <f>'NSW Oct 2019'!AU18</f>
        <v>0</v>
      </c>
      <c r="X24" s="139">
        <f>'NSW Oct 2019'!AV18</f>
        <v>0</v>
      </c>
      <c r="Y24" s="139">
        <f>'NSW Oct 2019'!AW18</f>
        <v>0</v>
      </c>
      <c r="Z24" s="269" t="str">
        <f t="shared" si="8"/>
        <v>Guaranteed off bill</v>
      </c>
      <c r="AA24" s="269" t="str">
        <f t="shared" si="9"/>
        <v>Inclusive</v>
      </c>
      <c r="AB24" s="243">
        <f t="shared" si="4"/>
        <v>2364.2898799999998</v>
      </c>
      <c r="AC24" s="243">
        <f t="shared" si="5"/>
        <v>2364.2898799999998</v>
      </c>
      <c r="AD24" s="122">
        <f t="shared" si="6"/>
        <v>2600.7188679999999</v>
      </c>
      <c r="AE24" s="122">
        <f t="shared" si="7"/>
        <v>2600.7188679999999</v>
      </c>
      <c r="AF24" s="212">
        <f>'NSW Oct 2019'!BF18</f>
        <v>12</v>
      </c>
      <c r="AG24" s="142" t="str">
        <f>'NSW Oct 2019'!BG18</f>
        <v>n</v>
      </c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</row>
    <row r="25" spans="1:148" ht="23" customHeight="1" thickBot="1">
      <c r="A25" s="418"/>
      <c r="B25" s="154" t="str">
        <f>'NSW Oct 2019'!F19</f>
        <v>Red Energy</v>
      </c>
      <c r="C25" s="154" t="str">
        <f>'NSW Oct 2019'!G19</f>
        <v xml:space="preserve">Business Saver </v>
      </c>
      <c r="D25" s="155">
        <f>365*'NSW Oct 2019'!H19/100</f>
        <v>233.6</v>
      </c>
      <c r="E25" s="265">
        <f>IF('NSW Oct 2019'!AQ19=3,0.5,IF('NSW Oct 2019'!AQ19=2,0.33,0))</f>
        <v>0.5</v>
      </c>
      <c r="F25" s="265">
        <f t="shared" si="0"/>
        <v>0.5</v>
      </c>
      <c r="G25" s="155">
        <f>IF('NSW Oct 2019'!K19="",($C$5*E25/'NSW Oct 2019'!AQ19*'NSW Oct 2019'!W19/100)*'NSW Oct 2019'!AQ19,IF($C$5*E25/'NSW Oct 2019'!AQ19&gt;='NSW Oct 2019'!L19,('NSW Oct 2019'!L19*'NSW Oct 2019'!W19/100)*'NSW Oct 2019'!AQ19,($C$5*E25/'NSW Oct 2019'!AQ19*'NSW Oct 2019'!W19/100)*'NSW Oct 2019'!AQ19))</f>
        <v>1300</v>
      </c>
      <c r="H25" s="155">
        <f>IF(AND('NSW Oct 2019'!L19&gt;0,'NSW Oct 2019'!M19&gt;0),IF($C$5*E25/'NSW Oct 2019'!AQ19&lt;'NSW Oct 2019'!L19,0,IF(($C$5*E25/'NSW Oct 2019'!AQ19-'NSW Oct 2019'!L19)&lt;=('NSW Oct 2019'!M19+'NSW Oct 2019'!L19),((($C$5*E25/'NSW Oct 2019'!AQ19-'NSW Oct 2019'!L19)*'NSW Oct 2019'!X19/100))*'NSW Oct 2019'!AQ19,((('NSW Oct 2019'!M19)*'NSW Oct 2019'!X19/100)*'NSW Oct 2019'!AQ19))),0)</f>
        <v>0</v>
      </c>
      <c r="I25" s="155">
        <f>IF(AND('NSW Oct 2019'!M19&gt;0,'NSW Oct 2019'!N19&gt;0),IF($C$5*E25/'NSW Oct 2019'!AQ19&lt;('NSW Oct 2019'!L19+'NSW Oct 2019'!M19),0,IF(($C$5*E25/'NSW Oct 2019'!AQ19-'NSW Oct 2019'!L19+'NSW Oct 2019'!M19)&lt;=('NSW Oct 2019'!L19+'NSW Oct 2019'!M19+'NSW Oct 2019'!N19),((($C$5*E25/'NSW Oct 2019'!AQ19-('NSW Oct 2019'!L19+'NSW Oct 2019'!M19))*'NSW Oct 2019'!Y19/100))*'NSW Oct 2019'!AQ19,('NSW Oct 2019'!N19*'NSW Oct 2019'!Y19/100)* 'NSW Oct 2019'!AQ19)),0)</f>
        <v>0</v>
      </c>
      <c r="J25" s="155">
        <f>IF(AND('NSW Oct 2019'!N19&gt;0,'NSW Oct 2019'!O19&gt;0),IF($C$5*E25/'NSW Oct 2019'!AQ19&lt;('NSW Oct 2019'!L19+'NSW Oct 2019'!M19+'NSW Oct 2019'!N19),0,IF(($C$5*E25/'NSW Oct 2019'!AQ19-'NSW Oct 2019'!L19+'NSW Oct 2019'!M19+'NSW Oct 2019'!N19)&lt;=('NSW Oct 2019'!L19+'NSW Oct 2019'!M19+'NSW Oct 2019'!N19+'NSW Oct 2019'!O19),(($C$5*E25/'NSW Oct 2019'!AQ19-('NSW Oct 2019'!L19+'NSW Oct 2019'!M19+'NSW Oct 2019'!N19))*'NSW Oct 2019'!Z19/100)*'NSW Oct 2019'!AQ19,('NSW Oct 2019'!O19*'NSW Oct 2019'!Z19/100)*'NSW Oct 2019'!AQ19)),0)</f>
        <v>0</v>
      </c>
      <c r="K25" s="155">
        <f>IF(AND('NSW Oct 2019'!O19&gt;0,'NSW Oct 2019'!P19&gt;0),IF($C$5*E25/'NSW Oct 2019'!AQ19&lt;('NSW Oct 2019'!L19+'NSW Oct 2019'!M19+'NSW Oct 2019'!N19+'NSW Oct 2019'!O19),0,IF(($C$5*E25/'NSW Oct 2019'!AQ19-'NSW Oct 2019'!L19+'NSW Oct 2019'!M19+'NSW Oct 2019'!N19+'NSW Oct 2019'!O19)&lt;=('NSW Oct 2019'!L19+'NSW Oct 2019'!M19+'NSW Oct 2019'!N19+'NSW Oct 2019'!O19+'NSW Oct 2019'!P19),(($C$5*E25/'NSW Oct 2019'!AQ19-('NSW Oct 2019'!L19+'NSW Oct 2019'!M19+'NSW Oct 2019'!N19+'NSW Oct 2019'!O19))*'NSW Oct 2019'!AA19/100)*'NSW Oct 2019'!AQ19,('NSW Oct 2019'!P19*'NSW Oct 2019'!AA19/100)*'NSW Oct 2019'!AQ19)),0)</f>
        <v>0</v>
      </c>
      <c r="L25" s="155">
        <f>IF(AND('NSW Oct 2019'!P19&gt;0,'NSW Oct 2019'!O19&gt;0),IF(($C$5*E25/'NSW Oct 2019'!AQ19&lt;SUM('NSW Oct 2019'!L19:P19)),(0),($C$5*E25/'NSW Oct 2019'!AQ19-SUM('NSW Oct 2019'!L19:P19))*'NSW Oct 2019'!AB19/100)* 'NSW Oct 2019'!AQ19,IF(AND('NSW Oct 2019'!O19&gt;0,'NSW Oct 2019'!P19=""),IF(($C$5*E25/'NSW Oct 2019'!AQ19&lt; SUM('NSW Oct 2019'!L19:O19)),(0),($C$5*E25/'NSW Oct 2019'!AQ19-SUM('NSW Oct 2019'!L19:O19))*'NSW Oct 2019'!AA19/100)* 'NSW Oct 2019'!AQ19,IF(AND('NSW Oct 2019'!N19&gt;0,'NSW Oct 2019'!O19=""),IF(($C$5*E25/'NSW Oct 2019'!AQ19&lt; SUM('NSW Oct 2019'!L19:N19)),(0),($C$5*E25/'NSW Oct 2019'!AQ19-SUM('NSW Oct 2019'!L19:N19))*'NSW Oct 2019'!Z19/100)* 'NSW Oct 2019'!AQ19,IF(AND('NSW Oct 2019'!M19&gt;0,'NSW Oct 2019'!N19=""),IF(($C$5*E25/'NSW Oct 2019'!AQ19&lt;'NSW Oct 2019'!M19+'NSW Oct 2019'!L19),(0),(($C$5*E25/'NSW Oct 2019'!AQ19-('NSW Oct 2019'!M19+'NSW Oct 2019'!L19))*'NSW Oct 2019'!Y19/100))*'NSW Oct 2019'!AQ19,IF(AND('NSW Oct 2019'!L19&gt;0,'NSW Oct 2019'!M19=""&gt;0),IF(($C$5*E25/'NSW Oct 2019'!AQ19&lt;'NSW Oct 2019'!L19),(0),($C$5*E25/'NSW Oct 2019'!AQ19-'NSW Oct 2019'!L19)*'NSW Oct 2019'!X19/100)*'NSW Oct 2019'!AQ19,0)))))</f>
        <v>0</v>
      </c>
      <c r="M25" s="155">
        <f>IF('NSW Oct 2019'!K19="",($C$5*F25/'NSW Oct 2019'!AR19*'NSW Oct 2019'!AC19/100)*'NSW Oct 2019'!AR19,IF($C$5*F25/'NSW Oct 2019'!AR19&gt;='NSW Oct 2019'!L19,('NSW Oct 2019'!L19*'NSW Oct 2019'!AC19/100)*'NSW Oct 2019'!AR19,($C$5*F25/'NSW Oct 2019'!AR19*'NSW Oct 2019'!AC19/100)*'NSW Oct 2019'!AR19))</f>
        <v>1300</v>
      </c>
      <c r="N25" s="155">
        <f>IF(AND('NSW Oct 2019'!L19&gt;0,'NSW Oct 2019'!M19&gt;0),IF($C$5*F25/'NSW Oct 2019'!AR19&lt;'NSW Oct 2019'!L19,0,IF(($C$5*F25/'NSW Oct 2019'!AR19-'NSW Oct 2019'!L19)&lt;=('NSW Oct 2019'!M19+'NSW Oct 2019'!L19),((($C$5*F25/'NSW Oct 2019'!AR19-'NSW Oct 2019'!L19)*'NSW Oct 2019'!AD19/100))*'NSW Oct 2019'!AR19,((('NSW Oct 2019'!M19)*'NSW Oct 2019'!AD19/100)*'NSW Oct 2019'!AR19))),0)</f>
        <v>0</v>
      </c>
      <c r="O25" s="155">
        <f>IF(AND('NSW Oct 2019'!M19&gt;0,'NSW Oct 2019'!N19&gt;0),IF($C$5*F25/'NSW Oct 2019'!AR19&lt;('NSW Oct 2019'!L19+'NSW Oct 2019'!M19),0,IF(($C$5*F25/'NSW Oct 2019'!AR19-'NSW Oct 2019'!L19+'NSW Oct 2019'!M19)&lt;=('NSW Oct 2019'!L19+'NSW Oct 2019'!M19+'NSW Oct 2019'!N19),((($C$5*F25/'NSW Oct 2019'!AR19-('NSW Oct 2019'!L19+'NSW Oct 2019'!M19))*'NSW Oct 2019'!AE19/100))*'NSW Oct 2019'!AR19,('NSW Oct 2019'!N19*'NSW Oct 2019'!AE19/100)*'NSW Oct 2019'!AR19)),0)</f>
        <v>0</v>
      </c>
      <c r="P25" s="155">
        <f>IF(AND('NSW Oct 2019'!N19&gt;0,'NSW Oct 2019'!O19&gt;0),IF($C$5*F25/'NSW Oct 2019'!AR19&lt;('NSW Oct 2019'!L19+'NSW Oct 2019'!M19+'NSW Oct 2019'!N19),0,IF(($C$5*F25/'NSW Oct 2019'!AR19-'NSW Oct 2019'!L19+'NSW Oct 2019'!M19+'NSW Oct 2019'!N19)&lt;=('NSW Oct 2019'!L19+'NSW Oct 2019'!M19+'NSW Oct 2019'!N19+'NSW Oct 2019'!O19),(($C$5*F25/'NSW Oct 2019'!AR19-('NSW Oct 2019'!L19+'NSW Oct 2019'!M19+'NSW Oct 2019'!N19))*'NSW Oct 2019'!AF19/100)*'NSW Oct 2019'!AR19,('NSW Oct 2019'!O19*'NSW Oct 2019'!AF19/100)*'NSW Oct 2019'!AR19)),0)</f>
        <v>0</v>
      </c>
      <c r="Q25" s="155">
        <f>IF(AND('NSW Oct 2019'!P19&gt;0,'NSW Oct 2019'!P19&gt;0),IF($C$5*F25/'NSW Oct 2019'!AR19&lt;('NSW Oct 2019'!L19+'NSW Oct 2019'!M19+'NSW Oct 2019'!N19+'NSW Oct 2019'!O19),0,IF(($C$5*F25/'NSW Oct 2019'!AR19-'NSW Oct 2019'!L19+'NSW Oct 2019'!M19+'NSW Oct 2019'!N19+'NSW Oct 2019'!O19)&lt;=('NSW Oct 2019'!L19+'NSW Oct 2019'!M19+'NSW Oct 2019'!N19+'NSW Oct 2019'!O19+'NSW Oct 2019'!P19),(($C$5*F25/'NSW Oct 2019'!AR19-('NSW Oct 2019'!L19+'NSW Oct 2019'!M19+'NSW Oct 2019'!N19+'NSW Oct 2019'!O19))*'NSW Oct 2019'!AG19/100)*'NSW Oct 2019'!AR19,('NSW Oct 2019'!P19*'NSW Oct 2019'!AG19/100)*'NSW Oct 2019'!AR19)),0)</f>
        <v>0</v>
      </c>
      <c r="R25" s="155">
        <f>IF(AND('NSW Oct 2019'!P19&gt;0,'NSW Oct 2019'!O19&gt;0),IF(($C$5*F25/'NSW Oct 2019'!AR19&lt;SUM('NSW Oct 2019'!L19:P19)),(0),($C$5*F25/'NSW Oct 2019'!AR19-SUM('NSW Oct 2019'!L19:P19))*'NSW Oct 2019'!AB19/100)* 'NSW Oct 2019'!AR19,IF(AND('NSW Oct 2019'!O19&gt;0,'NSW Oct 2019'!P19=""),IF(($C$5*F25/'NSW Oct 2019'!AR19&lt; SUM('NSW Oct 2019'!L19:O19)),(0),($C$5*F25/'NSW Oct 2019'!AR19-SUM('NSW Oct 2019'!L19:O19))*'NSW Oct 2019'!AG19/100)* 'NSW Oct 2019'!AR19,IF(AND('NSW Oct 2019'!N19&gt;0,'NSW Oct 2019'!O19=""),IF(($C$5*F25/'NSW Oct 2019'!AR19&lt; SUM('NSW Oct 2019'!L19:N19)),(0),($C$5*F25/'NSW Oct 2019'!AR19-SUM('NSW Oct 2019'!L19:N19))*'NSW Oct 2019'!AF19/100)* 'NSW Oct 2019'!AR19,IF(AND('NSW Oct 2019'!M19&gt;0,'NSW Oct 2019'!N19=""),IF(($C$5*F25/'NSW Oct 2019'!AR19&lt;'NSW Oct 2019'!M19+'NSW Oct 2019'!L19),(0),(($C$5*F25/'NSW Oct 2019'!AR19-('NSW Oct 2019'!M19+'NSW Oct 2019'!L19))*'NSW Oct 2019'!AE19/100))*'NSW Oct 2019'!AR19,IF(AND('NSW Oct 2019'!L19&gt;0,'NSW Oct 2019'!M19=""&gt;0),IF(($C$5*F25/'NSW Oct 2019'!AR19&lt;'NSW Oct 2019'!L19),(0),($C$5*F25/'NSW Oct 2019'!AR19-'NSW Oct 2019'!L19)*'NSW Oct 2019'!AD19/100)*'NSW Oct 2019'!AR19,0)))))</f>
        <v>0</v>
      </c>
      <c r="S25" s="273">
        <f t="shared" si="1"/>
        <v>2600</v>
      </c>
      <c r="T25" s="268">
        <f t="shared" si="2"/>
        <v>2833.6</v>
      </c>
      <c r="U25" s="151">
        <f t="shared" si="3"/>
        <v>3116.96</v>
      </c>
      <c r="V25" s="154">
        <f>'NSW Oct 2019'!AT19</f>
        <v>0</v>
      </c>
      <c r="W25" s="154">
        <f>'NSW Oct 2019'!AU19</f>
        <v>0</v>
      </c>
      <c r="X25" s="154">
        <f>'NSW Oct 2019'!AV19</f>
        <v>0</v>
      </c>
      <c r="Y25" s="154">
        <f>'NSW Oct 2019'!AW19</f>
        <v>0</v>
      </c>
      <c r="Z25" s="268" t="str">
        <f t="shared" si="8"/>
        <v>No discount</v>
      </c>
      <c r="AA25" s="268" t="str">
        <f t="shared" si="9"/>
        <v>Inclusive</v>
      </c>
      <c r="AB25" s="268">
        <f t="shared" si="4"/>
        <v>2833.6</v>
      </c>
      <c r="AC25" s="268">
        <f t="shared" si="5"/>
        <v>2833.6</v>
      </c>
      <c r="AD25" s="149">
        <f t="shared" si="6"/>
        <v>3116.96</v>
      </c>
      <c r="AE25" s="149">
        <f t="shared" si="7"/>
        <v>3116.96</v>
      </c>
      <c r="AF25" s="211">
        <f>'NSW Oct 2019'!BF19</f>
        <v>0</v>
      </c>
      <c r="AG25" s="153" t="str">
        <f>'NSW Oct 2019'!BG19</f>
        <v>n</v>
      </c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</row>
    <row r="26" spans="1:148" ht="23" customHeight="1" thickTop="1" thickBot="1">
      <c r="A26" s="213" t="str">
        <f>'NSW Oct 2019'!D20</f>
        <v>AGN Holbrook</v>
      </c>
      <c r="B26" s="214" t="str">
        <f>'NSW Oct 2019'!F20</f>
        <v>Origin Energy</v>
      </c>
      <c r="C26" s="214" t="str">
        <f>'NSW Oct 2019'!G20</f>
        <v>Business Flexi</v>
      </c>
      <c r="D26" s="215">
        <f>365*'NSW Oct 2019'!H20/100</f>
        <v>249.51400000000001</v>
      </c>
      <c r="E26" s="265">
        <f>IF('NSW Oct 2019'!AQ20=3,0.5,IF('NSW Oct 2019'!AQ20=2,0.33,0))</f>
        <v>0.5</v>
      </c>
      <c r="F26" s="265">
        <f t="shared" si="0"/>
        <v>0.5</v>
      </c>
      <c r="G26" s="215">
        <f>IF('NSW Oct 2019'!K20="",($C$5*E26/'NSW Oct 2019'!AQ20*'NSW Oct 2019'!W20/100)*'NSW Oct 2019'!AQ20,IF($C$5*E26/'NSW Oct 2019'!AQ20&gt;='NSW Oct 2019'!L20,('NSW Oct 2019'!L20*'NSW Oct 2019'!W20/100)*'NSW Oct 2019'!AQ20,($C$5*E26/'NSW Oct 2019'!AQ20*'NSW Oct 2019'!W20/100)*'NSW Oct 2019'!AQ20))</f>
        <v>1190</v>
      </c>
      <c r="H26" s="215">
        <f>IF(AND('NSW Oct 2019'!L20&gt;0,'NSW Oct 2019'!M20&gt;0),IF($C$5*E26/'NSW Oct 2019'!AQ20&lt;'NSW Oct 2019'!L20,0,IF(($C$5*E26/'NSW Oct 2019'!AQ20-'NSW Oct 2019'!L20)&lt;=('NSW Oct 2019'!M20+'NSW Oct 2019'!L20),((($C$5*E26/'NSW Oct 2019'!AQ20-'NSW Oct 2019'!L20)*'NSW Oct 2019'!X20/100))*'NSW Oct 2019'!AQ20,((('NSW Oct 2019'!M20)*'NSW Oct 2019'!X20/100)*'NSW Oct 2019'!AQ20))),0)</f>
        <v>0</v>
      </c>
      <c r="I26" s="215">
        <f>IF(AND('NSW Oct 2019'!M20&gt;0,'NSW Oct 2019'!N20&gt;0),IF($C$5*E26/'NSW Oct 2019'!AQ20&lt;('NSW Oct 2019'!L20+'NSW Oct 2019'!M20),0,IF(($C$5*E26/'NSW Oct 2019'!AQ20-'NSW Oct 2019'!L20+'NSW Oct 2019'!M20)&lt;=('NSW Oct 2019'!L20+'NSW Oct 2019'!M20+'NSW Oct 2019'!N20),((($C$5*E26/'NSW Oct 2019'!AQ20-('NSW Oct 2019'!L20+'NSW Oct 2019'!M20))*'NSW Oct 2019'!Y20/100))*'NSW Oct 2019'!AQ20,('NSW Oct 2019'!N20*'NSW Oct 2019'!Y20/100)* 'NSW Oct 2019'!AQ20)),0)</f>
        <v>0</v>
      </c>
      <c r="J26" s="215">
        <f>IF(AND('NSW Oct 2019'!N20&gt;0,'NSW Oct 2019'!O20&gt;0),IF($C$5*E26/'NSW Oct 2019'!AQ20&lt;('NSW Oct 2019'!L20+'NSW Oct 2019'!M20+'NSW Oct 2019'!N20),0,IF(($C$5*E26/'NSW Oct 2019'!AQ20-'NSW Oct 2019'!L20+'NSW Oct 2019'!M20+'NSW Oct 2019'!N20)&lt;=('NSW Oct 2019'!L20+'NSW Oct 2019'!M20+'NSW Oct 2019'!N20+'NSW Oct 2019'!O20),(($C$5*E26/'NSW Oct 2019'!AQ20-('NSW Oct 2019'!L20+'NSW Oct 2019'!M20+'NSW Oct 2019'!N20))*'NSW Oct 2019'!Z20/100)*'NSW Oct 2019'!AQ20,('NSW Oct 2019'!O20*'NSW Oct 2019'!Z20/100)*'NSW Oct 2019'!AQ20)),0)</f>
        <v>0</v>
      </c>
      <c r="K26" s="215">
        <f>IF(AND('NSW Oct 2019'!O20&gt;0,'NSW Oct 2019'!P20&gt;0),IF($C$5*E26/'NSW Oct 2019'!AQ20&lt;('NSW Oct 2019'!L20+'NSW Oct 2019'!M20+'NSW Oct 2019'!N20+'NSW Oct 2019'!O20),0,IF(($C$5*E26/'NSW Oct 2019'!AQ20-'NSW Oct 2019'!L20+'NSW Oct 2019'!M20+'NSW Oct 2019'!N20+'NSW Oct 2019'!O20)&lt;=('NSW Oct 2019'!L20+'NSW Oct 2019'!M20+'NSW Oct 2019'!N20+'NSW Oct 2019'!O20+'NSW Oct 2019'!P20),(($C$5*E26/'NSW Oct 2019'!AQ20-('NSW Oct 2019'!L20+'NSW Oct 2019'!M20+'NSW Oct 2019'!N20+'NSW Oct 2019'!O20))*'NSW Oct 2019'!AA20/100)*'NSW Oct 2019'!AQ20,('NSW Oct 2019'!P20*'NSW Oct 2019'!AA20/100)*'NSW Oct 2019'!AQ20)),0)</f>
        <v>0</v>
      </c>
      <c r="L26" s="215">
        <f>IF(AND('NSW Oct 2019'!P20&gt;0,'NSW Oct 2019'!O20&gt;0),IF(($C$5*E26/'NSW Oct 2019'!AQ20&lt;SUM('NSW Oct 2019'!L20:P20)),(0),($C$5*E26/'NSW Oct 2019'!AQ20-SUM('NSW Oct 2019'!L20:P20))*'NSW Oct 2019'!AB20/100)* 'NSW Oct 2019'!AQ20,IF(AND('NSW Oct 2019'!O20&gt;0,'NSW Oct 2019'!P20=""),IF(($C$5*E26/'NSW Oct 2019'!AQ20&lt; SUM('NSW Oct 2019'!L20:O20)),(0),($C$5*E26/'NSW Oct 2019'!AQ20-SUM('NSW Oct 2019'!L20:O20))*'NSW Oct 2019'!AA20/100)* 'NSW Oct 2019'!AQ20,IF(AND('NSW Oct 2019'!N20&gt;0,'NSW Oct 2019'!O20=""),IF(($C$5*E26/'NSW Oct 2019'!AQ20&lt; SUM('NSW Oct 2019'!L20:N20)),(0),($C$5*E26/'NSW Oct 2019'!AQ20-SUM('NSW Oct 2019'!L20:N20))*'NSW Oct 2019'!Z20/100)* 'NSW Oct 2019'!AQ20,IF(AND('NSW Oct 2019'!M20&gt;0,'NSW Oct 2019'!N20=""),IF(($C$5*E26/'NSW Oct 2019'!AQ20&lt;'NSW Oct 2019'!M20+'NSW Oct 2019'!L20),(0),(($C$5*E26/'NSW Oct 2019'!AQ20-('NSW Oct 2019'!M20+'NSW Oct 2019'!L20))*'NSW Oct 2019'!Y20/100))*'NSW Oct 2019'!AQ20,IF(AND('NSW Oct 2019'!L20&gt;0,'NSW Oct 2019'!M20=""&gt;0),IF(($C$5*E26/'NSW Oct 2019'!AQ20&lt;'NSW Oct 2019'!L20),(0),($C$5*E26/'NSW Oct 2019'!AQ20-'NSW Oct 2019'!L20)*'NSW Oct 2019'!X20/100)*'NSW Oct 2019'!AQ20,0)))))</f>
        <v>0</v>
      </c>
      <c r="M26" s="215">
        <f>IF('NSW Oct 2019'!K20="",($C$5*F26/'NSW Oct 2019'!AR20*'NSW Oct 2019'!AC20/100)*'NSW Oct 2019'!AR20,IF($C$5*F26/'NSW Oct 2019'!AR20&gt;='NSW Oct 2019'!L20,('NSW Oct 2019'!L20*'NSW Oct 2019'!AC20/100)*'NSW Oct 2019'!AR20,($C$5*F26/'NSW Oct 2019'!AR20*'NSW Oct 2019'!AC20/100)*'NSW Oct 2019'!AR20))</f>
        <v>1190</v>
      </c>
      <c r="N26" s="215">
        <f>IF(AND('NSW Oct 2019'!L20&gt;0,'NSW Oct 2019'!M20&gt;0),IF($C$5*F26/'NSW Oct 2019'!AR20&lt;'NSW Oct 2019'!L20,0,IF(($C$5*F26/'NSW Oct 2019'!AR20-'NSW Oct 2019'!L20)&lt;=('NSW Oct 2019'!M20+'NSW Oct 2019'!L20),((($C$5*F26/'NSW Oct 2019'!AR20-'NSW Oct 2019'!L20)*'NSW Oct 2019'!AD20/100))*'NSW Oct 2019'!AR20,((('NSW Oct 2019'!M20)*'NSW Oct 2019'!AD20/100)*'NSW Oct 2019'!AR20))),0)</f>
        <v>0</v>
      </c>
      <c r="O26" s="215">
        <f>IF(AND('NSW Oct 2019'!M20&gt;0,'NSW Oct 2019'!N20&gt;0),IF($C$5*F26/'NSW Oct 2019'!AR20&lt;('NSW Oct 2019'!L20+'NSW Oct 2019'!M20),0,IF(($C$5*F26/'NSW Oct 2019'!AR20-'NSW Oct 2019'!L20+'NSW Oct 2019'!M20)&lt;=('NSW Oct 2019'!L20+'NSW Oct 2019'!M20+'NSW Oct 2019'!N20),((($C$5*F26/'NSW Oct 2019'!AR20-('NSW Oct 2019'!L20+'NSW Oct 2019'!M20))*'NSW Oct 2019'!AE20/100))*'NSW Oct 2019'!AR20,('NSW Oct 2019'!N20*'NSW Oct 2019'!AE20/100)*'NSW Oct 2019'!AR20)),0)</f>
        <v>0</v>
      </c>
      <c r="P26" s="215">
        <f>IF(AND('NSW Oct 2019'!N20&gt;0,'NSW Oct 2019'!O20&gt;0),IF($C$5*F26/'NSW Oct 2019'!AR20&lt;('NSW Oct 2019'!L20+'NSW Oct 2019'!M20+'NSW Oct 2019'!N20),0,IF(($C$5*F26/'NSW Oct 2019'!AR20-'NSW Oct 2019'!L20+'NSW Oct 2019'!M20+'NSW Oct 2019'!N20)&lt;=('NSW Oct 2019'!L20+'NSW Oct 2019'!M20+'NSW Oct 2019'!N20+'NSW Oct 2019'!O20),(($C$5*F26/'NSW Oct 2019'!AR20-('NSW Oct 2019'!L20+'NSW Oct 2019'!M20+'NSW Oct 2019'!N20))*'NSW Oct 2019'!AF20/100)*'NSW Oct 2019'!AR20,('NSW Oct 2019'!O20*'NSW Oct 2019'!AF20/100)*'NSW Oct 2019'!AR20)),0)</f>
        <v>0</v>
      </c>
      <c r="Q26" s="215">
        <f>IF(AND('NSW Oct 2019'!P20&gt;0,'NSW Oct 2019'!P20&gt;0),IF($C$5*F26/'NSW Oct 2019'!AR20&lt;('NSW Oct 2019'!L20+'NSW Oct 2019'!M20+'NSW Oct 2019'!N20+'NSW Oct 2019'!O20),0,IF(($C$5*F26/'NSW Oct 2019'!AR20-'NSW Oct 2019'!L20+'NSW Oct 2019'!M20+'NSW Oct 2019'!N20+'NSW Oct 2019'!O20)&lt;=('NSW Oct 2019'!L20+'NSW Oct 2019'!M20+'NSW Oct 2019'!N20+'NSW Oct 2019'!O20+'NSW Oct 2019'!P20),(($C$5*F26/'NSW Oct 2019'!AR20-('NSW Oct 2019'!L20+'NSW Oct 2019'!M20+'NSW Oct 2019'!N20+'NSW Oct 2019'!O20))*'NSW Oct 2019'!AG20/100)*'NSW Oct 2019'!AR20,('NSW Oct 2019'!P20*'NSW Oct 2019'!AG20/100)*'NSW Oct 2019'!AR20)),0)</f>
        <v>0</v>
      </c>
      <c r="R26" s="215">
        <f>IF(AND('NSW Oct 2019'!P20&gt;0,'NSW Oct 2019'!O20&gt;0),IF(($C$5*F26/'NSW Oct 2019'!AR20&lt;SUM('NSW Oct 2019'!L20:P20)),(0),($C$5*F26/'NSW Oct 2019'!AR20-SUM('NSW Oct 2019'!L20:P20))*'NSW Oct 2019'!AB20/100)* 'NSW Oct 2019'!AR20,IF(AND('NSW Oct 2019'!O20&gt;0,'NSW Oct 2019'!P20=""),IF(($C$5*F26/'NSW Oct 2019'!AR20&lt; SUM('NSW Oct 2019'!L20:O20)),(0),($C$5*F26/'NSW Oct 2019'!AR20-SUM('NSW Oct 2019'!L20:O20))*'NSW Oct 2019'!AG20/100)* 'NSW Oct 2019'!AR20,IF(AND('NSW Oct 2019'!N20&gt;0,'NSW Oct 2019'!O20=""),IF(($C$5*F26/'NSW Oct 2019'!AR20&lt; SUM('NSW Oct 2019'!L20:N20)),(0),($C$5*F26/'NSW Oct 2019'!AR20-SUM('NSW Oct 2019'!L20:N20))*'NSW Oct 2019'!AF20/100)* 'NSW Oct 2019'!AR20,IF(AND('NSW Oct 2019'!M20&gt;0,'NSW Oct 2019'!N20=""),IF(($C$5*F26/'NSW Oct 2019'!AR20&lt;'NSW Oct 2019'!M20+'NSW Oct 2019'!L20),(0),(($C$5*F26/'NSW Oct 2019'!AR20-('NSW Oct 2019'!M20+'NSW Oct 2019'!L20))*'NSW Oct 2019'!AE20/100))*'NSW Oct 2019'!AR20,IF(AND('NSW Oct 2019'!L20&gt;0,'NSW Oct 2019'!M20=""&gt;0),IF(($C$5*F26/'NSW Oct 2019'!AR20&lt;'NSW Oct 2019'!L20),(0),($C$5*F26/'NSW Oct 2019'!AR20-'NSW Oct 2019'!L20)*'NSW Oct 2019'!AD20/100)*'NSW Oct 2019'!AR20,0)))))</f>
        <v>0</v>
      </c>
      <c r="S26" s="273">
        <f t="shared" si="1"/>
        <v>2380</v>
      </c>
      <c r="T26" s="270">
        <f t="shared" si="2"/>
        <v>2629.5140000000001</v>
      </c>
      <c r="U26" s="216">
        <f t="shared" si="3"/>
        <v>2892.4654000000005</v>
      </c>
      <c r="V26" s="214">
        <f>'NSW Oct 2019'!AT20</f>
        <v>12</v>
      </c>
      <c r="W26" s="214">
        <f>'NSW Oct 2019'!AU20</f>
        <v>0</v>
      </c>
      <c r="X26" s="214">
        <f>'NSW Oct 2019'!AV20</f>
        <v>0</v>
      </c>
      <c r="Y26" s="214">
        <f>'NSW Oct 2019'!AW20</f>
        <v>0</v>
      </c>
      <c r="Z26" s="270" t="str">
        <f t="shared" si="8"/>
        <v>Guaranteed off bill</v>
      </c>
      <c r="AA26" s="270" t="str">
        <f t="shared" si="9"/>
        <v>Inclusive</v>
      </c>
      <c r="AB26" s="268">
        <f t="shared" si="4"/>
        <v>2313.9723200000003</v>
      </c>
      <c r="AC26" s="268">
        <f t="shared" si="5"/>
        <v>2313.9723200000003</v>
      </c>
      <c r="AD26" s="149">
        <f t="shared" si="6"/>
        <v>2545.3695520000006</v>
      </c>
      <c r="AE26" s="149">
        <f t="shared" si="7"/>
        <v>2545.3695520000006</v>
      </c>
      <c r="AF26" s="217">
        <f>'NSW Oct 2019'!BF20</f>
        <v>12</v>
      </c>
      <c r="AG26" s="218" t="str">
        <f>'NSW Oct 2019'!BG20</f>
        <v>n</v>
      </c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</row>
    <row r="27" spans="1:148" ht="23" customHeight="1" thickTop="1">
      <c r="A27" s="416" t="str">
        <f>'NSW Oct 2019'!D21</f>
        <v>AGN Murray Valley</v>
      </c>
      <c r="B27" s="139" t="str">
        <f>'NSW Oct 2019'!F21</f>
        <v>EnergyAustralia</v>
      </c>
      <c r="C27" s="139" t="str">
        <f>'NSW Oct 2019'!G21</f>
        <v>Total Plan</v>
      </c>
      <c r="D27" s="134">
        <f>365*'NSW Oct 2019'!H21/100</f>
        <v>335.8</v>
      </c>
      <c r="E27" s="264">
        <f>IF('NSW Oct 2019'!AQ21=3,0.5,IF('NSW Oct 2019'!AQ21=2,0.33,0))</f>
        <v>0.5</v>
      </c>
      <c r="F27" s="264">
        <f t="shared" si="0"/>
        <v>0.5</v>
      </c>
      <c r="G27" s="134">
        <f>IF('NSW Oct 2019'!K21="",($C$5*E27/'NSW Oct 2019'!AQ21*'NSW Oct 2019'!W21/100)*'NSW Oct 2019'!AQ21,IF($C$5*E27/'NSW Oct 2019'!AQ21&gt;='NSW Oct 2019'!L21,('NSW Oct 2019'!L21*'NSW Oct 2019'!W21/100)*'NSW Oct 2019'!AQ21,($C$5*E27/'NSW Oct 2019'!AQ21*'NSW Oct 2019'!W21/100)*'NSW Oct 2019'!AQ21))</f>
        <v>482.40000000000003</v>
      </c>
      <c r="H27" s="134">
        <f>IF(AND('NSW Oct 2019'!L21&gt;0,'NSW Oct 2019'!M21&gt;0),IF($C$5*E27/'NSW Oct 2019'!AQ21&lt;'NSW Oct 2019'!L21,0,IF(($C$5*E27/'NSW Oct 2019'!AQ21-'NSW Oct 2019'!L21)&lt;=('NSW Oct 2019'!M21+'NSW Oct 2019'!L21),((($C$5*E27/'NSW Oct 2019'!AQ21-'NSW Oct 2019'!L21)*'NSW Oct 2019'!X21/100))*'NSW Oct 2019'!AQ21,((('NSW Oct 2019'!M21)*'NSW Oct 2019'!X21/100)*'NSW Oct 2019'!AQ21))),0)</f>
        <v>828.8</v>
      </c>
      <c r="I27" s="134">
        <f>IF(AND('NSW Oct 2019'!M21&gt;0,'NSW Oct 2019'!N21&gt;0),IF($C$5*E27/'NSW Oct 2019'!AQ21&lt;('NSW Oct 2019'!L21+'NSW Oct 2019'!M21),0,IF(($C$5*E27/'NSW Oct 2019'!AQ21-'NSW Oct 2019'!L21+'NSW Oct 2019'!M21)&lt;=('NSW Oct 2019'!L21+'NSW Oct 2019'!M21+'NSW Oct 2019'!N21),((($C$5*E27/'NSW Oct 2019'!AQ21-('NSW Oct 2019'!L21+'NSW Oct 2019'!M21))*'NSW Oct 2019'!Y21/100))*'NSW Oct 2019'!AQ21,('NSW Oct 2019'!N21*'NSW Oct 2019'!Y21/100)* 'NSW Oct 2019'!AQ21)),0)</f>
        <v>329.00000000000011</v>
      </c>
      <c r="J27" s="134">
        <f>IF(AND('NSW Oct 2019'!N21&gt;0,'NSW Oct 2019'!O21&gt;0),IF($C$5*E27/'NSW Oct 2019'!AQ21&lt;('NSW Oct 2019'!L21+'NSW Oct 2019'!M21+'NSW Oct 2019'!N21),0,IF(($C$5*E27/'NSW Oct 2019'!AQ21-'NSW Oct 2019'!L21+'NSW Oct 2019'!M21+'NSW Oct 2019'!N21)&lt;=('NSW Oct 2019'!L21+'NSW Oct 2019'!M21+'NSW Oct 2019'!N21+'NSW Oct 2019'!O21),(($C$5*E27/'NSW Oct 2019'!AQ21-('NSW Oct 2019'!L21+'NSW Oct 2019'!M21+'NSW Oct 2019'!N21))*'NSW Oct 2019'!Z21/100)*'NSW Oct 2019'!AQ21,('NSW Oct 2019'!O21*'NSW Oct 2019'!Z21/100)*'NSW Oct 2019'!AQ21)),0)</f>
        <v>0</v>
      </c>
      <c r="K27" s="134">
        <f>IF(AND('NSW Oct 2019'!O21&gt;0,'NSW Oct 2019'!P21&gt;0),IF($C$5*E27/'NSW Oct 2019'!AQ21&lt;('NSW Oct 2019'!L21+'NSW Oct 2019'!M21+'NSW Oct 2019'!N21+'NSW Oct 2019'!O21),0,IF(($C$5*E27/'NSW Oct 2019'!AQ21-'NSW Oct 2019'!L21+'NSW Oct 2019'!M21+'NSW Oct 2019'!N21+'NSW Oct 2019'!O21)&lt;=('NSW Oct 2019'!L21+'NSW Oct 2019'!M21+'NSW Oct 2019'!N21+'NSW Oct 2019'!O21+'NSW Oct 2019'!P21),(($C$5*E27/'NSW Oct 2019'!AQ21-('NSW Oct 2019'!L21+'NSW Oct 2019'!M21+'NSW Oct 2019'!N21+'NSW Oct 2019'!O21))*'NSW Oct 2019'!AA21/100)*'NSW Oct 2019'!AQ21,('NSW Oct 2019'!P21*'NSW Oct 2019'!AA21/100)*'NSW Oct 2019'!AQ21)),0)</f>
        <v>0</v>
      </c>
      <c r="L27" s="134">
        <f>IF(AND('NSW Oct 2019'!P21&gt;0,'NSW Oct 2019'!O21&gt;0),IF(($C$5*E27/'NSW Oct 2019'!AQ21&lt;SUM('NSW Oct 2019'!L21:P21)),(0),($C$5*E27/'NSW Oct 2019'!AQ21-SUM('NSW Oct 2019'!L21:P21))*'NSW Oct 2019'!AB21/100)* 'NSW Oct 2019'!AQ21,IF(AND('NSW Oct 2019'!O21&gt;0,'NSW Oct 2019'!P21=""),IF(($C$5*E27/'NSW Oct 2019'!AQ21&lt; SUM('NSW Oct 2019'!L21:O21)),(0),($C$5*E27/'NSW Oct 2019'!AQ21-SUM('NSW Oct 2019'!L21:O21))*'NSW Oct 2019'!AA21/100)* 'NSW Oct 2019'!AQ21,IF(AND('NSW Oct 2019'!N21&gt;0,'NSW Oct 2019'!O21=""),IF(($C$5*E27/'NSW Oct 2019'!AQ21&lt; SUM('NSW Oct 2019'!L21:N21)),(0),($C$5*E27/'NSW Oct 2019'!AQ21-SUM('NSW Oct 2019'!L21:N21))*'NSW Oct 2019'!Z21/100)* 'NSW Oct 2019'!AQ21,IF(AND('NSW Oct 2019'!M21&gt;0,'NSW Oct 2019'!N21=""),IF(($C$5*E27/'NSW Oct 2019'!AQ21&lt;'NSW Oct 2019'!M21+'NSW Oct 2019'!L21),(0),(($C$5*E27/'NSW Oct 2019'!AQ21-('NSW Oct 2019'!M21+'NSW Oct 2019'!L21))*'NSW Oct 2019'!Y21/100))*'NSW Oct 2019'!AQ21,IF(AND('NSW Oct 2019'!L21&gt;0,'NSW Oct 2019'!M21=""&gt;0),IF(($C$5*E27/'NSW Oct 2019'!AQ21&lt;'NSW Oct 2019'!L21),(0),($C$5*E27/'NSW Oct 2019'!AQ21-'NSW Oct 2019'!L21)*'NSW Oct 2019'!X21/100)*'NSW Oct 2019'!AQ21,0)))))</f>
        <v>0</v>
      </c>
      <c r="M27" s="134">
        <f>IF('NSW Oct 2019'!K21="",($C$5*F27/'NSW Oct 2019'!AR21*'NSW Oct 2019'!AC21/100)*'NSW Oct 2019'!AR21,IF($C$5*F27/'NSW Oct 2019'!AR21&gt;='NSW Oct 2019'!L21,('NSW Oct 2019'!L21*'NSW Oct 2019'!AC21/100)*'NSW Oct 2019'!AR21,($C$5*F27/'NSW Oct 2019'!AR21*'NSW Oct 2019'!AC21/100)*'NSW Oct 2019'!AR21))</f>
        <v>482.40000000000003</v>
      </c>
      <c r="N27" s="134">
        <f>IF(AND('NSW Oct 2019'!L21&gt;0,'NSW Oct 2019'!M21&gt;0),IF($C$5*F27/'NSW Oct 2019'!AR21&lt;'NSW Oct 2019'!L21,0,IF(($C$5*F27/'NSW Oct 2019'!AR21-'NSW Oct 2019'!L21)&lt;=('NSW Oct 2019'!M21+'NSW Oct 2019'!L21),((($C$5*F27/'NSW Oct 2019'!AR21-'NSW Oct 2019'!L21)*'NSW Oct 2019'!AD21/100))*'NSW Oct 2019'!AR21,((('NSW Oct 2019'!M21)*'NSW Oct 2019'!AD21/100)*'NSW Oct 2019'!AR21))),0)</f>
        <v>828.8</v>
      </c>
      <c r="O27" s="134">
        <f>IF(AND('NSW Oct 2019'!M21&gt;0,'NSW Oct 2019'!N21&gt;0),IF($C$5*F27/'NSW Oct 2019'!AR21&lt;('NSW Oct 2019'!L21+'NSW Oct 2019'!M21),0,IF(($C$5*F27/'NSW Oct 2019'!AR21-'NSW Oct 2019'!L21+'NSW Oct 2019'!M21)&lt;=('NSW Oct 2019'!L21+'NSW Oct 2019'!M21+'NSW Oct 2019'!N21),((($C$5*F27/'NSW Oct 2019'!AR21-('NSW Oct 2019'!L21+'NSW Oct 2019'!M21))*'NSW Oct 2019'!AE21/100))*'NSW Oct 2019'!AR21,('NSW Oct 2019'!N21*'NSW Oct 2019'!AE21/100)*'NSW Oct 2019'!AR21)),0)</f>
        <v>329.00000000000011</v>
      </c>
      <c r="P27" s="134">
        <f>IF(AND('NSW Oct 2019'!N21&gt;0,'NSW Oct 2019'!O21&gt;0),IF($C$5*F27/'NSW Oct 2019'!AR21&lt;('NSW Oct 2019'!L21+'NSW Oct 2019'!M21+'NSW Oct 2019'!N21),0,IF(($C$5*F27/'NSW Oct 2019'!AR21-'NSW Oct 2019'!L21+'NSW Oct 2019'!M21+'NSW Oct 2019'!N21)&lt;=('NSW Oct 2019'!L21+'NSW Oct 2019'!M21+'NSW Oct 2019'!N21+'NSW Oct 2019'!O21),(($C$5*F27/'NSW Oct 2019'!AR21-('NSW Oct 2019'!L21+'NSW Oct 2019'!M21+'NSW Oct 2019'!N21))*'NSW Oct 2019'!AF21/100)*'NSW Oct 2019'!AR21,('NSW Oct 2019'!O21*'NSW Oct 2019'!AF21/100)*'NSW Oct 2019'!AR21)),0)</f>
        <v>0</v>
      </c>
      <c r="Q27" s="134">
        <f>IF(AND('NSW Oct 2019'!P21&gt;0,'NSW Oct 2019'!P21&gt;0),IF($C$5*F27/'NSW Oct 2019'!AR21&lt;('NSW Oct 2019'!L21+'NSW Oct 2019'!M21+'NSW Oct 2019'!N21+'NSW Oct 2019'!O21),0,IF(($C$5*F27/'NSW Oct 2019'!AR21-'NSW Oct 2019'!L21+'NSW Oct 2019'!M21+'NSW Oct 2019'!N21+'NSW Oct 2019'!O21)&lt;=('NSW Oct 2019'!L21+'NSW Oct 2019'!M21+'NSW Oct 2019'!N21+'NSW Oct 2019'!O21+'NSW Oct 2019'!P21),(($C$5*F27/'NSW Oct 2019'!AR21-('NSW Oct 2019'!L21+'NSW Oct 2019'!M21+'NSW Oct 2019'!N21+'NSW Oct 2019'!O21))*'NSW Oct 2019'!AG21/100)*'NSW Oct 2019'!AR21,('NSW Oct 2019'!P21*'NSW Oct 2019'!AG21/100)*'NSW Oct 2019'!AR21)),0)</f>
        <v>0</v>
      </c>
      <c r="R27" s="134">
        <f>IF(AND('NSW Oct 2019'!P21&gt;0,'NSW Oct 2019'!O21&gt;0),IF(($C$5*F27/'NSW Oct 2019'!AR21&lt;SUM('NSW Oct 2019'!L21:P21)),(0),($C$5*F27/'NSW Oct 2019'!AR21-SUM('NSW Oct 2019'!L21:P21))*'NSW Oct 2019'!AB21/100)* 'NSW Oct 2019'!AR21,IF(AND('NSW Oct 2019'!O21&gt;0,'NSW Oct 2019'!P21=""),IF(($C$5*F27/'NSW Oct 2019'!AR21&lt; SUM('NSW Oct 2019'!L21:O21)),(0),($C$5*F27/'NSW Oct 2019'!AR21-SUM('NSW Oct 2019'!L21:O21))*'NSW Oct 2019'!AG21/100)* 'NSW Oct 2019'!AR21,IF(AND('NSW Oct 2019'!N21&gt;0,'NSW Oct 2019'!O21=""),IF(($C$5*F27/'NSW Oct 2019'!AR21&lt; SUM('NSW Oct 2019'!L21:N21)),(0),($C$5*F27/'NSW Oct 2019'!AR21-SUM('NSW Oct 2019'!L21:N21))*'NSW Oct 2019'!AF21/100)* 'NSW Oct 2019'!AR21,IF(AND('NSW Oct 2019'!M21&gt;0,'NSW Oct 2019'!N21=""),IF(($C$5*F27/'NSW Oct 2019'!AR21&lt;'NSW Oct 2019'!M21+'NSW Oct 2019'!L21),(0),(($C$5*F27/'NSW Oct 2019'!AR21-('NSW Oct 2019'!M21+'NSW Oct 2019'!L21))*'NSW Oct 2019'!AE21/100))*'NSW Oct 2019'!AR21,IF(AND('NSW Oct 2019'!L21&gt;0,'NSW Oct 2019'!M21=""&gt;0),IF(($C$5*F27/'NSW Oct 2019'!AR21&lt;'NSW Oct 2019'!L21),(0),($C$5*F27/'NSW Oct 2019'!AR21-'NSW Oct 2019'!L21)*'NSW Oct 2019'!AD21/100)*'NSW Oct 2019'!AR21,0)))))</f>
        <v>0</v>
      </c>
      <c r="S27" s="234">
        <f>SUM(G27:R27)</f>
        <v>3280.4000000000005</v>
      </c>
      <c r="T27" s="269">
        <f t="shared" si="2"/>
        <v>3616.2000000000007</v>
      </c>
      <c r="U27" s="140">
        <f t="shared" si="3"/>
        <v>3977.8200000000011</v>
      </c>
      <c r="V27" s="139">
        <f>'NSW Oct 2019'!AT21</f>
        <v>19</v>
      </c>
      <c r="W27" s="139">
        <f>'NSW Oct 2019'!AU21</f>
        <v>0</v>
      </c>
      <c r="X27" s="139">
        <f>'NSW Oct 2019'!AV21</f>
        <v>0</v>
      </c>
      <c r="Y27" s="139">
        <f>'NSW Oct 2019'!AW21</f>
        <v>0</v>
      </c>
      <c r="Z27" s="269" t="str">
        <f t="shared" si="8"/>
        <v>Guaranteed off bill</v>
      </c>
      <c r="AA27" s="269" t="str">
        <f t="shared" si="9"/>
        <v>Exclusive</v>
      </c>
      <c r="AB27" s="243">
        <f t="shared" si="4"/>
        <v>2929.1220000000003</v>
      </c>
      <c r="AC27" s="243">
        <f t="shared" si="5"/>
        <v>2929.1220000000003</v>
      </c>
      <c r="AD27" s="122">
        <f t="shared" si="6"/>
        <v>3222.0342000000005</v>
      </c>
      <c r="AE27" s="122">
        <f t="shared" si="7"/>
        <v>3222.0342000000005</v>
      </c>
      <c r="AF27" s="212">
        <f>'NSW Oct 2019'!BF21</f>
        <v>0</v>
      </c>
      <c r="AG27" s="142" t="str">
        <f>'NSW Oct 2019'!BG21</f>
        <v>n</v>
      </c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</row>
    <row r="28" spans="1:148" ht="23" customHeight="1">
      <c r="A28" s="417"/>
      <c r="B28" s="83" t="str">
        <f>'NSW Oct 2019'!F22</f>
        <v>Origin Energy</v>
      </c>
      <c r="C28" s="83" t="str">
        <f>'NSW Oct 2019'!G22</f>
        <v>Business Flexi</v>
      </c>
      <c r="D28" s="136">
        <f>365*'NSW Oct 2019'!H22/100</f>
        <v>272.28999999999996</v>
      </c>
      <c r="E28" s="264">
        <f>IF('NSW Oct 2019'!AQ22=3,0.5,IF('NSW Oct 2019'!AQ22=2,0.33,0))</f>
        <v>0.5</v>
      </c>
      <c r="F28" s="264">
        <f t="shared" si="0"/>
        <v>0.5</v>
      </c>
      <c r="G28" s="136">
        <f>IF('NSW Oct 2019'!K22="",($C$5*E28/'NSW Oct 2019'!AQ22*'NSW Oct 2019'!W22/100)*'NSW Oct 2019'!AQ22,IF($C$5*E28/'NSW Oct 2019'!AQ22&gt;='NSW Oct 2019'!L22,('NSW Oct 2019'!L22*'NSW Oct 2019'!W22/100)*'NSW Oct 2019'!AQ22,($C$5*E28/'NSW Oct 2019'!AQ22*'NSW Oct 2019'!W22/100)*'NSW Oct 2019'!AQ22))</f>
        <v>215.18181818181816</v>
      </c>
      <c r="H28" s="136">
        <f>IF(AND('NSW Oct 2019'!L22&gt;0,'NSW Oct 2019'!M22&gt;0),IF($C$5*E28/'NSW Oct 2019'!AQ22&lt;'NSW Oct 2019'!L22,0,IF(($C$5*E28/'NSW Oct 2019'!AQ22-'NSW Oct 2019'!L22)&lt;=('NSW Oct 2019'!M22+'NSW Oct 2019'!L22),((($C$5*E28/'NSW Oct 2019'!AQ22-'NSW Oct 2019'!L22)*'NSW Oct 2019'!X22/100))*'NSW Oct 2019'!AQ22,((('NSW Oct 2019'!M22)*'NSW Oct 2019'!X22/100)*'NSW Oct 2019'!AQ22))),0)</f>
        <v>894.5454545454545</v>
      </c>
      <c r="I28" s="136">
        <f>IF(AND('NSW Oct 2019'!M22&gt;0,'NSW Oct 2019'!N22&gt;0),IF($C$5*E28/'NSW Oct 2019'!AQ22&lt;('NSW Oct 2019'!L22+'NSW Oct 2019'!M22),0,IF(($C$5*E28/'NSW Oct 2019'!AQ22-'NSW Oct 2019'!L22+'NSW Oct 2019'!M22)&lt;=('NSW Oct 2019'!L22+'NSW Oct 2019'!M22+'NSW Oct 2019'!N22),((($C$5*E28/'NSW Oct 2019'!AQ22-('NSW Oct 2019'!L22+'NSW Oct 2019'!M22))*'NSW Oct 2019'!Y22/100))*'NSW Oct 2019'!AQ22,('NSW Oct 2019'!N22*'NSW Oct 2019'!Y22/100)* 'NSW Oct 2019'!AQ22)),0)</f>
        <v>0</v>
      </c>
      <c r="J28" s="136">
        <f>IF(AND('NSW Oct 2019'!N22&gt;0,'NSW Oct 2019'!O22&gt;0),IF($C$5*E28/'NSW Oct 2019'!AQ22&lt;('NSW Oct 2019'!L22+'NSW Oct 2019'!M22+'NSW Oct 2019'!N22),0,IF(($C$5*E28/'NSW Oct 2019'!AQ22-'NSW Oct 2019'!L22+'NSW Oct 2019'!M22+'NSW Oct 2019'!N22)&lt;=('NSW Oct 2019'!L22+'NSW Oct 2019'!M22+'NSW Oct 2019'!N22+'NSW Oct 2019'!O22),(($C$5*E28/'NSW Oct 2019'!AQ22-('NSW Oct 2019'!L22+'NSW Oct 2019'!M22+'NSW Oct 2019'!N22))*'NSW Oct 2019'!Z22/100)*'NSW Oct 2019'!AQ22,('NSW Oct 2019'!O22*'NSW Oct 2019'!Z22/100)*'NSW Oct 2019'!AQ22)),0)</f>
        <v>0</v>
      </c>
      <c r="K28" s="136">
        <f>IF(AND('NSW Oct 2019'!O22&gt;0,'NSW Oct 2019'!P22&gt;0),IF($C$5*E28/'NSW Oct 2019'!AQ22&lt;('NSW Oct 2019'!L22+'NSW Oct 2019'!M22+'NSW Oct 2019'!N22+'NSW Oct 2019'!O22),0,IF(($C$5*E28/'NSW Oct 2019'!AQ22-'NSW Oct 2019'!L22+'NSW Oct 2019'!M22+'NSW Oct 2019'!N22+'NSW Oct 2019'!O22)&lt;=('NSW Oct 2019'!L22+'NSW Oct 2019'!M22+'NSW Oct 2019'!N22+'NSW Oct 2019'!O22+'NSW Oct 2019'!P22),(($C$5*E28/'NSW Oct 2019'!AQ22-('NSW Oct 2019'!L22+'NSW Oct 2019'!M22+'NSW Oct 2019'!N22+'NSW Oct 2019'!O22))*'NSW Oct 2019'!AA22/100)*'NSW Oct 2019'!AQ22,('NSW Oct 2019'!P22*'NSW Oct 2019'!AA22/100)*'NSW Oct 2019'!AQ22)),0)</f>
        <v>0</v>
      </c>
      <c r="L28" s="136">
        <f>IF(AND('NSW Oct 2019'!P22&gt;0,'NSW Oct 2019'!O22&gt;0),IF(($C$5*E28/'NSW Oct 2019'!AQ22&lt;SUM('NSW Oct 2019'!L22:P22)),(0),($C$5*E28/'NSW Oct 2019'!AQ22-SUM('NSW Oct 2019'!L22:P22))*'NSW Oct 2019'!AB22/100)* 'NSW Oct 2019'!AQ22,IF(AND('NSW Oct 2019'!O22&gt;0,'NSW Oct 2019'!P22=""),IF(($C$5*E28/'NSW Oct 2019'!AQ22&lt; SUM('NSW Oct 2019'!L22:O22)),(0),($C$5*E28/'NSW Oct 2019'!AQ22-SUM('NSW Oct 2019'!L22:O22))*'NSW Oct 2019'!AA22/100)* 'NSW Oct 2019'!AQ22,IF(AND('NSW Oct 2019'!N22&gt;0,'NSW Oct 2019'!O22=""),IF(($C$5*E28/'NSW Oct 2019'!AQ22&lt; SUM('NSW Oct 2019'!L22:N22)),(0),($C$5*E28/'NSW Oct 2019'!AQ22-SUM('NSW Oct 2019'!L22:N22))*'NSW Oct 2019'!Z22/100)* 'NSW Oct 2019'!AQ22,IF(AND('NSW Oct 2019'!M22&gt;0,'NSW Oct 2019'!N22=""),IF(($C$5*E28/'NSW Oct 2019'!AQ22&lt;'NSW Oct 2019'!M22+'NSW Oct 2019'!L22),(0),(($C$5*E28/'NSW Oct 2019'!AQ22-('NSW Oct 2019'!M22+'NSW Oct 2019'!L22))*'NSW Oct 2019'!Y22/100))*'NSW Oct 2019'!AQ22,IF(AND('NSW Oct 2019'!L22&gt;0,'NSW Oct 2019'!M22=""&gt;0),IF(($C$5*E28/'NSW Oct 2019'!AQ22&lt;'NSW Oct 2019'!L22),(0),($C$5*E28/'NSW Oct 2019'!AQ22-'NSW Oct 2019'!L22)*'NSW Oct 2019'!X22/100)*'NSW Oct 2019'!AQ22,0)))))</f>
        <v>0</v>
      </c>
      <c r="M28" s="136">
        <f>IF('NSW Oct 2019'!K22="",($C$5*F28/'NSW Oct 2019'!AR22*'NSW Oct 2019'!AC22/100)*'NSW Oct 2019'!AR22,IF($C$5*F28/'NSW Oct 2019'!AR22&gt;='NSW Oct 2019'!L22,('NSW Oct 2019'!L22*'NSW Oct 2019'!AC22/100)*'NSW Oct 2019'!AR22,($C$5*F28/'NSW Oct 2019'!AR22*'NSW Oct 2019'!AC22/100)*'NSW Oct 2019'!AR22))</f>
        <v>215.18181818181816</v>
      </c>
      <c r="N28" s="136">
        <f>IF(AND('NSW Oct 2019'!L22&gt;0,'NSW Oct 2019'!M22&gt;0),IF($C$5*F28/'NSW Oct 2019'!AR22&lt;'NSW Oct 2019'!L22,0,IF(($C$5*F28/'NSW Oct 2019'!AR22-'NSW Oct 2019'!L22)&lt;=('NSW Oct 2019'!M22+'NSW Oct 2019'!L22),((($C$5*F28/'NSW Oct 2019'!AR22-'NSW Oct 2019'!L22)*'NSW Oct 2019'!AD22/100))*'NSW Oct 2019'!AR22,((('NSW Oct 2019'!M22)*'NSW Oct 2019'!AD22/100)*'NSW Oct 2019'!AR22))),0)</f>
        <v>894.5454545454545</v>
      </c>
      <c r="O28" s="136">
        <f>IF(AND('NSW Oct 2019'!M22&gt;0,'NSW Oct 2019'!N22&gt;0),IF($C$5*F28/'NSW Oct 2019'!AR22&lt;('NSW Oct 2019'!L22+'NSW Oct 2019'!M22),0,IF(($C$5*F28/'NSW Oct 2019'!AR22-'NSW Oct 2019'!L22+'NSW Oct 2019'!M22)&lt;=('NSW Oct 2019'!L22+'NSW Oct 2019'!M22+'NSW Oct 2019'!N22),((($C$5*F28/'NSW Oct 2019'!AR22-('NSW Oct 2019'!L22+'NSW Oct 2019'!M22))*'NSW Oct 2019'!AE22/100))*'NSW Oct 2019'!AR22,('NSW Oct 2019'!N22*'NSW Oct 2019'!AE22/100)*'NSW Oct 2019'!AR22)),0)</f>
        <v>0</v>
      </c>
      <c r="P28" s="136">
        <f>IF(AND('NSW Oct 2019'!N22&gt;0,'NSW Oct 2019'!O22&gt;0),IF($C$5*F28/'NSW Oct 2019'!AR22&lt;('NSW Oct 2019'!L22+'NSW Oct 2019'!M22+'NSW Oct 2019'!N22),0,IF(($C$5*F28/'NSW Oct 2019'!AR22-'NSW Oct 2019'!L22+'NSW Oct 2019'!M22+'NSW Oct 2019'!N22)&lt;=('NSW Oct 2019'!L22+'NSW Oct 2019'!M22+'NSW Oct 2019'!N22+'NSW Oct 2019'!O22),(($C$5*F28/'NSW Oct 2019'!AR22-('NSW Oct 2019'!L22+'NSW Oct 2019'!M22+'NSW Oct 2019'!N22))*'NSW Oct 2019'!AF22/100)*'NSW Oct 2019'!AR22,('NSW Oct 2019'!O22*'NSW Oct 2019'!AF22/100)*'NSW Oct 2019'!AR22)),0)</f>
        <v>0</v>
      </c>
      <c r="Q28" s="136">
        <f>IF(AND('NSW Oct 2019'!P22&gt;0,'NSW Oct 2019'!P22&gt;0),IF($C$5*F28/'NSW Oct 2019'!AR22&lt;('NSW Oct 2019'!L22+'NSW Oct 2019'!M22+'NSW Oct 2019'!N22+'NSW Oct 2019'!O22),0,IF(($C$5*F28/'NSW Oct 2019'!AR22-'NSW Oct 2019'!L22+'NSW Oct 2019'!M22+'NSW Oct 2019'!N22+'NSW Oct 2019'!O22)&lt;=('NSW Oct 2019'!L22+'NSW Oct 2019'!M22+'NSW Oct 2019'!N22+'NSW Oct 2019'!O22+'NSW Oct 2019'!P22),(($C$5*F28/'NSW Oct 2019'!AR22-('NSW Oct 2019'!L22+'NSW Oct 2019'!M22+'NSW Oct 2019'!N22+'NSW Oct 2019'!O22))*'NSW Oct 2019'!AG22/100)*'NSW Oct 2019'!AR22,('NSW Oct 2019'!P22*'NSW Oct 2019'!AG22/100)*'NSW Oct 2019'!AR22)),0)</f>
        <v>0</v>
      </c>
      <c r="R28" s="136">
        <f>IF(AND('NSW Oct 2019'!P22&gt;0,'NSW Oct 2019'!O22&gt;0),IF(($C$5*F28/'NSW Oct 2019'!AR22&lt;SUM('NSW Oct 2019'!L22:P22)),(0),($C$5*F28/'NSW Oct 2019'!AR22-SUM('NSW Oct 2019'!L22:P22))*'NSW Oct 2019'!AB22/100)* 'NSW Oct 2019'!AR22,IF(AND('NSW Oct 2019'!O22&gt;0,'NSW Oct 2019'!P22=""),IF(($C$5*F28/'NSW Oct 2019'!AR22&lt; SUM('NSW Oct 2019'!L22:O22)),(0),($C$5*F28/'NSW Oct 2019'!AR22-SUM('NSW Oct 2019'!L22:O22))*'NSW Oct 2019'!AG22/100)* 'NSW Oct 2019'!AR22,IF(AND('NSW Oct 2019'!N22&gt;0,'NSW Oct 2019'!O22=""),IF(($C$5*F28/'NSW Oct 2019'!AR22&lt; SUM('NSW Oct 2019'!L22:N22)),(0),($C$5*F28/'NSW Oct 2019'!AR22-SUM('NSW Oct 2019'!L22:N22))*'NSW Oct 2019'!AF22/100)* 'NSW Oct 2019'!AR22,IF(AND('NSW Oct 2019'!M22&gt;0,'NSW Oct 2019'!N22=""),IF(($C$5*F28/'NSW Oct 2019'!AR22&lt;'NSW Oct 2019'!M22+'NSW Oct 2019'!L22),(0),(($C$5*F28/'NSW Oct 2019'!AR22-('NSW Oct 2019'!M22+'NSW Oct 2019'!L22))*'NSW Oct 2019'!AE22/100))*'NSW Oct 2019'!AR22,IF(AND('NSW Oct 2019'!L22&gt;0,'NSW Oct 2019'!M22=""&gt;0),IF(($C$5*F28/'NSW Oct 2019'!AR22&lt;'NSW Oct 2019'!L22),(0),($C$5*F28/'NSW Oct 2019'!AR22-'NSW Oct 2019'!L22)*'NSW Oct 2019'!AD22/100)*'NSW Oct 2019'!AR22,0)))))</f>
        <v>0</v>
      </c>
      <c r="S28" s="234">
        <f t="shared" si="1"/>
        <v>2219.4545454545455</v>
      </c>
      <c r="T28" s="243">
        <f t="shared" si="2"/>
        <v>2491.7445454545455</v>
      </c>
      <c r="U28" s="132">
        <f t="shared" si="3"/>
        <v>2740.9190000000003</v>
      </c>
      <c r="V28" s="83">
        <f>'NSW Oct 2019'!AT22</f>
        <v>12</v>
      </c>
      <c r="W28" s="83">
        <f>'NSW Oct 2019'!AU22</f>
        <v>0</v>
      </c>
      <c r="X28" s="83">
        <f>'NSW Oct 2019'!AV22</f>
        <v>0</v>
      </c>
      <c r="Y28" s="83">
        <f>'NSW Oct 2019'!AW22</f>
        <v>0</v>
      </c>
      <c r="Z28" s="243" t="str">
        <f t="shared" si="8"/>
        <v>Guaranteed off bill</v>
      </c>
      <c r="AA28" s="243" t="str">
        <f t="shared" si="9"/>
        <v>Inclusive</v>
      </c>
      <c r="AB28" s="243">
        <f t="shared" si="4"/>
        <v>2192.7352000000001</v>
      </c>
      <c r="AC28" s="243">
        <f t="shared" si="5"/>
        <v>2192.7352000000001</v>
      </c>
      <c r="AD28" s="122">
        <f t="shared" si="6"/>
        <v>2412.0087200000003</v>
      </c>
      <c r="AE28" s="122">
        <f t="shared" si="7"/>
        <v>2412.0087200000003</v>
      </c>
      <c r="AF28" s="208">
        <f>'NSW Oct 2019'!BF21</f>
        <v>0</v>
      </c>
      <c r="AG28" s="125" t="str">
        <f>'NSW Oct 2019'!BG21</f>
        <v>n</v>
      </c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</row>
    <row r="29" spans="1:148" ht="23" customHeight="1" thickBot="1">
      <c r="A29" s="418"/>
      <c r="B29" s="154" t="str">
        <f>'NSW Oct 2019'!F23</f>
        <v>AGL</v>
      </c>
      <c r="C29" s="154" t="str">
        <f>'NSW Oct 2019'!G23</f>
        <v>Essentials Saver</v>
      </c>
      <c r="D29" s="155">
        <f>365*'NSW Oct 2019'!H23/100</f>
        <v>282.65600000000001</v>
      </c>
      <c r="E29" s="265">
        <f>IF('NSW Oct 2019'!AQ23=3,0.5,IF('NSW Oct 2019'!AQ23=2,0.33,0))</f>
        <v>0.5</v>
      </c>
      <c r="F29" s="265">
        <f t="shared" si="0"/>
        <v>0.5</v>
      </c>
      <c r="G29" s="155">
        <f>IF('NSW Oct 2019'!K23="",($C$5*E29/'NSW Oct 2019'!AQ23*'NSW Oct 2019'!W23/100)*'NSW Oct 2019'!AQ23,IF($C$5*E29/'NSW Oct 2019'!AQ23&gt;='NSW Oct 2019'!L23,('NSW Oct 2019'!L23*'NSW Oct 2019'!W23/100)*'NSW Oct 2019'!AQ23,($C$5*E29/'NSW Oct 2019'!AQ23*'NSW Oct 2019'!W23/100)*'NSW Oct 2019'!AQ23))</f>
        <v>195.54545454545456</v>
      </c>
      <c r="H29" s="155">
        <f>IF(AND('NSW Oct 2019'!L23&gt;0,'NSW Oct 2019'!M23&gt;0),IF($C$5*E29/'NSW Oct 2019'!AQ23&lt;'NSW Oct 2019'!L23,0,IF(($C$5*E29/'NSW Oct 2019'!AQ23-'NSW Oct 2019'!L23)&lt;=('NSW Oct 2019'!M23+'NSW Oct 2019'!L23),((($C$5*E29/'NSW Oct 2019'!AQ23-'NSW Oct 2019'!L23)*'NSW Oct 2019'!X23/100))*'NSW Oct 2019'!AQ23,((('NSW Oct 2019'!M23)*'NSW Oct 2019'!X23/100)*'NSW Oct 2019'!AQ23))),0)</f>
        <v>816.27272727272725</v>
      </c>
      <c r="I29" s="155">
        <f>IF(AND('NSW Oct 2019'!M23&gt;0,'NSW Oct 2019'!N23&gt;0),IF($C$5*E29/'NSW Oct 2019'!AQ23&lt;('NSW Oct 2019'!L23+'NSW Oct 2019'!M23),0,IF(($C$5*E29/'NSW Oct 2019'!AQ23-'NSW Oct 2019'!L23+'NSW Oct 2019'!M23)&lt;=('NSW Oct 2019'!L23+'NSW Oct 2019'!M23+'NSW Oct 2019'!N23),((($C$5*E29/'NSW Oct 2019'!AQ23-('NSW Oct 2019'!L23+'NSW Oct 2019'!M23))*'NSW Oct 2019'!Y23/100))*'NSW Oct 2019'!AQ23,('NSW Oct 2019'!N23*'NSW Oct 2019'!Y23/100)* 'NSW Oct 2019'!AQ23)),0)</f>
        <v>0</v>
      </c>
      <c r="J29" s="155">
        <f>IF(AND('NSW Oct 2019'!N23&gt;0,'NSW Oct 2019'!O23&gt;0),IF($C$5*E29/'NSW Oct 2019'!AQ23&lt;('NSW Oct 2019'!L23+'NSW Oct 2019'!M23+'NSW Oct 2019'!N23),0,IF(($C$5*E29/'NSW Oct 2019'!AQ23-'NSW Oct 2019'!L23+'NSW Oct 2019'!M23+'NSW Oct 2019'!N23)&lt;=('NSW Oct 2019'!L23+'NSW Oct 2019'!M23+'NSW Oct 2019'!N23+'NSW Oct 2019'!O23),(($C$5*E29/'NSW Oct 2019'!AQ23-('NSW Oct 2019'!L23+'NSW Oct 2019'!M23+'NSW Oct 2019'!N23))*'NSW Oct 2019'!Z23/100)*'NSW Oct 2019'!AQ23,('NSW Oct 2019'!O23*'NSW Oct 2019'!Z23/100)*'NSW Oct 2019'!AQ23)),0)</f>
        <v>0</v>
      </c>
      <c r="K29" s="155">
        <f>IF(AND('NSW Oct 2019'!O23&gt;0,'NSW Oct 2019'!P23&gt;0),IF($C$5*E29/'NSW Oct 2019'!AQ23&lt;('NSW Oct 2019'!L23+'NSW Oct 2019'!M23+'NSW Oct 2019'!N23+'NSW Oct 2019'!O23),0,IF(($C$5*E29/'NSW Oct 2019'!AQ23-'NSW Oct 2019'!L23+'NSW Oct 2019'!M23+'NSW Oct 2019'!N23+'NSW Oct 2019'!O23)&lt;=('NSW Oct 2019'!L23+'NSW Oct 2019'!M23+'NSW Oct 2019'!N23+'NSW Oct 2019'!O23+'NSW Oct 2019'!P23),(($C$5*E29/'NSW Oct 2019'!AQ23-('NSW Oct 2019'!L23+'NSW Oct 2019'!M23+'NSW Oct 2019'!N23+'NSW Oct 2019'!O23))*'NSW Oct 2019'!AA23/100)*'NSW Oct 2019'!AQ23,('NSW Oct 2019'!P23*'NSW Oct 2019'!AA23/100)*'NSW Oct 2019'!AQ23)),0)</f>
        <v>0</v>
      </c>
      <c r="L29" s="155">
        <f>IF(AND('NSW Oct 2019'!P23&gt;0,'NSW Oct 2019'!O23&gt;0),IF(($C$5*E29/'NSW Oct 2019'!AQ23&lt;SUM('NSW Oct 2019'!L23:P23)),(0),($C$5*E29/'NSW Oct 2019'!AQ23-SUM('NSW Oct 2019'!L23:P23))*'NSW Oct 2019'!AB23/100)* 'NSW Oct 2019'!AQ23,IF(AND('NSW Oct 2019'!O23&gt;0,'NSW Oct 2019'!P23=""),IF(($C$5*E29/'NSW Oct 2019'!AQ23&lt; SUM('NSW Oct 2019'!L23:O23)),(0),($C$5*E29/'NSW Oct 2019'!AQ23-SUM('NSW Oct 2019'!L23:O23))*'NSW Oct 2019'!AA23/100)* 'NSW Oct 2019'!AQ23,IF(AND('NSW Oct 2019'!N23&gt;0,'NSW Oct 2019'!O23=""),IF(($C$5*E29/'NSW Oct 2019'!AQ23&lt; SUM('NSW Oct 2019'!L23:N23)),(0),($C$5*E29/'NSW Oct 2019'!AQ23-SUM('NSW Oct 2019'!L23:N23))*'NSW Oct 2019'!Z23/100)* 'NSW Oct 2019'!AQ23,IF(AND('NSW Oct 2019'!M23&gt;0,'NSW Oct 2019'!N23=""),IF(($C$5*E29/'NSW Oct 2019'!AQ23&lt;'NSW Oct 2019'!M23+'NSW Oct 2019'!L23),(0),(($C$5*E29/'NSW Oct 2019'!AQ23-('NSW Oct 2019'!M23+'NSW Oct 2019'!L23))*'NSW Oct 2019'!Y23/100))*'NSW Oct 2019'!AQ23,IF(AND('NSW Oct 2019'!L23&gt;0,'NSW Oct 2019'!M23=""&gt;0),IF(($C$5*E29/'NSW Oct 2019'!AQ23&lt;'NSW Oct 2019'!L23),(0),($C$5*E29/'NSW Oct 2019'!AQ23-'NSW Oct 2019'!L23)*'NSW Oct 2019'!X23/100)*'NSW Oct 2019'!AQ23,0)))))</f>
        <v>0</v>
      </c>
      <c r="M29" s="155">
        <f>IF('NSW Oct 2019'!K23="",($C$5*F29/'NSW Oct 2019'!AR23*'NSW Oct 2019'!AC23/100)*'NSW Oct 2019'!AR23,IF($C$5*F29/'NSW Oct 2019'!AR23&gt;='NSW Oct 2019'!L23,('NSW Oct 2019'!L23*'NSW Oct 2019'!AC23/100)*'NSW Oct 2019'!AR23,($C$5*F29/'NSW Oct 2019'!AR23*'NSW Oct 2019'!AC23/100)*'NSW Oct 2019'!AR23))</f>
        <v>195.54545454545456</v>
      </c>
      <c r="N29" s="155">
        <f>IF(AND('NSW Oct 2019'!L23&gt;0,'NSW Oct 2019'!M23&gt;0),IF($C$5*F29/'NSW Oct 2019'!AR23&lt;'NSW Oct 2019'!L23,0,IF(($C$5*F29/'NSW Oct 2019'!AR23-'NSW Oct 2019'!L23)&lt;=('NSW Oct 2019'!M23+'NSW Oct 2019'!L23),((($C$5*F29/'NSW Oct 2019'!AR23-'NSW Oct 2019'!L23)*'NSW Oct 2019'!AD23/100))*'NSW Oct 2019'!AR23,((('NSW Oct 2019'!M23)*'NSW Oct 2019'!AD23/100)*'NSW Oct 2019'!AR23))),0)</f>
        <v>816.27272727272725</v>
      </c>
      <c r="O29" s="155">
        <f>IF(AND('NSW Oct 2019'!M23&gt;0,'NSW Oct 2019'!N23&gt;0),IF($C$5*F29/'NSW Oct 2019'!AR23&lt;('NSW Oct 2019'!L23+'NSW Oct 2019'!M23),0,IF(($C$5*F29/'NSW Oct 2019'!AR23-'NSW Oct 2019'!L23+'NSW Oct 2019'!M23)&lt;=('NSW Oct 2019'!L23+'NSW Oct 2019'!M23+'NSW Oct 2019'!N23),((($C$5*F29/'NSW Oct 2019'!AR23-('NSW Oct 2019'!L23+'NSW Oct 2019'!M23))*'NSW Oct 2019'!AE23/100))*'NSW Oct 2019'!AR23,('NSW Oct 2019'!N23*'NSW Oct 2019'!AE23/100)*'NSW Oct 2019'!AR23)),0)</f>
        <v>0</v>
      </c>
      <c r="P29" s="155">
        <f>IF(AND('NSW Oct 2019'!N23&gt;0,'NSW Oct 2019'!O23&gt;0),IF($C$5*F29/'NSW Oct 2019'!AR23&lt;('NSW Oct 2019'!L23+'NSW Oct 2019'!M23+'NSW Oct 2019'!N23),0,IF(($C$5*F29/'NSW Oct 2019'!AR23-'NSW Oct 2019'!L23+'NSW Oct 2019'!M23+'NSW Oct 2019'!N23)&lt;=('NSW Oct 2019'!L23+'NSW Oct 2019'!M23+'NSW Oct 2019'!N23+'NSW Oct 2019'!O23),(($C$5*F29/'NSW Oct 2019'!AR23-('NSW Oct 2019'!L23+'NSW Oct 2019'!M23+'NSW Oct 2019'!N23))*'NSW Oct 2019'!AF23/100)*'NSW Oct 2019'!AR23,('NSW Oct 2019'!O23*'NSW Oct 2019'!AF23/100)*'NSW Oct 2019'!AR23)),0)</f>
        <v>0</v>
      </c>
      <c r="Q29" s="155">
        <f>IF(AND('NSW Oct 2019'!P23&gt;0,'NSW Oct 2019'!P23&gt;0),IF($C$5*F29/'NSW Oct 2019'!AR23&lt;('NSW Oct 2019'!L23+'NSW Oct 2019'!M23+'NSW Oct 2019'!N23+'NSW Oct 2019'!O23),0,IF(($C$5*F29/'NSW Oct 2019'!AR23-'NSW Oct 2019'!L23+'NSW Oct 2019'!M23+'NSW Oct 2019'!N23+'NSW Oct 2019'!O23)&lt;=('NSW Oct 2019'!L23+'NSW Oct 2019'!M23+'NSW Oct 2019'!N23+'NSW Oct 2019'!O23+'NSW Oct 2019'!P23),(($C$5*F29/'NSW Oct 2019'!AR23-('NSW Oct 2019'!L23+'NSW Oct 2019'!M23+'NSW Oct 2019'!N23+'NSW Oct 2019'!O23))*'NSW Oct 2019'!AG23/100)*'NSW Oct 2019'!AR23,('NSW Oct 2019'!P23*'NSW Oct 2019'!AG23/100)*'NSW Oct 2019'!AR23)),0)</f>
        <v>0</v>
      </c>
      <c r="R29" s="155">
        <f>IF(AND('NSW Oct 2019'!P23&gt;0,'NSW Oct 2019'!O23&gt;0),IF(($C$5*F29/'NSW Oct 2019'!AR23&lt;SUM('NSW Oct 2019'!L23:P23)),(0),($C$5*F29/'NSW Oct 2019'!AR23-SUM('NSW Oct 2019'!L23:P23))*'NSW Oct 2019'!AB23/100)* 'NSW Oct 2019'!AR23,IF(AND('NSW Oct 2019'!O23&gt;0,'NSW Oct 2019'!P23=""),IF(($C$5*F29/'NSW Oct 2019'!AR23&lt; SUM('NSW Oct 2019'!L23:O23)),(0),($C$5*F29/'NSW Oct 2019'!AR23-SUM('NSW Oct 2019'!L23:O23))*'NSW Oct 2019'!AG23/100)* 'NSW Oct 2019'!AR23,IF(AND('NSW Oct 2019'!N23&gt;0,'NSW Oct 2019'!O23=""),IF(($C$5*F29/'NSW Oct 2019'!AR23&lt; SUM('NSW Oct 2019'!L23:N23)),(0),($C$5*F29/'NSW Oct 2019'!AR23-SUM('NSW Oct 2019'!L23:N23))*'NSW Oct 2019'!AF23/100)* 'NSW Oct 2019'!AR23,IF(AND('NSW Oct 2019'!M23&gt;0,'NSW Oct 2019'!N23=""),IF(($C$5*F29/'NSW Oct 2019'!AR23&lt;'NSW Oct 2019'!M23+'NSW Oct 2019'!L23),(0),(($C$5*F29/'NSW Oct 2019'!AR23-('NSW Oct 2019'!M23+'NSW Oct 2019'!L23))*'NSW Oct 2019'!AE23/100))*'NSW Oct 2019'!AR23,IF(AND('NSW Oct 2019'!L23&gt;0,'NSW Oct 2019'!M23=""&gt;0),IF(($C$5*F29/'NSW Oct 2019'!AR23&lt;'NSW Oct 2019'!L23),(0),($C$5*F29/'NSW Oct 2019'!AR23-'NSW Oct 2019'!L23)*'NSW Oct 2019'!AD23/100)*'NSW Oct 2019'!AR23,0)))))</f>
        <v>0</v>
      </c>
      <c r="S29" s="273">
        <f t="shared" si="1"/>
        <v>2023.6363636363635</v>
      </c>
      <c r="T29" s="268">
        <f t="shared" si="2"/>
        <v>2306.2923636363635</v>
      </c>
      <c r="U29" s="151">
        <f t="shared" si="3"/>
        <v>2536.9216000000001</v>
      </c>
      <c r="V29" s="154">
        <f>'NSW Oct 2019'!AT23</f>
        <v>0</v>
      </c>
      <c r="W29" s="154">
        <f>'NSW Oct 2019'!AU23</f>
        <v>0</v>
      </c>
      <c r="X29" s="154">
        <f>'NSW Oct 2019'!AV23</f>
        <v>0</v>
      </c>
      <c r="Y29" s="154">
        <f>'NSW Oct 2019'!AW23</f>
        <v>0</v>
      </c>
      <c r="Z29" s="268" t="str">
        <f t="shared" si="8"/>
        <v>No discount</v>
      </c>
      <c r="AA29" s="268" t="str">
        <f t="shared" si="9"/>
        <v>Exclusive</v>
      </c>
      <c r="AB29" s="268">
        <f t="shared" si="4"/>
        <v>2306.2923636363635</v>
      </c>
      <c r="AC29" s="268">
        <f t="shared" si="5"/>
        <v>2306.2923636363635</v>
      </c>
      <c r="AD29" s="149">
        <f t="shared" si="6"/>
        <v>2536.9216000000001</v>
      </c>
      <c r="AE29" s="149">
        <f t="shared" si="7"/>
        <v>2536.9216000000001</v>
      </c>
      <c r="AF29" s="211">
        <f>'NSW Oct 2019'!BF22</f>
        <v>12</v>
      </c>
      <c r="AG29" s="153" t="str">
        <f>'NSW Oct 2019'!BG22</f>
        <v>n</v>
      </c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</row>
    <row r="30" spans="1:148" ht="23" customHeight="1" thickTop="1">
      <c r="A30" s="416" t="str">
        <f>'NSW Oct 2019'!D24</f>
        <v>AGN Tumut</v>
      </c>
      <c r="B30" s="139" t="str">
        <f>'NSW Oct 2019'!F24</f>
        <v>Origin Energy</v>
      </c>
      <c r="C30" s="139" t="str">
        <f>'NSW Oct 2019'!G24</f>
        <v>Business Flexi</v>
      </c>
      <c r="D30" s="134">
        <f>365*'NSW Oct 2019'!H24/100</f>
        <v>336.71249999999998</v>
      </c>
      <c r="E30" s="264">
        <f>IF('NSW Oct 2019'!AQ24=3,0.5,IF('NSW Oct 2019'!AQ24=2,0.33,0))</f>
        <v>0.5</v>
      </c>
      <c r="F30" s="264">
        <f t="shared" si="0"/>
        <v>0.5</v>
      </c>
      <c r="G30" s="134">
        <f>IF('NSW Oct 2019'!K24="",($C$5*E30/'NSW Oct 2019'!AQ24*'NSW Oct 2019'!W24/100)*'NSW Oct 2019'!AQ24,IF($C$5*E30/'NSW Oct 2019'!AQ24&gt;='NSW Oct 2019'!L24,('NSW Oct 2019'!L24*'NSW Oct 2019'!W24/100)*'NSW Oct 2019'!AQ24,($C$5*E30/'NSW Oct 2019'!AQ24*'NSW Oct 2019'!W24/100)*'NSW Oct 2019'!AQ24))</f>
        <v>1163.6363636363637</v>
      </c>
      <c r="H30" s="134">
        <f>IF(AND('NSW Oct 2019'!L24&gt;0,'NSW Oct 2019'!M24&gt;0),IF($C$5*E30/'NSW Oct 2019'!AQ24&lt;'NSW Oct 2019'!L24,0,IF(($C$5*E30/'NSW Oct 2019'!AQ24-'NSW Oct 2019'!L24)&lt;=('NSW Oct 2019'!M24+'NSW Oct 2019'!L24),((($C$5*E30/'NSW Oct 2019'!AQ24-'NSW Oct 2019'!L24)*'NSW Oct 2019'!X24/100))*'NSW Oct 2019'!AQ24,((('NSW Oct 2019'!M24)*'NSW Oct 2019'!X24/100)*'NSW Oct 2019'!AQ24))),0)</f>
        <v>0</v>
      </c>
      <c r="I30" s="134">
        <f>IF(AND('NSW Oct 2019'!M24&gt;0,'NSW Oct 2019'!N24&gt;0),IF($C$5*E30/'NSW Oct 2019'!AQ24&lt;('NSW Oct 2019'!L24+'NSW Oct 2019'!M24),0,IF(($C$5*E30/'NSW Oct 2019'!AQ24-'NSW Oct 2019'!L24+'NSW Oct 2019'!M24)&lt;=('NSW Oct 2019'!L24+'NSW Oct 2019'!M24+'NSW Oct 2019'!N24),((($C$5*E30/'NSW Oct 2019'!AQ24-('NSW Oct 2019'!L24+'NSW Oct 2019'!M24))*'NSW Oct 2019'!Y24/100))*'NSW Oct 2019'!AQ24,('NSW Oct 2019'!N24*'NSW Oct 2019'!Y24/100)* 'NSW Oct 2019'!AQ24)),0)</f>
        <v>0</v>
      </c>
      <c r="J30" s="134">
        <f>IF(AND('NSW Oct 2019'!N24&gt;0,'NSW Oct 2019'!O24&gt;0),IF($C$5*E30/'NSW Oct 2019'!AQ24&lt;('NSW Oct 2019'!L24+'NSW Oct 2019'!M24+'NSW Oct 2019'!N24),0,IF(($C$5*E30/'NSW Oct 2019'!AQ24-'NSW Oct 2019'!L24+'NSW Oct 2019'!M24+'NSW Oct 2019'!N24)&lt;=('NSW Oct 2019'!L24+'NSW Oct 2019'!M24+'NSW Oct 2019'!N24+'NSW Oct 2019'!O24),(($C$5*E30/'NSW Oct 2019'!AQ24-('NSW Oct 2019'!L24+'NSW Oct 2019'!M24+'NSW Oct 2019'!N24))*'NSW Oct 2019'!Z24/100)*'NSW Oct 2019'!AQ24,('NSW Oct 2019'!O24*'NSW Oct 2019'!Z24/100)*'NSW Oct 2019'!AQ24)),0)</f>
        <v>0</v>
      </c>
      <c r="K30" s="134">
        <f>IF(AND('NSW Oct 2019'!O24&gt;0,'NSW Oct 2019'!P24&gt;0),IF($C$5*E30/'NSW Oct 2019'!AQ24&lt;('NSW Oct 2019'!L24+'NSW Oct 2019'!M24+'NSW Oct 2019'!N24+'NSW Oct 2019'!O24),0,IF(($C$5*E30/'NSW Oct 2019'!AQ24-'NSW Oct 2019'!L24+'NSW Oct 2019'!M24+'NSW Oct 2019'!N24+'NSW Oct 2019'!O24)&lt;=('NSW Oct 2019'!L24+'NSW Oct 2019'!M24+'NSW Oct 2019'!N24+'NSW Oct 2019'!O24+'NSW Oct 2019'!P24),(($C$5*E30/'NSW Oct 2019'!AQ24-('NSW Oct 2019'!L24+'NSW Oct 2019'!M24+'NSW Oct 2019'!N24+'NSW Oct 2019'!O24))*'NSW Oct 2019'!AA24/100)*'NSW Oct 2019'!AQ24,('NSW Oct 2019'!P24*'NSW Oct 2019'!AA24/100)*'NSW Oct 2019'!AQ24)),0)</f>
        <v>0</v>
      </c>
      <c r="L30" s="134">
        <f>IF(AND('NSW Oct 2019'!P24&gt;0,'NSW Oct 2019'!O24&gt;0),IF(($C$5*E30/'NSW Oct 2019'!AQ24&lt;SUM('NSW Oct 2019'!L24:P24)),(0),($C$5*E30/'NSW Oct 2019'!AQ24-SUM('NSW Oct 2019'!L24:P24))*'NSW Oct 2019'!AB24/100)* 'NSW Oct 2019'!AQ24,IF(AND('NSW Oct 2019'!O24&gt;0,'NSW Oct 2019'!P24=""),IF(($C$5*E30/'NSW Oct 2019'!AQ24&lt; SUM('NSW Oct 2019'!L24:O24)),(0),($C$5*E30/'NSW Oct 2019'!AQ24-SUM('NSW Oct 2019'!L24:O24))*'NSW Oct 2019'!AA24/100)* 'NSW Oct 2019'!AQ24,IF(AND('NSW Oct 2019'!N24&gt;0,'NSW Oct 2019'!O24=""),IF(($C$5*E30/'NSW Oct 2019'!AQ24&lt; SUM('NSW Oct 2019'!L24:N24)),(0),($C$5*E30/'NSW Oct 2019'!AQ24-SUM('NSW Oct 2019'!L24:N24))*'NSW Oct 2019'!Z24/100)* 'NSW Oct 2019'!AQ24,IF(AND('NSW Oct 2019'!M24&gt;0,'NSW Oct 2019'!N24=""),IF(($C$5*E30/'NSW Oct 2019'!AQ24&lt;'NSW Oct 2019'!M24+'NSW Oct 2019'!L24),(0),(($C$5*E30/'NSW Oct 2019'!AQ24-('NSW Oct 2019'!M24+'NSW Oct 2019'!L24))*'NSW Oct 2019'!Y24/100))*'NSW Oct 2019'!AQ24,IF(AND('NSW Oct 2019'!L24&gt;0,'NSW Oct 2019'!M24=""&gt;0),IF(($C$5*E30/'NSW Oct 2019'!AQ24&lt;'NSW Oct 2019'!L24),(0),($C$5*E30/'NSW Oct 2019'!AQ24-'NSW Oct 2019'!L24)*'NSW Oct 2019'!X24/100)*'NSW Oct 2019'!AQ24,0)))))</f>
        <v>0</v>
      </c>
      <c r="M30" s="134">
        <f>IF('NSW Oct 2019'!K24="",($C$5*F30/'NSW Oct 2019'!AR24*'NSW Oct 2019'!AC24/100)*'NSW Oct 2019'!AR24,IF($C$5*F30/'NSW Oct 2019'!AR24&gt;='NSW Oct 2019'!L24,('NSW Oct 2019'!L24*'NSW Oct 2019'!AC24/100)*'NSW Oct 2019'!AR24,($C$5*F30/'NSW Oct 2019'!AR24*'NSW Oct 2019'!AC24/100)*'NSW Oct 2019'!AR24))</f>
        <v>1163.6363636363637</v>
      </c>
      <c r="N30" s="134">
        <f>IF(AND('NSW Oct 2019'!L24&gt;0,'NSW Oct 2019'!M24&gt;0),IF($C$5*F30/'NSW Oct 2019'!AR24&lt;'NSW Oct 2019'!L24,0,IF(($C$5*F30/'NSW Oct 2019'!AR24-'NSW Oct 2019'!L24)&lt;=('NSW Oct 2019'!M24+'NSW Oct 2019'!L24),((($C$5*F30/'NSW Oct 2019'!AR24-'NSW Oct 2019'!L24)*'NSW Oct 2019'!AD24/100))*'NSW Oct 2019'!AR24,((('NSW Oct 2019'!M24)*'NSW Oct 2019'!AD24/100)*'NSW Oct 2019'!AR24))),0)</f>
        <v>0</v>
      </c>
      <c r="O30" s="134">
        <f>IF(AND('NSW Oct 2019'!M24&gt;0,'NSW Oct 2019'!N24&gt;0),IF($C$5*F30/'NSW Oct 2019'!AR24&lt;('NSW Oct 2019'!L24+'NSW Oct 2019'!M24),0,IF(($C$5*F30/'NSW Oct 2019'!AR24-'NSW Oct 2019'!L24+'NSW Oct 2019'!M24)&lt;=('NSW Oct 2019'!L24+'NSW Oct 2019'!M24+'NSW Oct 2019'!N24),((($C$5*F30/'NSW Oct 2019'!AR24-('NSW Oct 2019'!L24+'NSW Oct 2019'!M24))*'NSW Oct 2019'!AE24/100))*'NSW Oct 2019'!AR24,('NSW Oct 2019'!N24*'NSW Oct 2019'!AE24/100)*'NSW Oct 2019'!AR24)),0)</f>
        <v>0</v>
      </c>
      <c r="P30" s="134">
        <f>IF(AND('NSW Oct 2019'!N24&gt;0,'NSW Oct 2019'!O24&gt;0),IF($C$5*F30/'NSW Oct 2019'!AR24&lt;('NSW Oct 2019'!L24+'NSW Oct 2019'!M24+'NSW Oct 2019'!N24),0,IF(($C$5*F30/'NSW Oct 2019'!AR24-'NSW Oct 2019'!L24+'NSW Oct 2019'!M24+'NSW Oct 2019'!N24)&lt;=('NSW Oct 2019'!L24+'NSW Oct 2019'!M24+'NSW Oct 2019'!N24+'NSW Oct 2019'!O24),(($C$5*F30/'NSW Oct 2019'!AR24-('NSW Oct 2019'!L24+'NSW Oct 2019'!M24+'NSW Oct 2019'!N24))*'NSW Oct 2019'!AF24/100)*'NSW Oct 2019'!AR24,('NSW Oct 2019'!O24*'NSW Oct 2019'!AF24/100)*'NSW Oct 2019'!AR24)),0)</f>
        <v>0</v>
      </c>
      <c r="Q30" s="134">
        <f>IF(AND('NSW Oct 2019'!P24&gt;0,'NSW Oct 2019'!P24&gt;0),IF($C$5*F30/'NSW Oct 2019'!AR24&lt;('NSW Oct 2019'!L24+'NSW Oct 2019'!M24+'NSW Oct 2019'!N24+'NSW Oct 2019'!O24),0,IF(($C$5*F30/'NSW Oct 2019'!AR24-'NSW Oct 2019'!L24+'NSW Oct 2019'!M24+'NSW Oct 2019'!N24+'NSW Oct 2019'!O24)&lt;=('NSW Oct 2019'!L24+'NSW Oct 2019'!M24+'NSW Oct 2019'!N24+'NSW Oct 2019'!O24+'NSW Oct 2019'!P24),(($C$5*F30/'NSW Oct 2019'!AR24-('NSW Oct 2019'!L24+'NSW Oct 2019'!M24+'NSW Oct 2019'!N24+'NSW Oct 2019'!O24))*'NSW Oct 2019'!AG24/100)*'NSW Oct 2019'!AR24,('NSW Oct 2019'!P24*'NSW Oct 2019'!AG24/100)*'NSW Oct 2019'!AR24)),0)</f>
        <v>0</v>
      </c>
      <c r="R30" s="134">
        <f>IF(AND('NSW Oct 2019'!P24&gt;0,'NSW Oct 2019'!O24&gt;0),IF(($C$5*F30/'NSW Oct 2019'!AR24&lt;SUM('NSW Oct 2019'!L24:P24)),(0),($C$5*F30/'NSW Oct 2019'!AR24-SUM('NSW Oct 2019'!L24:P24))*'NSW Oct 2019'!AB24/100)* 'NSW Oct 2019'!AR24,IF(AND('NSW Oct 2019'!O24&gt;0,'NSW Oct 2019'!P24=""),IF(($C$5*F30/'NSW Oct 2019'!AR24&lt; SUM('NSW Oct 2019'!L24:O24)),(0),($C$5*F30/'NSW Oct 2019'!AR24-SUM('NSW Oct 2019'!L24:O24))*'NSW Oct 2019'!AG24/100)* 'NSW Oct 2019'!AR24,IF(AND('NSW Oct 2019'!N24&gt;0,'NSW Oct 2019'!O24=""),IF(($C$5*F30/'NSW Oct 2019'!AR24&lt; SUM('NSW Oct 2019'!L24:N24)),(0),($C$5*F30/'NSW Oct 2019'!AR24-SUM('NSW Oct 2019'!L24:N24))*'NSW Oct 2019'!AF24/100)* 'NSW Oct 2019'!AR24,IF(AND('NSW Oct 2019'!M24&gt;0,'NSW Oct 2019'!N24=""),IF(($C$5*F30/'NSW Oct 2019'!AR24&lt;'NSW Oct 2019'!M24+'NSW Oct 2019'!L24),(0),(($C$5*F30/'NSW Oct 2019'!AR24-('NSW Oct 2019'!M24+'NSW Oct 2019'!L24))*'NSW Oct 2019'!AE24/100))*'NSW Oct 2019'!AR24,IF(AND('NSW Oct 2019'!L24&gt;0,'NSW Oct 2019'!M24=""&gt;0),IF(($C$5*F30/'NSW Oct 2019'!AR24&lt;'NSW Oct 2019'!L24),(0),($C$5*F30/'NSW Oct 2019'!AR24-'NSW Oct 2019'!L24)*'NSW Oct 2019'!AD24/100)*'NSW Oct 2019'!AR24,0)))))</f>
        <v>0</v>
      </c>
      <c r="S30" s="234">
        <f t="shared" si="1"/>
        <v>2327.2727272727275</v>
      </c>
      <c r="T30" s="269">
        <f t="shared" si="2"/>
        <v>2663.9852272727276</v>
      </c>
      <c r="U30" s="140">
        <f t="shared" si="3"/>
        <v>2930.3837500000004</v>
      </c>
      <c r="V30" s="139">
        <f>'NSW Oct 2019'!AT24</f>
        <v>12</v>
      </c>
      <c r="W30" s="139">
        <f>'NSW Oct 2019'!AU24</f>
        <v>0</v>
      </c>
      <c r="X30" s="139">
        <f>'NSW Oct 2019'!AV24</f>
        <v>0</v>
      </c>
      <c r="Y30" s="139">
        <f>'NSW Oct 2019'!AW24</f>
        <v>0</v>
      </c>
      <c r="Z30" s="269" t="str">
        <f t="shared" si="8"/>
        <v>Guaranteed off bill</v>
      </c>
      <c r="AA30" s="269" t="str">
        <f t="shared" si="9"/>
        <v>Inclusive</v>
      </c>
      <c r="AB30" s="243">
        <f t="shared" si="4"/>
        <v>2344.3070000000002</v>
      </c>
      <c r="AC30" s="243">
        <f t="shared" si="5"/>
        <v>2344.3070000000002</v>
      </c>
      <c r="AD30" s="122">
        <f t="shared" si="6"/>
        <v>2578.7377000000006</v>
      </c>
      <c r="AE30" s="122">
        <f t="shared" si="7"/>
        <v>2578.7377000000006</v>
      </c>
      <c r="AF30" s="212">
        <f>'NSW Oct 2019'!BF23</f>
        <v>0</v>
      </c>
      <c r="AG30" s="142" t="str">
        <f>'NSW Oct 2019'!BG23</f>
        <v>n</v>
      </c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</row>
    <row r="31" spans="1:148" ht="23" customHeight="1" thickBot="1">
      <c r="A31" s="418"/>
      <c r="B31" s="154" t="str">
        <f>'NSW Oct 2019'!F25</f>
        <v>Red Energy</v>
      </c>
      <c r="C31" s="154" t="str">
        <f>'NSW Oct 2019'!G25</f>
        <v xml:space="preserve">Business Saver </v>
      </c>
      <c r="D31" s="155">
        <f>365*'NSW Oct 2019'!H25/100</f>
        <v>270.10000000000002</v>
      </c>
      <c r="E31" s="265">
        <f>IF('NSW Oct 2019'!AQ25=3,0.5,IF('NSW Oct 2019'!AQ25=2,0.33,0))</f>
        <v>0.5</v>
      </c>
      <c r="F31" s="265">
        <f t="shared" si="0"/>
        <v>0.5</v>
      </c>
      <c r="G31" s="155">
        <f>IF('NSW Oct 2019'!K25="",($C$5*E31/'NSW Oct 2019'!AQ25*'NSW Oct 2019'!W25/100)*'NSW Oct 2019'!AQ25,IF($C$5*E31/'NSW Oct 2019'!AQ25&gt;='NSW Oct 2019'!L25,('NSW Oct 2019'!L25*'NSW Oct 2019'!W25/100)*'NSW Oct 2019'!AQ25,($C$5*E31/'NSW Oct 2019'!AQ25*'NSW Oct 2019'!W25/100)*'NSW Oct 2019'!AQ25))</f>
        <v>1350.0000000000002</v>
      </c>
      <c r="H31" s="155">
        <f>IF(AND('NSW Oct 2019'!L25&gt;0,'NSW Oct 2019'!M25&gt;0),IF($C$5*E31/'NSW Oct 2019'!AQ25&lt;'NSW Oct 2019'!L25,0,IF(($C$5*E31/'NSW Oct 2019'!AQ25-'NSW Oct 2019'!L25)&lt;=('NSW Oct 2019'!M25+'NSW Oct 2019'!L25),((($C$5*E31/'NSW Oct 2019'!AQ25-'NSW Oct 2019'!L25)*'NSW Oct 2019'!X25/100))*'NSW Oct 2019'!AQ25,((('NSW Oct 2019'!M25)*'NSW Oct 2019'!X25/100)*'NSW Oct 2019'!AQ25))),0)</f>
        <v>0</v>
      </c>
      <c r="I31" s="155">
        <f>IF(AND('NSW Oct 2019'!M25&gt;0,'NSW Oct 2019'!N25&gt;0),IF($C$5*E31/'NSW Oct 2019'!AQ25&lt;('NSW Oct 2019'!L25+'NSW Oct 2019'!M25),0,IF(($C$5*E31/'NSW Oct 2019'!AQ25-'NSW Oct 2019'!L25+'NSW Oct 2019'!M25)&lt;=('NSW Oct 2019'!L25+'NSW Oct 2019'!M25+'NSW Oct 2019'!N25),((($C$5*E31/'NSW Oct 2019'!AQ25-('NSW Oct 2019'!L25+'NSW Oct 2019'!M25))*'NSW Oct 2019'!Y25/100))*'NSW Oct 2019'!AQ25,('NSW Oct 2019'!N25*'NSW Oct 2019'!Y25/100)* 'NSW Oct 2019'!AQ25)),0)</f>
        <v>0</v>
      </c>
      <c r="J31" s="155">
        <f>IF(AND('NSW Oct 2019'!N25&gt;0,'NSW Oct 2019'!O25&gt;0),IF($C$5*E31/'NSW Oct 2019'!AQ25&lt;('NSW Oct 2019'!L25+'NSW Oct 2019'!M25+'NSW Oct 2019'!N25),0,IF(($C$5*E31/'NSW Oct 2019'!AQ25-'NSW Oct 2019'!L25+'NSW Oct 2019'!M25+'NSW Oct 2019'!N25)&lt;=('NSW Oct 2019'!L25+'NSW Oct 2019'!M25+'NSW Oct 2019'!N25+'NSW Oct 2019'!O25),(($C$5*E31/'NSW Oct 2019'!AQ25-('NSW Oct 2019'!L25+'NSW Oct 2019'!M25+'NSW Oct 2019'!N25))*'NSW Oct 2019'!Z25/100)*'NSW Oct 2019'!AQ25,('NSW Oct 2019'!O25*'NSW Oct 2019'!Z25/100)*'NSW Oct 2019'!AQ25)),0)</f>
        <v>0</v>
      </c>
      <c r="K31" s="155">
        <f>IF(AND('NSW Oct 2019'!O25&gt;0,'NSW Oct 2019'!P25&gt;0),IF($C$5*E31/'NSW Oct 2019'!AQ25&lt;('NSW Oct 2019'!L25+'NSW Oct 2019'!M25+'NSW Oct 2019'!N25+'NSW Oct 2019'!O25),0,IF(($C$5*E31/'NSW Oct 2019'!AQ25-'NSW Oct 2019'!L25+'NSW Oct 2019'!M25+'NSW Oct 2019'!N25+'NSW Oct 2019'!O25)&lt;=('NSW Oct 2019'!L25+'NSW Oct 2019'!M25+'NSW Oct 2019'!N25+'NSW Oct 2019'!O25+'NSW Oct 2019'!P25),(($C$5*E31/'NSW Oct 2019'!AQ25-('NSW Oct 2019'!L25+'NSW Oct 2019'!M25+'NSW Oct 2019'!N25+'NSW Oct 2019'!O25))*'NSW Oct 2019'!AA25/100)*'NSW Oct 2019'!AQ25,('NSW Oct 2019'!P25*'NSW Oct 2019'!AA25/100)*'NSW Oct 2019'!AQ25)),0)</f>
        <v>0</v>
      </c>
      <c r="L31" s="155">
        <f>IF(AND('NSW Oct 2019'!P25&gt;0,'NSW Oct 2019'!O25&gt;0),IF(($C$5*E31/'NSW Oct 2019'!AQ25&lt;SUM('NSW Oct 2019'!L25:P25)),(0),($C$5*E31/'NSW Oct 2019'!AQ25-SUM('NSW Oct 2019'!L25:P25))*'NSW Oct 2019'!AB25/100)* 'NSW Oct 2019'!AQ25,IF(AND('NSW Oct 2019'!O25&gt;0,'NSW Oct 2019'!P25=""),IF(($C$5*E31/'NSW Oct 2019'!AQ25&lt; SUM('NSW Oct 2019'!L25:O25)),(0),($C$5*E31/'NSW Oct 2019'!AQ25-SUM('NSW Oct 2019'!L25:O25))*'NSW Oct 2019'!AA25/100)* 'NSW Oct 2019'!AQ25,IF(AND('NSW Oct 2019'!N25&gt;0,'NSW Oct 2019'!O25=""),IF(($C$5*E31/'NSW Oct 2019'!AQ25&lt; SUM('NSW Oct 2019'!L25:N25)),(0),($C$5*E31/'NSW Oct 2019'!AQ25-SUM('NSW Oct 2019'!L25:N25))*'NSW Oct 2019'!Z25/100)* 'NSW Oct 2019'!AQ25,IF(AND('NSW Oct 2019'!M25&gt;0,'NSW Oct 2019'!N25=""),IF(($C$5*E31/'NSW Oct 2019'!AQ25&lt;'NSW Oct 2019'!M25+'NSW Oct 2019'!L25),(0),(($C$5*E31/'NSW Oct 2019'!AQ25-('NSW Oct 2019'!M25+'NSW Oct 2019'!L25))*'NSW Oct 2019'!Y25/100))*'NSW Oct 2019'!AQ25,IF(AND('NSW Oct 2019'!L25&gt;0,'NSW Oct 2019'!M25=""&gt;0),IF(($C$5*E31/'NSW Oct 2019'!AQ25&lt;'NSW Oct 2019'!L25),(0),($C$5*E31/'NSW Oct 2019'!AQ25-'NSW Oct 2019'!L25)*'NSW Oct 2019'!X25/100)*'NSW Oct 2019'!AQ25,0)))))</f>
        <v>0</v>
      </c>
      <c r="M31" s="155">
        <f>IF('NSW Oct 2019'!K25="",($C$5*F31/'NSW Oct 2019'!AR25*'NSW Oct 2019'!AC25/100)*'NSW Oct 2019'!AR25,IF($C$5*F31/'NSW Oct 2019'!AR25&gt;='NSW Oct 2019'!L25,('NSW Oct 2019'!L25*'NSW Oct 2019'!AC25/100)*'NSW Oct 2019'!AR25,($C$5*F31/'NSW Oct 2019'!AR25*'NSW Oct 2019'!AC25/100)*'NSW Oct 2019'!AR25))</f>
        <v>1350.0000000000002</v>
      </c>
      <c r="N31" s="155">
        <f>IF(AND('NSW Oct 2019'!L25&gt;0,'NSW Oct 2019'!M25&gt;0),IF($C$5*F31/'NSW Oct 2019'!AR25&lt;'NSW Oct 2019'!L25,0,IF(($C$5*F31/'NSW Oct 2019'!AR25-'NSW Oct 2019'!L25)&lt;=('NSW Oct 2019'!M25+'NSW Oct 2019'!L25),((($C$5*F31/'NSW Oct 2019'!AR25-'NSW Oct 2019'!L25)*'NSW Oct 2019'!AD25/100))*'NSW Oct 2019'!AR25,((('NSW Oct 2019'!M25)*'NSW Oct 2019'!AD25/100)*'NSW Oct 2019'!AR25))),0)</f>
        <v>0</v>
      </c>
      <c r="O31" s="155">
        <f>IF(AND('NSW Oct 2019'!M25&gt;0,'NSW Oct 2019'!N25&gt;0),IF($C$5*F31/'NSW Oct 2019'!AR25&lt;('NSW Oct 2019'!L25+'NSW Oct 2019'!M25),0,IF(($C$5*F31/'NSW Oct 2019'!AR25-'NSW Oct 2019'!L25+'NSW Oct 2019'!M25)&lt;=('NSW Oct 2019'!L25+'NSW Oct 2019'!M25+'NSW Oct 2019'!N25),((($C$5*F31/'NSW Oct 2019'!AR25-('NSW Oct 2019'!L25+'NSW Oct 2019'!M25))*'NSW Oct 2019'!AE25/100))*'NSW Oct 2019'!AR25,('NSW Oct 2019'!N25*'NSW Oct 2019'!AE25/100)*'NSW Oct 2019'!AR25)),0)</f>
        <v>0</v>
      </c>
      <c r="P31" s="155">
        <f>IF(AND('NSW Oct 2019'!N25&gt;0,'NSW Oct 2019'!O25&gt;0),IF($C$5*F31/'NSW Oct 2019'!AR25&lt;('NSW Oct 2019'!L25+'NSW Oct 2019'!M25+'NSW Oct 2019'!N25),0,IF(($C$5*F31/'NSW Oct 2019'!AR25-'NSW Oct 2019'!L25+'NSW Oct 2019'!M25+'NSW Oct 2019'!N25)&lt;=('NSW Oct 2019'!L25+'NSW Oct 2019'!M25+'NSW Oct 2019'!N25+'NSW Oct 2019'!O25),(($C$5*F31/'NSW Oct 2019'!AR25-('NSW Oct 2019'!L25+'NSW Oct 2019'!M25+'NSW Oct 2019'!N25))*'NSW Oct 2019'!AF25/100)*'NSW Oct 2019'!AR25,('NSW Oct 2019'!O25*'NSW Oct 2019'!AF25/100)*'NSW Oct 2019'!AR25)),0)</f>
        <v>0</v>
      </c>
      <c r="Q31" s="155">
        <f>IF(AND('NSW Oct 2019'!P25&gt;0,'NSW Oct 2019'!P25&gt;0),IF($C$5*F31/'NSW Oct 2019'!AR25&lt;('NSW Oct 2019'!L25+'NSW Oct 2019'!M25+'NSW Oct 2019'!N25+'NSW Oct 2019'!O25),0,IF(($C$5*F31/'NSW Oct 2019'!AR25-'NSW Oct 2019'!L25+'NSW Oct 2019'!M25+'NSW Oct 2019'!N25+'NSW Oct 2019'!O25)&lt;=('NSW Oct 2019'!L25+'NSW Oct 2019'!M25+'NSW Oct 2019'!N25+'NSW Oct 2019'!O25+'NSW Oct 2019'!P25),(($C$5*F31/'NSW Oct 2019'!AR25-('NSW Oct 2019'!L25+'NSW Oct 2019'!M25+'NSW Oct 2019'!N25+'NSW Oct 2019'!O25))*'NSW Oct 2019'!AG25/100)*'NSW Oct 2019'!AR25,('NSW Oct 2019'!P25*'NSW Oct 2019'!AG25/100)*'NSW Oct 2019'!AR25)),0)</f>
        <v>0</v>
      </c>
      <c r="R31" s="155">
        <f>IF(AND('NSW Oct 2019'!P25&gt;0,'NSW Oct 2019'!O25&gt;0),IF(($C$5*F31/'NSW Oct 2019'!AR25&lt;SUM('NSW Oct 2019'!L25:P25)),(0),($C$5*F31/'NSW Oct 2019'!AR25-SUM('NSW Oct 2019'!L25:P25))*'NSW Oct 2019'!AB25/100)* 'NSW Oct 2019'!AR25,IF(AND('NSW Oct 2019'!O25&gt;0,'NSW Oct 2019'!P25=""),IF(($C$5*F31/'NSW Oct 2019'!AR25&lt; SUM('NSW Oct 2019'!L25:O25)),(0),($C$5*F31/'NSW Oct 2019'!AR25-SUM('NSW Oct 2019'!L25:O25))*'NSW Oct 2019'!AG25/100)* 'NSW Oct 2019'!AR25,IF(AND('NSW Oct 2019'!N25&gt;0,'NSW Oct 2019'!O25=""),IF(($C$5*F31/'NSW Oct 2019'!AR25&lt; SUM('NSW Oct 2019'!L25:N25)),(0),($C$5*F31/'NSW Oct 2019'!AR25-SUM('NSW Oct 2019'!L25:N25))*'NSW Oct 2019'!AF25/100)* 'NSW Oct 2019'!AR25,IF(AND('NSW Oct 2019'!M25&gt;0,'NSW Oct 2019'!N25=""),IF(($C$5*F31/'NSW Oct 2019'!AR25&lt;'NSW Oct 2019'!M25+'NSW Oct 2019'!L25),(0),(($C$5*F31/'NSW Oct 2019'!AR25-('NSW Oct 2019'!M25+'NSW Oct 2019'!L25))*'NSW Oct 2019'!AE25/100))*'NSW Oct 2019'!AR25,IF(AND('NSW Oct 2019'!L25&gt;0,'NSW Oct 2019'!M25=""&gt;0),IF(($C$5*F31/'NSW Oct 2019'!AR25&lt;'NSW Oct 2019'!L25),(0),($C$5*F31/'NSW Oct 2019'!AR25-'NSW Oct 2019'!L25)*'NSW Oct 2019'!AD25/100)*'NSW Oct 2019'!AR25,0)))))</f>
        <v>0</v>
      </c>
      <c r="S31" s="273">
        <f t="shared" si="1"/>
        <v>2700.0000000000005</v>
      </c>
      <c r="T31" s="268">
        <f t="shared" si="2"/>
        <v>2970.1000000000004</v>
      </c>
      <c r="U31" s="151">
        <f t="shared" si="3"/>
        <v>3267.1100000000006</v>
      </c>
      <c r="V31" s="154">
        <f>'NSW Oct 2019'!AT25</f>
        <v>0</v>
      </c>
      <c r="W31" s="154">
        <f>'NSW Oct 2019'!AU25</f>
        <v>0</v>
      </c>
      <c r="X31" s="154">
        <f>'NSW Oct 2019'!AV25</f>
        <v>0</v>
      </c>
      <c r="Y31" s="154">
        <f>'NSW Oct 2019'!AW25</f>
        <v>0</v>
      </c>
      <c r="Z31" s="268" t="str">
        <f t="shared" si="8"/>
        <v>No discount</v>
      </c>
      <c r="AA31" s="268" t="str">
        <f t="shared" si="9"/>
        <v>Inclusive</v>
      </c>
      <c r="AB31" s="268">
        <f t="shared" si="4"/>
        <v>2970.1000000000004</v>
      </c>
      <c r="AC31" s="268">
        <f t="shared" si="5"/>
        <v>2970.1000000000004</v>
      </c>
      <c r="AD31" s="149">
        <f t="shared" si="6"/>
        <v>3267.1100000000006</v>
      </c>
      <c r="AE31" s="149">
        <f t="shared" si="7"/>
        <v>3267.1100000000006</v>
      </c>
      <c r="AF31" s="211">
        <f>'NSW Oct 2019'!BF24</f>
        <v>12</v>
      </c>
      <c r="AG31" s="153" t="str">
        <f>'NSW Oct 2019'!BG24</f>
        <v>n</v>
      </c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</row>
    <row r="32" spans="1:148" ht="23" customHeight="1" thickTop="1" thickBot="1">
      <c r="A32" s="210" t="str">
        <f>'NSW Oct 2019'!D26</f>
        <v>AGN Wagga Wagga</v>
      </c>
      <c r="B32" s="169" t="str">
        <f>'NSW Oct 2019'!F26</f>
        <v>Origin Energy</v>
      </c>
      <c r="C32" s="169" t="str">
        <f>'NSW Oct 2019'!G26</f>
        <v>Business Flexi</v>
      </c>
      <c r="D32" s="166">
        <f>365*'NSW Oct 2019'!H26/100</f>
        <v>420.44349999999997</v>
      </c>
      <c r="E32" s="266">
        <f>IF('NSW Oct 2019'!AQ26=3,0.5,IF('NSW Oct 2019'!AQ26=2,0.33,0))</f>
        <v>0.5</v>
      </c>
      <c r="F32" s="266">
        <f t="shared" si="0"/>
        <v>0.5</v>
      </c>
      <c r="G32" s="166">
        <f>IF('NSW Oct 2019'!K26="",($C$5*E32/'NSW Oct 2019'!AQ26*'NSW Oct 2019'!W26/100)*'NSW Oct 2019'!AQ26,IF($C$5*E32/'NSW Oct 2019'!AQ26&gt;='NSW Oct 2019'!L26,('NSW Oct 2019'!L26*'NSW Oct 2019'!W26/100)*'NSW Oct 2019'!AQ26,($C$5*E32/'NSW Oct 2019'!AQ26*'NSW Oct 2019'!W26/100)*'NSW Oct 2019'!AQ26))</f>
        <v>880.00000000000011</v>
      </c>
      <c r="H32" s="166">
        <f>IF(AND('NSW Oct 2019'!L26&gt;0,'NSW Oct 2019'!M26&gt;0),IF($C$5*E32/'NSW Oct 2019'!AQ26&lt;'NSW Oct 2019'!L26,0,IF(($C$5*E32/'NSW Oct 2019'!AQ26-'NSW Oct 2019'!L26)&lt;=('NSW Oct 2019'!M26+'NSW Oct 2019'!L26),((($C$5*E32/'NSW Oct 2019'!AQ26-'NSW Oct 2019'!L26)*'NSW Oct 2019'!X26/100))*'NSW Oct 2019'!AQ26,((('NSW Oct 2019'!M26)*'NSW Oct 2019'!X26/100)*'NSW Oct 2019'!AQ26))),0)</f>
        <v>0</v>
      </c>
      <c r="I32" s="166">
        <f>IF(AND('NSW Oct 2019'!M26&gt;0,'NSW Oct 2019'!N26&gt;0),IF($C$5*E32/'NSW Oct 2019'!AQ26&lt;('NSW Oct 2019'!L26+'NSW Oct 2019'!M26),0,IF(($C$5*E32/'NSW Oct 2019'!AQ26-'NSW Oct 2019'!L26+'NSW Oct 2019'!M26)&lt;=('NSW Oct 2019'!L26+'NSW Oct 2019'!M26+'NSW Oct 2019'!N26),((($C$5*E32/'NSW Oct 2019'!AQ26-('NSW Oct 2019'!L26+'NSW Oct 2019'!M26))*'NSW Oct 2019'!Y26/100))*'NSW Oct 2019'!AQ26,('NSW Oct 2019'!N26*'NSW Oct 2019'!Y26/100)* 'NSW Oct 2019'!AQ26)),0)</f>
        <v>0</v>
      </c>
      <c r="J32" s="166">
        <f>IF(AND('NSW Oct 2019'!N26&gt;0,'NSW Oct 2019'!O26&gt;0),IF($C$5*E32/'NSW Oct 2019'!AQ26&lt;('NSW Oct 2019'!L26+'NSW Oct 2019'!M26+'NSW Oct 2019'!N26),0,IF(($C$5*E32/'NSW Oct 2019'!AQ26-'NSW Oct 2019'!L26+'NSW Oct 2019'!M26+'NSW Oct 2019'!N26)&lt;=('NSW Oct 2019'!L26+'NSW Oct 2019'!M26+'NSW Oct 2019'!N26+'NSW Oct 2019'!O26),(($C$5*E32/'NSW Oct 2019'!AQ26-('NSW Oct 2019'!L26+'NSW Oct 2019'!M26+'NSW Oct 2019'!N26))*'NSW Oct 2019'!Z26/100)*'NSW Oct 2019'!AQ26,('NSW Oct 2019'!O26*'NSW Oct 2019'!Z26/100)*'NSW Oct 2019'!AQ26)),0)</f>
        <v>0</v>
      </c>
      <c r="K32" s="166">
        <f>IF(AND('NSW Oct 2019'!O26&gt;0,'NSW Oct 2019'!P26&gt;0),IF($C$5*E32/'NSW Oct 2019'!AQ26&lt;('NSW Oct 2019'!L26+'NSW Oct 2019'!M26+'NSW Oct 2019'!N26+'NSW Oct 2019'!O26),0,IF(($C$5*E32/'NSW Oct 2019'!AQ26-'NSW Oct 2019'!L26+'NSW Oct 2019'!M26+'NSW Oct 2019'!N26+'NSW Oct 2019'!O26)&lt;=('NSW Oct 2019'!L26+'NSW Oct 2019'!M26+'NSW Oct 2019'!N26+'NSW Oct 2019'!O26+'NSW Oct 2019'!P26),(($C$5*E32/'NSW Oct 2019'!AQ26-('NSW Oct 2019'!L26+'NSW Oct 2019'!M26+'NSW Oct 2019'!N26+'NSW Oct 2019'!O26))*'NSW Oct 2019'!AA26/100)*'NSW Oct 2019'!AQ26,('NSW Oct 2019'!P26*'NSW Oct 2019'!AA26/100)*'NSW Oct 2019'!AQ26)),0)</f>
        <v>0</v>
      </c>
      <c r="L32" s="166">
        <f>IF(AND('NSW Oct 2019'!P26&gt;0,'NSW Oct 2019'!O26&gt;0),IF(($C$5*E32/'NSW Oct 2019'!AQ26&lt;SUM('NSW Oct 2019'!L26:P26)),(0),($C$5*E32/'NSW Oct 2019'!AQ26-SUM('NSW Oct 2019'!L26:P26))*'NSW Oct 2019'!AB26/100)* 'NSW Oct 2019'!AQ26,IF(AND('NSW Oct 2019'!O26&gt;0,'NSW Oct 2019'!P26=""),IF(($C$5*E32/'NSW Oct 2019'!AQ26&lt; SUM('NSW Oct 2019'!L26:O26)),(0),($C$5*E32/'NSW Oct 2019'!AQ26-SUM('NSW Oct 2019'!L26:O26))*'NSW Oct 2019'!AA26/100)* 'NSW Oct 2019'!AQ26,IF(AND('NSW Oct 2019'!N26&gt;0,'NSW Oct 2019'!O26=""),IF(($C$5*E32/'NSW Oct 2019'!AQ26&lt; SUM('NSW Oct 2019'!L26:N26)),(0),($C$5*E32/'NSW Oct 2019'!AQ26-SUM('NSW Oct 2019'!L26:N26))*'NSW Oct 2019'!Z26/100)* 'NSW Oct 2019'!AQ26,IF(AND('NSW Oct 2019'!M26&gt;0,'NSW Oct 2019'!N26=""),IF(($C$5*E32/'NSW Oct 2019'!AQ26&lt;'NSW Oct 2019'!M26+'NSW Oct 2019'!L26),(0),(($C$5*E32/'NSW Oct 2019'!AQ26-('NSW Oct 2019'!M26+'NSW Oct 2019'!L26))*'NSW Oct 2019'!Y26/100))*'NSW Oct 2019'!AQ26,IF(AND('NSW Oct 2019'!L26&gt;0,'NSW Oct 2019'!M26=""&gt;0),IF(($C$5*E32/'NSW Oct 2019'!AQ26&lt;'NSW Oct 2019'!L26),(0),($C$5*E32/'NSW Oct 2019'!AQ26-'NSW Oct 2019'!L26)*'NSW Oct 2019'!X26/100)*'NSW Oct 2019'!AQ26,0)))))</f>
        <v>0</v>
      </c>
      <c r="M32" s="166">
        <f>IF('NSW Oct 2019'!K26="",($C$5*F32/'NSW Oct 2019'!AR26*'NSW Oct 2019'!AC26/100)*'NSW Oct 2019'!AR26,IF($C$5*F32/'NSW Oct 2019'!AR26&gt;='NSW Oct 2019'!L26,('NSW Oct 2019'!L26*'NSW Oct 2019'!AC26/100)*'NSW Oct 2019'!AR26,($C$5*F32/'NSW Oct 2019'!AR26*'NSW Oct 2019'!AC26/100)*'NSW Oct 2019'!AR26))</f>
        <v>880.00000000000011</v>
      </c>
      <c r="N32" s="166">
        <f>IF(AND('NSW Oct 2019'!L26&gt;0,'NSW Oct 2019'!M26&gt;0),IF($C$5*F32/'NSW Oct 2019'!AR26&lt;'NSW Oct 2019'!L26,0,IF(($C$5*F32/'NSW Oct 2019'!AR26-'NSW Oct 2019'!L26)&lt;=('NSW Oct 2019'!M26+'NSW Oct 2019'!L26),((($C$5*F32/'NSW Oct 2019'!AR26-'NSW Oct 2019'!L26)*'NSW Oct 2019'!AD26/100))*'NSW Oct 2019'!AR26,((('NSW Oct 2019'!M26)*'NSW Oct 2019'!AD26/100)*'NSW Oct 2019'!AR26))),0)</f>
        <v>0</v>
      </c>
      <c r="O32" s="166">
        <f>IF(AND('NSW Oct 2019'!M26&gt;0,'NSW Oct 2019'!N26&gt;0),IF($C$5*F32/'NSW Oct 2019'!AR26&lt;('NSW Oct 2019'!L26+'NSW Oct 2019'!M26),0,IF(($C$5*F32/'NSW Oct 2019'!AR26-'NSW Oct 2019'!L26+'NSW Oct 2019'!M26)&lt;=('NSW Oct 2019'!L26+'NSW Oct 2019'!M26+'NSW Oct 2019'!N26),((($C$5*F32/'NSW Oct 2019'!AR26-('NSW Oct 2019'!L26+'NSW Oct 2019'!M26))*'NSW Oct 2019'!AE26/100))*'NSW Oct 2019'!AR26,('NSW Oct 2019'!N26*'NSW Oct 2019'!AE26/100)*'NSW Oct 2019'!AR26)),0)</f>
        <v>0</v>
      </c>
      <c r="P32" s="166">
        <f>IF(AND('NSW Oct 2019'!N26&gt;0,'NSW Oct 2019'!O26&gt;0),IF($C$5*F32/'NSW Oct 2019'!AR26&lt;('NSW Oct 2019'!L26+'NSW Oct 2019'!M26+'NSW Oct 2019'!N26),0,IF(($C$5*F32/'NSW Oct 2019'!AR26-'NSW Oct 2019'!L26+'NSW Oct 2019'!M26+'NSW Oct 2019'!N26)&lt;=('NSW Oct 2019'!L26+'NSW Oct 2019'!M26+'NSW Oct 2019'!N26+'NSW Oct 2019'!O26),(($C$5*F32/'NSW Oct 2019'!AR26-('NSW Oct 2019'!L26+'NSW Oct 2019'!M26+'NSW Oct 2019'!N26))*'NSW Oct 2019'!AF26/100)*'NSW Oct 2019'!AR26,('NSW Oct 2019'!O26*'NSW Oct 2019'!AF26/100)*'NSW Oct 2019'!AR26)),0)</f>
        <v>0</v>
      </c>
      <c r="Q32" s="166">
        <f>IF(AND('NSW Oct 2019'!P26&gt;0,'NSW Oct 2019'!P26&gt;0),IF($C$5*F32/'NSW Oct 2019'!AR26&lt;('NSW Oct 2019'!L26+'NSW Oct 2019'!M26+'NSW Oct 2019'!N26+'NSW Oct 2019'!O26),0,IF(($C$5*F32/'NSW Oct 2019'!AR26-'NSW Oct 2019'!L26+'NSW Oct 2019'!M26+'NSW Oct 2019'!N26+'NSW Oct 2019'!O26)&lt;=('NSW Oct 2019'!L26+'NSW Oct 2019'!M26+'NSW Oct 2019'!N26+'NSW Oct 2019'!O26+'NSW Oct 2019'!P26),(($C$5*F32/'NSW Oct 2019'!AR26-('NSW Oct 2019'!L26+'NSW Oct 2019'!M26+'NSW Oct 2019'!N26+'NSW Oct 2019'!O26))*'NSW Oct 2019'!AG26/100)*'NSW Oct 2019'!AR26,('NSW Oct 2019'!P26*'NSW Oct 2019'!AG26/100)*'NSW Oct 2019'!AR26)),0)</f>
        <v>0</v>
      </c>
      <c r="R32" s="166">
        <f>IF(AND('NSW Oct 2019'!P26&gt;0,'NSW Oct 2019'!O26&gt;0),IF(($C$5*F32/'NSW Oct 2019'!AR26&lt;SUM('NSW Oct 2019'!L26:P26)),(0),($C$5*F32/'NSW Oct 2019'!AR26-SUM('NSW Oct 2019'!L26:P26))*'NSW Oct 2019'!AB26/100)* 'NSW Oct 2019'!AR26,IF(AND('NSW Oct 2019'!O26&gt;0,'NSW Oct 2019'!P26=""),IF(($C$5*F32/'NSW Oct 2019'!AR26&lt; SUM('NSW Oct 2019'!L26:O26)),(0),($C$5*F32/'NSW Oct 2019'!AR26-SUM('NSW Oct 2019'!L26:O26))*'NSW Oct 2019'!AG26/100)* 'NSW Oct 2019'!AR26,IF(AND('NSW Oct 2019'!N26&gt;0,'NSW Oct 2019'!O26=""),IF(($C$5*F32/'NSW Oct 2019'!AR26&lt; SUM('NSW Oct 2019'!L26:N26)),(0),($C$5*F32/'NSW Oct 2019'!AR26-SUM('NSW Oct 2019'!L26:N26))*'NSW Oct 2019'!AF26/100)* 'NSW Oct 2019'!AR26,IF(AND('NSW Oct 2019'!M26&gt;0,'NSW Oct 2019'!N26=""),IF(($C$5*F32/'NSW Oct 2019'!AR26&lt;'NSW Oct 2019'!M26+'NSW Oct 2019'!L26),(0),(($C$5*F32/'NSW Oct 2019'!AR26-('NSW Oct 2019'!M26+'NSW Oct 2019'!L26))*'NSW Oct 2019'!AE26/100))*'NSW Oct 2019'!AR26,IF(AND('NSW Oct 2019'!L26&gt;0,'NSW Oct 2019'!M26=""&gt;0),IF(($C$5*F32/'NSW Oct 2019'!AR26&lt;'NSW Oct 2019'!L26),(0),($C$5*F32/'NSW Oct 2019'!AR26-'NSW Oct 2019'!L26)*'NSW Oct 2019'!AD26/100)*'NSW Oct 2019'!AR26,0)))))</f>
        <v>0</v>
      </c>
      <c r="S32" s="278">
        <f t="shared" si="1"/>
        <v>1760.0000000000002</v>
      </c>
      <c r="T32" s="271">
        <f t="shared" si="2"/>
        <v>2180.4435000000003</v>
      </c>
      <c r="U32" s="170">
        <f t="shared" si="3"/>
        <v>2398.4878500000004</v>
      </c>
      <c r="V32" s="169">
        <f>'NSW Oct 2019'!AT26</f>
        <v>12</v>
      </c>
      <c r="W32" s="169">
        <f>'NSW Oct 2019'!AU26</f>
        <v>0</v>
      </c>
      <c r="X32" s="169">
        <f>'NSW Oct 2019'!AV26</f>
        <v>0</v>
      </c>
      <c r="Y32" s="169">
        <f>'NSW Oct 2019'!AW26</f>
        <v>0</v>
      </c>
      <c r="Z32" s="271" t="str">
        <f t="shared" si="8"/>
        <v>Guaranteed off bill</v>
      </c>
      <c r="AA32" s="271" t="str">
        <f t="shared" si="9"/>
        <v>Inclusive</v>
      </c>
      <c r="AB32" s="276">
        <f t="shared" si="4"/>
        <v>1918.7902800000002</v>
      </c>
      <c r="AC32" s="276">
        <f t="shared" si="5"/>
        <v>1918.7902800000002</v>
      </c>
      <c r="AD32" s="277">
        <f t="shared" si="6"/>
        <v>2110.6693080000005</v>
      </c>
      <c r="AE32" s="277">
        <f t="shared" si="7"/>
        <v>2110.6693080000005</v>
      </c>
      <c r="AF32" s="209">
        <f>'NSW Oct 2019'!BF25</f>
        <v>0</v>
      </c>
      <c r="AG32" s="172" t="str">
        <f>'NSW Oct 2019'!BG25</f>
        <v>n</v>
      </c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</row>
  </sheetData>
  <sheetProtection algorithmName="SHA-512" hashValue="pNscVMRNknJ1xW3NpxPxLTq16MDczads46a0HqMXQuEM3oxSfsmTc7qx1HY1hHHuBaCrn867Fr0dO81GnJz6mg==" saltValue="GERzn75GCpHVJLhxj3dTLw==" spinCount="100000" sheet="1" objects="1" scenarios="1"/>
  <mergeCells count="7">
    <mergeCell ref="A27:A29"/>
    <mergeCell ref="A30:A31"/>
    <mergeCell ref="A8:A14"/>
    <mergeCell ref="A15:A16"/>
    <mergeCell ref="A18:A19"/>
    <mergeCell ref="A21:A23"/>
    <mergeCell ref="A24:A25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D603-BC5E-EE46-9F54-7C0417E90C72}">
  <sheetPr codeName="Sheet3">
    <tabColor rgb="FFFFA9A6"/>
  </sheetPr>
  <dimension ref="A1:ER28"/>
  <sheetViews>
    <sheetView zoomScaleNormal="100" workbookViewId="0">
      <selection activeCell="C12" sqref="C12"/>
    </sheetView>
  </sheetViews>
  <sheetFormatPr baseColWidth="10" defaultRowHeight="13"/>
  <cols>
    <col min="1" max="1" width="24.1640625" style="183" customWidth="1"/>
    <col min="2" max="2" width="14.33203125" style="183" bestFit="1" customWidth="1"/>
    <col min="3" max="3" width="14.6640625" style="183" customWidth="1"/>
    <col min="4" max="4" width="12.1640625" style="183" customWidth="1"/>
    <col min="5" max="6" width="12.1640625" style="245" hidden="1" customWidth="1"/>
    <col min="7" max="18" width="12.1640625" style="183" customWidth="1"/>
    <col min="19" max="19" width="12.1640625" style="183" hidden="1" customWidth="1"/>
    <col min="20" max="20" width="12" style="183" hidden="1" customWidth="1"/>
    <col min="21" max="25" width="12" style="183" customWidth="1"/>
    <col min="26" max="29" width="12" style="183" hidden="1" customWidth="1"/>
    <col min="30" max="33" width="12" style="183" customWidth="1"/>
    <col min="34" max="43" width="12.1640625" style="183" customWidth="1"/>
    <col min="44" max="16384" width="10.83203125" style="183"/>
  </cols>
  <sheetData>
    <row r="1" spans="1:148" ht="14">
      <c r="A1" s="182" t="s">
        <v>55</v>
      </c>
      <c r="B1" s="182"/>
      <c r="C1" s="182"/>
      <c r="D1" s="182"/>
      <c r="E1" s="244"/>
      <c r="F1" s="244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</row>
    <row r="2" spans="1:148" ht="14">
      <c r="A2" s="184" t="s">
        <v>93</v>
      </c>
      <c r="B2" s="182"/>
      <c r="C2" s="182"/>
      <c r="D2" s="182"/>
      <c r="E2" s="244"/>
      <c r="F2" s="244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</row>
    <row r="3" spans="1:148" ht="15" thickBot="1">
      <c r="A3" s="182"/>
      <c r="B3" s="185"/>
      <c r="C3" s="182"/>
      <c r="D3" s="182"/>
      <c r="E3" s="244"/>
      <c r="F3" s="244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</row>
    <row r="4" spans="1:148" ht="14">
      <c r="A4" s="79" t="s">
        <v>50</v>
      </c>
      <c r="B4" s="80"/>
      <c r="C4" s="80"/>
      <c r="D4" s="80"/>
      <c r="E4" s="231"/>
      <c r="F4" s="231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</row>
    <row r="5" spans="1:148" ht="14">
      <c r="A5" s="82" t="s">
        <v>291</v>
      </c>
      <c r="B5" s="58"/>
      <c r="C5" s="89">
        <v>100000</v>
      </c>
      <c r="D5" s="83"/>
      <c r="E5" s="58"/>
      <c r="F5" s="232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</row>
    <row r="6" spans="1:148" ht="14">
      <c r="A6" s="27" t="s">
        <v>130</v>
      </c>
      <c r="B6" s="58"/>
      <c r="C6" s="58"/>
      <c r="D6" s="58"/>
      <c r="E6" s="233"/>
      <c r="F6" s="233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3" t="s">
        <v>286</v>
      </c>
      <c r="T7" s="274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</row>
    <row r="8" spans="1:148" ht="23" customHeight="1">
      <c r="A8" s="431" t="str">
        <f>'NSW Apr 2019'!D2</f>
        <v>Jemena Sydney</v>
      </c>
      <c r="B8" s="86" t="str">
        <f>'NSW Apr 2019'!F2</f>
        <v>AGL</v>
      </c>
      <c r="C8" s="86" t="str">
        <f>'NSW Apr 2019'!G2</f>
        <v>Business Savers</v>
      </c>
      <c r="D8" s="119">
        <f>365*'NSW Apr 2019'!H2/100</f>
        <v>277.39999999999998</v>
      </c>
      <c r="E8" s="279">
        <f>IF('NSW Apr 2019'!AQ2=3,0.5,IF('NSW Apr 2019'!AQ2=2,0.33,0))</f>
        <v>0.5</v>
      </c>
      <c r="F8" s="279">
        <f>1-E8</f>
        <v>0.5</v>
      </c>
      <c r="G8" s="119">
        <f>IF('NSW Apr 2019'!K2="",($C$5*E8/'NSW Apr 2019'!AQ2*'NSW Apr 2019'!W2/100)*'NSW Apr 2019'!AQ2,IF($C$5*E8/'NSW Apr 2019'!AQ2&gt;='NSW Apr 2019'!L2,('NSW Apr 2019'!L2*'NSW Apr 2019'!W2/100)*'NSW Apr 2019'!AQ2,($C$5*E8/'NSW Apr 2019'!AQ2*'NSW Apr 2019'!W2/100)*'NSW Apr 2019'!AQ2))</f>
        <v>1325.0000000000002</v>
      </c>
      <c r="H8" s="129">
        <f>IF(AND('NSW Apr 2019'!L2&gt;0,'NSW Apr 2019'!M2&gt;0),IF($C$5*E8/'NSW Apr 2019'!AQ2&lt;'NSW Apr 2019'!L2,0,IF(($C$5*E8/'NSW Apr 2019'!AQ2-'NSW Apr 2019'!L2)&lt;=('NSW Apr 2019'!M2+'NSW Apr 2019'!L2),((($C$5*E8/'NSW Apr 2019'!AQ2-'NSW Apr 2019'!L2)*'NSW Apr 2019'!X2/100))*'NSW Apr 2019'!AQ2,((('NSW Apr 2019'!M2)*'NSW Apr 2019'!X2/100)*'NSW Apr 2019'!AQ2))),0)</f>
        <v>0</v>
      </c>
      <c r="I8" s="119">
        <f>IF(AND('NSW Apr 2019'!M2&gt;0,'NSW Apr 2019'!N2&gt;0),IF($C$5*E8/'NSW Apr 2019'!AQ2&lt;('NSW Apr 2019'!L2+'NSW Apr 2019'!M2),0,IF(($C$5*E8/'NSW Apr 2019'!AQ2-'NSW Apr 2019'!L2+'NSW Apr 2019'!M2)&lt;=('NSW Apr 2019'!L2+'NSW Apr 2019'!M2+'NSW Apr 2019'!N2),((($C$5*E8/'NSW Apr 2019'!AQ2-('NSW Apr 2019'!L2+'NSW Apr 2019'!M2))*'NSW Apr 2019'!Y2/100))*'NSW Apr 2019'!AQ2,('NSW Apr 2019'!N2*'NSW Apr 2019'!Y2/100)* 'NSW Apr 2019'!AQ2)),0)</f>
        <v>0</v>
      </c>
      <c r="J8" s="119">
        <f>IF(AND('NSW Apr 2019'!N2&gt;0,'NSW Apr 2019'!O2&gt;0),IF($C$5*E8/'NSW Apr 2019'!AQ2&lt;('NSW Apr 2019'!L2+'NSW Apr 2019'!M2+'NSW Apr 2019'!N2),0,IF(($C$5*E8/'NSW Apr 2019'!AQ2-'NSW Apr 2019'!L2+'NSW Apr 2019'!M2+'NSW Apr 2019'!N2)&lt;=('NSW Apr 2019'!L2+'NSW Apr 2019'!M2+'NSW Apr 2019'!N2+'NSW Apr 2019'!O2),(($C$5*E8/'NSW Apr 2019'!AQ2-('NSW Apr 2019'!L2+'NSW Apr 2019'!M2+'NSW Apr 2019'!N2))*'NSW Apr 2019'!Z2/100)*'NSW Apr 2019'!AQ2,('NSW Apr 2019'!O2*'NSW Apr 2019'!Z2/100)*'NSW Apr 2019'!AQ2)),0)</f>
        <v>0</v>
      </c>
      <c r="K8" s="119">
        <f>IF(AND('NSW Apr 2019'!O2&gt;0,'NSW Apr 2019'!P2&gt;0),IF($C$5*E8/'NSW Apr 2019'!AQ2&lt;('NSW Apr 2019'!L2+'NSW Apr 2019'!M2+'NSW Apr 2019'!N2+'NSW Apr 2019'!O2),0,IF(($C$5*E8/'NSW Apr 2019'!AQ2-'NSW Apr 2019'!L2+'NSW Apr 2019'!M2+'NSW Apr 2019'!N2+'NSW Apr 2019'!O2)&lt;=('NSW Apr 2019'!L2+'NSW Apr 2019'!M2+'NSW Apr 2019'!N2+'NSW Apr 2019'!O2+'NSW Apr 2019'!P2),(($C$5*E8/'NSW Apr 2019'!AQ2-('NSW Apr 2019'!L2+'NSW Apr 2019'!M2+'NSW Apr 2019'!N2+'NSW Apr 2019'!O2))*'NSW Apr 2019'!AA2/100)*'NSW Apr 2019'!AQ2,('NSW Apr 2019'!P2*'NSW Apr 2019'!AA2/100)*'NSW Apr 2019'!AQ2)),0)</f>
        <v>0</v>
      </c>
      <c r="L8" s="129">
        <f>IF(AND('NSW Apr 2019'!P2&gt;0,'NSW Apr 2019'!O2&gt;0),IF(($C$5*E8/'NSW Apr 2019'!AQ2&lt;SUM('NSW Apr 2019'!L2:P2)),(0),($C$5*E8/'NSW Apr 2019'!AQ2-SUM('NSW Apr 2019'!L2:P2))*'NSW Apr 2019'!AB2/100)* 'NSW Apr 2019'!AQ2,IF(AND('NSW Apr 2019'!O2&gt;0,'NSW Apr 2019'!P2=""),IF(($C$5*E8/'NSW Apr 2019'!AQ2&lt; SUM('NSW Apr 2019'!L2:O2)),(0),($C$5*E8/'NSW Apr 2019'!AQ2-SUM('NSW Apr 2019'!L2:O2))*'NSW Apr 2019'!AA2/100)* 'NSW Apr 2019'!AQ2,IF(AND('NSW Apr 2019'!N2&gt;0,'NSW Apr 2019'!O2=""),IF(($C$5*E8/'NSW Apr 2019'!AQ2&lt; SUM('NSW Apr 2019'!L2:N2)),(0),($C$5*E8/'NSW Apr 2019'!AQ2-SUM('NSW Apr 2019'!L2:N2))*'NSW Apr 2019'!Z2/100)* 'NSW Apr 2019'!AQ2,IF(AND('NSW Apr 2019'!M2&gt;0,'NSW Apr 2019'!N2=""),IF(($C$5*E8/'NSW Apr 2019'!AQ2&lt;'NSW Apr 2019'!M2+'NSW Apr 2019'!L2),(0),(($C$5*E8/'NSW Apr 2019'!AQ2-('NSW Apr 2019'!M2+'NSW Apr 2019'!L2))*'NSW Apr 2019'!Y2/100))*'NSW Apr 2019'!AQ2,IF(AND('NSW Apr 2019'!L2&gt;0,'NSW Apr 2019'!M2=""&gt;0),IF(($C$5*E8/'NSW Apr 2019'!AQ2&lt;'NSW Apr 2019'!L2),(0),($C$5*E8/'NSW Apr 2019'!AQ2-'NSW Apr 2019'!L2)*'NSW Apr 2019'!X2/100)*'NSW Apr 2019'!AQ2,0)))))</f>
        <v>0</v>
      </c>
      <c r="M8" s="129">
        <f>IF('NSW Apr 2019'!K2="",($C$5*F8/'NSW Apr 2019'!AR2*'NSW Apr 2019'!AC2/100)*'NSW Apr 2019'!AR2,IF($C$5*F8/'NSW Apr 2019'!AR2&gt;='NSW Apr 2019'!L2,('NSW Apr 2019'!L2*'NSW Apr 2019'!AC2/100)*'NSW Apr 2019'!AR2,($C$5*F8/'NSW Apr 2019'!AR2*'NSW Apr 2019'!AC2/100)*'NSW Apr 2019'!AR2))</f>
        <v>1325.0000000000002</v>
      </c>
      <c r="N8" s="129">
        <f>IF(AND('NSW Apr 2019'!L2&gt;0,'NSW Apr 2019'!M2&gt;0),IF($C$5*F8/'NSW Apr 2019'!AR2&lt;'NSW Apr 2019'!L2,0,IF(($C$5*F8/'NSW Apr 2019'!AR2-'NSW Apr 2019'!L2)&lt;=('NSW Apr 2019'!M2+'NSW Apr 2019'!L2),((($C$5*F8/'NSW Apr 2019'!AR2-'NSW Apr 2019'!L2)*'NSW Apr 2019'!AD2/100))*'NSW Apr 2019'!AR2,((('NSW Apr 2019'!M2)*'NSW Apr 2019'!AD2/100)*'NSW Apr 2019'!AR2))),0)</f>
        <v>0</v>
      </c>
      <c r="O8" s="129">
        <f>IF(AND('NSW Apr 2019'!M2&gt;0,'NSW Apr 2019'!N2&gt;0),IF($C$5*F8/'NSW Apr 2019'!AR2&lt;('NSW Apr 2019'!L2+'NSW Apr 2019'!M2),0,IF(($C$5*F8/'NSW Apr 2019'!AR2-'NSW Apr 2019'!L2+'NSW Apr 2019'!M2)&lt;=('NSW Apr 2019'!L2+'NSW Apr 2019'!M2+'NSW Apr 2019'!N2),((($C$5*F8/'NSW Apr 2019'!AR2-('NSW Apr 2019'!L2+'NSW Apr 2019'!M2))*'NSW Apr 2019'!AE2/100))*'NSW Apr 2019'!AR2,('NSW Apr 2019'!N2*'NSW Apr 2019'!AE2/100)*'NSW Apr 2019'!AR2)),0)</f>
        <v>0</v>
      </c>
      <c r="P8" s="129">
        <f>IF(AND('NSW Apr 2019'!N2&gt;0,'NSW Apr 2019'!O2&gt;0),IF($C$5*F8/'NSW Apr 2019'!AR2&lt;('NSW Apr 2019'!L2+'NSW Apr 2019'!M2+'NSW Apr 2019'!N2),0,IF(($C$5*F8/'NSW Apr 2019'!AR2-'NSW Apr 2019'!L2+'NSW Apr 2019'!M2+'NSW Apr 2019'!N2)&lt;=('NSW Apr 2019'!L2+'NSW Apr 2019'!M2+'NSW Apr 2019'!N2+'NSW Apr 2019'!O2),(($C$5*F8/'NSW Apr 2019'!AR2-('NSW Apr 2019'!L2+'NSW Apr 2019'!M2+'NSW Apr 2019'!N2))*'NSW Apr 2019'!AF2/100)*'NSW Apr 2019'!AR2,('NSW Apr 2019'!O2*'NSW Apr 2019'!AF2/100)*'NSW Apr 2019'!AR2)),0)</f>
        <v>0</v>
      </c>
      <c r="Q8" s="129">
        <f>IF(AND('NSW Apr 2019'!P2&gt;0,'NSW Apr 2019'!P2&gt;0),IF($C$5*F8/'NSW Apr 2019'!AR2&lt;('NSW Apr 2019'!L2+'NSW Apr 2019'!M2+'NSW Apr 2019'!N2+'NSW Apr 2019'!O2),0,IF(($C$5*F8/'NSW Apr 2019'!AR2-'NSW Apr 2019'!L2+'NSW Apr 2019'!M2+'NSW Apr 2019'!N2+'NSW Apr 2019'!O2)&lt;=('NSW Apr 2019'!L2+'NSW Apr 2019'!M2+'NSW Apr 2019'!N2+'NSW Apr 2019'!O2+'NSW Apr 2019'!P2),(($C$5*F8/'NSW Apr 2019'!AR2-('NSW Apr 2019'!L2+'NSW Apr 2019'!M2+'NSW Apr 2019'!N2+'NSW Apr 2019'!O2))*'NSW Apr 2019'!AG2/100)*'NSW Apr 2019'!AR2,('NSW Apr 2019'!P2*'NSW Apr 2019'!AG2/100)*'NSW Apr 2019'!AR2)),0)</f>
        <v>0</v>
      </c>
      <c r="R8" s="129">
        <f>IF(AND('NSW Apr 2019'!P2&gt;0,'NSW Apr 2019'!O2&gt;0),IF(($C$5*F8/'NSW Apr 2019'!AR2&lt;SUM('NSW Apr 2019'!L2:P2)),(0),($C$5*F8/'NSW Apr 2019'!AR2-SUM('NSW Apr 2019'!L2:P2))*'NSW Apr 2019'!AB2/100)* 'NSW Apr 2019'!AR2,IF(AND('NSW Apr 2019'!O2&gt;0,'NSW Apr 2019'!P2=""),IF(($C$5*F8/'NSW Apr 2019'!AR2&lt; SUM('NSW Apr 2019'!L2:O2)),(0),($C$5*F8/'NSW Apr 2019'!AR2-SUM('NSW Apr 2019'!L2:O2))*'NSW Apr 2019'!AG2/100)* 'NSW Apr 2019'!AR2,IF(AND('NSW Apr 2019'!N2&gt;0,'NSW Apr 2019'!O2=""),IF(($C$5*F8/'NSW Apr 2019'!AR2&lt; SUM('NSW Apr 2019'!L2:N2)),(0),($C$5*F8/'NSW Apr 2019'!AR2-SUM('NSW Apr 2019'!L2:N2))*'NSW Apr 2019'!AF2/100)* 'NSW Apr 2019'!AR2,IF(AND('NSW Apr 2019'!M2&gt;0,'NSW Apr 2019'!N2=""),IF(($C$5*F8/'NSW Apr 2019'!AR2&lt;'NSW Apr 2019'!M2+'NSW Apr 2019'!L2),(0),(($C$5*F8/'NSW Apr 2019'!AR2-('NSW Apr 2019'!M2+'NSW Apr 2019'!L2))*'NSW Apr 2019'!AE2/100))*'NSW Apr 2019'!AR2,IF(AND('NSW Apr 2019'!L2&gt;0,'NSW Apr 2019'!M2=""&gt;0),IF(($C$5*F8/'NSW Apr 2019'!AR2&lt;'NSW Apr 2019'!L2),(0),($C$5*F8/'NSW Apr 2019'!AR2-'NSW Apr 2019'!L2)*'NSW Apr 2019'!AD2/100)*'NSW Apr 2019'!AR2,0)))))</f>
        <v>0</v>
      </c>
      <c r="S8" s="250">
        <f>SUM(G8:R8)</f>
        <v>2650.0000000000005</v>
      </c>
      <c r="T8" s="253">
        <f>S8+D8</f>
        <v>2927.4000000000005</v>
      </c>
      <c r="U8" s="122">
        <f>T8*1.1</f>
        <v>3220.1400000000008</v>
      </c>
      <c r="V8" s="86">
        <f>'NSW Apr 2019'!AU2</f>
        <v>0</v>
      </c>
      <c r="W8" s="86">
        <f>'NSW Apr 2019'!AV2</f>
        <v>18</v>
      </c>
      <c r="X8" s="86">
        <f>'NSW Apr 2019'!AW2</f>
        <v>0</v>
      </c>
      <c r="Y8" s="130">
        <f>'NSW Apr 2019'!AX2</f>
        <v>0</v>
      </c>
      <c r="Z8" s="283" t="str">
        <f>IF(SUM(V8:Y8)=0,"No discount",IF(V8&gt;0,"Guaranteed off bill",IF(W8&gt;0,"Guaranteed off usage",IF(X8&gt;0,"Pay-on-time off bill","Pay-on-time off usage"))))</f>
        <v>Guaranteed off usage</v>
      </c>
      <c r="AA8" s="253" t="s">
        <v>290</v>
      </c>
      <c r="AB8" s="255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2450.4000000000005</v>
      </c>
      <c r="AC8" s="25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2450.4000000000005</v>
      </c>
      <c r="AD8" s="247">
        <f t="shared" ref="AD8:AE12" si="0">AB8*1.1</f>
        <v>2695.440000000001</v>
      </c>
      <c r="AE8" s="237">
        <f t="shared" si="0"/>
        <v>2695.440000000001</v>
      </c>
      <c r="AF8" s="133">
        <f>'NSW Apr 2019'!BG2</f>
        <v>0</v>
      </c>
      <c r="AG8" s="125" t="str">
        <f>'NSW Apr 2019'!BH2</f>
        <v>n</v>
      </c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</row>
    <row r="9" spans="1:148" ht="23" customHeight="1">
      <c r="A9" s="431"/>
      <c r="B9" s="86" t="str">
        <f>'NSW Apr 2019'!F3</f>
        <v>Covau</v>
      </c>
      <c r="C9" s="86" t="str">
        <f>'NSW Apr 2019'!G3</f>
        <v>Freedom</v>
      </c>
      <c r="D9" s="119">
        <f>365*'NSW Apr 2019'!H3/100</f>
        <v>317.55</v>
      </c>
      <c r="E9" s="279">
        <f>IF('NSW Apr 2019'!AQ3=3,0.5,IF('NSW Apr 2019'!AQ3=2,0.33,0))</f>
        <v>0.5</v>
      </c>
      <c r="F9" s="279">
        <f t="shared" ref="F9:F28" si="1">1-E9</f>
        <v>0.5</v>
      </c>
      <c r="G9" s="119">
        <f>IF('NSW Apr 2019'!K3="",($C$5*E9/'NSW Apr 2019'!AQ3*'NSW Apr 2019'!W3/100)*'NSW Apr 2019'!AQ3,IF($C$5*E9/'NSW Apr 2019'!AQ3&gt;='NSW Apr 2019'!L3,('NSW Apr 2019'!L3*'NSW Apr 2019'!W3/100)*'NSW Apr 2019'!AQ3,($C$5*E9/'NSW Apr 2019'!AQ3*'NSW Apr 2019'!W3/100)*'NSW Apr 2019'!AQ3))</f>
        <v>169.161</v>
      </c>
      <c r="H9" s="129">
        <f>IF(AND('NSW Apr 2019'!L3&gt;0,'NSW Apr 2019'!M3&gt;0),IF($C$5*E9/'NSW Apr 2019'!AQ3&lt;'NSW Apr 2019'!L3,0,IF(($C$5*E9/'NSW Apr 2019'!AQ3-'NSW Apr 2019'!L3)&lt;=('NSW Apr 2019'!M3+'NSW Apr 2019'!L3),((($C$5*E9/'NSW Apr 2019'!AQ3-'NSW Apr 2019'!L3)*'NSW Apr 2019'!X3/100))*'NSW Apr 2019'!AQ3,((('NSW Apr 2019'!M3)*'NSW Apr 2019'!X3/100)*'NSW Apr 2019'!AQ3))),0)</f>
        <v>113.07190909090907</v>
      </c>
      <c r="I9" s="119">
        <f>IF(AND('NSW Apr 2019'!M3&gt;0,'NSW Apr 2019'!N3&gt;0),IF($C$5*E9/'NSW Apr 2019'!AQ3&lt;('NSW Apr 2019'!L3+'NSW Apr 2019'!M3),0,IF(($C$5*E9/'NSW Apr 2019'!AQ3-'NSW Apr 2019'!L3+'NSW Apr 2019'!M3)&lt;=('NSW Apr 2019'!L3+'NSW Apr 2019'!M3+'NSW Apr 2019'!N3),((($C$5*E9/'NSW Apr 2019'!AQ3-('NSW Apr 2019'!L3+'NSW Apr 2019'!M3))*'NSW Apr 2019'!Y3/100))*'NSW Apr 2019'!AQ3,('NSW Apr 2019'!N3*'NSW Apr 2019'!Y3/100)* 'NSW Apr 2019'!AQ3)),0)</f>
        <v>255.81899999999999</v>
      </c>
      <c r="J9" s="119">
        <f>IF(AND('NSW Apr 2019'!N3&gt;0,'NSW Apr 2019'!O3&gt;0),IF($C$5*E9/'NSW Apr 2019'!AQ3&lt;('NSW Apr 2019'!L3+'NSW Apr 2019'!M3+'NSW Apr 2019'!N3),0,IF(($C$5*E9/'NSW Apr 2019'!AQ3-'NSW Apr 2019'!L3+'NSW Apr 2019'!M3+'NSW Apr 2019'!N3)&lt;=('NSW Apr 2019'!L3+'NSW Apr 2019'!M3+'NSW Apr 2019'!N3+'NSW Apr 2019'!O3),(($C$5*E9/'NSW Apr 2019'!AQ3-('NSW Apr 2019'!L3+'NSW Apr 2019'!M3+'NSW Apr 2019'!N3))*'NSW Apr 2019'!Z3/100)*'NSW Apr 2019'!AQ3,('NSW Apr 2019'!O3*'NSW Apr 2019'!Z3/100)*'NSW Apr 2019'!AQ3)),0)</f>
        <v>962.6954545454546</v>
      </c>
      <c r="K9" s="119">
        <f>IF(AND('NSW Apr 2019'!O3&gt;0,'NSW Apr 2019'!P3&gt;0),IF($C$5*E9/'NSW Apr 2019'!AQ3&lt;('NSW Apr 2019'!L3+'NSW Apr 2019'!M3+'NSW Apr 2019'!N3+'NSW Apr 2019'!O3),0,IF(($C$5*E9/'NSW Apr 2019'!AQ3-'NSW Apr 2019'!L3+'NSW Apr 2019'!M3+'NSW Apr 2019'!N3+'NSW Apr 2019'!O3)&lt;=('NSW Apr 2019'!L3+'NSW Apr 2019'!M3+'NSW Apr 2019'!N3+'NSW Apr 2019'!O3+'NSW Apr 2019'!P3),(($C$5*E9/'NSW Apr 2019'!AQ3-('NSW Apr 2019'!L3+'NSW Apr 2019'!M3+'NSW Apr 2019'!N3+'NSW Apr 2019'!O3))*'NSW Apr 2019'!AA3/100)*'NSW Apr 2019'!AQ3,('NSW Apr 2019'!P3*'NSW Apr 2019'!AA3/100)*'NSW Apr 2019'!AQ3)),0)</f>
        <v>0</v>
      </c>
      <c r="L9" s="129">
        <f>IF(AND('NSW Apr 2019'!P3&gt;0,'NSW Apr 2019'!O3&gt;0),IF(($C$5*E9/'NSW Apr 2019'!AQ3&lt;SUM('NSW Apr 2019'!L3:P3)),(0),($C$5*E9/'NSW Apr 2019'!AQ3-SUM('NSW Apr 2019'!L3:P3))*'NSW Apr 2019'!AB3/100)* 'NSW Apr 2019'!AQ3,IF(AND('NSW Apr 2019'!O3&gt;0,'NSW Apr 2019'!P3=""),IF(($C$5*E9/'NSW Apr 2019'!AQ3&lt; SUM('NSW Apr 2019'!L3:O3)),(0),($C$5*E9/'NSW Apr 2019'!AQ3-SUM('NSW Apr 2019'!L3:O3))*'NSW Apr 2019'!AA3/100)* 'NSW Apr 2019'!AQ3,IF(AND('NSW Apr 2019'!N3&gt;0,'NSW Apr 2019'!O3=""),IF(($C$5*E9/'NSW Apr 2019'!AQ3&lt; SUM('NSW Apr 2019'!L3:N3)),(0),($C$5*E9/'NSW Apr 2019'!AQ3-SUM('NSW Apr 2019'!L3:N3))*'NSW Apr 2019'!Z3/100)* 'NSW Apr 2019'!AQ3,IF(AND('NSW Apr 2019'!M3&gt;0,'NSW Apr 2019'!N3=""),IF(($C$5*E9/'NSW Apr 2019'!AQ3&lt;'NSW Apr 2019'!M3+'NSW Apr 2019'!L3),(0),(($C$5*E9/'NSW Apr 2019'!AQ3-('NSW Apr 2019'!M3+'NSW Apr 2019'!L3))*'NSW Apr 2019'!Y3/100))*'NSW Apr 2019'!AQ3,IF(AND('NSW Apr 2019'!L3&gt;0,'NSW Apr 2019'!M3=""&gt;0),IF(($C$5*E9/'NSW Apr 2019'!AQ3&lt;'NSW Apr 2019'!L3),(0),($C$5*E9/'NSW Apr 2019'!AQ3-'NSW Apr 2019'!L3)*'NSW Apr 2019'!X3/100)*'NSW Apr 2019'!AQ3,0)))))</f>
        <v>0</v>
      </c>
      <c r="M9" s="129">
        <f>IF('NSW Apr 2019'!K3="",($C$5*F9/'NSW Apr 2019'!AR3*'NSW Apr 2019'!AC3/100)*'NSW Apr 2019'!AR3,IF($C$5*F9/'NSW Apr 2019'!AR3&gt;='NSW Apr 2019'!L3,('NSW Apr 2019'!L3*'NSW Apr 2019'!AC3/100)*'NSW Apr 2019'!AR3,($C$5*F9/'NSW Apr 2019'!AR3*'NSW Apr 2019'!AC3/100)*'NSW Apr 2019'!AR3))</f>
        <v>169.161</v>
      </c>
      <c r="N9" s="129">
        <f>IF(AND('NSW Apr 2019'!L3&gt;0,'NSW Apr 2019'!M3&gt;0),IF($C$5*F9/'NSW Apr 2019'!AR3&lt;'NSW Apr 2019'!L3,0,IF(($C$5*F9/'NSW Apr 2019'!AR3-'NSW Apr 2019'!L3)&lt;=('NSW Apr 2019'!M3+'NSW Apr 2019'!L3),((($C$5*F9/'NSW Apr 2019'!AR3-'NSW Apr 2019'!L3)*'NSW Apr 2019'!AD3/100))*'NSW Apr 2019'!AR3,((('NSW Apr 2019'!M3)*'NSW Apr 2019'!AD3/100)*'NSW Apr 2019'!AR3))),0)</f>
        <v>113.07190909090907</v>
      </c>
      <c r="O9" s="129">
        <f>IF(AND('NSW Apr 2019'!M3&gt;0,'NSW Apr 2019'!N3&gt;0),IF($C$5*F9/'NSW Apr 2019'!AR3&lt;('NSW Apr 2019'!L3+'NSW Apr 2019'!M3),0,IF(($C$5*F9/'NSW Apr 2019'!AR3-'NSW Apr 2019'!L3+'NSW Apr 2019'!M3)&lt;=('NSW Apr 2019'!L3+'NSW Apr 2019'!M3+'NSW Apr 2019'!N3),((($C$5*F9/'NSW Apr 2019'!AR3-('NSW Apr 2019'!L3+'NSW Apr 2019'!M3))*'NSW Apr 2019'!AE3/100))*'NSW Apr 2019'!AR3,('NSW Apr 2019'!N3*'NSW Apr 2019'!AE3/100)*'NSW Apr 2019'!AR3)),0)</f>
        <v>255.81899999999999</v>
      </c>
      <c r="P9" s="129">
        <f>IF(AND('NSW Apr 2019'!N3&gt;0,'NSW Apr 2019'!O3&gt;0),IF($C$5*F9/'NSW Apr 2019'!AR3&lt;('NSW Apr 2019'!L3+'NSW Apr 2019'!M3+'NSW Apr 2019'!N3),0,IF(($C$5*F9/'NSW Apr 2019'!AR3-'NSW Apr 2019'!L3+'NSW Apr 2019'!M3+'NSW Apr 2019'!N3)&lt;=('NSW Apr 2019'!L3+'NSW Apr 2019'!M3+'NSW Apr 2019'!N3+'NSW Apr 2019'!O3),(($C$5*F9/'NSW Apr 2019'!AR3-('NSW Apr 2019'!L3+'NSW Apr 2019'!M3+'NSW Apr 2019'!N3))*'NSW Apr 2019'!AF3/100)*'NSW Apr 2019'!AR3,('NSW Apr 2019'!O3*'NSW Apr 2019'!AF3/100)*'NSW Apr 2019'!AR3)),0)</f>
        <v>962.6954545454546</v>
      </c>
      <c r="Q9" s="129">
        <f>IF(AND('NSW Apr 2019'!P3&gt;0,'NSW Apr 2019'!P3&gt;0),IF($C$5*F9/'NSW Apr 2019'!AR3&lt;('NSW Apr 2019'!L3+'NSW Apr 2019'!M3+'NSW Apr 2019'!N3+'NSW Apr 2019'!O3),0,IF(($C$5*F9/'NSW Apr 2019'!AR3-'NSW Apr 2019'!L3+'NSW Apr 2019'!M3+'NSW Apr 2019'!N3+'NSW Apr 2019'!O3)&lt;=('NSW Apr 2019'!L3+'NSW Apr 2019'!M3+'NSW Apr 2019'!N3+'NSW Apr 2019'!O3+'NSW Apr 2019'!P3),(($C$5*F9/'NSW Apr 2019'!AR3-('NSW Apr 2019'!L3+'NSW Apr 2019'!M3+'NSW Apr 2019'!N3+'NSW Apr 2019'!O3))*'NSW Apr 2019'!AG3/100)*'NSW Apr 2019'!AR3,('NSW Apr 2019'!P3*'NSW Apr 2019'!AG3/100)*'NSW Apr 2019'!AR3)),0)</f>
        <v>0</v>
      </c>
      <c r="R9" s="129">
        <f>IF(AND('NSW Apr 2019'!P3&gt;0,'NSW Apr 2019'!O3&gt;0),IF(($C$5*F9/'NSW Apr 2019'!AR3&lt;SUM('NSW Apr 2019'!L3:P3)),(0),($C$5*F9/'NSW Apr 2019'!AR3-SUM('NSW Apr 2019'!L3:P3))*'NSW Apr 2019'!AB3/100)* 'NSW Apr 2019'!AR3,IF(AND('NSW Apr 2019'!O3&gt;0,'NSW Apr 2019'!P3=""),IF(($C$5*F9/'NSW Apr 2019'!AR3&lt; SUM('NSW Apr 2019'!L3:O3)),(0),($C$5*F9/'NSW Apr 2019'!AR3-SUM('NSW Apr 2019'!L3:O3))*'NSW Apr 2019'!AG3/100)* 'NSW Apr 2019'!AR3,IF(AND('NSW Apr 2019'!N3&gt;0,'NSW Apr 2019'!O3=""),IF(($C$5*F9/'NSW Apr 2019'!AR3&lt; SUM('NSW Apr 2019'!L3:N3)),(0),($C$5*F9/'NSW Apr 2019'!AR3-SUM('NSW Apr 2019'!L3:N3))*'NSW Apr 2019'!AF3/100)* 'NSW Apr 2019'!AR3,IF(AND('NSW Apr 2019'!M3&gt;0,'NSW Apr 2019'!N3=""),IF(($C$5*F9/'NSW Apr 2019'!AR3&lt;'NSW Apr 2019'!M3+'NSW Apr 2019'!L3),(0),(($C$5*F9/'NSW Apr 2019'!AR3-('NSW Apr 2019'!M3+'NSW Apr 2019'!L3))*'NSW Apr 2019'!AE3/100))*'NSW Apr 2019'!AR3,IF(AND('NSW Apr 2019'!L3&gt;0,'NSW Apr 2019'!M3=""&gt;0),IF(($C$5*F9/'NSW Apr 2019'!AR3&lt;'NSW Apr 2019'!L3),(0),($C$5*F9/'NSW Apr 2019'!AR3-'NSW Apr 2019'!L3)*'NSW Apr 2019'!AD3/100)*'NSW Apr 2019'!AR3,0)))))</f>
        <v>0</v>
      </c>
      <c r="S9" s="250">
        <f t="shared" ref="S9:S28" si="2">SUM(G9:R9)</f>
        <v>3001.4947272727272</v>
      </c>
      <c r="T9" s="253">
        <f t="shared" ref="T9:T28" si="3">S9+D9</f>
        <v>3319.0447272727274</v>
      </c>
      <c r="U9" s="122">
        <f t="shared" ref="U9:U28" si="4">T9*1.1</f>
        <v>3650.9492000000005</v>
      </c>
      <c r="V9" s="86">
        <f>'NSW Apr 2019'!AU3</f>
        <v>0</v>
      </c>
      <c r="W9" s="86">
        <f>'NSW Apr 2019'!AV3</f>
        <v>0</v>
      </c>
      <c r="X9" s="86">
        <f>'NSW Apr 2019'!AW3</f>
        <v>25</v>
      </c>
      <c r="Y9" s="130">
        <f>'NSW Apr 2019'!AX3</f>
        <v>0</v>
      </c>
      <c r="Z9" s="253" t="str">
        <f>IF(SUM(V9:Y9)=0,"No discount",IF(V9&gt;0,"Guaranteed off bill",IF(W9&gt;0,"Guaranteed off usage",IF(X9&gt;0,"Pay-on-time off bill","Pay-on-time off usage"))))</f>
        <v>Pay-on-time off bill</v>
      </c>
      <c r="AA9" s="253" t="s">
        <v>290</v>
      </c>
      <c r="AB9" s="255">
        <f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3319.0447272727274</v>
      </c>
      <c r="AC9" s="253">
        <f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2489.2835454545457</v>
      </c>
      <c r="AD9" s="247">
        <f t="shared" si="0"/>
        <v>3650.9492000000005</v>
      </c>
      <c r="AE9" s="259">
        <f t="shared" si="0"/>
        <v>2738.2119000000002</v>
      </c>
      <c r="AF9" s="133">
        <f>'NSW Apr 2019'!BG3</f>
        <v>0</v>
      </c>
      <c r="AG9" s="125" t="str">
        <f>'NSW Apr 2019'!BH3</f>
        <v>n</v>
      </c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</row>
    <row r="10" spans="1:148" ht="23" customHeight="1">
      <c r="A10" s="431"/>
      <c r="B10" s="86" t="str">
        <f>'NSW Apr 2019'!F4</f>
        <v>EnergyAustralia</v>
      </c>
      <c r="C10" s="86" t="str">
        <f>'NSW Apr 2019'!G4</f>
        <v xml:space="preserve">Everyday Saver </v>
      </c>
      <c r="D10" s="119">
        <f>365*'NSW Apr 2019'!H4/100</f>
        <v>245.64500000000001</v>
      </c>
      <c r="E10" s="279">
        <f>IF('NSW Apr 2019'!AQ4=3,0.5,IF('NSW Apr 2019'!AQ4=2,0.33,0))</f>
        <v>0.5</v>
      </c>
      <c r="F10" s="279">
        <f t="shared" si="1"/>
        <v>0.5</v>
      </c>
      <c r="G10" s="119">
        <f>IF('NSW Apr 2019'!K4="",($C$5*E10/'NSW Apr 2019'!AQ4*'NSW Apr 2019'!W4/100)*'NSW Apr 2019'!AQ4,IF($C$5*E10/'NSW Apr 2019'!AQ4&gt;='NSW Apr 2019'!L4,('NSW Apr 2019'!L4*'NSW Apr 2019'!W4/100)*'NSW Apr 2019'!AQ4,($C$5*E10/'NSW Apr 2019'!AQ4*'NSW Apr 2019'!W4/100)*'NSW Apr 2019'!AQ4))</f>
        <v>157.3638</v>
      </c>
      <c r="H10" s="129">
        <f>IF(AND('NSW Apr 2019'!L4&gt;0,'NSW Apr 2019'!M4&gt;0),IF($C$5*E10/'NSW Apr 2019'!AQ4&lt;'NSW Apr 2019'!L4,0,IF(($C$5*E10/'NSW Apr 2019'!AQ4-'NSW Apr 2019'!L4)&lt;=('NSW Apr 2019'!M4+'NSW Apr 2019'!L4),((($C$5*E10/'NSW Apr 2019'!AQ4-'NSW Apr 2019'!L4)*'NSW Apr 2019'!X4/100))*'NSW Apr 2019'!AQ4,((('NSW Apr 2019'!M4)*'NSW Apr 2019'!X4/100)*'NSW Apr 2019'!AQ4))),0)</f>
        <v>106.7679</v>
      </c>
      <c r="I10" s="119">
        <f>IF(AND('NSW Apr 2019'!M4&gt;0,'NSW Apr 2019'!N4&gt;0),IF($C$5*E10/'NSW Apr 2019'!AQ4&lt;('NSW Apr 2019'!L4+'NSW Apr 2019'!M4),0,IF(($C$5*E10/'NSW Apr 2019'!AQ4-'NSW Apr 2019'!L4+'NSW Apr 2019'!M4)&lt;=('NSW Apr 2019'!L4+'NSW Apr 2019'!M4+'NSW Apr 2019'!N4),((($C$5*E10/'NSW Apr 2019'!AQ4-('NSW Apr 2019'!L4+'NSW Apr 2019'!M4))*'NSW Apr 2019'!Y4/100))*'NSW Apr 2019'!AQ4,('NSW Apr 2019'!N4*'NSW Apr 2019'!Y4/100)* 'NSW Apr 2019'!AQ4)),0)</f>
        <v>244.11750000000001</v>
      </c>
      <c r="J10" s="119">
        <f>IF(AND('NSW Apr 2019'!N4&gt;0,'NSW Apr 2019'!O4&gt;0),IF($C$5*E10/'NSW Apr 2019'!AQ4&lt;('NSW Apr 2019'!L4+'NSW Apr 2019'!M4+'NSW Apr 2019'!N4),0,IF(($C$5*E10/'NSW Apr 2019'!AQ4-'NSW Apr 2019'!L4+'NSW Apr 2019'!M4+'NSW Apr 2019'!N4)&lt;=('NSW Apr 2019'!L4+'NSW Apr 2019'!M4+'NSW Apr 2019'!N4+'NSW Apr 2019'!O4),(($C$5*E10/'NSW Apr 2019'!AQ4-('NSW Apr 2019'!L4+'NSW Apr 2019'!M4+'NSW Apr 2019'!N4))*'NSW Apr 2019'!Z4/100)*'NSW Apr 2019'!AQ4,('NSW Apr 2019'!O4*'NSW Apr 2019'!Z4/100)*'NSW Apr 2019'!AQ4)),0)</f>
        <v>920.69250000000011</v>
      </c>
      <c r="K10" s="119">
        <f>IF(AND('NSW Apr 2019'!O4&gt;0,'NSW Apr 2019'!P4&gt;0),IF($C$5*E10/'NSW Apr 2019'!AQ4&lt;('NSW Apr 2019'!L4+'NSW Apr 2019'!M4+'NSW Apr 2019'!N4+'NSW Apr 2019'!O4),0,IF(($C$5*E10/'NSW Apr 2019'!AQ4-'NSW Apr 2019'!L4+'NSW Apr 2019'!M4+'NSW Apr 2019'!N4+'NSW Apr 2019'!O4)&lt;=('NSW Apr 2019'!L4+'NSW Apr 2019'!M4+'NSW Apr 2019'!N4+'NSW Apr 2019'!O4+'NSW Apr 2019'!P4),(($C$5*E10/'NSW Apr 2019'!AQ4-('NSW Apr 2019'!L4+'NSW Apr 2019'!M4+'NSW Apr 2019'!N4+'NSW Apr 2019'!O4))*'NSW Apr 2019'!AA4/100)*'NSW Apr 2019'!AQ4,('NSW Apr 2019'!P4*'NSW Apr 2019'!AA4/100)*'NSW Apr 2019'!AQ4)),0)</f>
        <v>0</v>
      </c>
      <c r="L10" s="129">
        <f>IF(AND('NSW Apr 2019'!P4&gt;0,'NSW Apr 2019'!O4&gt;0),IF(($C$5*E10/'NSW Apr 2019'!AQ4&lt;SUM('NSW Apr 2019'!L4:P4)),(0),($C$5*E10/'NSW Apr 2019'!AQ4-SUM('NSW Apr 2019'!L4:P4))*'NSW Apr 2019'!AB4/100)* 'NSW Apr 2019'!AQ4,IF(AND('NSW Apr 2019'!O4&gt;0,'NSW Apr 2019'!P4=""),IF(($C$5*E10/'NSW Apr 2019'!AQ4&lt; SUM('NSW Apr 2019'!L4:O4)),(0),($C$5*E10/'NSW Apr 2019'!AQ4-SUM('NSW Apr 2019'!L4:O4))*'NSW Apr 2019'!AA4/100)* 'NSW Apr 2019'!AQ4,IF(AND('NSW Apr 2019'!N4&gt;0,'NSW Apr 2019'!O4=""),IF(($C$5*E10/'NSW Apr 2019'!AQ4&lt; SUM('NSW Apr 2019'!L4:N4)),(0),($C$5*E10/'NSW Apr 2019'!AQ4-SUM('NSW Apr 2019'!L4:N4))*'NSW Apr 2019'!Z4/100)* 'NSW Apr 2019'!AQ4,IF(AND('NSW Apr 2019'!M4&gt;0,'NSW Apr 2019'!N4=""),IF(($C$5*E10/'NSW Apr 2019'!AQ4&lt;'NSW Apr 2019'!M4+'NSW Apr 2019'!L4),(0),(($C$5*E10/'NSW Apr 2019'!AQ4-('NSW Apr 2019'!M4+'NSW Apr 2019'!L4))*'NSW Apr 2019'!Y4/100))*'NSW Apr 2019'!AQ4,IF(AND('NSW Apr 2019'!L4&gt;0,'NSW Apr 2019'!M4=""&gt;0),IF(($C$5*E10/'NSW Apr 2019'!AQ4&lt;'NSW Apr 2019'!L4),(0),($C$5*E10/'NSW Apr 2019'!AQ4-'NSW Apr 2019'!L4)*'NSW Apr 2019'!X4/100)*'NSW Apr 2019'!AQ4,0)))))</f>
        <v>0</v>
      </c>
      <c r="M10" s="129">
        <f>IF('NSW Apr 2019'!K4="",($C$5*F10/'NSW Apr 2019'!AR4*'NSW Apr 2019'!AC4/100)*'NSW Apr 2019'!AR4,IF($C$5*F10/'NSW Apr 2019'!AR4&gt;='NSW Apr 2019'!L4,('NSW Apr 2019'!L4*'NSW Apr 2019'!AC4/100)*'NSW Apr 2019'!AR4,($C$5*F10/'NSW Apr 2019'!AR4*'NSW Apr 2019'!AC4/100)*'NSW Apr 2019'!AR4))</f>
        <v>157.3638</v>
      </c>
      <c r="N10" s="129">
        <f>IF(AND('NSW Apr 2019'!L4&gt;0,'NSW Apr 2019'!M4&gt;0),IF($C$5*F10/'NSW Apr 2019'!AR4&lt;'NSW Apr 2019'!L4,0,IF(($C$5*F10/'NSW Apr 2019'!AR4-'NSW Apr 2019'!L4)&lt;=('NSW Apr 2019'!M4+'NSW Apr 2019'!L4),((($C$5*F10/'NSW Apr 2019'!AR4-'NSW Apr 2019'!L4)*'NSW Apr 2019'!AD4/100))*'NSW Apr 2019'!AR4,((('NSW Apr 2019'!M4)*'NSW Apr 2019'!AD4/100)*'NSW Apr 2019'!AR4))),0)</f>
        <v>106.7679</v>
      </c>
      <c r="O10" s="129">
        <f>IF(AND('NSW Apr 2019'!M4&gt;0,'NSW Apr 2019'!N4&gt;0),IF($C$5*F10/'NSW Apr 2019'!AR4&lt;('NSW Apr 2019'!L4+'NSW Apr 2019'!M4),0,IF(($C$5*F10/'NSW Apr 2019'!AR4-'NSW Apr 2019'!L4+'NSW Apr 2019'!M4)&lt;=('NSW Apr 2019'!L4+'NSW Apr 2019'!M4+'NSW Apr 2019'!N4),((($C$5*F10/'NSW Apr 2019'!AR4-('NSW Apr 2019'!L4+'NSW Apr 2019'!M4))*'NSW Apr 2019'!AE4/100))*'NSW Apr 2019'!AR4,('NSW Apr 2019'!N4*'NSW Apr 2019'!AE4/100)*'NSW Apr 2019'!AR4)),0)</f>
        <v>244.11750000000001</v>
      </c>
      <c r="P10" s="129">
        <f>IF(AND('NSW Apr 2019'!N4&gt;0,'NSW Apr 2019'!O4&gt;0),IF($C$5*F10/'NSW Apr 2019'!AR4&lt;('NSW Apr 2019'!L4+'NSW Apr 2019'!M4+'NSW Apr 2019'!N4),0,IF(($C$5*F10/'NSW Apr 2019'!AR4-'NSW Apr 2019'!L4+'NSW Apr 2019'!M4+'NSW Apr 2019'!N4)&lt;=('NSW Apr 2019'!L4+'NSW Apr 2019'!M4+'NSW Apr 2019'!N4+'NSW Apr 2019'!O4),(($C$5*F10/'NSW Apr 2019'!AR4-('NSW Apr 2019'!L4+'NSW Apr 2019'!M4+'NSW Apr 2019'!N4))*'NSW Apr 2019'!AF4/100)*'NSW Apr 2019'!AR4,('NSW Apr 2019'!O4*'NSW Apr 2019'!AF4/100)*'NSW Apr 2019'!AR4)),0)</f>
        <v>920.69250000000011</v>
      </c>
      <c r="Q10" s="129">
        <f>IF(AND('NSW Apr 2019'!P4&gt;0,'NSW Apr 2019'!P4&gt;0),IF($C$5*F10/'NSW Apr 2019'!AR4&lt;('NSW Apr 2019'!L4+'NSW Apr 2019'!M4+'NSW Apr 2019'!N4+'NSW Apr 2019'!O4),0,IF(($C$5*F10/'NSW Apr 2019'!AR4-'NSW Apr 2019'!L4+'NSW Apr 2019'!M4+'NSW Apr 2019'!N4+'NSW Apr 2019'!O4)&lt;=('NSW Apr 2019'!L4+'NSW Apr 2019'!M4+'NSW Apr 2019'!N4+'NSW Apr 2019'!O4+'NSW Apr 2019'!P4),(($C$5*F10/'NSW Apr 2019'!AR4-('NSW Apr 2019'!L4+'NSW Apr 2019'!M4+'NSW Apr 2019'!N4+'NSW Apr 2019'!O4))*'NSW Apr 2019'!AG4/100)*'NSW Apr 2019'!AR4,('NSW Apr 2019'!P4*'NSW Apr 2019'!AG4/100)*'NSW Apr 2019'!AR4)),0)</f>
        <v>0</v>
      </c>
      <c r="R10" s="129">
        <f>IF(AND('NSW Apr 2019'!P4&gt;0,'NSW Apr 2019'!O4&gt;0),IF(($C$5*F10/'NSW Apr 2019'!AR4&lt;SUM('NSW Apr 2019'!L4:P4)),(0),($C$5*F10/'NSW Apr 2019'!AR4-SUM('NSW Apr 2019'!L4:P4))*'NSW Apr 2019'!AB4/100)* 'NSW Apr 2019'!AR4,IF(AND('NSW Apr 2019'!O4&gt;0,'NSW Apr 2019'!P4=""),IF(($C$5*F10/'NSW Apr 2019'!AR4&lt; SUM('NSW Apr 2019'!L4:O4)),(0),($C$5*F10/'NSW Apr 2019'!AR4-SUM('NSW Apr 2019'!L4:O4))*'NSW Apr 2019'!AG4/100)* 'NSW Apr 2019'!AR4,IF(AND('NSW Apr 2019'!N4&gt;0,'NSW Apr 2019'!O4=""),IF(($C$5*F10/'NSW Apr 2019'!AR4&lt; SUM('NSW Apr 2019'!L4:N4)),(0),($C$5*F10/'NSW Apr 2019'!AR4-SUM('NSW Apr 2019'!L4:N4))*'NSW Apr 2019'!AF4/100)* 'NSW Apr 2019'!AR4,IF(AND('NSW Apr 2019'!M4&gt;0,'NSW Apr 2019'!N4=""),IF(($C$5*F10/'NSW Apr 2019'!AR4&lt;'NSW Apr 2019'!M4+'NSW Apr 2019'!L4),(0),(($C$5*F10/'NSW Apr 2019'!AR4-('NSW Apr 2019'!M4+'NSW Apr 2019'!L4))*'NSW Apr 2019'!AE4/100))*'NSW Apr 2019'!AR4,IF(AND('NSW Apr 2019'!L4&gt;0,'NSW Apr 2019'!M4=""&gt;0),IF(($C$5*F10/'NSW Apr 2019'!AR4&lt;'NSW Apr 2019'!L4),(0),($C$5*F10/'NSW Apr 2019'!AR4-'NSW Apr 2019'!L4)*'NSW Apr 2019'!AD4/100)*'NSW Apr 2019'!AR4,0)))))</f>
        <v>0</v>
      </c>
      <c r="S10" s="250">
        <f t="shared" si="2"/>
        <v>2857.8834000000006</v>
      </c>
      <c r="T10" s="253">
        <f t="shared" si="3"/>
        <v>3103.5284000000006</v>
      </c>
      <c r="U10" s="122">
        <f t="shared" si="4"/>
        <v>3413.8812400000011</v>
      </c>
      <c r="V10" s="86">
        <f>'NSW Apr 2019'!AU4</f>
        <v>0</v>
      </c>
      <c r="W10" s="86">
        <f>'NSW Apr 2019'!AV4</f>
        <v>20</v>
      </c>
      <c r="X10" s="86">
        <f>'NSW Apr 2019'!AW4</f>
        <v>0</v>
      </c>
      <c r="Y10" s="86">
        <f>'NSW Apr 2019'!AX4</f>
        <v>0</v>
      </c>
      <c r="Z10" s="253" t="str">
        <f t="shared" ref="Z10:Z28" si="5">IF(SUM(V10:Y10)=0,"No discount",IF(V10&gt;0,"Guaranteed off bill",IF(W10&gt;0,"Guaranteed off usage",IF(X10&gt;0,"Pay-on-time off bill","Pay-on-time off usage"))))</f>
        <v>Guaranteed off usage</v>
      </c>
      <c r="AA10" s="253" t="s">
        <v>290</v>
      </c>
      <c r="AB10" s="255">
        <f>IF(AND(Z10="Guaranteed off bill",AA10="Inclusive"),((T10*1.1)-((T10*1.1)*V10/100))/1.1,IF(AND(Z10="Guaranteed off usage",AA10="Inclusive"),((T10*1.1)-((S10*1.1)*W10/100))/1.1,IF(AND(Z10="Guaranteed off bill",AA10="Exclusive"),T10-(T10*V10/100),IF(AND(Z10="Guaranteed off usage",AA10="Exclusive"),T10-(S10*W10/100),IF(AA10="Inclusive",((T10*1.1))/1.1,T10)))))</f>
        <v>2531.9517200000005</v>
      </c>
      <c r="AC10" s="253">
        <f>IF(AND(Z10="Pay-on-time off bill",AA10="Inclusive"),((AB10*1.1)-((AB10*1.1)*X10/100))/1.1,IF(AND(Z10="Pay-on-time off usage",AA10="Inclusive"),((AB10*1.1)-((S10*1.1)*Y10/100))/1.1,IF(AND(Z10="Pay-on-time off bill",AA10="Exclusive"),AB10-(AB10*X10/100),IF(AND(Z10="Pay-on-time off usage",AA10="Exclusive"),AB10-(S10*Y10/100),IF(AA10="Inclusive",((AB10*1.1))/1.1,AB10)))))</f>
        <v>2531.9517200000005</v>
      </c>
      <c r="AD10" s="247">
        <f t="shared" si="0"/>
        <v>2785.1468920000007</v>
      </c>
      <c r="AE10" s="259">
        <f t="shared" si="0"/>
        <v>2785.1468920000007</v>
      </c>
      <c r="AF10" s="124">
        <f>'NSW Apr 2019'!BG4</f>
        <v>0</v>
      </c>
      <c r="AG10" s="125" t="str">
        <f>'NSW Apr 2019'!BH4</f>
        <v>n</v>
      </c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</row>
    <row r="11" spans="1:148" ht="23" customHeight="1">
      <c r="A11" s="431"/>
      <c r="B11" s="86" t="str">
        <f>'NSW Apr 2019'!F5</f>
        <v>Origin Energy</v>
      </c>
      <c r="C11" s="86" t="str">
        <f>'NSW Apr 2019'!G5</f>
        <v>Business Saver</v>
      </c>
      <c r="D11" s="119">
        <f>365*'NSW Apr 2019'!H5/100</f>
        <v>248.78399999999999</v>
      </c>
      <c r="E11" s="279">
        <f>IF('NSW Apr 2019'!AQ5=3,0.5,IF('NSW Apr 2019'!AQ5=2,0.33,0))</f>
        <v>0.5</v>
      </c>
      <c r="F11" s="279">
        <f t="shared" si="1"/>
        <v>0.5</v>
      </c>
      <c r="G11" s="119">
        <f>IF('NSW Apr 2019'!K5="",($C$5*E11/'NSW Apr 2019'!AQ5*'NSW Apr 2019'!W5/100)*'NSW Apr 2019'!AQ5,IF($C$5*E11/'NSW Apr 2019'!AQ5&gt;='NSW Apr 2019'!L5,('NSW Apr 2019'!L5*'NSW Apr 2019'!W5/100)*'NSW Apr 2019'!AQ5,($C$5*E11/'NSW Apr 2019'!AQ5*'NSW Apr 2019'!W5/100)*'NSW Apr 2019'!AQ5))</f>
        <v>136.10849999999999</v>
      </c>
      <c r="H11" s="129">
        <f>IF(AND('NSW Apr 2019'!L5&gt;0,'NSW Apr 2019'!M5&gt;0),IF($C$5*E11/'NSW Apr 2019'!AQ5&lt;'NSW Apr 2019'!L5,0,IF(($C$5*E11/'NSW Apr 2019'!AQ5-'NSW Apr 2019'!L5)&lt;=('NSW Apr 2019'!M5+'NSW Apr 2019'!L5),((($C$5*E11/'NSW Apr 2019'!AQ5-'NSW Apr 2019'!L5)*'NSW Apr 2019'!X5/100))*'NSW Apr 2019'!AQ5,((('NSW Apr 2019'!M5)*'NSW Apr 2019'!X5/100)*'NSW Apr 2019'!AQ5))),0)</f>
        <v>98.696100000000001</v>
      </c>
      <c r="I11" s="119">
        <f>IF(AND('NSW Apr 2019'!M5&gt;0,'NSW Apr 2019'!N5&gt;0),IF($C$5*E11/'NSW Apr 2019'!AQ5&lt;('NSW Apr 2019'!L5+'NSW Apr 2019'!M5),0,IF(($C$5*E11/'NSW Apr 2019'!AQ5-'NSW Apr 2019'!L5+'NSW Apr 2019'!M5)&lt;=('NSW Apr 2019'!L5+'NSW Apr 2019'!M5+'NSW Apr 2019'!N5),((($C$5*E11/'NSW Apr 2019'!AQ5-('NSW Apr 2019'!L5+'NSW Apr 2019'!M5))*'NSW Apr 2019'!Y5/100))*'NSW Apr 2019'!AQ5,('NSW Apr 2019'!N5*'NSW Apr 2019'!Y5/100)* 'NSW Apr 2019'!AQ5)),0)</f>
        <v>204.17099999999999</v>
      </c>
      <c r="J11" s="119">
        <f>IF(AND('NSW Apr 2019'!N5&gt;0,'NSW Apr 2019'!O5&gt;0),IF($C$5*E11/'NSW Apr 2019'!AQ5&lt;('NSW Apr 2019'!L5+'NSW Apr 2019'!M5+'NSW Apr 2019'!N5),0,IF(($C$5*E11/'NSW Apr 2019'!AQ5-'NSW Apr 2019'!L5+'NSW Apr 2019'!M5+'NSW Apr 2019'!N5)&lt;=('NSW Apr 2019'!L5+'NSW Apr 2019'!M5+'NSW Apr 2019'!N5+'NSW Apr 2019'!O5),(($C$5*E11/'NSW Apr 2019'!AQ5-('NSW Apr 2019'!L5+'NSW Apr 2019'!M5+'NSW Apr 2019'!N5))*'NSW Apr 2019'!Z5/100)*'NSW Apr 2019'!AQ5,('NSW Apr 2019'!O5*'NSW Apr 2019'!Z5/100)*'NSW Apr 2019'!AQ5)),0)</f>
        <v>775.67499999999995</v>
      </c>
      <c r="K11" s="119">
        <f>IF(AND('NSW Apr 2019'!O5&gt;0,'NSW Apr 2019'!P5&gt;0),IF($C$5*E11/'NSW Apr 2019'!AQ5&lt;('NSW Apr 2019'!L5+'NSW Apr 2019'!M5+'NSW Apr 2019'!N5+'NSW Apr 2019'!O5),0,IF(($C$5*E11/'NSW Apr 2019'!AQ5-'NSW Apr 2019'!L5+'NSW Apr 2019'!M5+'NSW Apr 2019'!N5+'NSW Apr 2019'!O5)&lt;=('NSW Apr 2019'!L5+'NSW Apr 2019'!M5+'NSW Apr 2019'!N5+'NSW Apr 2019'!O5+'NSW Apr 2019'!P5),(($C$5*E11/'NSW Apr 2019'!AQ5-('NSW Apr 2019'!L5+'NSW Apr 2019'!M5+'NSW Apr 2019'!N5+'NSW Apr 2019'!O5))*'NSW Apr 2019'!AA5/100)*'NSW Apr 2019'!AQ5,('NSW Apr 2019'!P5*'NSW Apr 2019'!AA5/100)*'NSW Apr 2019'!AQ5)),0)</f>
        <v>0</v>
      </c>
      <c r="L11" s="129">
        <f>IF(AND('NSW Apr 2019'!P5&gt;0,'NSW Apr 2019'!O5&gt;0),IF(($C$5*E11/'NSW Apr 2019'!AQ5&lt;SUM('NSW Apr 2019'!L5:P5)),(0),($C$5*E11/'NSW Apr 2019'!AQ5-SUM('NSW Apr 2019'!L5:P5))*'NSW Apr 2019'!AB5/100)* 'NSW Apr 2019'!AQ5,IF(AND('NSW Apr 2019'!O5&gt;0,'NSW Apr 2019'!P5=""),IF(($C$5*E11/'NSW Apr 2019'!AQ5&lt; SUM('NSW Apr 2019'!L5:O5)),(0),($C$5*E11/'NSW Apr 2019'!AQ5-SUM('NSW Apr 2019'!L5:O5))*'NSW Apr 2019'!AA5/100)* 'NSW Apr 2019'!AQ5,IF(AND('NSW Apr 2019'!N5&gt;0,'NSW Apr 2019'!O5=""),IF(($C$5*E11/'NSW Apr 2019'!AQ5&lt; SUM('NSW Apr 2019'!L5:N5)),(0),($C$5*E11/'NSW Apr 2019'!AQ5-SUM('NSW Apr 2019'!L5:N5))*'NSW Apr 2019'!Z5/100)* 'NSW Apr 2019'!AQ5,IF(AND('NSW Apr 2019'!M5&gt;0,'NSW Apr 2019'!N5=""),IF(($C$5*E11/'NSW Apr 2019'!AQ5&lt;'NSW Apr 2019'!M5+'NSW Apr 2019'!L5),(0),(($C$5*E11/'NSW Apr 2019'!AQ5-('NSW Apr 2019'!M5+'NSW Apr 2019'!L5))*'NSW Apr 2019'!Y5/100))*'NSW Apr 2019'!AQ5,IF(AND('NSW Apr 2019'!L5&gt;0,'NSW Apr 2019'!M5=""&gt;0),IF(($C$5*E11/'NSW Apr 2019'!AQ5&lt;'NSW Apr 2019'!L5),(0),($C$5*E11/'NSW Apr 2019'!AQ5-'NSW Apr 2019'!L5)*'NSW Apr 2019'!X5/100)*'NSW Apr 2019'!AQ5,0)))))</f>
        <v>0</v>
      </c>
      <c r="M11" s="129">
        <f>IF('NSW Apr 2019'!K5="",($C$5*F11/'NSW Apr 2019'!AR5*'NSW Apr 2019'!AC5/100)*'NSW Apr 2019'!AR5,IF($C$5*F11/'NSW Apr 2019'!AR5&gt;='NSW Apr 2019'!L5,('NSW Apr 2019'!L5*'NSW Apr 2019'!AC5/100)*'NSW Apr 2019'!AR5,($C$5*F11/'NSW Apr 2019'!AR5*'NSW Apr 2019'!AC5/100)*'NSW Apr 2019'!AR5))</f>
        <v>136.10849999999999</v>
      </c>
      <c r="N11" s="129">
        <f>IF(AND('NSW Apr 2019'!L5&gt;0,'NSW Apr 2019'!M5&gt;0),IF($C$5*F11/'NSW Apr 2019'!AR5&lt;'NSW Apr 2019'!L5,0,IF(($C$5*F11/'NSW Apr 2019'!AR5-'NSW Apr 2019'!L5)&lt;=('NSW Apr 2019'!M5+'NSW Apr 2019'!L5),((($C$5*F11/'NSW Apr 2019'!AR5-'NSW Apr 2019'!L5)*'NSW Apr 2019'!AD5/100))*'NSW Apr 2019'!AR5,((('NSW Apr 2019'!M5)*'NSW Apr 2019'!AD5/100)*'NSW Apr 2019'!AR5))),0)</f>
        <v>98.696100000000001</v>
      </c>
      <c r="O11" s="129">
        <f>IF(AND('NSW Apr 2019'!M5&gt;0,'NSW Apr 2019'!N5&gt;0),IF($C$5*F11/'NSW Apr 2019'!AR5&lt;('NSW Apr 2019'!L5+'NSW Apr 2019'!M5),0,IF(($C$5*F11/'NSW Apr 2019'!AR5-'NSW Apr 2019'!L5+'NSW Apr 2019'!M5)&lt;=('NSW Apr 2019'!L5+'NSW Apr 2019'!M5+'NSW Apr 2019'!N5),((($C$5*F11/'NSW Apr 2019'!AR5-('NSW Apr 2019'!L5+'NSW Apr 2019'!M5))*'NSW Apr 2019'!AE5/100))*'NSW Apr 2019'!AR5,('NSW Apr 2019'!N5*'NSW Apr 2019'!AE5/100)*'NSW Apr 2019'!AR5)),0)</f>
        <v>204.17099999999999</v>
      </c>
      <c r="P11" s="129">
        <f>IF(AND('NSW Apr 2019'!N5&gt;0,'NSW Apr 2019'!O5&gt;0),IF($C$5*F11/'NSW Apr 2019'!AR5&lt;('NSW Apr 2019'!L5+'NSW Apr 2019'!M5+'NSW Apr 2019'!N5),0,IF(($C$5*F11/'NSW Apr 2019'!AR5-'NSW Apr 2019'!L5+'NSW Apr 2019'!M5+'NSW Apr 2019'!N5)&lt;=('NSW Apr 2019'!L5+'NSW Apr 2019'!M5+'NSW Apr 2019'!N5+'NSW Apr 2019'!O5),(($C$5*F11/'NSW Apr 2019'!AR5-('NSW Apr 2019'!L5+'NSW Apr 2019'!M5+'NSW Apr 2019'!N5))*'NSW Apr 2019'!AF5/100)*'NSW Apr 2019'!AR5,('NSW Apr 2019'!O5*'NSW Apr 2019'!AF5/100)*'NSW Apr 2019'!AR5)),0)</f>
        <v>775.67499999999995</v>
      </c>
      <c r="Q11" s="129">
        <f>IF(AND('NSW Apr 2019'!P5&gt;0,'NSW Apr 2019'!P5&gt;0),IF($C$5*F11/'NSW Apr 2019'!AR5&lt;('NSW Apr 2019'!L5+'NSW Apr 2019'!M5+'NSW Apr 2019'!N5+'NSW Apr 2019'!O5),0,IF(($C$5*F11/'NSW Apr 2019'!AR5-'NSW Apr 2019'!L5+'NSW Apr 2019'!M5+'NSW Apr 2019'!N5+'NSW Apr 2019'!O5)&lt;=('NSW Apr 2019'!L5+'NSW Apr 2019'!M5+'NSW Apr 2019'!N5+'NSW Apr 2019'!O5+'NSW Apr 2019'!P5),(($C$5*F11/'NSW Apr 2019'!AR5-('NSW Apr 2019'!L5+'NSW Apr 2019'!M5+'NSW Apr 2019'!N5+'NSW Apr 2019'!O5))*'NSW Apr 2019'!AG5/100)*'NSW Apr 2019'!AR5,('NSW Apr 2019'!P5*'NSW Apr 2019'!AG5/100)*'NSW Apr 2019'!AR5)),0)</f>
        <v>0</v>
      </c>
      <c r="R11" s="129">
        <f>IF(AND('NSW Apr 2019'!P5&gt;0,'NSW Apr 2019'!O5&gt;0),IF(($C$5*F11/'NSW Apr 2019'!AR5&lt;SUM('NSW Apr 2019'!L5:P5)),(0),($C$5*F11/'NSW Apr 2019'!AR5-SUM('NSW Apr 2019'!L5:P5))*'NSW Apr 2019'!AB5/100)* 'NSW Apr 2019'!AR5,IF(AND('NSW Apr 2019'!O5&gt;0,'NSW Apr 2019'!P5=""),IF(($C$5*F11/'NSW Apr 2019'!AR5&lt; SUM('NSW Apr 2019'!L5:O5)),(0),($C$5*F11/'NSW Apr 2019'!AR5-SUM('NSW Apr 2019'!L5:O5))*'NSW Apr 2019'!AG5/100)* 'NSW Apr 2019'!AR5,IF(AND('NSW Apr 2019'!N5&gt;0,'NSW Apr 2019'!O5=""),IF(($C$5*F11/'NSW Apr 2019'!AR5&lt; SUM('NSW Apr 2019'!L5:N5)),(0),($C$5*F11/'NSW Apr 2019'!AR5-SUM('NSW Apr 2019'!L5:N5))*'NSW Apr 2019'!AF5/100)* 'NSW Apr 2019'!AR5,IF(AND('NSW Apr 2019'!M5&gt;0,'NSW Apr 2019'!N5=""),IF(($C$5*F11/'NSW Apr 2019'!AR5&lt;'NSW Apr 2019'!M5+'NSW Apr 2019'!L5),(0),(($C$5*F11/'NSW Apr 2019'!AR5-('NSW Apr 2019'!M5+'NSW Apr 2019'!L5))*'NSW Apr 2019'!AE5/100))*'NSW Apr 2019'!AR5,IF(AND('NSW Apr 2019'!L5&gt;0,'NSW Apr 2019'!M5=""&gt;0),IF(($C$5*F11/'NSW Apr 2019'!AR5&lt;'NSW Apr 2019'!L5),(0),($C$5*F11/'NSW Apr 2019'!AR5-'NSW Apr 2019'!L5)*'NSW Apr 2019'!AD5/100)*'NSW Apr 2019'!AR5,0)))))</f>
        <v>0</v>
      </c>
      <c r="S11" s="250">
        <f t="shared" si="2"/>
        <v>2429.3011999999999</v>
      </c>
      <c r="T11" s="253">
        <f t="shared" si="3"/>
        <v>2678.0852</v>
      </c>
      <c r="U11" s="122">
        <f t="shared" si="4"/>
        <v>2945.89372</v>
      </c>
      <c r="V11" s="86">
        <f>'NSW Apr 2019'!AU5</f>
        <v>0</v>
      </c>
      <c r="W11" s="86">
        <f>'NSW Apr 2019'!AV5</f>
        <v>14</v>
      </c>
      <c r="X11" s="86">
        <f>'NSW Apr 2019'!AW5</f>
        <v>0</v>
      </c>
      <c r="Y11" s="86">
        <f>'NSW Apr 2019'!AX5</f>
        <v>0</v>
      </c>
      <c r="Z11" s="253" t="str">
        <f t="shared" si="5"/>
        <v>Guaranteed off usage</v>
      </c>
      <c r="AA11" s="253" t="s">
        <v>290</v>
      </c>
      <c r="AB11" s="255">
        <f>IF(AND(Z11="Guaranteed off bill",AA11="Inclusive"),((T11*1.1)-((T11*1.1)*V11/100))/1.1,IF(AND(Z11="Guaranteed off usage",AA11="Inclusive"),((T11*1.1)-((S11*1.1)*W11/100))/1.1,IF(AND(Z11="Guaranteed off bill",AA11="Exclusive"),T11-(T11*V11/100),IF(AND(Z11="Guaranteed off usage",AA11="Exclusive"),T11-(S11*W11/100),IF(AA11="Inclusive",((T11*1.1))/1.1,T11)))))</f>
        <v>2337.9830320000001</v>
      </c>
      <c r="AC11" s="253">
        <f>IF(AND(Z11="Pay-on-time off bill",AA11="Inclusive"),((AB11*1.1)-((AB11*1.1)*X11/100))/1.1,IF(AND(Z11="Pay-on-time off usage",AA11="Inclusive"),((AB11*1.1)-((S11*1.1)*Y11/100))/1.1,IF(AND(Z11="Pay-on-time off bill",AA11="Exclusive"),AB11-(AB11*X11/100),IF(AND(Z11="Pay-on-time off usage",AA11="Exclusive"),AB11-(S11*Y11/100),IF(AA11="Inclusive",((AB11*1.1))/1.1,AB11)))))</f>
        <v>2337.9830320000001</v>
      </c>
      <c r="AD11" s="247">
        <f t="shared" si="0"/>
        <v>2571.7813352000003</v>
      </c>
      <c r="AE11" s="259">
        <f t="shared" si="0"/>
        <v>2571.7813352000003</v>
      </c>
      <c r="AF11" s="124">
        <f>'NSW Apr 2019'!BG5</f>
        <v>12</v>
      </c>
      <c r="AG11" s="125" t="str">
        <f>'NSW Apr 2019'!BH5</f>
        <v>y</v>
      </c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</row>
    <row r="12" spans="1:148" ht="23" customHeight="1" thickBot="1">
      <c r="A12" s="430"/>
      <c r="B12" s="87" t="str">
        <f>'NSW Apr 2019'!F6</f>
        <v>Red Energy</v>
      </c>
      <c r="C12" s="87" t="str">
        <f>'NSW Apr 2019'!G6</f>
        <v xml:space="preserve">Easy Saver </v>
      </c>
      <c r="D12" s="146">
        <f>365*'NSW Apr 2019'!H6/100</f>
        <v>235.27899999999997</v>
      </c>
      <c r="E12" s="280">
        <f>IF('NSW Apr 2019'!AQ6=3,0.5,IF('NSW Apr 2019'!AQ6=2,0.33,0))</f>
        <v>0.5</v>
      </c>
      <c r="F12" s="280">
        <f t="shared" si="1"/>
        <v>0.5</v>
      </c>
      <c r="G12" s="146">
        <f>IF('NSW Apr 2019'!K6="",($C$5*E12/'NSW Apr 2019'!AQ6*'NSW Apr 2019'!W6/100)*'NSW Apr 2019'!AQ6,IF($C$5*E12/'NSW Apr 2019'!AQ6&gt;='NSW Apr 2019'!L6,('NSW Apr 2019'!L6*'NSW Apr 2019'!W6/100)*'NSW Apr 2019'!AQ6,($C$5*E12/'NSW Apr 2019'!AQ6*'NSW Apr 2019'!W6/100)*'NSW Apr 2019'!AQ6))</f>
        <v>138.3459</v>
      </c>
      <c r="H12" s="158">
        <f>IF(AND('NSW Apr 2019'!L6&gt;0,'NSW Apr 2019'!M6&gt;0),IF($C$5*E12/'NSW Apr 2019'!AQ6&lt;'NSW Apr 2019'!L6,0,IF(($C$5*E12/'NSW Apr 2019'!AQ6-'NSW Apr 2019'!L6)&lt;=('NSW Apr 2019'!M6+'NSW Apr 2019'!L6),((($C$5*E12/'NSW Apr 2019'!AQ6-'NSW Apr 2019'!L6)*'NSW Apr 2019'!X6/100))*'NSW Apr 2019'!AQ6,((('NSW Apr 2019'!M6)*'NSW Apr 2019'!X6/100)*'NSW Apr 2019'!AQ6))),0)</f>
        <v>92.825699999999983</v>
      </c>
      <c r="I12" s="146">
        <f>IF(AND('NSW Apr 2019'!M6&gt;0,'NSW Apr 2019'!N6&gt;0),IF($C$5*E12/'NSW Apr 2019'!AQ6&lt;('NSW Apr 2019'!L6+'NSW Apr 2019'!M6),0,IF(($C$5*E12/'NSW Apr 2019'!AQ6-'NSW Apr 2019'!L6+'NSW Apr 2019'!M6)&lt;=('NSW Apr 2019'!L6+'NSW Apr 2019'!M6+'NSW Apr 2019'!N6),((($C$5*E12/'NSW Apr 2019'!AQ6-('NSW Apr 2019'!L6+'NSW Apr 2019'!M6))*'NSW Apr 2019'!Y6/100))*'NSW Apr 2019'!AQ6,('NSW Apr 2019'!N6*'NSW Apr 2019'!Y6/100)* 'NSW Apr 2019'!AQ6)),0)</f>
        <v>207.7218</v>
      </c>
      <c r="J12" s="146">
        <f>IF(AND('NSW Apr 2019'!N6&gt;0,'NSW Apr 2019'!O6&gt;0),IF($C$5*E12/'NSW Apr 2019'!AQ6&lt;('NSW Apr 2019'!L6+'NSW Apr 2019'!M6+'NSW Apr 2019'!N6),0,IF(($C$5*E12/'NSW Apr 2019'!AQ6-'NSW Apr 2019'!L6+'NSW Apr 2019'!M6+'NSW Apr 2019'!N6)&lt;=('NSW Apr 2019'!L6+'NSW Apr 2019'!M6+'NSW Apr 2019'!N6+'NSW Apr 2019'!O6),(($C$5*E12/'NSW Apr 2019'!AQ6-('NSW Apr 2019'!L6+'NSW Apr 2019'!M6+'NSW Apr 2019'!N6))*'NSW Apr 2019'!Z6/100)*'NSW Apr 2019'!AQ6,('NSW Apr 2019'!O6*'NSW Apr 2019'!Z6/100)*'NSW Apr 2019'!AQ6)),0)</f>
        <v>779.04750000000013</v>
      </c>
      <c r="K12" s="146">
        <f>IF(AND('NSW Apr 2019'!O6&gt;0,'NSW Apr 2019'!P6&gt;0),IF($C$5*E12/'NSW Apr 2019'!AQ6&lt;('NSW Apr 2019'!L6+'NSW Apr 2019'!M6+'NSW Apr 2019'!N6+'NSW Apr 2019'!O6),0,IF(($C$5*E12/'NSW Apr 2019'!AQ6-'NSW Apr 2019'!L6+'NSW Apr 2019'!M6+'NSW Apr 2019'!N6+'NSW Apr 2019'!O6)&lt;=('NSW Apr 2019'!L6+'NSW Apr 2019'!M6+'NSW Apr 2019'!N6+'NSW Apr 2019'!O6+'NSW Apr 2019'!P6),(($C$5*E12/'NSW Apr 2019'!AQ6-('NSW Apr 2019'!L6+'NSW Apr 2019'!M6+'NSW Apr 2019'!N6+'NSW Apr 2019'!O6))*'NSW Apr 2019'!AA6/100)*'NSW Apr 2019'!AQ6,('NSW Apr 2019'!P6*'NSW Apr 2019'!AA6/100)*'NSW Apr 2019'!AQ6)),0)</f>
        <v>0</v>
      </c>
      <c r="L12" s="158">
        <f>IF(AND('NSW Apr 2019'!P6&gt;0,'NSW Apr 2019'!O6&gt;0),IF(($C$5*E12/'NSW Apr 2019'!AQ6&lt;SUM('NSW Apr 2019'!L6:P6)),(0),($C$5*E12/'NSW Apr 2019'!AQ6-SUM('NSW Apr 2019'!L6:P6))*'NSW Apr 2019'!AB6/100)* 'NSW Apr 2019'!AQ6,IF(AND('NSW Apr 2019'!O6&gt;0,'NSW Apr 2019'!P6=""),IF(($C$5*E12/'NSW Apr 2019'!AQ6&lt; SUM('NSW Apr 2019'!L6:O6)),(0),($C$5*E12/'NSW Apr 2019'!AQ6-SUM('NSW Apr 2019'!L6:O6))*'NSW Apr 2019'!AA6/100)* 'NSW Apr 2019'!AQ6,IF(AND('NSW Apr 2019'!N6&gt;0,'NSW Apr 2019'!O6=""),IF(($C$5*E12/'NSW Apr 2019'!AQ6&lt; SUM('NSW Apr 2019'!L6:N6)),(0),($C$5*E12/'NSW Apr 2019'!AQ6-SUM('NSW Apr 2019'!L6:N6))*'NSW Apr 2019'!Z6/100)* 'NSW Apr 2019'!AQ6,IF(AND('NSW Apr 2019'!M6&gt;0,'NSW Apr 2019'!N6=""),IF(($C$5*E12/'NSW Apr 2019'!AQ6&lt;'NSW Apr 2019'!M6+'NSW Apr 2019'!L6),(0),(($C$5*E12/'NSW Apr 2019'!AQ6-('NSW Apr 2019'!M6+'NSW Apr 2019'!L6))*'NSW Apr 2019'!Y6/100))*'NSW Apr 2019'!AQ6,IF(AND('NSW Apr 2019'!L6&gt;0,'NSW Apr 2019'!M6=""&gt;0),IF(($C$5*E12/'NSW Apr 2019'!AQ6&lt;'NSW Apr 2019'!L6),(0),($C$5*E12/'NSW Apr 2019'!AQ6-'NSW Apr 2019'!L6)*'NSW Apr 2019'!X6/100)*'NSW Apr 2019'!AQ6,0)))))</f>
        <v>0</v>
      </c>
      <c r="M12" s="158">
        <f>IF('NSW Apr 2019'!K6="",($C$5*F12/'NSW Apr 2019'!AR6*'NSW Apr 2019'!AC6/100)*'NSW Apr 2019'!AR6,IF($C$5*F12/'NSW Apr 2019'!AR6&gt;='NSW Apr 2019'!L6,('NSW Apr 2019'!L6*'NSW Apr 2019'!AC6/100)*'NSW Apr 2019'!AR6,($C$5*F12/'NSW Apr 2019'!AR6*'NSW Apr 2019'!AC6/100)*'NSW Apr 2019'!AR6))</f>
        <v>138.3459</v>
      </c>
      <c r="N12" s="158">
        <f>IF(AND('NSW Apr 2019'!L6&gt;0,'NSW Apr 2019'!M6&gt;0),IF($C$5*F12/'NSW Apr 2019'!AR6&lt;'NSW Apr 2019'!L6,0,IF(($C$5*F12/'NSW Apr 2019'!AR6-'NSW Apr 2019'!L6)&lt;=('NSW Apr 2019'!M6+'NSW Apr 2019'!L6),((($C$5*F12/'NSW Apr 2019'!AR6-'NSW Apr 2019'!L6)*'NSW Apr 2019'!AD6/100))*'NSW Apr 2019'!AR6,((('NSW Apr 2019'!M6)*'NSW Apr 2019'!AD6/100)*'NSW Apr 2019'!AR6))),0)</f>
        <v>92.825699999999983</v>
      </c>
      <c r="O12" s="158">
        <f>IF(AND('NSW Apr 2019'!M6&gt;0,'NSW Apr 2019'!N6&gt;0),IF($C$5*F12/'NSW Apr 2019'!AR6&lt;('NSW Apr 2019'!L6+'NSW Apr 2019'!M6),0,IF(($C$5*F12/'NSW Apr 2019'!AR6-'NSW Apr 2019'!L6+'NSW Apr 2019'!M6)&lt;=('NSW Apr 2019'!L6+'NSW Apr 2019'!M6+'NSW Apr 2019'!N6),((($C$5*F12/'NSW Apr 2019'!AR6-('NSW Apr 2019'!L6+'NSW Apr 2019'!M6))*'NSW Apr 2019'!AE6/100))*'NSW Apr 2019'!AR6,('NSW Apr 2019'!N6*'NSW Apr 2019'!AE6/100)*'NSW Apr 2019'!AR6)),0)</f>
        <v>207.7218</v>
      </c>
      <c r="P12" s="158">
        <f>IF(AND('NSW Apr 2019'!N6&gt;0,'NSW Apr 2019'!O6&gt;0),IF($C$5*F12/'NSW Apr 2019'!AR6&lt;('NSW Apr 2019'!L6+'NSW Apr 2019'!M6+'NSW Apr 2019'!N6),0,IF(($C$5*F12/'NSW Apr 2019'!AR6-'NSW Apr 2019'!L6+'NSW Apr 2019'!M6+'NSW Apr 2019'!N6)&lt;=('NSW Apr 2019'!L6+'NSW Apr 2019'!M6+'NSW Apr 2019'!N6+'NSW Apr 2019'!O6),(($C$5*F12/'NSW Apr 2019'!AR6-('NSW Apr 2019'!L6+'NSW Apr 2019'!M6+'NSW Apr 2019'!N6))*'NSW Apr 2019'!AF6/100)*'NSW Apr 2019'!AR6,('NSW Apr 2019'!O6*'NSW Apr 2019'!AF6/100)*'NSW Apr 2019'!AR6)),0)</f>
        <v>779.04750000000013</v>
      </c>
      <c r="Q12" s="158">
        <f>IF(AND('NSW Apr 2019'!P6&gt;0,'NSW Apr 2019'!P6&gt;0),IF($C$5*F12/'NSW Apr 2019'!AR6&lt;('NSW Apr 2019'!L6+'NSW Apr 2019'!M6+'NSW Apr 2019'!N6+'NSW Apr 2019'!O6),0,IF(($C$5*F12/'NSW Apr 2019'!AR6-'NSW Apr 2019'!L6+'NSW Apr 2019'!M6+'NSW Apr 2019'!N6+'NSW Apr 2019'!O6)&lt;=('NSW Apr 2019'!L6+'NSW Apr 2019'!M6+'NSW Apr 2019'!N6+'NSW Apr 2019'!O6+'NSW Apr 2019'!P6),(($C$5*F12/'NSW Apr 2019'!AR6-('NSW Apr 2019'!L6+'NSW Apr 2019'!M6+'NSW Apr 2019'!N6+'NSW Apr 2019'!O6))*'NSW Apr 2019'!AG6/100)*'NSW Apr 2019'!AR6,('NSW Apr 2019'!P6*'NSW Apr 2019'!AG6/100)*'NSW Apr 2019'!AR6)),0)</f>
        <v>0</v>
      </c>
      <c r="R12" s="158">
        <f>IF(AND('NSW Apr 2019'!P6&gt;0,'NSW Apr 2019'!O6&gt;0),IF(($C$5*F12/'NSW Apr 2019'!AR6&lt;SUM('NSW Apr 2019'!L6:P6)),(0),($C$5*F12/'NSW Apr 2019'!AR6-SUM('NSW Apr 2019'!L6:P6))*'NSW Apr 2019'!AB6/100)* 'NSW Apr 2019'!AR6,IF(AND('NSW Apr 2019'!O6&gt;0,'NSW Apr 2019'!P6=""),IF(($C$5*F12/'NSW Apr 2019'!AR6&lt; SUM('NSW Apr 2019'!L6:O6)),(0),($C$5*F12/'NSW Apr 2019'!AR6-SUM('NSW Apr 2019'!L6:O6))*'NSW Apr 2019'!AG6/100)* 'NSW Apr 2019'!AR6,IF(AND('NSW Apr 2019'!N6&gt;0,'NSW Apr 2019'!O6=""),IF(($C$5*F12/'NSW Apr 2019'!AR6&lt; SUM('NSW Apr 2019'!L6:N6)),(0),($C$5*F12/'NSW Apr 2019'!AR6-SUM('NSW Apr 2019'!L6:N6))*'NSW Apr 2019'!AF6/100)* 'NSW Apr 2019'!AR6,IF(AND('NSW Apr 2019'!M6&gt;0,'NSW Apr 2019'!N6=""),IF(($C$5*F12/'NSW Apr 2019'!AR6&lt;'NSW Apr 2019'!M6+'NSW Apr 2019'!L6),(0),(($C$5*F12/'NSW Apr 2019'!AR6-('NSW Apr 2019'!M6+'NSW Apr 2019'!L6))*'NSW Apr 2019'!AE6/100))*'NSW Apr 2019'!AR6,IF(AND('NSW Apr 2019'!L6&gt;0,'NSW Apr 2019'!M6=""&gt;0),IF(($C$5*F12/'NSW Apr 2019'!AR6&lt;'NSW Apr 2019'!L6),(0),($C$5*F12/'NSW Apr 2019'!AR6-'NSW Apr 2019'!L6)*'NSW Apr 2019'!AD6/100)*'NSW Apr 2019'!AR6,0)))))</f>
        <v>0</v>
      </c>
      <c r="S12" s="251">
        <f t="shared" si="2"/>
        <v>2435.8818000000001</v>
      </c>
      <c r="T12" s="254">
        <f t="shared" si="3"/>
        <v>2671.1608000000001</v>
      </c>
      <c r="U12" s="149">
        <f t="shared" si="4"/>
        <v>2938.2768800000003</v>
      </c>
      <c r="V12" s="87">
        <f>'NSW Apr 2019'!AU6</f>
        <v>0</v>
      </c>
      <c r="W12" s="87">
        <f>'NSW Apr 2019'!AV6</f>
        <v>0</v>
      </c>
      <c r="X12" s="150">
        <f>'NSW Apr 2019'!AW6</f>
        <v>10</v>
      </c>
      <c r="Y12" s="87">
        <f>'NSW Apr 2019'!AX6</f>
        <v>0</v>
      </c>
      <c r="Z12" s="268" t="str">
        <f t="shared" si="5"/>
        <v>Pay-on-time off bill</v>
      </c>
      <c r="AA12" s="256" t="s">
        <v>290</v>
      </c>
      <c r="AB12" s="256">
        <f>IF(AND(Z12="Guaranteed off bill",AA12="Inclusive"),((T12*1.1)-((T12*1.1)*V12/100))/1.1,IF(AND(Z12="Guaranteed off usage",AA12="Inclusive"),((T12*1.1)-((S12*1.1)*W12/100))/1.1,IF(AND(Z12="Guaranteed off bill",AA12="Exclusive"),T12-(T12*V12/100),IF(AND(Z12="Guaranteed off usage",AA12="Exclusive"),T12-(S12*W12/100),IF(AA12="Inclusive",((T12*1.1))/1.1,T12)))))</f>
        <v>2671.1608000000001</v>
      </c>
      <c r="AC12" s="254">
        <f>IF(AND(Z12="Pay-on-time off bill",AA12="Inclusive"),((AB12*1.1)-((AB12*1.1)*X12/100))/1.1,IF(AND(Z12="Pay-on-time off usage",AA12="Inclusive"),((AB12*1.1)-((S12*1.1)*Y12/100))/1.1,IF(AND(Z12="Pay-on-time off bill",AA12="Exclusive"),AB12-(AB12*X12/100),IF(AND(Z12="Pay-on-time off usage",AA12="Exclusive"),AB12-(S12*Y12/100),IF(AA12="Inclusive",((AB12*1.1))/1.1,AB12)))))</f>
        <v>2404.0447199999999</v>
      </c>
      <c r="AD12" s="248">
        <f t="shared" si="0"/>
        <v>2938.2768800000003</v>
      </c>
      <c r="AE12" s="238">
        <f t="shared" si="0"/>
        <v>2644.449192</v>
      </c>
      <c r="AF12" s="152">
        <f>'NSW Apr 2019'!BG6</f>
        <v>0</v>
      </c>
      <c r="AG12" s="153" t="str">
        <f>'NSW Apr 2019'!BH6</f>
        <v>n</v>
      </c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</row>
    <row r="13" spans="1:148" ht="23" customHeight="1" thickTop="1">
      <c r="A13" s="429" t="str">
        <f>'NSW Apr 2019'!D7</f>
        <v xml:space="preserve">ActewAGL Queanbeyan </v>
      </c>
      <c r="B13" s="86" t="str">
        <f>'NSW Apr 2019'!F7</f>
        <v>ActewAGL</v>
      </c>
      <c r="C13" s="86" t="str">
        <f>'NSW Apr 2019'!G7</f>
        <v>Business plan</v>
      </c>
      <c r="D13" s="119">
        <f>365*'NSW Apr 2019'!H7/100</f>
        <v>344.34100000000001</v>
      </c>
      <c r="E13" s="279">
        <f>IF('NSW Apr 2019'!AQ7=3,0.5,IF('NSW Apr 2019'!AQ7=2,0.33,0))</f>
        <v>0.5</v>
      </c>
      <c r="F13" s="279">
        <f t="shared" si="1"/>
        <v>0.5</v>
      </c>
      <c r="G13" s="119">
        <f>IF('NSW Apr 2019'!K7="",($C$5*E13/'NSW Apr 2019'!AQ7*'NSW Apr 2019'!W7/100)*'NSW Apr 2019'!AQ7,IF($C$5*E13/'NSW Apr 2019'!AQ7&gt;='NSW Apr 2019'!L7,('NSW Apr 2019'!L7*'NSW Apr 2019'!W7/100)*'NSW Apr 2019'!AQ7,($C$5*E13/'NSW Apr 2019'!AQ7*'NSW Apr 2019'!W7/100)*'NSW Apr 2019'!AQ7))</f>
        <v>388.18800000000005</v>
      </c>
      <c r="H13" s="129">
        <f>IF(AND('NSW Apr 2019'!L7&gt;0,'NSW Apr 2019'!M7&gt;0),IF($C$5*E13/'NSW Apr 2019'!AQ7&lt;'NSW Apr 2019'!L7,0,IF(($C$5*E13/'NSW Apr 2019'!AQ7-'NSW Apr 2019'!L7)&lt;=('NSW Apr 2019'!M7+'NSW Apr 2019'!L7),((($C$5*E13/'NSW Apr 2019'!AQ7-'NSW Apr 2019'!L7)*'NSW Apr 2019'!X7/100))*'NSW Apr 2019'!AQ7,((('NSW Apr 2019'!M7)*'NSW Apr 2019'!X7/100)*'NSW Apr 2019'!AQ7))),0)</f>
        <v>856.33200000000022</v>
      </c>
      <c r="I13" s="119">
        <f>IF(AND('NSW Apr 2019'!M7&gt;0,'NSW Apr 2019'!N7&gt;0),IF($C$5*E13/'NSW Apr 2019'!AQ7&lt;('NSW Apr 2019'!L7+'NSW Apr 2019'!M7),0,IF(($C$5*E13/'NSW Apr 2019'!AQ7-'NSW Apr 2019'!L7+'NSW Apr 2019'!M7)&lt;=('NSW Apr 2019'!L7+'NSW Apr 2019'!M7+'NSW Apr 2019'!N7),((($C$5*E13/'NSW Apr 2019'!AQ7-('NSW Apr 2019'!L7+'NSW Apr 2019'!M7))*'NSW Apr 2019'!Y7/100))*'NSW Apr 2019'!AQ7,('NSW Apr 2019'!N7*'NSW Apr 2019'!Y7/100)* 'NSW Apr 2019'!AQ7)),0)</f>
        <v>0</v>
      </c>
      <c r="J13" s="119">
        <f>IF(AND('NSW Apr 2019'!N7&gt;0,'NSW Apr 2019'!O7&gt;0),IF($C$5*E13/'NSW Apr 2019'!AQ7&lt;('NSW Apr 2019'!L7+'NSW Apr 2019'!M7+'NSW Apr 2019'!N7),0,IF(($C$5*E13/'NSW Apr 2019'!AQ7-'NSW Apr 2019'!L7+'NSW Apr 2019'!M7+'NSW Apr 2019'!N7)&lt;=('NSW Apr 2019'!L7+'NSW Apr 2019'!M7+'NSW Apr 2019'!N7+'NSW Apr 2019'!O7),(($C$5*E13/'NSW Apr 2019'!AQ7-('NSW Apr 2019'!L7+'NSW Apr 2019'!M7+'NSW Apr 2019'!N7))*'NSW Apr 2019'!Z7/100)*'NSW Apr 2019'!AQ7,('NSW Apr 2019'!O7*'NSW Apr 2019'!Z7/100)*'NSW Apr 2019'!AQ7)),0)</f>
        <v>0</v>
      </c>
      <c r="K13" s="119">
        <f>IF(AND('NSW Apr 2019'!O7&gt;0,'NSW Apr 2019'!P7&gt;0),IF($C$5*E13/'NSW Apr 2019'!AQ7&lt;('NSW Apr 2019'!L7+'NSW Apr 2019'!M7+'NSW Apr 2019'!N7+'NSW Apr 2019'!O7),0,IF(($C$5*E13/'NSW Apr 2019'!AQ7-'NSW Apr 2019'!L7+'NSW Apr 2019'!M7+'NSW Apr 2019'!N7+'NSW Apr 2019'!O7)&lt;=('NSW Apr 2019'!L7+'NSW Apr 2019'!M7+'NSW Apr 2019'!N7+'NSW Apr 2019'!O7+'NSW Apr 2019'!P7),(($C$5*E13/'NSW Apr 2019'!AQ7-('NSW Apr 2019'!L7+'NSW Apr 2019'!M7+'NSW Apr 2019'!N7+'NSW Apr 2019'!O7))*'NSW Apr 2019'!AA7/100)*'NSW Apr 2019'!AQ7,('NSW Apr 2019'!P7*'NSW Apr 2019'!AA7/100)*'NSW Apr 2019'!AQ7)),0)</f>
        <v>0</v>
      </c>
      <c r="L13" s="129">
        <f>IF(AND('NSW Apr 2019'!P7&gt;0,'NSW Apr 2019'!O7&gt;0),IF(($C$5*E13/'NSW Apr 2019'!AQ7&lt;SUM('NSW Apr 2019'!L7:P7)),(0),($C$5*E13/'NSW Apr 2019'!AQ7-SUM('NSW Apr 2019'!L7:P7))*'NSW Apr 2019'!AB7/100)* 'NSW Apr 2019'!AQ7,IF(AND('NSW Apr 2019'!O7&gt;0,'NSW Apr 2019'!P7=""),IF(($C$5*E13/'NSW Apr 2019'!AQ7&lt; SUM('NSW Apr 2019'!L7:O7)),(0),($C$5*E13/'NSW Apr 2019'!AQ7-SUM('NSW Apr 2019'!L7:O7))*'NSW Apr 2019'!AA7/100)* 'NSW Apr 2019'!AQ7,IF(AND('NSW Apr 2019'!N7&gt;0,'NSW Apr 2019'!O7=""),IF(($C$5*E13/'NSW Apr 2019'!AQ7&lt; SUM('NSW Apr 2019'!L7:N7)),(0),($C$5*E13/'NSW Apr 2019'!AQ7-SUM('NSW Apr 2019'!L7:N7))*'NSW Apr 2019'!Z7/100)* 'NSW Apr 2019'!AQ7,IF(AND('NSW Apr 2019'!M7&gt;0,'NSW Apr 2019'!N7=""),IF(($C$5*E13/'NSW Apr 2019'!AQ7&lt;'NSW Apr 2019'!M7+'NSW Apr 2019'!L7),(0),(($C$5*E13/'NSW Apr 2019'!AQ7-('NSW Apr 2019'!M7+'NSW Apr 2019'!L7))*'NSW Apr 2019'!Y7/100))*'NSW Apr 2019'!AQ7,IF(AND('NSW Apr 2019'!L7&gt;0,'NSW Apr 2019'!M7=""&gt;0),IF(($C$5*E13/'NSW Apr 2019'!AQ7&lt;'NSW Apr 2019'!L7),(0),($C$5*E13/'NSW Apr 2019'!AQ7-'NSW Apr 2019'!L7)*'NSW Apr 2019'!X7/100)*'NSW Apr 2019'!AQ7,0)))))</f>
        <v>0</v>
      </c>
      <c r="M13" s="129">
        <f>IF('NSW Apr 2019'!K7="",($C$5*F13/'NSW Apr 2019'!AR7*'NSW Apr 2019'!AC7/100)*'NSW Apr 2019'!AR7,IF($C$5*F13/'NSW Apr 2019'!AR7&gt;='NSW Apr 2019'!L7,('NSW Apr 2019'!L7*'NSW Apr 2019'!AC7/100)*'NSW Apr 2019'!AR7,($C$5*F13/'NSW Apr 2019'!AR7*'NSW Apr 2019'!AC7/100)*'NSW Apr 2019'!AR7))</f>
        <v>388.18800000000005</v>
      </c>
      <c r="N13" s="129">
        <f>IF(AND('NSW Apr 2019'!L7&gt;0,'NSW Apr 2019'!M7&gt;0),IF($C$5*F13/'NSW Apr 2019'!AR7&lt;'NSW Apr 2019'!L7,0,IF(($C$5*F13/'NSW Apr 2019'!AR7-'NSW Apr 2019'!L7)&lt;=('NSW Apr 2019'!M7+'NSW Apr 2019'!L7),((($C$5*F13/'NSW Apr 2019'!AR7-'NSW Apr 2019'!L7)*'NSW Apr 2019'!AD7/100))*'NSW Apr 2019'!AR7,((('NSW Apr 2019'!M7)*'NSW Apr 2019'!AD7/100)*'NSW Apr 2019'!AR7))),0)</f>
        <v>856.33200000000022</v>
      </c>
      <c r="O13" s="129">
        <f>IF(AND('NSW Apr 2019'!M7&gt;0,'NSW Apr 2019'!N7&gt;0),IF($C$5*F13/'NSW Apr 2019'!AR7&lt;('NSW Apr 2019'!L7+'NSW Apr 2019'!M7),0,IF(($C$5*F13/'NSW Apr 2019'!AR7-'NSW Apr 2019'!L7+'NSW Apr 2019'!M7)&lt;=('NSW Apr 2019'!L7+'NSW Apr 2019'!M7+'NSW Apr 2019'!N7),((($C$5*F13/'NSW Apr 2019'!AR7-('NSW Apr 2019'!L7+'NSW Apr 2019'!M7))*'NSW Apr 2019'!AE7/100))*'NSW Apr 2019'!AR7,('NSW Apr 2019'!N7*'NSW Apr 2019'!AE7/100)*'NSW Apr 2019'!AR7)),0)</f>
        <v>0</v>
      </c>
      <c r="P13" s="129">
        <f>IF(AND('NSW Apr 2019'!N7&gt;0,'NSW Apr 2019'!O7&gt;0),IF($C$5*F13/'NSW Apr 2019'!AR7&lt;('NSW Apr 2019'!L7+'NSW Apr 2019'!M7+'NSW Apr 2019'!N7),0,IF(($C$5*F13/'NSW Apr 2019'!AR7-'NSW Apr 2019'!L7+'NSW Apr 2019'!M7+'NSW Apr 2019'!N7)&lt;=('NSW Apr 2019'!L7+'NSW Apr 2019'!M7+'NSW Apr 2019'!N7+'NSW Apr 2019'!O7),(($C$5*F13/'NSW Apr 2019'!AR7-('NSW Apr 2019'!L7+'NSW Apr 2019'!M7+'NSW Apr 2019'!N7))*'NSW Apr 2019'!AF7/100)*'NSW Apr 2019'!AR7,('NSW Apr 2019'!O7*'NSW Apr 2019'!AF7/100)*'NSW Apr 2019'!AR7)),0)</f>
        <v>0</v>
      </c>
      <c r="Q13" s="129">
        <f>IF(AND('NSW Apr 2019'!P7&gt;0,'NSW Apr 2019'!P7&gt;0),IF($C$5*F13/'NSW Apr 2019'!AR7&lt;('NSW Apr 2019'!L7+'NSW Apr 2019'!M7+'NSW Apr 2019'!N7+'NSW Apr 2019'!O7),0,IF(($C$5*F13/'NSW Apr 2019'!AR7-'NSW Apr 2019'!L7+'NSW Apr 2019'!M7+'NSW Apr 2019'!N7+'NSW Apr 2019'!O7)&lt;=('NSW Apr 2019'!L7+'NSW Apr 2019'!M7+'NSW Apr 2019'!N7+'NSW Apr 2019'!O7+'NSW Apr 2019'!P7),(($C$5*F13/'NSW Apr 2019'!AR7-('NSW Apr 2019'!L7+'NSW Apr 2019'!M7+'NSW Apr 2019'!N7+'NSW Apr 2019'!O7))*'NSW Apr 2019'!AG7/100)*'NSW Apr 2019'!AR7,('NSW Apr 2019'!P7*'NSW Apr 2019'!AG7/100)*'NSW Apr 2019'!AR7)),0)</f>
        <v>0</v>
      </c>
      <c r="R13" s="129">
        <f>IF(AND('NSW Apr 2019'!P7&gt;0,'NSW Apr 2019'!O7&gt;0),IF(($C$5*F13/'NSW Apr 2019'!AR7&lt;SUM('NSW Apr 2019'!L7:P7)),(0),($C$5*F13/'NSW Apr 2019'!AR7-SUM('NSW Apr 2019'!L7:P7))*'NSW Apr 2019'!AB7/100)* 'NSW Apr 2019'!AR7,IF(AND('NSW Apr 2019'!O7&gt;0,'NSW Apr 2019'!P7=""),IF(($C$5*F13/'NSW Apr 2019'!AR7&lt; SUM('NSW Apr 2019'!L7:O7)),(0),($C$5*F13/'NSW Apr 2019'!AR7-SUM('NSW Apr 2019'!L7:O7))*'NSW Apr 2019'!AG7/100)* 'NSW Apr 2019'!AR7,IF(AND('NSW Apr 2019'!N7&gt;0,'NSW Apr 2019'!O7=""),IF(($C$5*F13/'NSW Apr 2019'!AR7&lt; SUM('NSW Apr 2019'!L7:N7)),(0),($C$5*F13/'NSW Apr 2019'!AR7-SUM('NSW Apr 2019'!L7:N7))*'NSW Apr 2019'!AF7/100)* 'NSW Apr 2019'!AR7,IF(AND('NSW Apr 2019'!M7&gt;0,'NSW Apr 2019'!N7=""),IF(($C$5*F13/'NSW Apr 2019'!AR7&lt;'NSW Apr 2019'!M7+'NSW Apr 2019'!L7),(0),(($C$5*F13/'NSW Apr 2019'!AR7-('NSW Apr 2019'!M7+'NSW Apr 2019'!L7))*'NSW Apr 2019'!AE7/100))*'NSW Apr 2019'!AR7,IF(AND('NSW Apr 2019'!L7&gt;0,'NSW Apr 2019'!M7=""&gt;0),IF(($C$5*F13/'NSW Apr 2019'!AR7&lt;'NSW Apr 2019'!L7),(0),($C$5*F13/'NSW Apr 2019'!AR7-'NSW Apr 2019'!L7)*'NSW Apr 2019'!AD7/100)*'NSW Apr 2019'!AR7,0)))))</f>
        <v>0</v>
      </c>
      <c r="S13" s="250">
        <f t="shared" si="2"/>
        <v>2489.0400000000004</v>
      </c>
      <c r="T13" s="283">
        <f t="shared" si="3"/>
        <v>2833.3810000000003</v>
      </c>
      <c r="U13" s="145">
        <f t="shared" si="4"/>
        <v>3116.7191000000007</v>
      </c>
      <c r="V13" s="130">
        <f>'NSW Apr 2019'!AU7</f>
        <v>0</v>
      </c>
      <c r="W13" s="86">
        <f>'NSW Apr 2019'!AV7</f>
        <v>12</v>
      </c>
      <c r="X13" s="83">
        <f>'NSW Apr 2019'!AW7</f>
        <v>0</v>
      </c>
      <c r="Y13" s="130">
        <f>'NSW Apr 2019'!AX7</f>
        <v>0</v>
      </c>
      <c r="Z13" s="253" t="str">
        <f t="shared" si="5"/>
        <v>Guaranteed off usage</v>
      </c>
      <c r="AA13" s="253" t="s">
        <v>290</v>
      </c>
      <c r="AB13" s="255">
        <f t="shared" ref="AB13:AB28" si="6">IF(AND(Z13="Guaranteed off bill",AA13="Inclusive"),((T13*1.1)-((T13*1.1)*V13/100))/1.1,IF(AND(Z13="Guaranteed off usage",AA13="Inclusive"),((T13*1.1)-((S13*1.1)*W13/100))/1.1,IF(AND(Z13="Guaranteed off bill",AA13="Exclusive"),T13-(T13*V13/100),IF(AND(Z13="Guaranteed off usage",AA13="Exclusive"),T13-(S13*W13/100),IF(AA13="Inclusive",((T13*1.1))/1.1,T13)))))</f>
        <v>2534.6962000000003</v>
      </c>
      <c r="AC13" s="253">
        <f t="shared" ref="AC13:AC28" si="7">IF(AND(Z13="Pay-on-time off bill",AA13="Inclusive"),((AB13*1.1)-((AB13*1.1)*X13/100))/1.1,IF(AND(Z13="Pay-on-time off usage",AA13="Inclusive"),((AB13*1.1)-((S13*1.1)*Y13/100))/1.1,IF(AND(Z13="Pay-on-time off bill",AA13="Exclusive"),AB13-(AB13*X13/100),IF(AND(Z13="Pay-on-time off usage",AA13="Exclusive"),AB13-(S13*Y13/100),IF(AA13="Inclusive",((AB13*1.1))/1.1,AB13)))))</f>
        <v>2534.6962000000003</v>
      </c>
      <c r="AD13" s="247">
        <f t="shared" ref="AD13:AD28" si="8">AB13*1.1</f>
        <v>2788.1658200000006</v>
      </c>
      <c r="AE13" s="259">
        <f t="shared" ref="AE13:AE28" si="9">AC13*1.1</f>
        <v>2788.1658200000006</v>
      </c>
      <c r="AF13" s="133">
        <f>'NSW Apr 2019'!BG7</f>
        <v>24</v>
      </c>
      <c r="AG13" s="125" t="str">
        <f>'NSW Apr 2019'!BH7</f>
        <v>y</v>
      </c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</row>
    <row r="14" spans="1:148" ht="23" customHeight="1" thickBot="1">
      <c r="A14" s="430"/>
      <c r="B14" s="87" t="str">
        <f>'NSW Apr 2019'!F8</f>
        <v>EnergyAustralia</v>
      </c>
      <c r="C14" s="87" t="str">
        <f>'NSW Apr 2019'!G8</f>
        <v xml:space="preserve">Everyday Saver </v>
      </c>
      <c r="D14" s="146">
        <f>365*'NSW Apr 2019'!H8/100</f>
        <v>302.95</v>
      </c>
      <c r="E14" s="280">
        <f>IF('NSW Apr 2019'!AQ8=3,0.5,IF('NSW Apr 2019'!AQ8=2,0.33,0))</f>
        <v>0.5</v>
      </c>
      <c r="F14" s="280">
        <f t="shared" si="1"/>
        <v>0.5</v>
      </c>
      <c r="G14" s="146">
        <f>IF('NSW Apr 2019'!K8="",($C$5*E14/'NSW Apr 2019'!AQ8*'NSW Apr 2019'!W8/100)*'NSW Apr 2019'!AQ8,IF($C$5*E14/'NSW Apr 2019'!AQ8&gt;='NSW Apr 2019'!L8,('NSW Apr 2019'!L8*'NSW Apr 2019'!W8/100)*'NSW Apr 2019'!AQ8,($C$5*E14/'NSW Apr 2019'!AQ8*'NSW Apr 2019'!W8/100)*'NSW Apr 2019'!AQ8))</f>
        <v>210.82247999999998</v>
      </c>
      <c r="H14" s="158">
        <f>IF(AND('NSW Apr 2019'!L8&gt;0,'NSW Apr 2019'!M8&gt;0),IF($C$5*E14/'NSW Apr 2019'!AQ8&lt;'NSW Apr 2019'!L8,0,IF(($C$5*E14/'NSW Apr 2019'!AQ8-'NSW Apr 2019'!L8)&lt;=('NSW Apr 2019'!M8+'NSW Apr 2019'!L8),((($C$5*E14/'NSW Apr 2019'!AQ8-'NSW Apr 2019'!L8)*'NSW Apr 2019'!X8/100))*'NSW Apr 2019'!AQ8,((('NSW Apr 2019'!M8)*'NSW Apr 2019'!X8/100)*'NSW Apr 2019'!AQ8))),0)</f>
        <v>1103.4104480000001</v>
      </c>
      <c r="I14" s="146">
        <f>IF(AND('NSW Apr 2019'!M8&gt;0,'NSW Apr 2019'!N8&gt;0),IF($C$5*E14/'NSW Apr 2019'!AQ8&lt;('NSW Apr 2019'!L8+'NSW Apr 2019'!M8),0,IF(($C$5*E14/'NSW Apr 2019'!AQ8-'NSW Apr 2019'!L8+'NSW Apr 2019'!M8)&lt;=('NSW Apr 2019'!L8+'NSW Apr 2019'!M8+'NSW Apr 2019'!N8),((($C$5*E14/'NSW Apr 2019'!AQ8-('NSW Apr 2019'!L8+'NSW Apr 2019'!M8))*'NSW Apr 2019'!Y8/100))*'NSW Apr 2019'!AQ8,('NSW Apr 2019'!N8*'NSW Apr 2019'!Y8/100)* 'NSW Apr 2019'!AQ8)),0)</f>
        <v>0</v>
      </c>
      <c r="J14" s="146">
        <f>IF(AND('NSW Apr 2019'!N8&gt;0,'NSW Apr 2019'!O8&gt;0),IF($C$5*E14/'NSW Apr 2019'!AQ8&lt;('NSW Apr 2019'!L8+'NSW Apr 2019'!M8+'NSW Apr 2019'!N8),0,IF(($C$5*E14/'NSW Apr 2019'!AQ8-'NSW Apr 2019'!L8+'NSW Apr 2019'!M8+'NSW Apr 2019'!N8)&lt;=('NSW Apr 2019'!L8+'NSW Apr 2019'!M8+'NSW Apr 2019'!N8+'NSW Apr 2019'!O8),(($C$5*E14/'NSW Apr 2019'!AQ8-('NSW Apr 2019'!L8+'NSW Apr 2019'!M8+'NSW Apr 2019'!N8))*'NSW Apr 2019'!Z8/100)*'NSW Apr 2019'!AQ8,('NSW Apr 2019'!O8*'NSW Apr 2019'!Z8/100)*'NSW Apr 2019'!AQ8)),0)</f>
        <v>0</v>
      </c>
      <c r="K14" s="146">
        <f>IF(AND('NSW Apr 2019'!O8&gt;0,'NSW Apr 2019'!P8&gt;0),IF($C$5*E14/'NSW Apr 2019'!AQ8&lt;('NSW Apr 2019'!L8+'NSW Apr 2019'!M8+'NSW Apr 2019'!N8+'NSW Apr 2019'!O8),0,IF(($C$5*E14/'NSW Apr 2019'!AQ8-'NSW Apr 2019'!L8+'NSW Apr 2019'!M8+'NSW Apr 2019'!N8+'NSW Apr 2019'!O8)&lt;=('NSW Apr 2019'!L8+'NSW Apr 2019'!M8+'NSW Apr 2019'!N8+'NSW Apr 2019'!O8+'NSW Apr 2019'!P8),(($C$5*E14/'NSW Apr 2019'!AQ8-('NSW Apr 2019'!L8+'NSW Apr 2019'!M8+'NSW Apr 2019'!N8+'NSW Apr 2019'!O8))*'NSW Apr 2019'!AA8/100)*'NSW Apr 2019'!AQ8,('NSW Apr 2019'!P8*'NSW Apr 2019'!AA8/100)*'NSW Apr 2019'!AQ8)),0)</f>
        <v>0</v>
      </c>
      <c r="L14" s="158">
        <f>IF(AND('NSW Apr 2019'!P8&gt;0,'NSW Apr 2019'!O8&gt;0),IF(($C$5*E14/'NSW Apr 2019'!AQ8&lt;SUM('NSW Apr 2019'!L8:P8)),(0),($C$5*E14/'NSW Apr 2019'!AQ8-SUM('NSW Apr 2019'!L8:P8))*'NSW Apr 2019'!AB8/100)* 'NSW Apr 2019'!AQ8,IF(AND('NSW Apr 2019'!O8&gt;0,'NSW Apr 2019'!P8=""),IF(($C$5*E14/'NSW Apr 2019'!AQ8&lt; SUM('NSW Apr 2019'!L8:O8)),(0),($C$5*E14/'NSW Apr 2019'!AQ8-SUM('NSW Apr 2019'!L8:O8))*'NSW Apr 2019'!AA8/100)* 'NSW Apr 2019'!AQ8,IF(AND('NSW Apr 2019'!N8&gt;0,'NSW Apr 2019'!O8=""),IF(($C$5*E14/'NSW Apr 2019'!AQ8&lt; SUM('NSW Apr 2019'!L8:N8)),(0),($C$5*E14/'NSW Apr 2019'!AQ8-SUM('NSW Apr 2019'!L8:N8))*'NSW Apr 2019'!Z8/100)* 'NSW Apr 2019'!AQ8,IF(AND('NSW Apr 2019'!M8&gt;0,'NSW Apr 2019'!N8=""),IF(($C$5*E14/'NSW Apr 2019'!AQ8&lt;'NSW Apr 2019'!M8+'NSW Apr 2019'!L8),(0),(($C$5*E14/'NSW Apr 2019'!AQ8-('NSW Apr 2019'!M8+'NSW Apr 2019'!L8))*'NSW Apr 2019'!Y8/100))*'NSW Apr 2019'!AQ8,IF(AND('NSW Apr 2019'!L8&gt;0,'NSW Apr 2019'!M8=""&gt;0),IF(($C$5*E14/'NSW Apr 2019'!AQ8&lt;'NSW Apr 2019'!L8),(0),($C$5*E14/'NSW Apr 2019'!AQ8-'NSW Apr 2019'!L8)*'NSW Apr 2019'!X8/100)*'NSW Apr 2019'!AQ8,0)))))</f>
        <v>0</v>
      </c>
      <c r="M14" s="158">
        <f>IF('NSW Apr 2019'!K8="",($C$5*F14/'NSW Apr 2019'!AR8*'NSW Apr 2019'!AC8/100)*'NSW Apr 2019'!AR8,IF($C$5*F14/'NSW Apr 2019'!AR8&gt;='NSW Apr 2019'!L8,('NSW Apr 2019'!L8*'NSW Apr 2019'!AC8/100)*'NSW Apr 2019'!AR8,($C$5*F14/'NSW Apr 2019'!AR8*'NSW Apr 2019'!AC8/100)*'NSW Apr 2019'!AR8))</f>
        <v>210.82247999999998</v>
      </c>
      <c r="N14" s="158">
        <f>IF(AND('NSW Apr 2019'!L8&gt;0,'NSW Apr 2019'!M8&gt;0),IF($C$5*F14/'NSW Apr 2019'!AR8&lt;'NSW Apr 2019'!L8,0,IF(($C$5*F14/'NSW Apr 2019'!AR8-'NSW Apr 2019'!L8)&lt;=('NSW Apr 2019'!M8+'NSW Apr 2019'!L8),((($C$5*F14/'NSW Apr 2019'!AR8-'NSW Apr 2019'!L8)*'NSW Apr 2019'!AD8/100))*'NSW Apr 2019'!AR8,((('NSW Apr 2019'!M8)*'NSW Apr 2019'!AD8/100)*'NSW Apr 2019'!AR8))),0)</f>
        <v>1103.4104480000001</v>
      </c>
      <c r="O14" s="158">
        <f>IF(AND('NSW Apr 2019'!M8&gt;0,'NSW Apr 2019'!N8&gt;0),IF($C$5*F14/'NSW Apr 2019'!AR8&lt;('NSW Apr 2019'!L8+'NSW Apr 2019'!M8),0,IF(($C$5*F14/'NSW Apr 2019'!AR8-'NSW Apr 2019'!L8+'NSW Apr 2019'!M8)&lt;=('NSW Apr 2019'!L8+'NSW Apr 2019'!M8+'NSW Apr 2019'!N8),((($C$5*F14/'NSW Apr 2019'!AR8-('NSW Apr 2019'!L8+'NSW Apr 2019'!M8))*'NSW Apr 2019'!AE8/100))*'NSW Apr 2019'!AR8,('NSW Apr 2019'!N8*'NSW Apr 2019'!AE8/100)*'NSW Apr 2019'!AR8)),0)</f>
        <v>0</v>
      </c>
      <c r="P14" s="158">
        <f>IF(AND('NSW Apr 2019'!N8&gt;0,'NSW Apr 2019'!O8&gt;0),IF($C$5*F14/'NSW Apr 2019'!AR8&lt;('NSW Apr 2019'!L8+'NSW Apr 2019'!M8+'NSW Apr 2019'!N8),0,IF(($C$5*F14/'NSW Apr 2019'!AR8-'NSW Apr 2019'!L8+'NSW Apr 2019'!M8+'NSW Apr 2019'!N8)&lt;=('NSW Apr 2019'!L8+'NSW Apr 2019'!M8+'NSW Apr 2019'!N8+'NSW Apr 2019'!O8),(($C$5*F14/'NSW Apr 2019'!AR8-('NSW Apr 2019'!L8+'NSW Apr 2019'!M8+'NSW Apr 2019'!N8))*'NSW Apr 2019'!AF8/100)*'NSW Apr 2019'!AR8,('NSW Apr 2019'!O8*'NSW Apr 2019'!AF8/100)*'NSW Apr 2019'!AR8)),0)</f>
        <v>0</v>
      </c>
      <c r="Q14" s="158">
        <f>IF(AND('NSW Apr 2019'!P8&gt;0,'NSW Apr 2019'!P8&gt;0),IF($C$5*F14/'NSW Apr 2019'!AR8&lt;('NSW Apr 2019'!L8+'NSW Apr 2019'!M8+'NSW Apr 2019'!N8+'NSW Apr 2019'!O8),0,IF(($C$5*F14/'NSW Apr 2019'!AR8-'NSW Apr 2019'!L8+'NSW Apr 2019'!M8+'NSW Apr 2019'!N8+'NSW Apr 2019'!O8)&lt;=('NSW Apr 2019'!L8+'NSW Apr 2019'!M8+'NSW Apr 2019'!N8+'NSW Apr 2019'!O8+'NSW Apr 2019'!P8),(($C$5*F14/'NSW Apr 2019'!AR8-('NSW Apr 2019'!L8+'NSW Apr 2019'!M8+'NSW Apr 2019'!N8+'NSW Apr 2019'!O8))*'NSW Apr 2019'!AG8/100)*'NSW Apr 2019'!AR8,('NSW Apr 2019'!P8*'NSW Apr 2019'!AG8/100)*'NSW Apr 2019'!AR8)),0)</f>
        <v>0</v>
      </c>
      <c r="R14" s="158">
        <f>IF(AND('NSW Apr 2019'!P8&gt;0,'NSW Apr 2019'!O8&gt;0),IF(($C$5*F14/'NSW Apr 2019'!AR8&lt;SUM('NSW Apr 2019'!L8:P8)),(0),($C$5*F14/'NSW Apr 2019'!AR8-SUM('NSW Apr 2019'!L8:P8))*'NSW Apr 2019'!AB8/100)* 'NSW Apr 2019'!AR8,IF(AND('NSW Apr 2019'!O8&gt;0,'NSW Apr 2019'!P8=""),IF(($C$5*F14/'NSW Apr 2019'!AR8&lt; SUM('NSW Apr 2019'!L8:O8)),(0),($C$5*F14/'NSW Apr 2019'!AR8-SUM('NSW Apr 2019'!L8:O8))*'NSW Apr 2019'!AG8/100)* 'NSW Apr 2019'!AR8,IF(AND('NSW Apr 2019'!N8&gt;0,'NSW Apr 2019'!O8=""),IF(($C$5*F14/'NSW Apr 2019'!AR8&lt; SUM('NSW Apr 2019'!L8:N8)),(0),($C$5*F14/'NSW Apr 2019'!AR8-SUM('NSW Apr 2019'!L8:N8))*'NSW Apr 2019'!AF8/100)* 'NSW Apr 2019'!AR8,IF(AND('NSW Apr 2019'!M8&gt;0,'NSW Apr 2019'!N8=""),IF(($C$5*F14/'NSW Apr 2019'!AR8&lt;'NSW Apr 2019'!M8+'NSW Apr 2019'!L8),(0),(($C$5*F14/'NSW Apr 2019'!AR8-('NSW Apr 2019'!M8+'NSW Apr 2019'!L8))*'NSW Apr 2019'!AE8/100))*'NSW Apr 2019'!AR8,IF(AND('NSW Apr 2019'!L8&gt;0,'NSW Apr 2019'!M8=""&gt;0),IF(($C$5*F14/'NSW Apr 2019'!AR8&lt;'NSW Apr 2019'!L8),(0),($C$5*F14/'NSW Apr 2019'!AR8-'NSW Apr 2019'!L8)*'NSW Apr 2019'!AD8/100)*'NSW Apr 2019'!AR8,0)))))</f>
        <v>0</v>
      </c>
      <c r="S14" s="251">
        <f t="shared" si="2"/>
        <v>2628.4658560000003</v>
      </c>
      <c r="T14" s="284">
        <f t="shared" si="3"/>
        <v>2931.4158560000001</v>
      </c>
      <c r="U14" s="161">
        <f t="shared" si="4"/>
        <v>3224.5574416000004</v>
      </c>
      <c r="V14" s="150">
        <f>'NSW Apr 2019'!AU8</f>
        <v>0</v>
      </c>
      <c r="W14" s="87">
        <f>'NSW Apr 2019'!AV8</f>
        <v>20</v>
      </c>
      <c r="X14" s="154">
        <f>'NSW Apr 2019'!AW8</f>
        <v>0</v>
      </c>
      <c r="Y14" s="87">
        <f>'NSW Apr 2019'!AX8</f>
        <v>0</v>
      </c>
      <c r="Z14" s="268" t="str">
        <f t="shared" si="5"/>
        <v>Guaranteed off usage</v>
      </c>
      <c r="AA14" s="256" t="s">
        <v>290</v>
      </c>
      <c r="AB14" s="256">
        <f t="shared" si="6"/>
        <v>2405.7226848</v>
      </c>
      <c r="AC14" s="254">
        <f t="shared" si="7"/>
        <v>2405.7226848</v>
      </c>
      <c r="AD14" s="248">
        <f t="shared" si="8"/>
        <v>2646.2949532800003</v>
      </c>
      <c r="AE14" s="238">
        <f t="shared" si="9"/>
        <v>2646.2949532800003</v>
      </c>
      <c r="AF14" s="152">
        <f>'NSW Apr 2019'!BG8</f>
        <v>0</v>
      </c>
      <c r="AG14" s="153" t="str">
        <f>'NSW Apr 2019'!BH8</f>
        <v>n</v>
      </c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</row>
    <row r="15" spans="1:148" ht="23" customHeight="1" thickTop="1" thickBot="1">
      <c r="A15" s="117" t="str">
        <f>'NSW Apr 2019'!D9</f>
        <v>ActewAGL Shoalhaven</v>
      </c>
      <c r="B15" s="87" t="str">
        <f>'NSW Apr 2019'!F9</f>
        <v>ActewAGL</v>
      </c>
      <c r="C15" s="87" t="str">
        <f>'NSW Apr 2019'!G9</f>
        <v>Standard plan</v>
      </c>
      <c r="D15" s="146">
        <f>365*'NSW Apr 2019'!H9/100</f>
        <v>369.23400000000004</v>
      </c>
      <c r="E15" s="280">
        <f>IF('NSW Apr 2019'!AQ9=3,0.5,IF('NSW Apr 2019'!AQ9=2,0.33,0))</f>
        <v>0.5</v>
      </c>
      <c r="F15" s="280">
        <f t="shared" si="1"/>
        <v>0.5</v>
      </c>
      <c r="G15" s="146">
        <f>IF('NSW Apr 2019'!K9="",($C$5*E15/'NSW Apr 2019'!AQ9*'NSW Apr 2019'!W9/100)*'NSW Apr 2019'!AQ9,IF($C$5*E15/'NSW Apr 2019'!AQ9&gt;='NSW Apr 2019'!L9,('NSW Apr 2019'!L9*'NSW Apr 2019'!W9/100)*'NSW Apr 2019'!AQ9,($C$5*E15/'NSW Apr 2019'!AQ9*'NSW Apr 2019'!W9/100)*'NSW Apr 2019'!AQ9))</f>
        <v>1405</v>
      </c>
      <c r="H15" s="158">
        <f>IF(AND('NSW Apr 2019'!L9&gt;0,'NSW Apr 2019'!M9&gt;0),IF($C$5*E15/'NSW Apr 2019'!AQ9&lt;'NSW Apr 2019'!L9,0,IF(($C$5*E15/'NSW Apr 2019'!AQ9-'NSW Apr 2019'!L9)&lt;=('NSW Apr 2019'!M9+'NSW Apr 2019'!L9),((($C$5*E15/'NSW Apr 2019'!AQ9-'NSW Apr 2019'!L9)*'NSW Apr 2019'!X9/100))*'NSW Apr 2019'!AQ9,((('NSW Apr 2019'!M9)*'NSW Apr 2019'!X9/100)*'NSW Apr 2019'!AQ9))),0)</f>
        <v>0</v>
      </c>
      <c r="I15" s="146">
        <f>IF(AND('NSW Apr 2019'!M9&gt;0,'NSW Apr 2019'!N9&gt;0),IF($C$5*E15/'NSW Apr 2019'!AQ9&lt;('NSW Apr 2019'!L9+'NSW Apr 2019'!M9),0,IF(($C$5*E15/'NSW Apr 2019'!AQ9-'NSW Apr 2019'!L9+'NSW Apr 2019'!M9)&lt;=('NSW Apr 2019'!L9+'NSW Apr 2019'!M9+'NSW Apr 2019'!N9),((($C$5*E15/'NSW Apr 2019'!AQ9-('NSW Apr 2019'!L9+'NSW Apr 2019'!M9))*'NSW Apr 2019'!Y9/100))*'NSW Apr 2019'!AQ9,('NSW Apr 2019'!N9*'NSW Apr 2019'!Y9/100)* 'NSW Apr 2019'!AQ9)),0)</f>
        <v>0</v>
      </c>
      <c r="J15" s="146">
        <f>IF(AND('NSW Apr 2019'!N9&gt;0,'NSW Apr 2019'!O9&gt;0),IF($C$5*E15/'NSW Apr 2019'!AQ9&lt;('NSW Apr 2019'!L9+'NSW Apr 2019'!M9+'NSW Apr 2019'!N9),0,IF(($C$5*E15/'NSW Apr 2019'!AQ9-'NSW Apr 2019'!L9+'NSW Apr 2019'!M9+'NSW Apr 2019'!N9)&lt;=('NSW Apr 2019'!L9+'NSW Apr 2019'!M9+'NSW Apr 2019'!N9+'NSW Apr 2019'!O9),(($C$5*E15/'NSW Apr 2019'!AQ9-('NSW Apr 2019'!L9+'NSW Apr 2019'!M9+'NSW Apr 2019'!N9))*'NSW Apr 2019'!Z9/100)*'NSW Apr 2019'!AQ9,('NSW Apr 2019'!O9*'NSW Apr 2019'!Z9/100)*'NSW Apr 2019'!AQ9)),0)</f>
        <v>0</v>
      </c>
      <c r="K15" s="146">
        <f>IF(AND('NSW Apr 2019'!O9&gt;0,'NSW Apr 2019'!P9&gt;0),IF($C$5*E15/'NSW Apr 2019'!AQ9&lt;('NSW Apr 2019'!L9+'NSW Apr 2019'!M9+'NSW Apr 2019'!N9+'NSW Apr 2019'!O9),0,IF(($C$5*E15/'NSW Apr 2019'!AQ9-'NSW Apr 2019'!L9+'NSW Apr 2019'!M9+'NSW Apr 2019'!N9+'NSW Apr 2019'!O9)&lt;=('NSW Apr 2019'!L9+'NSW Apr 2019'!M9+'NSW Apr 2019'!N9+'NSW Apr 2019'!O9+'NSW Apr 2019'!P9),(($C$5*E15/'NSW Apr 2019'!AQ9-('NSW Apr 2019'!L9+'NSW Apr 2019'!M9+'NSW Apr 2019'!N9+'NSW Apr 2019'!O9))*'NSW Apr 2019'!AA9/100)*'NSW Apr 2019'!AQ9,('NSW Apr 2019'!P9*'NSW Apr 2019'!AA9/100)*'NSW Apr 2019'!AQ9)),0)</f>
        <v>0</v>
      </c>
      <c r="L15" s="158">
        <f>IF(AND('NSW Apr 2019'!P9&gt;0,'NSW Apr 2019'!O9&gt;0),IF(($C$5*E15/'NSW Apr 2019'!AQ9&lt;SUM('NSW Apr 2019'!L9:P9)),(0),($C$5*E15/'NSW Apr 2019'!AQ9-SUM('NSW Apr 2019'!L9:P9))*'NSW Apr 2019'!AB9/100)* 'NSW Apr 2019'!AQ9,IF(AND('NSW Apr 2019'!O9&gt;0,'NSW Apr 2019'!P9=""),IF(($C$5*E15/'NSW Apr 2019'!AQ9&lt; SUM('NSW Apr 2019'!L9:O9)),(0),($C$5*E15/'NSW Apr 2019'!AQ9-SUM('NSW Apr 2019'!L9:O9))*'NSW Apr 2019'!AA9/100)* 'NSW Apr 2019'!AQ9,IF(AND('NSW Apr 2019'!N9&gt;0,'NSW Apr 2019'!O9=""),IF(($C$5*E15/'NSW Apr 2019'!AQ9&lt; SUM('NSW Apr 2019'!L9:N9)),(0),($C$5*E15/'NSW Apr 2019'!AQ9-SUM('NSW Apr 2019'!L9:N9))*'NSW Apr 2019'!Z9/100)* 'NSW Apr 2019'!AQ9,IF(AND('NSW Apr 2019'!M9&gt;0,'NSW Apr 2019'!N9=""),IF(($C$5*E15/'NSW Apr 2019'!AQ9&lt;'NSW Apr 2019'!M9+'NSW Apr 2019'!L9),(0),(($C$5*E15/'NSW Apr 2019'!AQ9-('NSW Apr 2019'!M9+'NSW Apr 2019'!L9))*'NSW Apr 2019'!Y9/100))*'NSW Apr 2019'!AQ9,IF(AND('NSW Apr 2019'!L9&gt;0,'NSW Apr 2019'!M9=""&gt;0),IF(($C$5*E15/'NSW Apr 2019'!AQ9&lt;'NSW Apr 2019'!L9),(0),($C$5*E15/'NSW Apr 2019'!AQ9-'NSW Apr 2019'!L9)*'NSW Apr 2019'!X9/100)*'NSW Apr 2019'!AQ9,0)))))</f>
        <v>0</v>
      </c>
      <c r="M15" s="158">
        <f>IF('NSW Apr 2019'!K9="",($C$5*F15/'NSW Apr 2019'!AR9*'NSW Apr 2019'!AC9/100)*'NSW Apr 2019'!AR9,IF($C$5*F15/'NSW Apr 2019'!AR9&gt;='NSW Apr 2019'!L9,('NSW Apr 2019'!L9*'NSW Apr 2019'!AC9/100)*'NSW Apr 2019'!AR9,($C$5*F15/'NSW Apr 2019'!AR9*'NSW Apr 2019'!AC9/100)*'NSW Apr 2019'!AR9))</f>
        <v>1405</v>
      </c>
      <c r="N15" s="158">
        <f>IF(AND('NSW Apr 2019'!L9&gt;0,'NSW Apr 2019'!M9&gt;0),IF($C$5*F15/'NSW Apr 2019'!AR9&lt;'NSW Apr 2019'!L9,0,IF(($C$5*F15/'NSW Apr 2019'!AR9-'NSW Apr 2019'!L9)&lt;=('NSW Apr 2019'!M9+'NSW Apr 2019'!L9),((($C$5*F15/'NSW Apr 2019'!AR9-'NSW Apr 2019'!L9)*'NSW Apr 2019'!AD9/100))*'NSW Apr 2019'!AR9,((('NSW Apr 2019'!M9)*'NSW Apr 2019'!AD9/100)*'NSW Apr 2019'!AR9))),0)</f>
        <v>0</v>
      </c>
      <c r="O15" s="158">
        <f>IF(AND('NSW Apr 2019'!M9&gt;0,'NSW Apr 2019'!N9&gt;0),IF($C$5*F15/'NSW Apr 2019'!AR9&lt;('NSW Apr 2019'!L9+'NSW Apr 2019'!M9),0,IF(($C$5*F15/'NSW Apr 2019'!AR9-'NSW Apr 2019'!L9+'NSW Apr 2019'!M9)&lt;=('NSW Apr 2019'!L9+'NSW Apr 2019'!M9+'NSW Apr 2019'!N9),((($C$5*F15/'NSW Apr 2019'!AR9-('NSW Apr 2019'!L9+'NSW Apr 2019'!M9))*'NSW Apr 2019'!AE9/100))*'NSW Apr 2019'!AR9,('NSW Apr 2019'!N9*'NSW Apr 2019'!AE9/100)*'NSW Apr 2019'!AR9)),0)</f>
        <v>0</v>
      </c>
      <c r="P15" s="158">
        <f>IF(AND('NSW Apr 2019'!N9&gt;0,'NSW Apr 2019'!O9&gt;0),IF($C$5*F15/'NSW Apr 2019'!AR9&lt;('NSW Apr 2019'!L9+'NSW Apr 2019'!M9+'NSW Apr 2019'!N9),0,IF(($C$5*F15/'NSW Apr 2019'!AR9-'NSW Apr 2019'!L9+'NSW Apr 2019'!M9+'NSW Apr 2019'!N9)&lt;=('NSW Apr 2019'!L9+'NSW Apr 2019'!M9+'NSW Apr 2019'!N9+'NSW Apr 2019'!O9),(($C$5*F15/'NSW Apr 2019'!AR9-('NSW Apr 2019'!L9+'NSW Apr 2019'!M9+'NSW Apr 2019'!N9))*'NSW Apr 2019'!AF9/100)*'NSW Apr 2019'!AR9,('NSW Apr 2019'!O9*'NSW Apr 2019'!AF9/100)*'NSW Apr 2019'!AR9)),0)</f>
        <v>0</v>
      </c>
      <c r="Q15" s="158">
        <f>IF(AND('NSW Apr 2019'!P9&gt;0,'NSW Apr 2019'!P9&gt;0),IF($C$5*F15/'NSW Apr 2019'!AR9&lt;('NSW Apr 2019'!L9+'NSW Apr 2019'!M9+'NSW Apr 2019'!N9+'NSW Apr 2019'!O9),0,IF(($C$5*F15/'NSW Apr 2019'!AR9-'NSW Apr 2019'!L9+'NSW Apr 2019'!M9+'NSW Apr 2019'!N9+'NSW Apr 2019'!O9)&lt;=('NSW Apr 2019'!L9+'NSW Apr 2019'!M9+'NSW Apr 2019'!N9+'NSW Apr 2019'!O9+'NSW Apr 2019'!P9),(($C$5*F15/'NSW Apr 2019'!AR9-('NSW Apr 2019'!L9+'NSW Apr 2019'!M9+'NSW Apr 2019'!N9+'NSW Apr 2019'!O9))*'NSW Apr 2019'!AG9/100)*'NSW Apr 2019'!AR9,('NSW Apr 2019'!P9*'NSW Apr 2019'!AG9/100)*'NSW Apr 2019'!AR9)),0)</f>
        <v>0</v>
      </c>
      <c r="R15" s="158">
        <f>IF(AND('NSW Apr 2019'!P9&gt;0,'NSW Apr 2019'!O9&gt;0),IF(($C$5*F15/'NSW Apr 2019'!AR9&lt;SUM('NSW Apr 2019'!L9:P9)),(0),($C$5*F15/'NSW Apr 2019'!AR9-SUM('NSW Apr 2019'!L9:P9))*'NSW Apr 2019'!AB9/100)* 'NSW Apr 2019'!AR9,IF(AND('NSW Apr 2019'!O9&gt;0,'NSW Apr 2019'!P9=""),IF(($C$5*F15/'NSW Apr 2019'!AR9&lt; SUM('NSW Apr 2019'!L9:O9)),(0),($C$5*F15/'NSW Apr 2019'!AR9-SUM('NSW Apr 2019'!L9:O9))*'NSW Apr 2019'!AG9/100)* 'NSW Apr 2019'!AR9,IF(AND('NSW Apr 2019'!N9&gt;0,'NSW Apr 2019'!O9=""),IF(($C$5*F15/'NSW Apr 2019'!AR9&lt; SUM('NSW Apr 2019'!L9:N9)),(0),($C$5*F15/'NSW Apr 2019'!AR9-SUM('NSW Apr 2019'!L9:N9))*'NSW Apr 2019'!AF9/100)* 'NSW Apr 2019'!AR9,IF(AND('NSW Apr 2019'!M9&gt;0,'NSW Apr 2019'!N9=""),IF(($C$5*F15/'NSW Apr 2019'!AR9&lt;'NSW Apr 2019'!M9+'NSW Apr 2019'!L9),(0),(($C$5*F15/'NSW Apr 2019'!AR9-('NSW Apr 2019'!M9+'NSW Apr 2019'!L9))*'NSW Apr 2019'!AE9/100))*'NSW Apr 2019'!AR9,IF(AND('NSW Apr 2019'!L9&gt;0,'NSW Apr 2019'!M9=""&gt;0),IF(($C$5*F15/'NSW Apr 2019'!AR9&lt;'NSW Apr 2019'!L9),(0),($C$5*F15/'NSW Apr 2019'!AR9-'NSW Apr 2019'!L9)*'NSW Apr 2019'!AD9/100)*'NSW Apr 2019'!AR9,0)))))</f>
        <v>0</v>
      </c>
      <c r="S15" s="251">
        <f t="shared" si="2"/>
        <v>2810</v>
      </c>
      <c r="T15" s="268">
        <f t="shared" si="3"/>
        <v>3179.2339999999999</v>
      </c>
      <c r="U15" s="151">
        <f t="shared" si="4"/>
        <v>3497.1574000000001</v>
      </c>
      <c r="V15" s="154">
        <f>'NSW Apr 2019'!AU9</f>
        <v>0</v>
      </c>
      <c r="W15" s="87">
        <f>'NSW Apr 2019'!AV9</f>
        <v>0</v>
      </c>
      <c r="X15" s="154">
        <f>'NSW Apr 2019'!AW9</f>
        <v>0</v>
      </c>
      <c r="Y15" s="87">
        <f>'NSW Apr 2019'!AX9</f>
        <v>0</v>
      </c>
      <c r="Z15" s="268" t="str">
        <f t="shared" si="5"/>
        <v>No discount</v>
      </c>
      <c r="AA15" s="256" t="s">
        <v>290</v>
      </c>
      <c r="AB15" s="256">
        <f t="shared" si="6"/>
        <v>3179.2339999999999</v>
      </c>
      <c r="AC15" s="254">
        <f t="shared" si="7"/>
        <v>3179.2339999999999</v>
      </c>
      <c r="AD15" s="248">
        <f t="shared" si="8"/>
        <v>3497.1574000000001</v>
      </c>
      <c r="AE15" s="238">
        <f t="shared" si="9"/>
        <v>3497.1574000000001</v>
      </c>
      <c r="AF15" s="152">
        <f>'NSW Apr 2019'!BG9</f>
        <v>0</v>
      </c>
      <c r="AG15" s="153" t="str">
        <f>'NSW Apr 2019'!BH9</f>
        <v>n</v>
      </c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</row>
    <row r="16" spans="1:148" ht="23" customHeight="1" thickTop="1">
      <c r="A16" s="429" t="str">
        <f>'NSW Apr 2019'!D10</f>
        <v>Capital Region</v>
      </c>
      <c r="B16" s="86" t="str">
        <f>'NSW Apr 2019'!F10</f>
        <v>ActewAGL</v>
      </c>
      <c r="C16" s="86" t="str">
        <f>'NSW Apr 2019'!G10</f>
        <v>Business plan</v>
      </c>
      <c r="D16" s="119">
        <f>365*'NSW Apr 2019'!H10/100</f>
        <v>350.83800000000002</v>
      </c>
      <c r="E16" s="279">
        <f>IF('NSW Apr 2019'!AQ10=3,0.5,IF('NSW Apr 2019'!AQ10=2,0.33,0))</f>
        <v>0.5</v>
      </c>
      <c r="F16" s="279">
        <f t="shared" si="1"/>
        <v>0.5</v>
      </c>
      <c r="G16" s="119">
        <f>IF('NSW Apr 2019'!K10="",($C$5*E16/'NSW Apr 2019'!AQ10*'NSW Apr 2019'!W10/100)*'NSW Apr 2019'!AQ10,IF($C$5*E16/'NSW Apr 2019'!AQ10&gt;='NSW Apr 2019'!L10,('NSW Apr 2019'!L10*'NSW Apr 2019'!W10/100)*'NSW Apr 2019'!AQ10,($C$5*E16/'NSW Apr 2019'!AQ10*'NSW Apr 2019'!W10/100)*'NSW Apr 2019'!AQ10))</f>
        <v>146.5497</v>
      </c>
      <c r="H16" s="129">
        <f>IF(AND('NSW Apr 2019'!L10&gt;0,'NSW Apr 2019'!M10&gt;0),IF($C$5*E16/'NSW Apr 2019'!AQ10&lt;'NSW Apr 2019'!L10,0,IF(($C$5*E16/'NSW Apr 2019'!AQ10-'NSW Apr 2019'!L10)&lt;=('NSW Apr 2019'!M10+'NSW Apr 2019'!L10),((($C$5*E16/'NSW Apr 2019'!AQ10-'NSW Apr 2019'!L10)*'NSW Apr 2019'!X10/100))*'NSW Apr 2019'!AQ10,((('NSW Apr 2019'!M10)*'NSW Apr 2019'!X10/100)*'NSW Apr 2019'!AQ10))),0)</f>
        <v>90.991200000000006</v>
      </c>
      <c r="I16" s="119">
        <f>IF(AND('NSW Apr 2019'!M10&gt;0,'NSW Apr 2019'!N10&gt;0),IF($C$5*E16/'NSW Apr 2019'!AQ10&lt;('NSW Apr 2019'!L10+'NSW Apr 2019'!M10),0,IF(($C$5*E16/'NSW Apr 2019'!AQ10-'NSW Apr 2019'!L10+'NSW Apr 2019'!M10)&lt;=('NSW Apr 2019'!L10+'NSW Apr 2019'!M10+'NSW Apr 2019'!N10),((($C$5*E16/'NSW Apr 2019'!AQ10-('NSW Apr 2019'!L10+'NSW Apr 2019'!M10))*'NSW Apr 2019'!Y10/100))*'NSW Apr 2019'!AQ10,('NSW Apr 2019'!N10*'NSW Apr 2019'!Y10/100)* 'NSW Apr 2019'!AQ10)),0)</f>
        <v>84.0411</v>
      </c>
      <c r="J16" s="119">
        <f>IF(AND('NSW Apr 2019'!N10&gt;0,'NSW Apr 2019'!O10&gt;0),IF($C$5*E16/'NSW Apr 2019'!AQ10&lt;('NSW Apr 2019'!L10+'NSW Apr 2019'!M10+'NSW Apr 2019'!N10),0,IF(($C$5*E16/'NSW Apr 2019'!AQ10-'NSW Apr 2019'!L10+'NSW Apr 2019'!M10+'NSW Apr 2019'!N10)&lt;=('NSW Apr 2019'!L10+'NSW Apr 2019'!M10+'NSW Apr 2019'!N10+'NSW Apr 2019'!O10),(($C$5*E16/'NSW Apr 2019'!AQ10-('NSW Apr 2019'!L10+'NSW Apr 2019'!M10+'NSW Apr 2019'!N10))*'NSW Apr 2019'!Z10/100)*'NSW Apr 2019'!AQ10,('NSW Apr 2019'!O10*'NSW Apr 2019'!Z10/100)*'NSW Apr 2019'!AQ10)),0)</f>
        <v>888.745</v>
      </c>
      <c r="K16" s="119">
        <f>IF(AND('NSW Apr 2019'!O10&gt;0,'NSW Apr 2019'!P10&gt;0),IF($C$5*E16/'NSW Apr 2019'!AQ10&lt;('NSW Apr 2019'!L10+'NSW Apr 2019'!M10+'NSW Apr 2019'!N10+'NSW Apr 2019'!O10),0,IF(($C$5*E16/'NSW Apr 2019'!AQ10-'NSW Apr 2019'!L10+'NSW Apr 2019'!M10+'NSW Apr 2019'!N10+'NSW Apr 2019'!O10)&lt;=('NSW Apr 2019'!L10+'NSW Apr 2019'!M10+'NSW Apr 2019'!N10+'NSW Apr 2019'!O10+'NSW Apr 2019'!P10),(($C$5*E16/'NSW Apr 2019'!AQ10-('NSW Apr 2019'!L10+'NSW Apr 2019'!M10+'NSW Apr 2019'!N10+'NSW Apr 2019'!O10))*'NSW Apr 2019'!AA10/100)*'NSW Apr 2019'!AQ10,('NSW Apr 2019'!P10*'NSW Apr 2019'!AA10/100)*'NSW Apr 2019'!AQ10)),0)</f>
        <v>0</v>
      </c>
      <c r="L16" s="129">
        <f>IF(AND('NSW Apr 2019'!P10&gt;0,'NSW Apr 2019'!O10&gt;0),IF(($C$5*E16/'NSW Apr 2019'!AQ10&lt;SUM('NSW Apr 2019'!L10:P10)),(0),($C$5*E16/'NSW Apr 2019'!AQ10-SUM('NSW Apr 2019'!L10:P10))*'NSW Apr 2019'!AB10/100)* 'NSW Apr 2019'!AQ10,IF(AND('NSW Apr 2019'!O10&gt;0,'NSW Apr 2019'!P10=""),IF(($C$5*E16/'NSW Apr 2019'!AQ10&lt; SUM('NSW Apr 2019'!L10:O10)),(0),($C$5*E16/'NSW Apr 2019'!AQ10-SUM('NSW Apr 2019'!L10:O10))*'NSW Apr 2019'!AA10/100)* 'NSW Apr 2019'!AQ10,IF(AND('NSW Apr 2019'!N10&gt;0,'NSW Apr 2019'!O10=""),IF(($C$5*E16/'NSW Apr 2019'!AQ10&lt; SUM('NSW Apr 2019'!L10:N10)),(0),($C$5*E16/'NSW Apr 2019'!AQ10-SUM('NSW Apr 2019'!L10:N10))*'NSW Apr 2019'!Z10/100)* 'NSW Apr 2019'!AQ10,IF(AND('NSW Apr 2019'!M10&gt;0,'NSW Apr 2019'!N10=""),IF(($C$5*E16/'NSW Apr 2019'!AQ10&lt;'NSW Apr 2019'!M10+'NSW Apr 2019'!L10),(0),(($C$5*E16/'NSW Apr 2019'!AQ10-('NSW Apr 2019'!M10+'NSW Apr 2019'!L10))*'NSW Apr 2019'!Y10/100))*'NSW Apr 2019'!AQ10,IF(AND('NSW Apr 2019'!L10&gt;0,'NSW Apr 2019'!M10=""&gt;0),IF(($C$5*E16/'NSW Apr 2019'!AQ10&lt;'NSW Apr 2019'!L10),(0),($C$5*E16/'NSW Apr 2019'!AQ10-'NSW Apr 2019'!L10)*'NSW Apr 2019'!X10/100)*'NSW Apr 2019'!AQ10,0)))))</f>
        <v>0</v>
      </c>
      <c r="M16" s="129">
        <f>IF('NSW Apr 2019'!K10="",($C$5*F16/'NSW Apr 2019'!AR10*'NSW Apr 2019'!AC10/100)*'NSW Apr 2019'!AR10,IF($C$5*F16/'NSW Apr 2019'!AR10&gt;='NSW Apr 2019'!L10,('NSW Apr 2019'!L10*'NSW Apr 2019'!AC10/100)*'NSW Apr 2019'!AR10,($C$5*F16/'NSW Apr 2019'!AR10*'NSW Apr 2019'!AC10/100)*'NSW Apr 2019'!AR10))</f>
        <v>146.5497</v>
      </c>
      <c r="N16" s="129">
        <f>IF(AND('NSW Apr 2019'!L10&gt;0,'NSW Apr 2019'!M10&gt;0),IF($C$5*F16/'NSW Apr 2019'!AR10&lt;'NSW Apr 2019'!L10,0,IF(($C$5*F16/'NSW Apr 2019'!AR10-'NSW Apr 2019'!L10)&lt;=('NSW Apr 2019'!M10+'NSW Apr 2019'!L10),((($C$5*F16/'NSW Apr 2019'!AR10-'NSW Apr 2019'!L10)*'NSW Apr 2019'!AD10/100))*'NSW Apr 2019'!AR10,((('NSW Apr 2019'!M10)*'NSW Apr 2019'!AD10/100)*'NSW Apr 2019'!AR10))),0)</f>
        <v>90.991200000000006</v>
      </c>
      <c r="O16" s="129">
        <f>IF(AND('NSW Apr 2019'!M10&gt;0,'NSW Apr 2019'!N10&gt;0),IF($C$5*F16/'NSW Apr 2019'!AR10&lt;('NSW Apr 2019'!L10+'NSW Apr 2019'!M10),0,IF(($C$5*F16/'NSW Apr 2019'!AR10-'NSW Apr 2019'!L10+'NSW Apr 2019'!M10)&lt;=('NSW Apr 2019'!L10+'NSW Apr 2019'!M10+'NSW Apr 2019'!N10),((($C$5*F16/'NSW Apr 2019'!AR10-('NSW Apr 2019'!L10+'NSW Apr 2019'!M10))*'NSW Apr 2019'!AE10/100))*'NSW Apr 2019'!AR10,('NSW Apr 2019'!N10*'NSW Apr 2019'!AE10/100)*'NSW Apr 2019'!AR10)),0)</f>
        <v>84.0411</v>
      </c>
      <c r="P16" s="129">
        <f>IF(AND('NSW Apr 2019'!N10&gt;0,'NSW Apr 2019'!O10&gt;0),IF($C$5*F16/'NSW Apr 2019'!AR10&lt;('NSW Apr 2019'!L10+'NSW Apr 2019'!M10+'NSW Apr 2019'!N10),0,IF(($C$5*F16/'NSW Apr 2019'!AR10-'NSW Apr 2019'!L10+'NSW Apr 2019'!M10+'NSW Apr 2019'!N10)&lt;=('NSW Apr 2019'!L10+'NSW Apr 2019'!M10+'NSW Apr 2019'!N10+'NSW Apr 2019'!O10),(($C$5*F16/'NSW Apr 2019'!AR10-('NSW Apr 2019'!L10+'NSW Apr 2019'!M10+'NSW Apr 2019'!N10))*'NSW Apr 2019'!AF10/100)*'NSW Apr 2019'!AR10,('NSW Apr 2019'!O10*'NSW Apr 2019'!AF10/100)*'NSW Apr 2019'!AR10)),0)</f>
        <v>888.745</v>
      </c>
      <c r="Q16" s="129">
        <f>IF(AND('NSW Apr 2019'!P10&gt;0,'NSW Apr 2019'!P10&gt;0),IF($C$5*F16/'NSW Apr 2019'!AR10&lt;('NSW Apr 2019'!L10+'NSW Apr 2019'!M10+'NSW Apr 2019'!N10+'NSW Apr 2019'!O10),0,IF(($C$5*F16/'NSW Apr 2019'!AR10-'NSW Apr 2019'!L10+'NSW Apr 2019'!M10+'NSW Apr 2019'!N10+'NSW Apr 2019'!O10)&lt;=('NSW Apr 2019'!L10+'NSW Apr 2019'!M10+'NSW Apr 2019'!N10+'NSW Apr 2019'!O10+'NSW Apr 2019'!P10),(($C$5*F16/'NSW Apr 2019'!AR10-('NSW Apr 2019'!L10+'NSW Apr 2019'!M10+'NSW Apr 2019'!N10+'NSW Apr 2019'!O10))*'NSW Apr 2019'!AG10/100)*'NSW Apr 2019'!AR10,('NSW Apr 2019'!P10*'NSW Apr 2019'!AG10/100)*'NSW Apr 2019'!AR10)),0)</f>
        <v>0</v>
      </c>
      <c r="R16" s="129">
        <f>IF(AND('NSW Apr 2019'!P10&gt;0,'NSW Apr 2019'!O10&gt;0),IF(($C$5*F16/'NSW Apr 2019'!AR10&lt;SUM('NSW Apr 2019'!L10:P10)),(0),($C$5*F16/'NSW Apr 2019'!AR10-SUM('NSW Apr 2019'!L10:P10))*'NSW Apr 2019'!AB10/100)* 'NSW Apr 2019'!AR10,IF(AND('NSW Apr 2019'!O10&gt;0,'NSW Apr 2019'!P10=""),IF(($C$5*F16/'NSW Apr 2019'!AR10&lt; SUM('NSW Apr 2019'!L10:O10)),(0),($C$5*F16/'NSW Apr 2019'!AR10-SUM('NSW Apr 2019'!L10:O10))*'NSW Apr 2019'!AG10/100)* 'NSW Apr 2019'!AR10,IF(AND('NSW Apr 2019'!N10&gt;0,'NSW Apr 2019'!O10=""),IF(($C$5*F16/'NSW Apr 2019'!AR10&lt; SUM('NSW Apr 2019'!L10:N10)),(0),($C$5*F16/'NSW Apr 2019'!AR10-SUM('NSW Apr 2019'!L10:N10))*'NSW Apr 2019'!AF10/100)* 'NSW Apr 2019'!AR10,IF(AND('NSW Apr 2019'!M10&gt;0,'NSW Apr 2019'!N10=""),IF(($C$5*F16/'NSW Apr 2019'!AR10&lt;'NSW Apr 2019'!M10+'NSW Apr 2019'!L10),(0),(($C$5*F16/'NSW Apr 2019'!AR10-('NSW Apr 2019'!M10+'NSW Apr 2019'!L10))*'NSW Apr 2019'!AE10/100))*'NSW Apr 2019'!AR10,IF(AND('NSW Apr 2019'!L10&gt;0,'NSW Apr 2019'!M10=""&gt;0),IF(($C$5*F16/'NSW Apr 2019'!AR10&lt;'NSW Apr 2019'!L10),(0),($C$5*F16/'NSW Apr 2019'!AR10-'NSW Apr 2019'!L10)*'NSW Apr 2019'!AD10/100)*'NSW Apr 2019'!AR10,0)))))</f>
        <v>0</v>
      </c>
      <c r="S16" s="250">
        <f t="shared" si="2"/>
        <v>2420.654</v>
      </c>
      <c r="T16" s="243">
        <f t="shared" si="3"/>
        <v>2771.4920000000002</v>
      </c>
      <c r="U16" s="132">
        <f t="shared" si="4"/>
        <v>3048.6412000000005</v>
      </c>
      <c r="V16" s="83">
        <f>'NSW Apr 2019'!AU10</f>
        <v>0</v>
      </c>
      <c r="W16" s="86">
        <f>'NSW Apr 2019'!AV10</f>
        <v>12</v>
      </c>
      <c r="X16" s="83">
        <f>'NSW Apr 2019'!AW10</f>
        <v>0</v>
      </c>
      <c r="Y16" s="130">
        <f>'NSW Apr 2019'!AX10</f>
        <v>0</v>
      </c>
      <c r="Z16" s="253" t="str">
        <f t="shared" si="5"/>
        <v>Guaranteed off usage</v>
      </c>
      <c r="AA16" s="253" t="s">
        <v>290</v>
      </c>
      <c r="AB16" s="255">
        <f t="shared" si="6"/>
        <v>2481.0135200000004</v>
      </c>
      <c r="AC16" s="253">
        <f t="shared" si="7"/>
        <v>2481.0135200000004</v>
      </c>
      <c r="AD16" s="247">
        <f t="shared" si="8"/>
        <v>2729.1148720000006</v>
      </c>
      <c r="AE16" s="259">
        <f t="shared" si="9"/>
        <v>2729.1148720000006</v>
      </c>
      <c r="AF16" s="133">
        <f>'NSW Apr 2019'!BG10</f>
        <v>24</v>
      </c>
      <c r="AG16" s="125" t="str">
        <f>'NSW Apr 2019'!BH10</f>
        <v>y</v>
      </c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</row>
    <row r="17" spans="1:148" ht="23" customHeight="1" thickBot="1">
      <c r="A17" s="430"/>
      <c r="B17" s="87" t="str">
        <f>'NSW Apr 2019'!F11</f>
        <v>EnergyAustralia</v>
      </c>
      <c r="C17" s="87" t="str">
        <f>'NSW Apr 2019'!G11</f>
        <v xml:space="preserve">Everyday Saver </v>
      </c>
      <c r="D17" s="146">
        <f>365*'NSW Apr 2019'!H11/100</f>
        <v>240.9</v>
      </c>
      <c r="E17" s="280">
        <f>IF('NSW Apr 2019'!AQ11=3,0.5,IF('NSW Apr 2019'!AQ11=2,0.33,0))</f>
        <v>0.5</v>
      </c>
      <c r="F17" s="280">
        <f t="shared" si="1"/>
        <v>0.5</v>
      </c>
      <c r="G17" s="146">
        <f>IF('NSW Apr 2019'!K11="",($C$5*E17/'NSW Apr 2019'!AQ11*'NSW Apr 2019'!W11/100)*'NSW Apr 2019'!AQ11,IF($C$5*E17/'NSW Apr 2019'!AQ11&gt;='NSW Apr 2019'!L11,('NSW Apr 2019'!L11*'NSW Apr 2019'!W11/100)*'NSW Apr 2019'!AQ11,($C$5*E17/'NSW Apr 2019'!AQ11*'NSW Apr 2019'!W11/100)*'NSW Apr 2019'!AQ11))</f>
        <v>154.38059999999999</v>
      </c>
      <c r="H17" s="158">
        <f>IF(AND('NSW Apr 2019'!L11&gt;0,'NSW Apr 2019'!M11&gt;0),IF($C$5*E17/'NSW Apr 2019'!AQ11&lt;'NSW Apr 2019'!L11,0,IF(($C$5*E17/'NSW Apr 2019'!AQ11-'NSW Apr 2019'!L11)&lt;=('NSW Apr 2019'!M11+'NSW Apr 2019'!L11),((($C$5*E17/'NSW Apr 2019'!AQ11-'NSW Apr 2019'!L11)*'NSW Apr 2019'!X11/100))*'NSW Apr 2019'!AQ11,((('NSW Apr 2019'!M11)*'NSW Apr 2019'!X11/100)*'NSW Apr 2019'!AQ11))),0)</f>
        <v>104.56649999999999</v>
      </c>
      <c r="I17" s="146">
        <f>IF(AND('NSW Apr 2019'!M11&gt;0,'NSW Apr 2019'!N11&gt;0),IF($C$5*E17/'NSW Apr 2019'!AQ11&lt;('NSW Apr 2019'!L11+'NSW Apr 2019'!M11),0,IF(($C$5*E17/'NSW Apr 2019'!AQ11-'NSW Apr 2019'!L11+'NSW Apr 2019'!M11)&lt;=('NSW Apr 2019'!L11+'NSW Apr 2019'!M11+'NSW Apr 2019'!N11),((($C$5*E17/'NSW Apr 2019'!AQ11-('NSW Apr 2019'!L11+'NSW Apr 2019'!M11))*'NSW Apr 2019'!Y11/100))*'NSW Apr 2019'!AQ11,('NSW Apr 2019'!N11*'NSW Apr 2019'!Y11/100)* 'NSW Apr 2019'!AQ11)),0)</f>
        <v>158.679</v>
      </c>
      <c r="J17" s="146">
        <f>IF(AND('NSW Apr 2019'!N11&gt;0,'NSW Apr 2019'!O11&gt;0),IF($C$5*E17/'NSW Apr 2019'!AQ11&lt;('NSW Apr 2019'!L11+'NSW Apr 2019'!M11+'NSW Apr 2019'!N11),0,IF(($C$5*E17/'NSW Apr 2019'!AQ11-'NSW Apr 2019'!L11+'NSW Apr 2019'!M11+'NSW Apr 2019'!N11)&lt;=('NSW Apr 2019'!L11+'NSW Apr 2019'!M11+'NSW Apr 2019'!N11+'NSW Apr 2019'!O11),(($C$5*E17/'NSW Apr 2019'!AQ11-('NSW Apr 2019'!L11+'NSW Apr 2019'!M11+'NSW Apr 2019'!N11))*'NSW Apr 2019'!Z11/100)*'NSW Apr 2019'!AQ11,('NSW Apr 2019'!O11*'NSW Apr 2019'!Z11/100)*'NSW Apr 2019'!AQ11)),0)</f>
        <v>984.23000000000013</v>
      </c>
      <c r="K17" s="146">
        <f>IF(AND('NSW Apr 2019'!O11&gt;0,'NSW Apr 2019'!P11&gt;0),IF($C$5*E17/'NSW Apr 2019'!AQ11&lt;('NSW Apr 2019'!L11+'NSW Apr 2019'!M11+'NSW Apr 2019'!N11+'NSW Apr 2019'!O11),0,IF(($C$5*E17/'NSW Apr 2019'!AQ11-'NSW Apr 2019'!L11+'NSW Apr 2019'!M11+'NSW Apr 2019'!N11+'NSW Apr 2019'!O11)&lt;=('NSW Apr 2019'!L11+'NSW Apr 2019'!M11+'NSW Apr 2019'!N11+'NSW Apr 2019'!O11+'NSW Apr 2019'!P11),(($C$5*E17/'NSW Apr 2019'!AQ11-('NSW Apr 2019'!L11+'NSW Apr 2019'!M11+'NSW Apr 2019'!N11+'NSW Apr 2019'!O11))*'NSW Apr 2019'!AA11/100)*'NSW Apr 2019'!AQ11,('NSW Apr 2019'!P11*'NSW Apr 2019'!AA11/100)*'NSW Apr 2019'!AQ11)),0)</f>
        <v>0</v>
      </c>
      <c r="L17" s="158">
        <f>IF(AND('NSW Apr 2019'!P11&gt;0,'NSW Apr 2019'!O11&gt;0),IF(($C$5*E17/'NSW Apr 2019'!AQ11&lt;SUM('NSW Apr 2019'!L11:P11)),(0),($C$5*E17/'NSW Apr 2019'!AQ11-SUM('NSW Apr 2019'!L11:P11))*'NSW Apr 2019'!AB11/100)* 'NSW Apr 2019'!AQ11,IF(AND('NSW Apr 2019'!O11&gt;0,'NSW Apr 2019'!P11=""),IF(($C$5*E17/'NSW Apr 2019'!AQ11&lt; SUM('NSW Apr 2019'!L11:O11)),(0),($C$5*E17/'NSW Apr 2019'!AQ11-SUM('NSW Apr 2019'!L11:O11))*'NSW Apr 2019'!AA11/100)* 'NSW Apr 2019'!AQ11,IF(AND('NSW Apr 2019'!N11&gt;0,'NSW Apr 2019'!O11=""),IF(($C$5*E17/'NSW Apr 2019'!AQ11&lt; SUM('NSW Apr 2019'!L11:N11)),(0),($C$5*E17/'NSW Apr 2019'!AQ11-SUM('NSW Apr 2019'!L11:N11))*'NSW Apr 2019'!Z11/100)* 'NSW Apr 2019'!AQ11,IF(AND('NSW Apr 2019'!M11&gt;0,'NSW Apr 2019'!N11=""),IF(($C$5*E17/'NSW Apr 2019'!AQ11&lt;'NSW Apr 2019'!M11+'NSW Apr 2019'!L11),(0),(($C$5*E17/'NSW Apr 2019'!AQ11-('NSW Apr 2019'!M11+'NSW Apr 2019'!L11))*'NSW Apr 2019'!Y11/100))*'NSW Apr 2019'!AQ11,IF(AND('NSW Apr 2019'!L11&gt;0,'NSW Apr 2019'!M11=""&gt;0),IF(($C$5*E17/'NSW Apr 2019'!AQ11&lt;'NSW Apr 2019'!L11),(0),($C$5*E17/'NSW Apr 2019'!AQ11-'NSW Apr 2019'!L11)*'NSW Apr 2019'!X11/100)*'NSW Apr 2019'!AQ11,0)))))</f>
        <v>0</v>
      </c>
      <c r="M17" s="158">
        <f>IF('NSW Apr 2019'!K11="",($C$5*F17/'NSW Apr 2019'!AR11*'NSW Apr 2019'!AC11/100)*'NSW Apr 2019'!AR11,IF($C$5*F17/'NSW Apr 2019'!AR11&gt;='NSW Apr 2019'!L11,('NSW Apr 2019'!L11*'NSW Apr 2019'!AC11/100)*'NSW Apr 2019'!AR11,($C$5*F17/'NSW Apr 2019'!AR11*'NSW Apr 2019'!AC11/100)*'NSW Apr 2019'!AR11))</f>
        <v>154.38059999999999</v>
      </c>
      <c r="N17" s="158">
        <f>IF(AND('NSW Apr 2019'!L11&gt;0,'NSW Apr 2019'!M11&gt;0),IF($C$5*F17/'NSW Apr 2019'!AR11&lt;'NSW Apr 2019'!L11,0,IF(($C$5*F17/'NSW Apr 2019'!AR11-'NSW Apr 2019'!L11)&lt;=('NSW Apr 2019'!M11+'NSW Apr 2019'!L11),((($C$5*F17/'NSW Apr 2019'!AR11-'NSW Apr 2019'!L11)*'NSW Apr 2019'!AD11/100))*'NSW Apr 2019'!AR11,((('NSW Apr 2019'!M11)*'NSW Apr 2019'!AD11/100)*'NSW Apr 2019'!AR11))),0)</f>
        <v>104.56649999999999</v>
      </c>
      <c r="O17" s="158">
        <f>IF(AND('NSW Apr 2019'!M11&gt;0,'NSW Apr 2019'!N11&gt;0),IF($C$5*F17/'NSW Apr 2019'!AR11&lt;('NSW Apr 2019'!L11+'NSW Apr 2019'!M11),0,IF(($C$5*F17/'NSW Apr 2019'!AR11-'NSW Apr 2019'!L11+'NSW Apr 2019'!M11)&lt;=('NSW Apr 2019'!L11+'NSW Apr 2019'!M11+'NSW Apr 2019'!N11),((($C$5*F17/'NSW Apr 2019'!AR11-('NSW Apr 2019'!L11+'NSW Apr 2019'!M11))*'NSW Apr 2019'!AE11/100))*'NSW Apr 2019'!AR11,('NSW Apr 2019'!N11*'NSW Apr 2019'!AE11/100)*'NSW Apr 2019'!AR11)),0)</f>
        <v>158.679</v>
      </c>
      <c r="P17" s="158">
        <f>IF(AND('NSW Apr 2019'!N11&gt;0,'NSW Apr 2019'!O11&gt;0),IF($C$5*F17/'NSW Apr 2019'!AR11&lt;('NSW Apr 2019'!L11+'NSW Apr 2019'!M11+'NSW Apr 2019'!N11),0,IF(($C$5*F17/'NSW Apr 2019'!AR11-'NSW Apr 2019'!L11+'NSW Apr 2019'!M11+'NSW Apr 2019'!N11)&lt;=('NSW Apr 2019'!L11+'NSW Apr 2019'!M11+'NSW Apr 2019'!N11+'NSW Apr 2019'!O11),(($C$5*F17/'NSW Apr 2019'!AR11-('NSW Apr 2019'!L11+'NSW Apr 2019'!M11+'NSW Apr 2019'!N11))*'NSW Apr 2019'!AF11/100)*'NSW Apr 2019'!AR11,('NSW Apr 2019'!O11*'NSW Apr 2019'!AF11/100)*'NSW Apr 2019'!AR11)),0)</f>
        <v>984.23000000000013</v>
      </c>
      <c r="Q17" s="158">
        <f>IF(AND('NSW Apr 2019'!P11&gt;0,'NSW Apr 2019'!P11&gt;0),IF($C$5*F17/'NSW Apr 2019'!AR11&lt;('NSW Apr 2019'!L11+'NSW Apr 2019'!M11+'NSW Apr 2019'!N11+'NSW Apr 2019'!O11),0,IF(($C$5*F17/'NSW Apr 2019'!AR11-'NSW Apr 2019'!L11+'NSW Apr 2019'!M11+'NSW Apr 2019'!N11+'NSW Apr 2019'!O11)&lt;=('NSW Apr 2019'!L11+'NSW Apr 2019'!M11+'NSW Apr 2019'!N11+'NSW Apr 2019'!O11+'NSW Apr 2019'!P11),(($C$5*F17/'NSW Apr 2019'!AR11-('NSW Apr 2019'!L11+'NSW Apr 2019'!M11+'NSW Apr 2019'!N11+'NSW Apr 2019'!O11))*'NSW Apr 2019'!AG11/100)*'NSW Apr 2019'!AR11,('NSW Apr 2019'!P11*'NSW Apr 2019'!AG11/100)*'NSW Apr 2019'!AR11)),0)</f>
        <v>0</v>
      </c>
      <c r="R17" s="158">
        <f>IF(AND('NSW Apr 2019'!P11&gt;0,'NSW Apr 2019'!O11&gt;0),IF(($C$5*F17/'NSW Apr 2019'!AR11&lt;SUM('NSW Apr 2019'!L11:P11)),(0),($C$5*F17/'NSW Apr 2019'!AR11-SUM('NSW Apr 2019'!L11:P11))*'NSW Apr 2019'!AB11/100)* 'NSW Apr 2019'!AR11,IF(AND('NSW Apr 2019'!O11&gt;0,'NSW Apr 2019'!P11=""),IF(($C$5*F17/'NSW Apr 2019'!AR11&lt; SUM('NSW Apr 2019'!L11:O11)),(0),($C$5*F17/'NSW Apr 2019'!AR11-SUM('NSW Apr 2019'!L11:O11))*'NSW Apr 2019'!AG11/100)* 'NSW Apr 2019'!AR11,IF(AND('NSW Apr 2019'!N11&gt;0,'NSW Apr 2019'!O11=""),IF(($C$5*F17/'NSW Apr 2019'!AR11&lt; SUM('NSW Apr 2019'!L11:N11)),(0),($C$5*F17/'NSW Apr 2019'!AR11-SUM('NSW Apr 2019'!L11:N11))*'NSW Apr 2019'!AF11/100)* 'NSW Apr 2019'!AR11,IF(AND('NSW Apr 2019'!M11&gt;0,'NSW Apr 2019'!N11=""),IF(($C$5*F17/'NSW Apr 2019'!AR11&lt;'NSW Apr 2019'!M11+'NSW Apr 2019'!L11),(0),(($C$5*F17/'NSW Apr 2019'!AR11-('NSW Apr 2019'!M11+'NSW Apr 2019'!L11))*'NSW Apr 2019'!AE11/100))*'NSW Apr 2019'!AR11,IF(AND('NSW Apr 2019'!L11&gt;0,'NSW Apr 2019'!M11=""&gt;0),IF(($C$5*F17/'NSW Apr 2019'!AR11&lt;'NSW Apr 2019'!L11),(0),($C$5*F17/'NSW Apr 2019'!AR11-'NSW Apr 2019'!L11)*'NSW Apr 2019'!AD11/100)*'NSW Apr 2019'!AR11,0)))))</f>
        <v>0</v>
      </c>
      <c r="S17" s="251">
        <f t="shared" si="2"/>
        <v>2803.7121999999999</v>
      </c>
      <c r="T17" s="268">
        <f t="shared" si="3"/>
        <v>3044.6122</v>
      </c>
      <c r="U17" s="151">
        <f t="shared" si="4"/>
        <v>3349.0734200000002</v>
      </c>
      <c r="V17" s="154">
        <f>'NSW Apr 2019'!AU11</f>
        <v>0</v>
      </c>
      <c r="W17" s="87">
        <f>'NSW Apr 2019'!AV11</f>
        <v>20</v>
      </c>
      <c r="X17" s="154">
        <f>'NSW Apr 2019'!AW11</f>
        <v>0</v>
      </c>
      <c r="Y17" s="87">
        <f>'NSW Apr 2019'!AX11</f>
        <v>0</v>
      </c>
      <c r="Z17" s="268" t="str">
        <f t="shared" si="5"/>
        <v>Guaranteed off usage</v>
      </c>
      <c r="AA17" s="256" t="s">
        <v>290</v>
      </c>
      <c r="AB17" s="256">
        <f t="shared" si="6"/>
        <v>2483.86976</v>
      </c>
      <c r="AC17" s="254">
        <f t="shared" si="7"/>
        <v>2483.86976</v>
      </c>
      <c r="AD17" s="248">
        <f t="shared" si="8"/>
        <v>2732.2567360000003</v>
      </c>
      <c r="AE17" s="238">
        <f t="shared" si="9"/>
        <v>2732.2567360000003</v>
      </c>
      <c r="AF17" s="152">
        <f>'NSW Apr 2019'!BG11</f>
        <v>0</v>
      </c>
      <c r="AG17" s="153" t="str">
        <f>'NSW Apr 2019'!BH11</f>
        <v>n</v>
      </c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</row>
    <row r="18" spans="1:148" ht="23" customHeight="1" thickTop="1" thickBot="1">
      <c r="A18" s="117" t="str">
        <f>'NSW Apr 2019'!D12</f>
        <v>Tamworth</v>
      </c>
      <c r="B18" s="87" t="str">
        <f>'NSW Apr 2019'!F12</f>
        <v>Origin Energy</v>
      </c>
      <c r="C18" s="87" t="str">
        <f>'NSW Apr 2019'!G12</f>
        <v>Business Saver</v>
      </c>
      <c r="D18" s="146">
        <f>365*'NSW Apr 2019'!H12/100</f>
        <v>339.88800000000003</v>
      </c>
      <c r="E18" s="280">
        <f>IF('NSW Apr 2019'!AQ12=3,0.5,IF('NSW Apr 2019'!AQ12=2,0.33,0))</f>
        <v>0.5</v>
      </c>
      <c r="F18" s="280">
        <f t="shared" si="1"/>
        <v>0.5</v>
      </c>
      <c r="G18" s="146">
        <f>IF('NSW Apr 2019'!K12="",($C$5*E18/'NSW Apr 2019'!AQ12*'NSW Apr 2019'!W12/100)*'NSW Apr 2019'!AQ12,IF($C$5*E18/'NSW Apr 2019'!AQ12&gt;='NSW Apr 2019'!L12,('NSW Apr 2019'!L12*'NSW Apr 2019'!W12/100)*'NSW Apr 2019'!AQ12,($C$5*E18/'NSW Apr 2019'!AQ12*'NSW Apr 2019'!W12/100)*'NSW Apr 2019'!AQ12))</f>
        <v>1735.0000000000005</v>
      </c>
      <c r="H18" s="158">
        <f>IF(AND('NSW Apr 2019'!L12&gt;0,'NSW Apr 2019'!M12&gt;0),IF($C$5*E18/'NSW Apr 2019'!AQ12&lt;'NSW Apr 2019'!L12,0,IF(($C$5*E18/'NSW Apr 2019'!AQ12-'NSW Apr 2019'!L12)&lt;=('NSW Apr 2019'!M12+'NSW Apr 2019'!L12),((($C$5*E18/'NSW Apr 2019'!AQ12-'NSW Apr 2019'!L12)*'NSW Apr 2019'!X12/100))*'NSW Apr 2019'!AQ12,((('NSW Apr 2019'!M12)*'NSW Apr 2019'!X12/100)*'NSW Apr 2019'!AQ12))),0)</f>
        <v>0</v>
      </c>
      <c r="I18" s="146">
        <f>IF(AND('NSW Apr 2019'!M12&gt;0,'NSW Apr 2019'!N12&gt;0),IF($C$5*E18/'NSW Apr 2019'!AQ12&lt;('NSW Apr 2019'!L12+'NSW Apr 2019'!M12),0,IF(($C$5*E18/'NSW Apr 2019'!AQ12-'NSW Apr 2019'!L12+'NSW Apr 2019'!M12)&lt;=('NSW Apr 2019'!L12+'NSW Apr 2019'!M12+'NSW Apr 2019'!N12),((($C$5*E18/'NSW Apr 2019'!AQ12-('NSW Apr 2019'!L12+'NSW Apr 2019'!M12))*'NSW Apr 2019'!Y12/100))*'NSW Apr 2019'!AQ12,('NSW Apr 2019'!N12*'NSW Apr 2019'!Y12/100)* 'NSW Apr 2019'!AQ12)),0)</f>
        <v>0</v>
      </c>
      <c r="J18" s="146">
        <f>IF(AND('NSW Apr 2019'!N12&gt;0,'NSW Apr 2019'!O12&gt;0),IF($C$5*E18/'NSW Apr 2019'!AQ12&lt;('NSW Apr 2019'!L12+'NSW Apr 2019'!M12+'NSW Apr 2019'!N12),0,IF(($C$5*E18/'NSW Apr 2019'!AQ12-'NSW Apr 2019'!L12+'NSW Apr 2019'!M12+'NSW Apr 2019'!N12)&lt;=('NSW Apr 2019'!L12+'NSW Apr 2019'!M12+'NSW Apr 2019'!N12+'NSW Apr 2019'!O12),(($C$5*E18/'NSW Apr 2019'!AQ12-('NSW Apr 2019'!L12+'NSW Apr 2019'!M12+'NSW Apr 2019'!N12))*'NSW Apr 2019'!Z12/100)*'NSW Apr 2019'!AQ12,('NSW Apr 2019'!O12*'NSW Apr 2019'!Z12/100)*'NSW Apr 2019'!AQ12)),0)</f>
        <v>0</v>
      </c>
      <c r="K18" s="146">
        <f>IF(AND('NSW Apr 2019'!O12&gt;0,'NSW Apr 2019'!P12&gt;0),IF($C$5*E18/'NSW Apr 2019'!AQ12&lt;('NSW Apr 2019'!L12+'NSW Apr 2019'!M12+'NSW Apr 2019'!N12+'NSW Apr 2019'!O12),0,IF(($C$5*E18/'NSW Apr 2019'!AQ12-'NSW Apr 2019'!L12+'NSW Apr 2019'!M12+'NSW Apr 2019'!N12+'NSW Apr 2019'!O12)&lt;=('NSW Apr 2019'!L12+'NSW Apr 2019'!M12+'NSW Apr 2019'!N12+'NSW Apr 2019'!O12+'NSW Apr 2019'!P12),(($C$5*E18/'NSW Apr 2019'!AQ12-('NSW Apr 2019'!L12+'NSW Apr 2019'!M12+'NSW Apr 2019'!N12+'NSW Apr 2019'!O12))*'NSW Apr 2019'!AA12/100)*'NSW Apr 2019'!AQ12,('NSW Apr 2019'!P12*'NSW Apr 2019'!AA12/100)*'NSW Apr 2019'!AQ12)),0)</f>
        <v>0</v>
      </c>
      <c r="L18" s="158">
        <f>IF(AND('NSW Apr 2019'!P12&gt;0,'NSW Apr 2019'!O12&gt;0),IF(($C$5*E18/'NSW Apr 2019'!AQ12&lt;SUM('NSW Apr 2019'!L12:P12)),(0),($C$5*E18/'NSW Apr 2019'!AQ12-SUM('NSW Apr 2019'!L12:P12))*'NSW Apr 2019'!AB12/100)* 'NSW Apr 2019'!AQ12,IF(AND('NSW Apr 2019'!O12&gt;0,'NSW Apr 2019'!P12=""),IF(($C$5*E18/'NSW Apr 2019'!AQ12&lt; SUM('NSW Apr 2019'!L12:O12)),(0),($C$5*E18/'NSW Apr 2019'!AQ12-SUM('NSW Apr 2019'!L12:O12))*'NSW Apr 2019'!AA12/100)* 'NSW Apr 2019'!AQ12,IF(AND('NSW Apr 2019'!N12&gt;0,'NSW Apr 2019'!O12=""),IF(($C$5*E18/'NSW Apr 2019'!AQ12&lt; SUM('NSW Apr 2019'!L12:N12)),(0),($C$5*E18/'NSW Apr 2019'!AQ12-SUM('NSW Apr 2019'!L12:N12))*'NSW Apr 2019'!Z12/100)* 'NSW Apr 2019'!AQ12,IF(AND('NSW Apr 2019'!M12&gt;0,'NSW Apr 2019'!N12=""),IF(($C$5*E18/'NSW Apr 2019'!AQ12&lt;'NSW Apr 2019'!M12+'NSW Apr 2019'!L12),(0),(($C$5*E18/'NSW Apr 2019'!AQ12-('NSW Apr 2019'!M12+'NSW Apr 2019'!L12))*'NSW Apr 2019'!Y12/100))*'NSW Apr 2019'!AQ12,IF(AND('NSW Apr 2019'!L12&gt;0,'NSW Apr 2019'!M12=""&gt;0),IF(($C$5*E18/'NSW Apr 2019'!AQ12&lt;'NSW Apr 2019'!L12),(0),($C$5*E18/'NSW Apr 2019'!AQ12-'NSW Apr 2019'!L12)*'NSW Apr 2019'!X12/100)*'NSW Apr 2019'!AQ12,0)))))</f>
        <v>0</v>
      </c>
      <c r="M18" s="158">
        <f>IF('NSW Apr 2019'!K12="",($C$5*F18/'NSW Apr 2019'!AR12*'NSW Apr 2019'!AC12/100)*'NSW Apr 2019'!AR12,IF($C$5*F18/'NSW Apr 2019'!AR12&gt;='NSW Apr 2019'!L12,('NSW Apr 2019'!L12*'NSW Apr 2019'!AC12/100)*'NSW Apr 2019'!AR12,($C$5*F18/'NSW Apr 2019'!AR12*'NSW Apr 2019'!AC12/100)*'NSW Apr 2019'!AR12))</f>
        <v>1735.0000000000005</v>
      </c>
      <c r="N18" s="158">
        <f>IF(AND('NSW Apr 2019'!L12&gt;0,'NSW Apr 2019'!M12&gt;0),IF($C$5*F18/'NSW Apr 2019'!AR12&lt;'NSW Apr 2019'!L12,0,IF(($C$5*F18/'NSW Apr 2019'!AR12-'NSW Apr 2019'!L12)&lt;=('NSW Apr 2019'!M12+'NSW Apr 2019'!L12),((($C$5*F18/'NSW Apr 2019'!AR12-'NSW Apr 2019'!L12)*'NSW Apr 2019'!AD12/100))*'NSW Apr 2019'!AR12,((('NSW Apr 2019'!M12)*'NSW Apr 2019'!AD12/100)*'NSW Apr 2019'!AR12))),0)</f>
        <v>0</v>
      </c>
      <c r="O18" s="158">
        <f>IF(AND('NSW Apr 2019'!M12&gt;0,'NSW Apr 2019'!N12&gt;0),IF($C$5*F18/'NSW Apr 2019'!AR12&lt;('NSW Apr 2019'!L12+'NSW Apr 2019'!M12),0,IF(($C$5*F18/'NSW Apr 2019'!AR12-'NSW Apr 2019'!L12+'NSW Apr 2019'!M12)&lt;=('NSW Apr 2019'!L12+'NSW Apr 2019'!M12+'NSW Apr 2019'!N12),((($C$5*F18/'NSW Apr 2019'!AR12-('NSW Apr 2019'!L12+'NSW Apr 2019'!M12))*'NSW Apr 2019'!AE12/100))*'NSW Apr 2019'!AR12,('NSW Apr 2019'!N12*'NSW Apr 2019'!AE12/100)*'NSW Apr 2019'!AR12)),0)</f>
        <v>0</v>
      </c>
      <c r="P18" s="158">
        <f>IF(AND('NSW Apr 2019'!N12&gt;0,'NSW Apr 2019'!O12&gt;0),IF($C$5*F18/'NSW Apr 2019'!AR12&lt;('NSW Apr 2019'!L12+'NSW Apr 2019'!M12+'NSW Apr 2019'!N12),0,IF(($C$5*F18/'NSW Apr 2019'!AR12-'NSW Apr 2019'!L12+'NSW Apr 2019'!M12+'NSW Apr 2019'!N12)&lt;=('NSW Apr 2019'!L12+'NSW Apr 2019'!M12+'NSW Apr 2019'!N12+'NSW Apr 2019'!O12),(($C$5*F18/'NSW Apr 2019'!AR12-('NSW Apr 2019'!L12+'NSW Apr 2019'!M12+'NSW Apr 2019'!N12))*'NSW Apr 2019'!AF12/100)*'NSW Apr 2019'!AR12,('NSW Apr 2019'!O12*'NSW Apr 2019'!AF12/100)*'NSW Apr 2019'!AR12)),0)</f>
        <v>0</v>
      </c>
      <c r="Q18" s="158">
        <f>IF(AND('NSW Apr 2019'!P12&gt;0,'NSW Apr 2019'!P12&gt;0),IF($C$5*F18/'NSW Apr 2019'!AR12&lt;('NSW Apr 2019'!L12+'NSW Apr 2019'!M12+'NSW Apr 2019'!N12+'NSW Apr 2019'!O12),0,IF(($C$5*F18/'NSW Apr 2019'!AR12-'NSW Apr 2019'!L12+'NSW Apr 2019'!M12+'NSW Apr 2019'!N12+'NSW Apr 2019'!O12)&lt;=('NSW Apr 2019'!L12+'NSW Apr 2019'!M12+'NSW Apr 2019'!N12+'NSW Apr 2019'!O12+'NSW Apr 2019'!P12),(($C$5*F18/'NSW Apr 2019'!AR12-('NSW Apr 2019'!L12+'NSW Apr 2019'!M12+'NSW Apr 2019'!N12+'NSW Apr 2019'!O12))*'NSW Apr 2019'!AG12/100)*'NSW Apr 2019'!AR12,('NSW Apr 2019'!P12*'NSW Apr 2019'!AG12/100)*'NSW Apr 2019'!AR12)),0)</f>
        <v>0</v>
      </c>
      <c r="R18" s="158">
        <f>IF(AND('NSW Apr 2019'!P12&gt;0,'NSW Apr 2019'!O12&gt;0),IF(($C$5*F18/'NSW Apr 2019'!AR12&lt;SUM('NSW Apr 2019'!L12:P12)),(0),($C$5*F18/'NSW Apr 2019'!AR12-SUM('NSW Apr 2019'!L12:P12))*'NSW Apr 2019'!AB12/100)* 'NSW Apr 2019'!AR12,IF(AND('NSW Apr 2019'!O12&gt;0,'NSW Apr 2019'!P12=""),IF(($C$5*F18/'NSW Apr 2019'!AR12&lt; SUM('NSW Apr 2019'!L12:O12)),(0),($C$5*F18/'NSW Apr 2019'!AR12-SUM('NSW Apr 2019'!L12:O12))*'NSW Apr 2019'!AG12/100)* 'NSW Apr 2019'!AR12,IF(AND('NSW Apr 2019'!N12&gt;0,'NSW Apr 2019'!O12=""),IF(($C$5*F18/'NSW Apr 2019'!AR12&lt; SUM('NSW Apr 2019'!L12:N12)),(0),($C$5*F18/'NSW Apr 2019'!AR12-SUM('NSW Apr 2019'!L12:N12))*'NSW Apr 2019'!AF12/100)* 'NSW Apr 2019'!AR12,IF(AND('NSW Apr 2019'!M12&gt;0,'NSW Apr 2019'!N12=""),IF(($C$5*F18/'NSW Apr 2019'!AR12&lt;'NSW Apr 2019'!M12+'NSW Apr 2019'!L12),(0),(($C$5*F18/'NSW Apr 2019'!AR12-('NSW Apr 2019'!M12+'NSW Apr 2019'!L12))*'NSW Apr 2019'!AE12/100))*'NSW Apr 2019'!AR12,IF(AND('NSW Apr 2019'!L12&gt;0,'NSW Apr 2019'!M12=""&gt;0),IF(($C$5*F18/'NSW Apr 2019'!AR12&lt;'NSW Apr 2019'!L12),(0),($C$5*F18/'NSW Apr 2019'!AR12-'NSW Apr 2019'!L12)*'NSW Apr 2019'!AD12/100)*'NSW Apr 2019'!AR12,0)))))</f>
        <v>0</v>
      </c>
      <c r="S18" s="251">
        <f t="shared" si="2"/>
        <v>3470.0000000000009</v>
      </c>
      <c r="T18" s="268">
        <f t="shared" si="3"/>
        <v>3809.8880000000008</v>
      </c>
      <c r="U18" s="151">
        <f t="shared" si="4"/>
        <v>4190.8768000000009</v>
      </c>
      <c r="V18" s="154">
        <f>'NSW Apr 2019'!AU12</f>
        <v>0</v>
      </c>
      <c r="W18" s="87">
        <f>'NSW Apr 2019'!AV12</f>
        <v>14</v>
      </c>
      <c r="X18" s="154">
        <f>'NSW Apr 2019'!AW12</f>
        <v>0</v>
      </c>
      <c r="Y18" s="87">
        <f>'NSW Apr 2019'!AX12</f>
        <v>0</v>
      </c>
      <c r="Z18" s="268" t="str">
        <f t="shared" si="5"/>
        <v>Guaranteed off usage</v>
      </c>
      <c r="AA18" s="256" t="s">
        <v>290</v>
      </c>
      <c r="AB18" s="256">
        <f t="shared" si="6"/>
        <v>3324.0880000000006</v>
      </c>
      <c r="AC18" s="254">
        <f t="shared" si="7"/>
        <v>3324.0880000000006</v>
      </c>
      <c r="AD18" s="248">
        <f t="shared" si="8"/>
        <v>3656.4968000000008</v>
      </c>
      <c r="AE18" s="238">
        <f t="shared" si="9"/>
        <v>3656.4968000000008</v>
      </c>
      <c r="AF18" s="152">
        <f>'NSW Apr 2019'!BG12</f>
        <v>12</v>
      </c>
      <c r="AG18" s="153" t="str">
        <f>'NSW Apr 2019'!BH12</f>
        <v>y</v>
      </c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</row>
    <row r="19" spans="1:148" ht="23" customHeight="1" thickTop="1">
      <c r="A19" s="429" t="str">
        <f>'NSW Apr 2019'!D13</f>
        <v>Envestra Albury</v>
      </c>
      <c r="B19" s="86" t="str">
        <f>'NSW Apr 2019'!F13</f>
        <v>EnergyAustralia</v>
      </c>
      <c r="C19" s="86" t="str">
        <f>'NSW Apr 2019'!G13</f>
        <v xml:space="preserve">Everyday Saver </v>
      </c>
      <c r="D19" s="119">
        <f>365*'NSW Apr 2019'!H13/100</f>
        <v>295.64999999999998</v>
      </c>
      <c r="E19" s="279">
        <f>IF('NSW Apr 2019'!AQ13=3,0.5,IF('NSW Apr 2019'!AQ13=2,0.33,0))</f>
        <v>0.5</v>
      </c>
      <c r="F19" s="279">
        <f t="shared" si="1"/>
        <v>0.5</v>
      </c>
      <c r="G19" s="119">
        <f>IF('NSW Apr 2019'!K13="",($C$5*E19/'NSW Apr 2019'!AQ13*'NSW Apr 2019'!W13/100)*'NSW Apr 2019'!AQ13,IF($C$5*E19/'NSW Apr 2019'!AQ13&gt;='NSW Apr 2019'!L13,('NSW Apr 2019'!L13*'NSW Apr 2019'!W13/100)*'NSW Apr 2019'!AQ13,($C$5*E19/'NSW Apr 2019'!AQ13*'NSW Apr 2019'!W13/100)*'NSW Apr 2019'!AQ13))</f>
        <v>448.20000000000005</v>
      </c>
      <c r="H19" s="129">
        <f>IF(AND('NSW Apr 2019'!L13&gt;0,'NSW Apr 2019'!M13&gt;0),IF($C$5*E19/'NSW Apr 2019'!AQ13&lt;'NSW Apr 2019'!L13,0,IF(($C$5*E19/'NSW Apr 2019'!AQ13-'NSW Apr 2019'!L13)&lt;=('NSW Apr 2019'!M13+'NSW Apr 2019'!L13),((($C$5*E19/'NSW Apr 2019'!AQ13-'NSW Apr 2019'!L13)*'NSW Apr 2019'!X13/100))*'NSW Apr 2019'!AQ13,((('NSW Apr 2019'!M13)*'NSW Apr 2019'!X13/100)*'NSW Apr 2019'!AQ13))),0)</f>
        <v>720.00000000000011</v>
      </c>
      <c r="I19" s="119">
        <f>IF(AND('NSW Apr 2019'!M13&gt;0,'NSW Apr 2019'!N13&gt;0),IF($C$5*E19/'NSW Apr 2019'!AQ13&lt;('NSW Apr 2019'!L13+'NSW Apr 2019'!M13),0,IF(($C$5*E19/'NSW Apr 2019'!AQ13-'NSW Apr 2019'!L13+'NSW Apr 2019'!M13)&lt;=('NSW Apr 2019'!L13+'NSW Apr 2019'!M13+'NSW Apr 2019'!N13),((($C$5*E19/'NSW Apr 2019'!AQ13-('NSW Apr 2019'!L13+'NSW Apr 2019'!M13))*'NSW Apr 2019'!Y13/100))*'NSW Apr 2019'!AQ13,('NSW Apr 2019'!N13*'NSW Apr 2019'!Y13/100)* 'NSW Apr 2019'!AQ13)),0)</f>
        <v>310.80000000000013</v>
      </c>
      <c r="J19" s="119">
        <f>IF(AND('NSW Apr 2019'!N13&gt;0,'NSW Apr 2019'!O13&gt;0),IF($C$5*E19/'NSW Apr 2019'!AQ13&lt;('NSW Apr 2019'!L13+'NSW Apr 2019'!M13+'NSW Apr 2019'!N13),0,IF(($C$5*E19/'NSW Apr 2019'!AQ13-'NSW Apr 2019'!L13+'NSW Apr 2019'!M13+'NSW Apr 2019'!N13)&lt;=('NSW Apr 2019'!L13+'NSW Apr 2019'!M13+'NSW Apr 2019'!N13+'NSW Apr 2019'!O13),(($C$5*E19/'NSW Apr 2019'!AQ13-('NSW Apr 2019'!L13+'NSW Apr 2019'!M13+'NSW Apr 2019'!N13))*'NSW Apr 2019'!Z13/100)*'NSW Apr 2019'!AQ13,('NSW Apr 2019'!O13*'NSW Apr 2019'!Z13/100)*'NSW Apr 2019'!AQ13)),0)</f>
        <v>0</v>
      </c>
      <c r="K19" s="119">
        <f>IF(AND('NSW Apr 2019'!O13&gt;0,'NSW Apr 2019'!P13&gt;0),IF($C$5*E19/'NSW Apr 2019'!AQ13&lt;('NSW Apr 2019'!L13+'NSW Apr 2019'!M13+'NSW Apr 2019'!N13+'NSW Apr 2019'!O13),0,IF(($C$5*E19/'NSW Apr 2019'!AQ13-'NSW Apr 2019'!L13+'NSW Apr 2019'!M13+'NSW Apr 2019'!N13+'NSW Apr 2019'!O13)&lt;=('NSW Apr 2019'!L13+'NSW Apr 2019'!M13+'NSW Apr 2019'!N13+'NSW Apr 2019'!O13+'NSW Apr 2019'!P13),(($C$5*E19/'NSW Apr 2019'!AQ13-('NSW Apr 2019'!L13+'NSW Apr 2019'!M13+'NSW Apr 2019'!N13+'NSW Apr 2019'!O13))*'NSW Apr 2019'!AA13/100)*'NSW Apr 2019'!AQ13,('NSW Apr 2019'!P13*'NSW Apr 2019'!AA13/100)*'NSW Apr 2019'!AQ13)),0)</f>
        <v>0</v>
      </c>
      <c r="L19" s="129">
        <f>IF(AND('NSW Apr 2019'!P13&gt;0,'NSW Apr 2019'!O13&gt;0),IF(($C$5*E19/'NSW Apr 2019'!AQ13&lt;SUM('NSW Apr 2019'!L13:P13)),(0),($C$5*E19/'NSW Apr 2019'!AQ13-SUM('NSW Apr 2019'!L13:P13))*'NSW Apr 2019'!AB13/100)* 'NSW Apr 2019'!AQ13,IF(AND('NSW Apr 2019'!O13&gt;0,'NSW Apr 2019'!P13=""),IF(($C$5*E19/'NSW Apr 2019'!AQ13&lt; SUM('NSW Apr 2019'!L13:O13)),(0),($C$5*E19/'NSW Apr 2019'!AQ13-SUM('NSW Apr 2019'!L13:O13))*'NSW Apr 2019'!AA13/100)* 'NSW Apr 2019'!AQ13,IF(AND('NSW Apr 2019'!N13&gt;0,'NSW Apr 2019'!O13=""),IF(($C$5*E19/'NSW Apr 2019'!AQ13&lt; SUM('NSW Apr 2019'!L13:N13)),(0),($C$5*E19/'NSW Apr 2019'!AQ13-SUM('NSW Apr 2019'!L13:N13))*'NSW Apr 2019'!Z13/100)* 'NSW Apr 2019'!AQ13,IF(AND('NSW Apr 2019'!M13&gt;0,'NSW Apr 2019'!N13=""),IF(($C$5*E19/'NSW Apr 2019'!AQ13&lt;'NSW Apr 2019'!M13+'NSW Apr 2019'!L13),(0),(($C$5*E19/'NSW Apr 2019'!AQ13-('NSW Apr 2019'!M13+'NSW Apr 2019'!L13))*'NSW Apr 2019'!Y13/100))*'NSW Apr 2019'!AQ13,IF(AND('NSW Apr 2019'!L13&gt;0,'NSW Apr 2019'!M13=""&gt;0),IF(($C$5*E19/'NSW Apr 2019'!AQ13&lt;'NSW Apr 2019'!L13),(0),($C$5*E19/'NSW Apr 2019'!AQ13-'NSW Apr 2019'!L13)*'NSW Apr 2019'!X13/100)*'NSW Apr 2019'!AQ13,0)))))</f>
        <v>0</v>
      </c>
      <c r="M19" s="129">
        <f>IF('NSW Apr 2019'!K13="",($C$5*F19/'NSW Apr 2019'!AR13*'NSW Apr 2019'!AC13/100)*'NSW Apr 2019'!AR13,IF($C$5*F19/'NSW Apr 2019'!AR13&gt;='NSW Apr 2019'!L13,('NSW Apr 2019'!L13*'NSW Apr 2019'!AC13/100)*'NSW Apr 2019'!AR13,($C$5*F19/'NSW Apr 2019'!AR13*'NSW Apr 2019'!AC13/100)*'NSW Apr 2019'!AR13))</f>
        <v>448.20000000000005</v>
      </c>
      <c r="N19" s="129">
        <f>IF(AND('NSW Apr 2019'!L13&gt;0,'NSW Apr 2019'!M13&gt;0),IF($C$5*F19/'NSW Apr 2019'!AR13&lt;'NSW Apr 2019'!L13,0,IF(($C$5*F19/'NSW Apr 2019'!AR13-'NSW Apr 2019'!L13)&lt;=('NSW Apr 2019'!M13+'NSW Apr 2019'!L13),((($C$5*F19/'NSW Apr 2019'!AR13-'NSW Apr 2019'!L13)*'NSW Apr 2019'!AD13/100))*'NSW Apr 2019'!AR13,((('NSW Apr 2019'!M13)*'NSW Apr 2019'!AD13/100)*'NSW Apr 2019'!AR13))),0)</f>
        <v>720.00000000000011</v>
      </c>
      <c r="O19" s="129">
        <f>IF(AND('NSW Apr 2019'!M13&gt;0,'NSW Apr 2019'!N13&gt;0),IF($C$5*F19/'NSW Apr 2019'!AR13&lt;('NSW Apr 2019'!L13+'NSW Apr 2019'!M13),0,IF(($C$5*F19/'NSW Apr 2019'!AR13-'NSW Apr 2019'!L13+'NSW Apr 2019'!M13)&lt;=('NSW Apr 2019'!L13+'NSW Apr 2019'!M13+'NSW Apr 2019'!N13),((($C$5*F19/'NSW Apr 2019'!AR13-('NSW Apr 2019'!L13+'NSW Apr 2019'!M13))*'NSW Apr 2019'!AE13/100))*'NSW Apr 2019'!AR13,('NSW Apr 2019'!N13*'NSW Apr 2019'!AE13/100)*'NSW Apr 2019'!AR13)),0)</f>
        <v>310.80000000000013</v>
      </c>
      <c r="P19" s="129">
        <f>IF(AND('NSW Apr 2019'!N13&gt;0,'NSW Apr 2019'!O13&gt;0),IF($C$5*F19/'NSW Apr 2019'!AR13&lt;('NSW Apr 2019'!L13+'NSW Apr 2019'!M13+'NSW Apr 2019'!N13),0,IF(($C$5*F19/'NSW Apr 2019'!AR13-'NSW Apr 2019'!L13+'NSW Apr 2019'!M13+'NSW Apr 2019'!N13)&lt;=('NSW Apr 2019'!L13+'NSW Apr 2019'!M13+'NSW Apr 2019'!N13+'NSW Apr 2019'!O13),(($C$5*F19/'NSW Apr 2019'!AR13-('NSW Apr 2019'!L13+'NSW Apr 2019'!M13+'NSW Apr 2019'!N13))*'NSW Apr 2019'!AF13/100)*'NSW Apr 2019'!AR13,('NSW Apr 2019'!O13*'NSW Apr 2019'!AF13/100)*'NSW Apr 2019'!AR13)),0)</f>
        <v>0</v>
      </c>
      <c r="Q19" s="129">
        <f>IF(AND('NSW Apr 2019'!P13&gt;0,'NSW Apr 2019'!P13&gt;0),IF($C$5*F19/'NSW Apr 2019'!AR13&lt;('NSW Apr 2019'!L13+'NSW Apr 2019'!M13+'NSW Apr 2019'!N13+'NSW Apr 2019'!O13),0,IF(($C$5*F19/'NSW Apr 2019'!AR13-'NSW Apr 2019'!L13+'NSW Apr 2019'!M13+'NSW Apr 2019'!N13+'NSW Apr 2019'!O13)&lt;=('NSW Apr 2019'!L13+'NSW Apr 2019'!M13+'NSW Apr 2019'!N13+'NSW Apr 2019'!O13+'NSW Apr 2019'!P13),(($C$5*F19/'NSW Apr 2019'!AR13-('NSW Apr 2019'!L13+'NSW Apr 2019'!M13+'NSW Apr 2019'!N13+'NSW Apr 2019'!O13))*'NSW Apr 2019'!AG13/100)*'NSW Apr 2019'!AR13,('NSW Apr 2019'!P13*'NSW Apr 2019'!AG13/100)*'NSW Apr 2019'!AR13)),0)</f>
        <v>0</v>
      </c>
      <c r="R19" s="129">
        <f>IF(AND('NSW Apr 2019'!P13&gt;0,'NSW Apr 2019'!O13&gt;0),IF(($C$5*F19/'NSW Apr 2019'!AR13&lt;SUM('NSW Apr 2019'!L13:P13)),(0),($C$5*F19/'NSW Apr 2019'!AR13-SUM('NSW Apr 2019'!L13:P13))*'NSW Apr 2019'!AB13/100)* 'NSW Apr 2019'!AR13,IF(AND('NSW Apr 2019'!O13&gt;0,'NSW Apr 2019'!P13=""),IF(($C$5*F19/'NSW Apr 2019'!AR13&lt; SUM('NSW Apr 2019'!L13:O13)),(0),($C$5*F19/'NSW Apr 2019'!AR13-SUM('NSW Apr 2019'!L13:O13))*'NSW Apr 2019'!AG13/100)* 'NSW Apr 2019'!AR13,IF(AND('NSW Apr 2019'!N13&gt;0,'NSW Apr 2019'!O13=""),IF(($C$5*F19/'NSW Apr 2019'!AR13&lt; SUM('NSW Apr 2019'!L13:N13)),(0),($C$5*F19/'NSW Apr 2019'!AR13-SUM('NSW Apr 2019'!L13:N13))*'NSW Apr 2019'!AF13/100)* 'NSW Apr 2019'!AR13,IF(AND('NSW Apr 2019'!M13&gt;0,'NSW Apr 2019'!N13=""),IF(($C$5*F19/'NSW Apr 2019'!AR13&lt;'NSW Apr 2019'!M13+'NSW Apr 2019'!L13),(0),(($C$5*F19/'NSW Apr 2019'!AR13-('NSW Apr 2019'!M13+'NSW Apr 2019'!L13))*'NSW Apr 2019'!AE13/100))*'NSW Apr 2019'!AR13,IF(AND('NSW Apr 2019'!L13&gt;0,'NSW Apr 2019'!M13=""&gt;0),IF(($C$5*F19/'NSW Apr 2019'!AR13&lt;'NSW Apr 2019'!L13),(0),($C$5*F19/'NSW Apr 2019'!AR13-'NSW Apr 2019'!L13)*'NSW Apr 2019'!AD13/100)*'NSW Apr 2019'!AR13,0)))))</f>
        <v>0</v>
      </c>
      <c r="S19" s="250">
        <f t="shared" si="2"/>
        <v>2958.0000000000009</v>
      </c>
      <c r="T19" s="243">
        <f t="shared" si="3"/>
        <v>3253.650000000001</v>
      </c>
      <c r="U19" s="132">
        <f t="shared" si="4"/>
        <v>3579.0150000000012</v>
      </c>
      <c r="V19" s="83">
        <f>'NSW Apr 2019'!AU13</f>
        <v>0</v>
      </c>
      <c r="W19" s="86">
        <f>'NSW Apr 2019'!AV13</f>
        <v>20</v>
      </c>
      <c r="X19" s="83">
        <f>'NSW Apr 2019'!AW13</f>
        <v>0</v>
      </c>
      <c r="Y19" s="86">
        <f>'NSW Apr 2019'!AX13</f>
        <v>0</v>
      </c>
      <c r="Z19" s="243" t="str">
        <f t="shared" si="5"/>
        <v>Guaranteed off usage</v>
      </c>
      <c r="AA19" s="255" t="s">
        <v>290</v>
      </c>
      <c r="AB19" s="255">
        <f t="shared" si="6"/>
        <v>2662.0500000000011</v>
      </c>
      <c r="AC19" s="253">
        <f t="shared" si="7"/>
        <v>2662.0500000000011</v>
      </c>
      <c r="AD19" s="247">
        <f t="shared" si="8"/>
        <v>2928.2550000000015</v>
      </c>
      <c r="AE19" s="237">
        <f t="shared" si="9"/>
        <v>2928.2550000000015</v>
      </c>
      <c r="AF19" s="133">
        <f>'NSW Apr 2019'!BG13</f>
        <v>0</v>
      </c>
      <c r="AG19" s="125" t="str">
        <f>'NSW Apr 2019'!BH13</f>
        <v>n</v>
      </c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</row>
    <row r="20" spans="1:148" ht="23" customHeight="1" thickBot="1">
      <c r="A20" s="430"/>
      <c r="B20" s="87" t="str">
        <f>'NSW Apr 2019'!F14</f>
        <v>Origin Energy</v>
      </c>
      <c r="C20" s="87" t="str">
        <f>'NSW Apr 2019'!G14</f>
        <v>Business Saver</v>
      </c>
      <c r="D20" s="146">
        <f>365*'NSW Apr 2019'!H14/100</f>
        <v>205.71400000000003</v>
      </c>
      <c r="E20" s="280">
        <f>IF('NSW Apr 2019'!AQ14=3,0.5,IF('NSW Apr 2019'!AQ14=2,0.33,0))</f>
        <v>0.5</v>
      </c>
      <c r="F20" s="280">
        <f t="shared" si="1"/>
        <v>0.5</v>
      </c>
      <c r="G20" s="146">
        <f>IF('NSW Apr 2019'!K14="",($C$5*E20/'NSW Apr 2019'!AQ14*'NSW Apr 2019'!W14/100)*'NSW Apr 2019'!AQ14,IF($C$5*E20/'NSW Apr 2019'!AQ14&gt;='NSW Apr 2019'!L14,('NSW Apr 2019'!L14*'NSW Apr 2019'!W14/100)*'NSW Apr 2019'!AQ14,($C$5*E20/'NSW Apr 2019'!AQ14*'NSW Apr 2019'!W14/100)*'NSW Apr 2019'!AQ14))</f>
        <v>192.60000000000002</v>
      </c>
      <c r="H20" s="158">
        <f>IF(AND('NSW Apr 2019'!L14&gt;0,'NSW Apr 2019'!M14&gt;0),IF($C$5*E20/'NSW Apr 2019'!AQ14&lt;'NSW Apr 2019'!L14,0,IF(($C$5*E20/'NSW Apr 2019'!AQ14-'NSW Apr 2019'!L14)&lt;=('NSW Apr 2019'!M14+'NSW Apr 2019'!L14),((($C$5*E20/'NSW Apr 2019'!AQ14-'NSW Apr 2019'!L14)*'NSW Apr 2019'!X14/100))*'NSW Apr 2019'!AQ14,((('NSW Apr 2019'!M14)*'NSW Apr 2019'!X14/100)*'NSW Apr 2019'!AQ14))),0)</f>
        <v>779</v>
      </c>
      <c r="I20" s="146">
        <f>IF(AND('NSW Apr 2019'!M14&gt;0,'NSW Apr 2019'!N14&gt;0),IF($C$5*E20/'NSW Apr 2019'!AQ14&lt;('NSW Apr 2019'!L14+'NSW Apr 2019'!M14),0,IF(($C$5*E20/'NSW Apr 2019'!AQ14-'NSW Apr 2019'!L14+'NSW Apr 2019'!M14)&lt;=('NSW Apr 2019'!L14+'NSW Apr 2019'!M14+'NSW Apr 2019'!N14),((($C$5*E20/'NSW Apr 2019'!AQ14-('NSW Apr 2019'!L14+'NSW Apr 2019'!M14))*'NSW Apr 2019'!Y14/100))*'NSW Apr 2019'!AQ14,('NSW Apr 2019'!N14*'NSW Apr 2019'!Y14/100)* 'NSW Apr 2019'!AQ14)),0)</f>
        <v>0</v>
      </c>
      <c r="J20" s="146">
        <f>IF(AND('NSW Apr 2019'!N14&gt;0,'NSW Apr 2019'!O14&gt;0),IF($C$5*E20/'NSW Apr 2019'!AQ14&lt;('NSW Apr 2019'!L14+'NSW Apr 2019'!M14+'NSW Apr 2019'!N14),0,IF(($C$5*E20/'NSW Apr 2019'!AQ14-'NSW Apr 2019'!L14+'NSW Apr 2019'!M14+'NSW Apr 2019'!N14)&lt;=('NSW Apr 2019'!L14+'NSW Apr 2019'!M14+'NSW Apr 2019'!N14+'NSW Apr 2019'!O14),(($C$5*E20/'NSW Apr 2019'!AQ14-('NSW Apr 2019'!L14+'NSW Apr 2019'!M14+'NSW Apr 2019'!N14))*'NSW Apr 2019'!Z14/100)*'NSW Apr 2019'!AQ14,('NSW Apr 2019'!O14*'NSW Apr 2019'!Z14/100)*'NSW Apr 2019'!AQ14)),0)</f>
        <v>0</v>
      </c>
      <c r="K20" s="146">
        <f>IF(AND('NSW Apr 2019'!O14&gt;0,'NSW Apr 2019'!P14&gt;0),IF($C$5*E20/'NSW Apr 2019'!AQ14&lt;('NSW Apr 2019'!L14+'NSW Apr 2019'!M14+'NSW Apr 2019'!N14+'NSW Apr 2019'!O14),0,IF(($C$5*E20/'NSW Apr 2019'!AQ14-'NSW Apr 2019'!L14+'NSW Apr 2019'!M14+'NSW Apr 2019'!N14+'NSW Apr 2019'!O14)&lt;=('NSW Apr 2019'!L14+'NSW Apr 2019'!M14+'NSW Apr 2019'!N14+'NSW Apr 2019'!O14+'NSW Apr 2019'!P14),(($C$5*E20/'NSW Apr 2019'!AQ14-('NSW Apr 2019'!L14+'NSW Apr 2019'!M14+'NSW Apr 2019'!N14+'NSW Apr 2019'!O14))*'NSW Apr 2019'!AA14/100)*'NSW Apr 2019'!AQ14,('NSW Apr 2019'!P14*'NSW Apr 2019'!AA14/100)*'NSW Apr 2019'!AQ14)),0)</f>
        <v>0</v>
      </c>
      <c r="L20" s="158">
        <f>IF(AND('NSW Apr 2019'!P14&gt;0,'NSW Apr 2019'!O14&gt;0),IF(($C$5*E20/'NSW Apr 2019'!AQ14&lt;SUM('NSW Apr 2019'!L14:P14)),(0),($C$5*E20/'NSW Apr 2019'!AQ14-SUM('NSW Apr 2019'!L14:P14))*'NSW Apr 2019'!AB14/100)* 'NSW Apr 2019'!AQ14,IF(AND('NSW Apr 2019'!O14&gt;0,'NSW Apr 2019'!P14=""),IF(($C$5*E20/'NSW Apr 2019'!AQ14&lt; SUM('NSW Apr 2019'!L14:O14)),(0),($C$5*E20/'NSW Apr 2019'!AQ14-SUM('NSW Apr 2019'!L14:O14))*'NSW Apr 2019'!AA14/100)* 'NSW Apr 2019'!AQ14,IF(AND('NSW Apr 2019'!N14&gt;0,'NSW Apr 2019'!O14=""),IF(($C$5*E20/'NSW Apr 2019'!AQ14&lt; SUM('NSW Apr 2019'!L14:N14)),(0),($C$5*E20/'NSW Apr 2019'!AQ14-SUM('NSW Apr 2019'!L14:N14))*'NSW Apr 2019'!Z14/100)* 'NSW Apr 2019'!AQ14,IF(AND('NSW Apr 2019'!M14&gt;0,'NSW Apr 2019'!N14=""),IF(($C$5*E20/'NSW Apr 2019'!AQ14&lt;'NSW Apr 2019'!M14+'NSW Apr 2019'!L14),(0),(($C$5*E20/'NSW Apr 2019'!AQ14-('NSW Apr 2019'!M14+'NSW Apr 2019'!L14))*'NSW Apr 2019'!Y14/100))*'NSW Apr 2019'!AQ14,IF(AND('NSW Apr 2019'!L14&gt;0,'NSW Apr 2019'!M14=""&gt;0),IF(($C$5*E20/'NSW Apr 2019'!AQ14&lt;'NSW Apr 2019'!L14),(0),($C$5*E20/'NSW Apr 2019'!AQ14-'NSW Apr 2019'!L14)*'NSW Apr 2019'!X14/100)*'NSW Apr 2019'!AQ14,0)))))</f>
        <v>0</v>
      </c>
      <c r="M20" s="158">
        <f>IF('NSW Apr 2019'!K14="",($C$5*F20/'NSW Apr 2019'!AR14*'NSW Apr 2019'!AC14/100)*'NSW Apr 2019'!AR14,IF($C$5*F20/'NSW Apr 2019'!AR14&gt;='NSW Apr 2019'!L14,('NSW Apr 2019'!L14*'NSW Apr 2019'!AC14/100)*'NSW Apr 2019'!AR14,($C$5*F20/'NSW Apr 2019'!AR14*'NSW Apr 2019'!AC14/100)*'NSW Apr 2019'!AR14))</f>
        <v>192.60000000000002</v>
      </c>
      <c r="N20" s="158">
        <f>IF(AND('NSW Apr 2019'!L14&gt;0,'NSW Apr 2019'!M14&gt;0),IF($C$5*F20/'NSW Apr 2019'!AR14&lt;'NSW Apr 2019'!L14,0,IF(($C$5*F20/'NSW Apr 2019'!AR14-'NSW Apr 2019'!L14)&lt;=('NSW Apr 2019'!M14+'NSW Apr 2019'!L14),((($C$5*F20/'NSW Apr 2019'!AR14-'NSW Apr 2019'!L14)*'NSW Apr 2019'!AD14/100))*'NSW Apr 2019'!AR14,((('NSW Apr 2019'!M14)*'NSW Apr 2019'!AD14/100)*'NSW Apr 2019'!AR14))),0)</f>
        <v>779</v>
      </c>
      <c r="O20" s="158">
        <f>IF(AND('NSW Apr 2019'!M14&gt;0,'NSW Apr 2019'!N14&gt;0),IF($C$5*F20/'NSW Apr 2019'!AR14&lt;('NSW Apr 2019'!L14+'NSW Apr 2019'!M14),0,IF(($C$5*F20/'NSW Apr 2019'!AR14-'NSW Apr 2019'!L14+'NSW Apr 2019'!M14)&lt;=('NSW Apr 2019'!L14+'NSW Apr 2019'!M14+'NSW Apr 2019'!N14),((($C$5*F20/'NSW Apr 2019'!AR14-('NSW Apr 2019'!L14+'NSW Apr 2019'!M14))*'NSW Apr 2019'!AE14/100))*'NSW Apr 2019'!AR14,('NSW Apr 2019'!N14*'NSW Apr 2019'!AE14/100)*'NSW Apr 2019'!AR14)),0)</f>
        <v>0</v>
      </c>
      <c r="P20" s="158">
        <f>IF(AND('NSW Apr 2019'!N14&gt;0,'NSW Apr 2019'!O14&gt;0),IF($C$5*F20/'NSW Apr 2019'!AR14&lt;('NSW Apr 2019'!L14+'NSW Apr 2019'!M14+'NSW Apr 2019'!N14),0,IF(($C$5*F20/'NSW Apr 2019'!AR14-'NSW Apr 2019'!L14+'NSW Apr 2019'!M14+'NSW Apr 2019'!N14)&lt;=('NSW Apr 2019'!L14+'NSW Apr 2019'!M14+'NSW Apr 2019'!N14+'NSW Apr 2019'!O14),(($C$5*F20/'NSW Apr 2019'!AR14-('NSW Apr 2019'!L14+'NSW Apr 2019'!M14+'NSW Apr 2019'!N14))*'NSW Apr 2019'!AF14/100)*'NSW Apr 2019'!AR14,('NSW Apr 2019'!O14*'NSW Apr 2019'!AF14/100)*'NSW Apr 2019'!AR14)),0)</f>
        <v>0</v>
      </c>
      <c r="Q20" s="158">
        <f>IF(AND('NSW Apr 2019'!P14&gt;0,'NSW Apr 2019'!P14&gt;0),IF($C$5*F20/'NSW Apr 2019'!AR14&lt;('NSW Apr 2019'!L14+'NSW Apr 2019'!M14+'NSW Apr 2019'!N14+'NSW Apr 2019'!O14),0,IF(($C$5*F20/'NSW Apr 2019'!AR14-'NSW Apr 2019'!L14+'NSW Apr 2019'!M14+'NSW Apr 2019'!N14+'NSW Apr 2019'!O14)&lt;=('NSW Apr 2019'!L14+'NSW Apr 2019'!M14+'NSW Apr 2019'!N14+'NSW Apr 2019'!O14+'NSW Apr 2019'!P14),(($C$5*F20/'NSW Apr 2019'!AR14-('NSW Apr 2019'!L14+'NSW Apr 2019'!M14+'NSW Apr 2019'!N14+'NSW Apr 2019'!O14))*'NSW Apr 2019'!AG14/100)*'NSW Apr 2019'!AR14,('NSW Apr 2019'!P14*'NSW Apr 2019'!AG14/100)*'NSW Apr 2019'!AR14)),0)</f>
        <v>0</v>
      </c>
      <c r="R20" s="158">
        <f>IF(AND('NSW Apr 2019'!P14&gt;0,'NSW Apr 2019'!O14&gt;0),IF(($C$5*F20/'NSW Apr 2019'!AR14&lt;SUM('NSW Apr 2019'!L14:P14)),(0),($C$5*F20/'NSW Apr 2019'!AR14-SUM('NSW Apr 2019'!L14:P14))*'NSW Apr 2019'!AB14/100)* 'NSW Apr 2019'!AR14,IF(AND('NSW Apr 2019'!O14&gt;0,'NSW Apr 2019'!P14=""),IF(($C$5*F20/'NSW Apr 2019'!AR14&lt; SUM('NSW Apr 2019'!L14:O14)),(0),($C$5*F20/'NSW Apr 2019'!AR14-SUM('NSW Apr 2019'!L14:O14))*'NSW Apr 2019'!AG14/100)* 'NSW Apr 2019'!AR14,IF(AND('NSW Apr 2019'!N14&gt;0,'NSW Apr 2019'!O14=""),IF(($C$5*F20/'NSW Apr 2019'!AR14&lt; SUM('NSW Apr 2019'!L14:N14)),(0),($C$5*F20/'NSW Apr 2019'!AR14-SUM('NSW Apr 2019'!L14:N14))*'NSW Apr 2019'!AF14/100)* 'NSW Apr 2019'!AR14,IF(AND('NSW Apr 2019'!M14&gt;0,'NSW Apr 2019'!N14=""),IF(($C$5*F20/'NSW Apr 2019'!AR14&lt;'NSW Apr 2019'!M14+'NSW Apr 2019'!L14),(0),(($C$5*F20/'NSW Apr 2019'!AR14-('NSW Apr 2019'!M14+'NSW Apr 2019'!L14))*'NSW Apr 2019'!AE14/100))*'NSW Apr 2019'!AR14,IF(AND('NSW Apr 2019'!L14&gt;0,'NSW Apr 2019'!M14=""&gt;0),IF(($C$5*F20/'NSW Apr 2019'!AR14&lt;'NSW Apr 2019'!L14),(0),($C$5*F20/'NSW Apr 2019'!AR14-'NSW Apr 2019'!L14)*'NSW Apr 2019'!AD14/100)*'NSW Apr 2019'!AR14,0)))))</f>
        <v>0</v>
      </c>
      <c r="S20" s="251">
        <f t="shared" si="2"/>
        <v>1943.2</v>
      </c>
      <c r="T20" s="268">
        <f t="shared" si="3"/>
        <v>2148.9140000000002</v>
      </c>
      <c r="U20" s="151">
        <f t="shared" si="4"/>
        <v>2363.8054000000006</v>
      </c>
      <c r="V20" s="154">
        <f>'NSW Apr 2019'!AU14</f>
        <v>0</v>
      </c>
      <c r="W20" s="87">
        <f>'NSW Apr 2019'!AV14</f>
        <v>14</v>
      </c>
      <c r="X20" s="154">
        <f>'NSW Apr 2019'!AW14</f>
        <v>0</v>
      </c>
      <c r="Y20" s="87">
        <f>'NSW Apr 2019'!AX14</f>
        <v>0</v>
      </c>
      <c r="Z20" s="268" t="str">
        <f t="shared" si="5"/>
        <v>Guaranteed off usage</v>
      </c>
      <c r="AA20" s="256" t="s">
        <v>290</v>
      </c>
      <c r="AB20" s="256">
        <f t="shared" si="6"/>
        <v>1876.8660000000002</v>
      </c>
      <c r="AC20" s="254">
        <f t="shared" si="7"/>
        <v>1876.8660000000002</v>
      </c>
      <c r="AD20" s="248">
        <f t="shared" si="8"/>
        <v>2064.5526000000004</v>
      </c>
      <c r="AE20" s="238">
        <f t="shared" si="9"/>
        <v>2064.5526000000004</v>
      </c>
      <c r="AF20" s="152">
        <f>'NSW Apr 2019'!BG14</f>
        <v>12</v>
      </c>
      <c r="AG20" s="153" t="str">
        <f>'NSW Apr 2019'!BH14</f>
        <v>y</v>
      </c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</row>
    <row r="21" spans="1:148" ht="23" customHeight="1" thickTop="1">
      <c r="A21" s="429" t="str">
        <f>'NSW Apr 2019'!D15</f>
        <v>Envestra Cooma</v>
      </c>
      <c r="B21" s="86" t="str">
        <f>'NSW Apr 2019'!F15</f>
        <v>Origin Energy</v>
      </c>
      <c r="C21" s="86" t="str">
        <f>'NSW Apr 2019'!G15</f>
        <v>Business Saver</v>
      </c>
      <c r="D21" s="119">
        <f>365*'NSW Apr 2019'!H15/100</f>
        <v>338.75650000000002</v>
      </c>
      <c r="E21" s="279">
        <f>IF('NSW Apr 2019'!AQ15=3,0.5,IF('NSW Apr 2019'!AQ15=2,0.33,0))</f>
        <v>0.5</v>
      </c>
      <c r="F21" s="279">
        <f t="shared" si="1"/>
        <v>0.5</v>
      </c>
      <c r="G21" s="119">
        <f>IF('NSW Apr 2019'!K15="",($C$5*E21/'NSW Apr 2019'!AQ15*'NSW Apr 2019'!W15/100)*'NSW Apr 2019'!AQ15,IF($C$5*E21/'NSW Apr 2019'!AQ15&gt;='NSW Apr 2019'!L15,('NSW Apr 2019'!L15*'NSW Apr 2019'!W15/100)*'NSW Apr 2019'!AQ15,($C$5*E21/'NSW Apr 2019'!AQ15*'NSW Apr 2019'!W15/100)*'NSW Apr 2019'!AQ15))</f>
        <v>1125</v>
      </c>
      <c r="H21" s="129">
        <f>IF(AND('NSW Apr 2019'!L15&gt;0,'NSW Apr 2019'!M15&gt;0),IF($C$5*E21/'NSW Apr 2019'!AQ15&lt;'NSW Apr 2019'!L15,0,IF(($C$5*E21/'NSW Apr 2019'!AQ15-'NSW Apr 2019'!L15)&lt;=('NSW Apr 2019'!M15+'NSW Apr 2019'!L15),((($C$5*E21/'NSW Apr 2019'!AQ15-'NSW Apr 2019'!L15)*'NSW Apr 2019'!X15/100))*'NSW Apr 2019'!AQ15,((('NSW Apr 2019'!M15)*'NSW Apr 2019'!X15/100)*'NSW Apr 2019'!AQ15))),0)</f>
        <v>0</v>
      </c>
      <c r="I21" s="119">
        <f>IF(AND('NSW Apr 2019'!M15&gt;0,'NSW Apr 2019'!N15&gt;0),IF($C$5*E21/'NSW Apr 2019'!AQ15&lt;('NSW Apr 2019'!L15+'NSW Apr 2019'!M15),0,IF(($C$5*E21/'NSW Apr 2019'!AQ15-'NSW Apr 2019'!L15+'NSW Apr 2019'!M15)&lt;=('NSW Apr 2019'!L15+'NSW Apr 2019'!M15+'NSW Apr 2019'!N15),((($C$5*E21/'NSW Apr 2019'!AQ15-('NSW Apr 2019'!L15+'NSW Apr 2019'!M15))*'NSW Apr 2019'!Y15/100))*'NSW Apr 2019'!AQ15,('NSW Apr 2019'!N15*'NSW Apr 2019'!Y15/100)* 'NSW Apr 2019'!AQ15)),0)</f>
        <v>0</v>
      </c>
      <c r="J21" s="119">
        <f>IF(AND('NSW Apr 2019'!N15&gt;0,'NSW Apr 2019'!O15&gt;0),IF($C$5*E21/'NSW Apr 2019'!AQ15&lt;('NSW Apr 2019'!L15+'NSW Apr 2019'!M15+'NSW Apr 2019'!N15),0,IF(($C$5*E21/'NSW Apr 2019'!AQ15-'NSW Apr 2019'!L15+'NSW Apr 2019'!M15+'NSW Apr 2019'!N15)&lt;=('NSW Apr 2019'!L15+'NSW Apr 2019'!M15+'NSW Apr 2019'!N15+'NSW Apr 2019'!O15),(($C$5*E21/'NSW Apr 2019'!AQ15-('NSW Apr 2019'!L15+'NSW Apr 2019'!M15+'NSW Apr 2019'!N15))*'NSW Apr 2019'!Z15/100)*'NSW Apr 2019'!AQ15,('NSW Apr 2019'!O15*'NSW Apr 2019'!Z15/100)*'NSW Apr 2019'!AQ15)),0)</f>
        <v>0</v>
      </c>
      <c r="K21" s="119">
        <f>IF(AND('NSW Apr 2019'!O15&gt;0,'NSW Apr 2019'!P15&gt;0),IF($C$5*E21/'NSW Apr 2019'!AQ15&lt;('NSW Apr 2019'!L15+'NSW Apr 2019'!M15+'NSW Apr 2019'!N15+'NSW Apr 2019'!O15),0,IF(($C$5*E21/'NSW Apr 2019'!AQ15-'NSW Apr 2019'!L15+'NSW Apr 2019'!M15+'NSW Apr 2019'!N15+'NSW Apr 2019'!O15)&lt;=('NSW Apr 2019'!L15+'NSW Apr 2019'!M15+'NSW Apr 2019'!N15+'NSW Apr 2019'!O15+'NSW Apr 2019'!P15),(($C$5*E21/'NSW Apr 2019'!AQ15-('NSW Apr 2019'!L15+'NSW Apr 2019'!M15+'NSW Apr 2019'!N15+'NSW Apr 2019'!O15))*'NSW Apr 2019'!AA15/100)*'NSW Apr 2019'!AQ15,('NSW Apr 2019'!P15*'NSW Apr 2019'!AA15/100)*'NSW Apr 2019'!AQ15)),0)</f>
        <v>0</v>
      </c>
      <c r="L21" s="129">
        <f>IF(AND('NSW Apr 2019'!P15&gt;0,'NSW Apr 2019'!O15&gt;0),IF(($C$5*E21/'NSW Apr 2019'!AQ15&lt;SUM('NSW Apr 2019'!L15:P15)),(0),($C$5*E21/'NSW Apr 2019'!AQ15-SUM('NSW Apr 2019'!L15:P15))*'NSW Apr 2019'!AB15/100)* 'NSW Apr 2019'!AQ15,IF(AND('NSW Apr 2019'!O15&gt;0,'NSW Apr 2019'!P15=""),IF(($C$5*E21/'NSW Apr 2019'!AQ15&lt; SUM('NSW Apr 2019'!L15:O15)),(0),($C$5*E21/'NSW Apr 2019'!AQ15-SUM('NSW Apr 2019'!L15:O15))*'NSW Apr 2019'!AA15/100)* 'NSW Apr 2019'!AQ15,IF(AND('NSW Apr 2019'!N15&gt;0,'NSW Apr 2019'!O15=""),IF(($C$5*E21/'NSW Apr 2019'!AQ15&lt; SUM('NSW Apr 2019'!L15:N15)),(0),($C$5*E21/'NSW Apr 2019'!AQ15-SUM('NSW Apr 2019'!L15:N15))*'NSW Apr 2019'!Z15/100)* 'NSW Apr 2019'!AQ15,IF(AND('NSW Apr 2019'!M15&gt;0,'NSW Apr 2019'!N15=""),IF(($C$5*E21/'NSW Apr 2019'!AQ15&lt;'NSW Apr 2019'!M15+'NSW Apr 2019'!L15),(0),(($C$5*E21/'NSW Apr 2019'!AQ15-('NSW Apr 2019'!M15+'NSW Apr 2019'!L15))*'NSW Apr 2019'!Y15/100))*'NSW Apr 2019'!AQ15,IF(AND('NSW Apr 2019'!L15&gt;0,'NSW Apr 2019'!M15=""&gt;0),IF(($C$5*E21/'NSW Apr 2019'!AQ15&lt;'NSW Apr 2019'!L15),(0),($C$5*E21/'NSW Apr 2019'!AQ15-'NSW Apr 2019'!L15)*'NSW Apr 2019'!X15/100)*'NSW Apr 2019'!AQ15,0)))))</f>
        <v>0</v>
      </c>
      <c r="M21" s="129">
        <f>IF('NSW Apr 2019'!K15="",($C$5*F21/'NSW Apr 2019'!AR15*'NSW Apr 2019'!AC15/100)*'NSW Apr 2019'!AR15,IF($C$5*F21/'NSW Apr 2019'!AR15&gt;='NSW Apr 2019'!L15,('NSW Apr 2019'!L15*'NSW Apr 2019'!AC15/100)*'NSW Apr 2019'!AR15,($C$5*F21/'NSW Apr 2019'!AR15*'NSW Apr 2019'!AC15/100)*'NSW Apr 2019'!AR15))</f>
        <v>1125</v>
      </c>
      <c r="N21" s="129">
        <f>IF(AND('NSW Apr 2019'!L15&gt;0,'NSW Apr 2019'!M15&gt;0),IF($C$5*F21/'NSW Apr 2019'!AR15&lt;'NSW Apr 2019'!L15,0,IF(($C$5*F21/'NSW Apr 2019'!AR15-'NSW Apr 2019'!L15)&lt;=('NSW Apr 2019'!M15+'NSW Apr 2019'!L15),((($C$5*F21/'NSW Apr 2019'!AR15-'NSW Apr 2019'!L15)*'NSW Apr 2019'!AD15/100))*'NSW Apr 2019'!AR15,((('NSW Apr 2019'!M15)*'NSW Apr 2019'!AD15/100)*'NSW Apr 2019'!AR15))),0)</f>
        <v>0</v>
      </c>
      <c r="O21" s="129">
        <f>IF(AND('NSW Apr 2019'!M15&gt;0,'NSW Apr 2019'!N15&gt;0),IF($C$5*F21/'NSW Apr 2019'!AR15&lt;('NSW Apr 2019'!L15+'NSW Apr 2019'!M15),0,IF(($C$5*F21/'NSW Apr 2019'!AR15-'NSW Apr 2019'!L15+'NSW Apr 2019'!M15)&lt;=('NSW Apr 2019'!L15+'NSW Apr 2019'!M15+'NSW Apr 2019'!N15),((($C$5*F21/'NSW Apr 2019'!AR15-('NSW Apr 2019'!L15+'NSW Apr 2019'!M15))*'NSW Apr 2019'!AE15/100))*'NSW Apr 2019'!AR15,('NSW Apr 2019'!N15*'NSW Apr 2019'!AE15/100)*'NSW Apr 2019'!AR15)),0)</f>
        <v>0</v>
      </c>
      <c r="P21" s="129">
        <f>IF(AND('NSW Apr 2019'!N15&gt;0,'NSW Apr 2019'!O15&gt;0),IF($C$5*F21/'NSW Apr 2019'!AR15&lt;('NSW Apr 2019'!L15+'NSW Apr 2019'!M15+'NSW Apr 2019'!N15),0,IF(($C$5*F21/'NSW Apr 2019'!AR15-'NSW Apr 2019'!L15+'NSW Apr 2019'!M15+'NSW Apr 2019'!N15)&lt;=('NSW Apr 2019'!L15+'NSW Apr 2019'!M15+'NSW Apr 2019'!N15+'NSW Apr 2019'!O15),(($C$5*F21/'NSW Apr 2019'!AR15-('NSW Apr 2019'!L15+'NSW Apr 2019'!M15+'NSW Apr 2019'!N15))*'NSW Apr 2019'!AF15/100)*'NSW Apr 2019'!AR15,('NSW Apr 2019'!O15*'NSW Apr 2019'!AF15/100)*'NSW Apr 2019'!AR15)),0)</f>
        <v>0</v>
      </c>
      <c r="Q21" s="129">
        <f>IF(AND('NSW Apr 2019'!P15&gt;0,'NSW Apr 2019'!P15&gt;0),IF($C$5*F21/'NSW Apr 2019'!AR15&lt;('NSW Apr 2019'!L15+'NSW Apr 2019'!M15+'NSW Apr 2019'!N15+'NSW Apr 2019'!O15),0,IF(($C$5*F21/'NSW Apr 2019'!AR15-'NSW Apr 2019'!L15+'NSW Apr 2019'!M15+'NSW Apr 2019'!N15+'NSW Apr 2019'!O15)&lt;=('NSW Apr 2019'!L15+'NSW Apr 2019'!M15+'NSW Apr 2019'!N15+'NSW Apr 2019'!O15+'NSW Apr 2019'!P15),(($C$5*F21/'NSW Apr 2019'!AR15-('NSW Apr 2019'!L15+'NSW Apr 2019'!M15+'NSW Apr 2019'!N15+'NSW Apr 2019'!O15))*'NSW Apr 2019'!AG15/100)*'NSW Apr 2019'!AR15,('NSW Apr 2019'!P15*'NSW Apr 2019'!AG15/100)*'NSW Apr 2019'!AR15)),0)</f>
        <v>0</v>
      </c>
      <c r="R21" s="129">
        <f>IF(AND('NSW Apr 2019'!P15&gt;0,'NSW Apr 2019'!O15&gt;0),IF(($C$5*F21/'NSW Apr 2019'!AR15&lt;SUM('NSW Apr 2019'!L15:P15)),(0),($C$5*F21/'NSW Apr 2019'!AR15-SUM('NSW Apr 2019'!L15:P15))*'NSW Apr 2019'!AB15/100)* 'NSW Apr 2019'!AR15,IF(AND('NSW Apr 2019'!O15&gt;0,'NSW Apr 2019'!P15=""),IF(($C$5*F21/'NSW Apr 2019'!AR15&lt; SUM('NSW Apr 2019'!L15:O15)),(0),($C$5*F21/'NSW Apr 2019'!AR15-SUM('NSW Apr 2019'!L15:O15))*'NSW Apr 2019'!AG15/100)* 'NSW Apr 2019'!AR15,IF(AND('NSW Apr 2019'!N15&gt;0,'NSW Apr 2019'!O15=""),IF(($C$5*F21/'NSW Apr 2019'!AR15&lt; SUM('NSW Apr 2019'!L15:N15)),(0),($C$5*F21/'NSW Apr 2019'!AR15-SUM('NSW Apr 2019'!L15:N15))*'NSW Apr 2019'!AF15/100)* 'NSW Apr 2019'!AR15,IF(AND('NSW Apr 2019'!M15&gt;0,'NSW Apr 2019'!N15=""),IF(($C$5*F21/'NSW Apr 2019'!AR15&lt;'NSW Apr 2019'!M15+'NSW Apr 2019'!L15),(0),(($C$5*F21/'NSW Apr 2019'!AR15-('NSW Apr 2019'!M15+'NSW Apr 2019'!L15))*'NSW Apr 2019'!AE15/100))*'NSW Apr 2019'!AR15,IF(AND('NSW Apr 2019'!L15&gt;0,'NSW Apr 2019'!M15=""&gt;0),IF(($C$5*F21/'NSW Apr 2019'!AR15&lt;'NSW Apr 2019'!L15),(0),($C$5*F21/'NSW Apr 2019'!AR15-'NSW Apr 2019'!L15)*'NSW Apr 2019'!AD15/100)*'NSW Apr 2019'!AR15,0)))))</f>
        <v>0</v>
      </c>
      <c r="S21" s="250">
        <f t="shared" si="2"/>
        <v>2250</v>
      </c>
      <c r="T21" s="243">
        <f t="shared" si="3"/>
        <v>2588.7565</v>
      </c>
      <c r="U21" s="132">
        <f t="shared" si="4"/>
        <v>2847.6321500000004</v>
      </c>
      <c r="V21" s="83">
        <f>'NSW Apr 2019'!AU15</f>
        <v>0</v>
      </c>
      <c r="W21" s="86">
        <f>'NSW Apr 2019'!AV15</f>
        <v>14</v>
      </c>
      <c r="X21" s="83">
        <f>'NSW Apr 2019'!AW15</f>
        <v>0</v>
      </c>
      <c r="Y21" s="86">
        <f>'NSW Apr 2019'!AX15</f>
        <v>0</v>
      </c>
      <c r="Z21" s="243" t="str">
        <f t="shared" si="5"/>
        <v>Guaranteed off usage</v>
      </c>
      <c r="AA21" s="255" t="s">
        <v>290</v>
      </c>
      <c r="AB21" s="255">
        <f t="shared" si="6"/>
        <v>2273.7565</v>
      </c>
      <c r="AC21" s="253">
        <f t="shared" si="7"/>
        <v>2273.7565</v>
      </c>
      <c r="AD21" s="247">
        <f t="shared" si="8"/>
        <v>2501.1321500000004</v>
      </c>
      <c r="AE21" s="237">
        <f t="shared" si="9"/>
        <v>2501.1321500000004</v>
      </c>
      <c r="AF21" s="133">
        <f>'NSW Apr 2019'!BG15</f>
        <v>12</v>
      </c>
      <c r="AG21" s="125" t="str">
        <f>'NSW Apr 2019'!BH15</f>
        <v>y</v>
      </c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</row>
    <row r="22" spans="1:148" ht="23" customHeight="1" thickBot="1">
      <c r="A22" s="430"/>
      <c r="B22" s="87" t="str">
        <f>'NSW Apr 2019'!F16</f>
        <v>Red Energy</v>
      </c>
      <c r="C22" s="87" t="str">
        <f>'NSW Apr 2019'!G16</f>
        <v xml:space="preserve">Easy Saver </v>
      </c>
      <c r="D22" s="146">
        <f>365*'NSW Apr 2019'!H16/100</f>
        <v>350.4</v>
      </c>
      <c r="E22" s="280">
        <f>IF('NSW Apr 2019'!AQ16=3,0.5,IF('NSW Apr 2019'!AQ16=2,0.33,0))</f>
        <v>0.5</v>
      </c>
      <c r="F22" s="280">
        <f t="shared" si="1"/>
        <v>0.5</v>
      </c>
      <c r="G22" s="146">
        <f>IF('NSW Apr 2019'!K16="",($C$5*E22/'NSW Apr 2019'!AQ16*'NSW Apr 2019'!W16/100)*'NSW Apr 2019'!AQ16,IF($C$5*E22/'NSW Apr 2019'!AQ16&gt;='NSW Apr 2019'!L16,('NSW Apr 2019'!L16*'NSW Apr 2019'!W16/100)*'NSW Apr 2019'!AQ16,($C$5*E22/'NSW Apr 2019'!AQ16*'NSW Apr 2019'!W16/100)*'NSW Apr 2019'!AQ16))</f>
        <v>1085.0000000000002</v>
      </c>
      <c r="H22" s="158">
        <f>IF(AND('NSW Apr 2019'!L16&gt;0,'NSW Apr 2019'!M16&gt;0),IF($C$5*E22/'NSW Apr 2019'!AQ16&lt;'NSW Apr 2019'!L16,0,IF(($C$5*E22/'NSW Apr 2019'!AQ16-'NSW Apr 2019'!L16)&lt;=('NSW Apr 2019'!M16+'NSW Apr 2019'!L16),((($C$5*E22/'NSW Apr 2019'!AQ16-'NSW Apr 2019'!L16)*'NSW Apr 2019'!X16/100))*'NSW Apr 2019'!AQ16,((('NSW Apr 2019'!M16)*'NSW Apr 2019'!X16/100)*'NSW Apr 2019'!AQ16))),0)</f>
        <v>0</v>
      </c>
      <c r="I22" s="146">
        <f>IF(AND('NSW Apr 2019'!M16&gt;0,'NSW Apr 2019'!N16&gt;0),IF($C$5*E22/'NSW Apr 2019'!AQ16&lt;('NSW Apr 2019'!L16+'NSW Apr 2019'!M16),0,IF(($C$5*E22/'NSW Apr 2019'!AQ16-'NSW Apr 2019'!L16+'NSW Apr 2019'!M16)&lt;=('NSW Apr 2019'!L16+'NSW Apr 2019'!M16+'NSW Apr 2019'!N16),((($C$5*E22/'NSW Apr 2019'!AQ16-('NSW Apr 2019'!L16+'NSW Apr 2019'!M16))*'NSW Apr 2019'!Y16/100))*'NSW Apr 2019'!AQ16,('NSW Apr 2019'!N16*'NSW Apr 2019'!Y16/100)* 'NSW Apr 2019'!AQ16)),0)</f>
        <v>0</v>
      </c>
      <c r="J22" s="146">
        <f>IF(AND('NSW Apr 2019'!N16&gt;0,'NSW Apr 2019'!O16&gt;0),IF($C$5*E22/'NSW Apr 2019'!AQ16&lt;('NSW Apr 2019'!L16+'NSW Apr 2019'!M16+'NSW Apr 2019'!N16),0,IF(($C$5*E22/'NSW Apr 2019'!AQ16-'NSW Apr 2019'!L16+'NSW Apr 2019'!M16+'NSW Apr 2019'!N16)&lt;=('NSW Apr 2019'!L16+'NSW Apr 2019'!M16+'NSW Apr 2019'!N16+'NSW Apr 2019'!O16),(($C$5*E22/'NSW Apr 2019'!AQ16-('NSW Apr 2019'!L16+'NSW Apr 2019'!M16+'NSW Apr 2019'!N16))*'NSW Apr 2019'!Z16/100)*'NSW Apr 2019'!AQ16,('NSW Apr 2019'!O16*'NSW Apr 2019'!Z16/100)*'NSW Apr 2019'!AQ16)),0)</f>
        <v>0</v>
      </c>
      <c r="K22" s="146">
        <f>IF(AND('NSW Apr 2019'!O16&gt;0,'NSW Apr 2019'!P16&gt;0),IF($C$5*E22/'NSW Apr 2019'!AQ16&lt;('NSW Apr 2019'!L16+'NSW Apr 2019'!M16+'NSW Apr 2019'!N16+'NSW Apr 2019'!O16),0,IF(($C$5*E22/'NSW Apr 2019'!AQ16-'NSW Apr 2019'!L16+'NSW Apr 2019'!M16+'NSW Apr 2019'!N16+'NSW Apr 2019'!O16)&lt;=('NSW Apr 2019'!L16+'NSW Apr 2019'!M16+'NSW Apr 2019'!N16+'NSW Apr 2019'!O16+'NSW Apr 2019'!P16),(($C$5*E22/'NSW Apr 2019'!AQ16-('NSW Apr 2019'!L16+'NSW Apr 2019'!M16+'NSW Apr 2019'!N16+'NSW Apr 2019'!O16))*'NSW Apr 2019'!AA16/100)*'NSW Apr 2019'!AQ16,('NSW Apr 2019'!P16*'NSW Apr 2019'!AA16/100)*'NSW Apr 2019'!AQ16)),0)</f>
        <v>0</v>
      </c>
      <c r="L22" s="158">
        <f>IF(AND('NSW Apr 2019'!P16&gt;0,'NSW Apr 2019'!O16&gt;0),IF(($C$5*E22/'NSW Apr 2019'!AQ16&lt;SUM('NSW Apr 2019'!L16:P16)),(0),($C$5*E22/'NSW Apr 2019'!AQ16-SUM('NSW Apr 2019'!L16:P16))*'NSW Apr 2019'!AB16/100)* 'NSW Apr 2019'!AQ16,IF(AND('NSW Apr 2019'!O16&gt;0,'NSW Apr 2019'!P16=""),IF(($C$5*E22/'NSW Apr 2019'!AQ16&lt; SUM('NSW Apr 2019'!L16:O16)),(0),($C$5*E22/'NSW Apr 2019'!AQ16-SUM('NSW Apr 2019'!L16:O16))*'NSW Apr 2019'!AA16/100)* 'NSW Apr 2019'!AQ16,IF(AND('NSW Apr 2019'!N16&gt;0,'NSW Apr 2019'!O16=""),IF(($C$5*E22/'NSW Apr 2019'!AQ16&lt; SUM('NSW Apr 2019'!L16:N16)),(0),($C$5*E22/'NSW Apr 2019'!AQ16-SUM('NSW Apr 2019'!L16:N16))*'NSW Apr 2019'!Z16/100)* 'NSW Apr 2019'!AQ16,IF(AND('NSW Apr 2019'!M16&gt;0,'NSW Apr 2019'!N16=""),IF(($C$5*E22/'NSW Apr 2019'!AQ16&lt;'NSW Apr 2019'!M16+'NSW Apr 2019'!L16),(0),(($C$5*E22/'NSW Apr 2019'!AQ16-('NSW Apr 2019'!M16+'NSW Apr 2019'!L16))*'NSW Apr 2019'!Y16/100))*'NSW Apr 2019'!AQ16,IF(AND('NSW Apr 2019'!L16&gt;0,'NSW Apr 2019'!M16=""&gt;0),IF(($C$5*E22/'NSW Apr 2019'!AQ16&lt;'NSW Apr 2019'!L16),(0),($C$5*E22/'NSW Apr 2019'!AQ16-'NSW Apr 2019'!L16)*'NSW Apr 2019'!X16/100)*'NSW Apr 2019'!AQ16,0)))))</f>
        <v>0</v>
      </c>
      <c r="M22" s="158">
        <f>IF('NSW Apr 2019'!K16="",($C$5*F22/'NSW Apr 2019'!AR16*'NSW Apr 2019'!AC16/100)*'NSW Apr 2019'!AR16,IF($C$5*F22/'NSW Apr 2019'!AR16&gt;='NSW Apr 2019'!L16,('NSW Apr 2019'!L16*'NSW Apr 2019'!AC16/100)*'NSW Apr 2019'!AR16,($C$5*F22/'NSW Apr 2019'!AR16*'NSW Apr 2019'!AC16/100)*'NSW Apr 2019'!AR16))</f>
        <v>1085.0000000000002</v>
      </c>
      <c r="N22" s="158">
        <f>IF(AND('NSW Apr 2019'!L16&gt;0,'NSW Apr 2019'!M16&gt;0),IF($C$5*F22/'NSW Apr 2019'!AR16&lt;'NSW Apr 2019'!L16,0,IF(($C$5*F22/'NSW Apr 2019'!AR16-'NSW Apr 2019'!L16)&lt;=('NSW Apr 2019'!M16+'NSW Apr 2019'!L16),((($C$5*F22/'NSW Apr 2019'!AR16-'NSW Apr 2019'!L16)*'NSW Apr 2019'!AD16/100))*'NSW Apr 2019'!AR16,((('NSW Apr 2019'!M16)*'NSW Apr 2019'!AD16/100)*'NSW Apr 2019'!AR16))),0)</f>
        <v>0</v>
      </c>
      <c r="O22" s="158">
        <f>IF(AND('NSW Apr 2019'!M16&gt;0,'NSW Apr 2019'!N16&gt;0),IF($C$5*F22/'NSW Apr 2019'!AR16&lt;('NSW Apr 2019'!L16+'NSW Apr 2019'!M16),0,IF(($C$5*F22/'NSW Apr 2019'!AR16-'NSW Apr 2019'!L16+'NSW Apr 2019'!M16)&lt;=('NSW Apr 2019'!L16+'NSW Apr 2019'!M16+'NSW Apr 2019'!N16),((($C$5*F22/'NSW Apr 2019'!AR16-('NSW Apr 2019'!L16+'NSW Apr 2019'!M16))*'NSW Apr 2019'!AE16/100))*'NSW Apr 2019'!AR16,('NSW Apr 2019'!N16*'NSW Apr 2019'!AE16/100)*'NSW Apr 2019'!AR16)),0)</f>
        <v>0</v>
      </c>
      <c r="P22" s="158">
        <f>IF(AND('NSW Apr 2019'!N16&gt;0,'NSW Apr 2019'!O16&gt;0),IF($C$5*F22/'NSW Apr 2019'!AR16&lt;('NSW Apr 2019'!L16+'NSW Apr 2019'!M16+'NSW Apr 2019'!N16),0,IF(($C$5*F22/'NSW Apr 2019'!AR16-'NSW Apr 2019'!L16+'NSW Apr 2019'!M16+'NSW Apr 2019'!N16)&lt;=('NSW Apr 2019'!L16+'NSW Apr 2019'!M16+'NSW Apr 2019'!N16+'NSW Apr 2019'!O16),(($C$5*F22/'NSW Apr 2019'!AR16-('NSW Apr 2019'!L16+'NSW Apr 2019'!M16+'NSW Apr 2019'!N16))*'NSW Apr 2019'!AF16/100)*'NSW Apr 2019'!AR16,('NSW Apr 2019'!O16*'NSW Apr 2019'!AF16/100)*'NSW Apr 2019'!AR16)),0)</f>
        <v>0</v>
      </c>
      <c r="Q22" s="158">
        <f>IF(AND('NSW Apr 2019'!P16&gt;0,'NSW Apr 2019'!P16&gt;0),IF($C$5*F22/'NSW Apr 2019'!AR16&lt;('NSW Apr 2019'!L16+'NSW Apr 2019'!M16+'NSW Apr 2019'!N16+'NSW Apr 2019'!O16),0,IF(($C$5*F22/'NSW Apr 2019'!AR16-'NSW Apr 2019'!L16+'NSW Apr 2019'!M16+'NSW Apr 2019'!N16+'NSW Apr 2019'!O16)&lt;=('NSW Apr 2019'!L16+'NSW Apr 2019'!M16+'NSW Apr 2019'!N16+'NSW Apr 2019'!O16+'NSW Apr 2019'!P16),(($C$5*F22/'NSW Apr 2019'!AR16-('NSW Apr 2019'!L16+'NSW Apr 2019'!M16+'NSW Apr 2019'!N16+'NSW Apr 2019'!O16))*'NSW Apr 2019'!AG16/100)*'NSW Apr 2019'!AR16,('NSW Apr 2019'!P16*'NSW Apr 2019'!AG16/100)*'NSW Apr 2019'!AR16)),0)</f>
        <v>0</v>
      </c>
      <c r="R22" s="158">
        <f>IF(AND('NSW Apr 2019'!P16&gt;0,'NSW Apr 2019'!O16&gt;0),IF(($C$5*F22/'NSW Apr 2019'!AR16&lt;SUM('NSW Apr 2019'!L16:P16)),(0),($C$5*F22/'NSW Apr 2019'!AR16-SUM('NSW Apr 2019'!L16:P16))*'NSW Apr 2019'!AB16/100)* 'NSW Apr 2019'!AR16,IF(AND('NSW Apr 2019'!O16&gt;0,'NSW Apr 2019'!P16=""),IF(($C$5*F22/'NSW Apr 2019'!AR16&lt; SUM('NSW Apr 2019'!L16:O16)),(0),($C$5*F22/'NSW Apr 2019'!AR16-SUM('NSW Apr 2019'!L16:O16))*'NSW Apr 2019'!AG16/100)* 'NSW Apr 2019'!AR16,IF(AND('NSW Apr 2019'!N16&gt;0,'NSW Apr 2019'!O16=""),IF(($C$5*F22/'NSW Apr 2019'!AR16&lt; SUM('NSW Apr 2019'!L16:N16)),(0),($C$5*F22/'NSW Apr 2019'!AR16-SUM('NSW Apr 2019'!L16:N16))*'NSW Apr 2019'!AF16/100)* 'NSW Apr 2019'!AR16,IF(AND('NSW Apr 2019'!M16&gt;0,'NSW Apr 2019'!N16=""),IF(($C$5*F22/'NSW Apr 2019'!AR16&lt;'NSW Apr 2019'!M16+'NSW Apr 2019'!L16),(0),(($C$5*F22/'NSW Apr 2019'!AR16-('NSW Apr 2019'!M16+'NSW Apr 2019'!L16))*'NSW Apr 2019'!AE16/100))*'NSW Apr 2019'!AR16,IF(AND('NSW Apr 2019'!L16&gt;0,'NSW Apr 2019'!M16=""&gt;0),IF(($C$5*F22/'NSW Apr 2019'!AR16&lt;'NSW Apr 2019'!L16),(0),($C$5*F22/'NSW Apr 2019'!AR16-'NSW Apr 2019'!L16)*'NSW Apr 2019'!AD16/100)*'NSW Apr 2019'!AR16,0)))))</f>
        <v>0</v>
      </c>
      <c r="S22" s="251">
        <f t="shared" si="2"/>
        <v>2170.0000000000005</v>
      </c>
      <c r="T22" s="268">
        <f t="shared" si="3"/>
        <v>2520.4000000000005</v>
      </c>
      <c r="U22" s="151">
        <f t="shared" si="4"/>
        <v>2772.440000000001</v>
      </c>
      <c r="V22" s="154">
        <f>'NSW Apr 2019'!AU16</f>
        <v>0</v>
      </c>
      <c r="W22" s="87">
        <f>'NSW Apr 2019'!AV16</f>
        <v>0</v>
      </c>
      <c r="X22" s="154">
        <f>'NSW Apr 2019'!AW16</f>
        <v>10</v>
      </c>
      <c r="Y22" s="87">
        <f>'NSW Apr 2019'!AX16</f>
        <v>0</v>
      </c>
      <c r="Z22" s="268" t="str">
        <f t="shared" si="5"/>
        <v>Pay-on-time off bill</v>
      </c>
      <c r="AA22" s="256" t="s">
        <v>290</v>
      </c>
      <c r="AB22" s="256">
        <f t="shared" si="6"/>
        <v>2520.4000000000005</v>
      </c>
      <c r="AC22" s="254">
        <f t="shared" si="7"/>
        <v>2268.3600000000006</v>
      </c>
      <c r="AD22" s="248">
        <f t="shared" si="8"/>
        <v>2772.440000000001</v>
      </c>
      <c r="AE22" s="238">
        <f t="shared" si="9"/>
        <v>2495.1960000000008</v>
      </c>
      <c r="AF22" s="152">
        <f>'NSW Apr 2019'!BG16</f>
        <v>0</v>
      </c>
      <c r="AG22" s="153" t="str">
        <f>'NSW Apr 2019'!BH16</f>
        <v>n</v>
      </c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</row>
    <row r="23" spans="1:148" ht="23" customHeight="1" thickTop="1" thickBot="1">
      <c r="A23" s="117" t="str">
        <f>'NSW Apr 2019'!D17</f>
        <v>Envestra Holbrook</v>
      </c>
      <c r="B23" s="87" t="str">
        <f>'NSW Apr 2019'!F17</f>
        <v>Origin Energy</v>
      </c>
      <c r="C23" s="87" t="str">
        <f>'NSW Apr 2019'!G17</f>
        <v>Business Saver</v>
      </c>
      <c r="D23" s="146">
        <f>365*'NSW Apr 2019'!H17/100</f>
        <v>245.572</v>
      </c>
      <c r="E23" s="280">
        <f>IF('NSW Apr 2019'!AQ17=3,0.5,IF('NSW Apr 2019'!AQ17=2,0.33,0))</f>
        <v>0.5</v>
      </c>
      <c r="F23" s="280">
        <f t="shared" si="1"/>
        <v>0.5</v>
      </c>
      <c r="G23" s="146">
        <f>IF('NSW Apr 2019'!K17="",($C$5*E23/'NSW Apr 2019'!AQ17*'NSW Apr 2019'!W17/100)*'NSW Apr 2019'!AQ17,IF($C$5*E23/'NSW Apr 2019'!AQ17&gt;='NSW Apr 2019'!L17,('NSW Apr 2019'!L17*'NSW Apr 2019'!W17/100)*'NSW Apr 2019'!AQ17,($C$5*E23/'NSW Apr 2019'!AQ17*'NSW Apr 2019'!W17/100)*'NSW Apr 2019'!AQ17))</f>
        <v>1140</v>
      </c>
      <c r="H23" s="158">
        <f>IF(AND('NSW Apr 2019'!L17&gt;0,'NSW Apr 2019'!M17&gt;0),IF($C$5*E23/'NSW Apr 2019'!AQ17&lt;'NSW Apr 2019'!L17,0,IF(($C$5*E23/'NSW Apr 2019'!AQ17-'NSW Apr 2019'!L17)&lt;=('NSW Apr 2019'!M17+'NSW Apr 2019'!L17),((($C$5*E23/'NSW Apr 2019'!AQ17-'NSW Apr 2019'!L17)*'NSW Apr 2019'!X17/100))*'NSW Apr 2019'!AQ17,((('NSW Apr 2019'!M17)*'NSW Apr 2019'!X17/100)*'NSW Apr 2019'!AQ17))),0)</f>
        <v>0</v>
      </c>
      <c r="I23" s="146">
        <f>IF(AND('NSW Apr 2019'!M17&gt;0,'NSW Apr 2019'!N17&gt;0),IF($C$5*E23/'NSW Apr 2019'!AQ17&lt;('NSW Apr 2019'!L17+'NSW Apr 2019'!M17),0,IF(($C$5*E23/'NSW Apr 2019'!AQ17-'NSW Apr 2019'!L17+'NSW Apr 2019'!M17)&lt;=('NSW Apr 2019'!L17+'NSW Apr 2019'!M17+'NSW Apr 2019'!N17),((($C$5*E23/'NSW Apr 2019'!AQ17-('NSW Apr 2019'!L17+'NSW Apr 2019'!M17))*'NSW Apr 2019'!Y17/100))*'NSW Apr 2019'!AQ17,('NSW Apr 2019'!N17*'NSW Apr 2019'!Y17/100)* 'NSW Apr 2019'!AQ17)),0)</f>
        <v>0</v>
      </c>
      <c r="J23" s="146">
        <f>IF(AND('NSW Apr 2019'!N17&gt;0,'NSW Apr 2019'!O17&gt;0),IF($C$5*E23/'NSW Apr 2019'!AQ17&lt;('NSW Apr 2019'!L17+'NSW Apr 2019'!M17+'NSW Apr 2019'!N17),0,IF(($C$5*E23/'NSW Apr 2019'!AQ17-'NSW Apr 2019'!L17+'NSW Apr 2019'!M17+'NSW Apr 2019'!N17)&lt;=('NSW Apr 2019'!L17+'NSW Apr 2019'!M17+'NSW Apr 2019'!N17+'NSW Apr 2019'!O17),(($C$5*E23/'NSW Apr 2019'!AQ17-('NSW Apr 2019'!L17+'NSW Apr 2019'!M17+'NSW Apr 2019'!N17))*'NSW Apr 2019'!Z17/100)*'NSW Apr 2019'!AQ17,('NSW Apr 2019'!O17*'NSW Apr 2019'!Z17/100)*'NSW Apr 2019'!AQ17)),0)</f>
        <v>0</v>
      </c>
      <c r="K23" s="146">
        <f>IF(AND('NSW Apr 2019'!O17&gt;0,'NSW Apr 2019'!P17&gt;0),IF($C$5*E23/'NSW Apr 2019'!AQ17&lt;('NSW Apr 2019'!L17+'NSW Apr 2019'!M17+'NSW Apr 2019'!N17+'NSW Apr 2019'!O17),0,IF(($C$5*E23/'NSW Apr 2019'!AQ17-'NSW Apr 2019'!L17+'NSW Apr 2019'!M17+'NSW Apr 2019'!N17+'NSW Apr 2019'!O17)&lt;=('NSW Apr 2019'!L17+'NSW Apr 2019'!M17+'NSW Apr 2019'!N17+'NSW Apr 2019'!O17+'NSW Apr 2019'!P17),(($C$5*E23/'NSW Apr 2019'!AQ17-('NSW Apr 2019'!L17+'NSW Apr 2019'!M17+'NSW Apr 2019'!N17+'NSW Apr 2019'!O17))*'NSW Apr 2019'!AA17/100)*'NSW Apr 2019'!AQ17,('NSW Apr 2019'!P17*'NSW Apr 2019'!AA17/100)*'NSW Apr 2019'!AQ17)),0)</f>
        <v>0</v>
      </c>
      <c r="L23" s="158">
        <f>IF(AND('NSW Apr 2019'!P17&gt;0,'NSW Apr 2019'!O17&gt;0),IF(($C$5*E23/'NSW Apr 2019'!AQ17&lt;SUM('NSW Apr 2019'!L17:P17)),(0),($C$5*E23/'NSW Apr 2019'!AQ17-SUM('NSW Apr 2019'!L17:P17))*'NSW Apr 2019'!AB17/100)* 'NSW Apr 2019'!AQ17,IF(AND('NSW Apr 2019'!O17&gt;0,'NSW Apr 2019'!P17=""),IF(($C$5*E23/'NSW Apr 2019'!AQ17&lt; SUM('NSW Apr 2019'!L17:O17)),(0),($C$5*E23/'NSW Apr 2019'!AQ17-SUM('NSW Apr 2019'!L17:O17))*'NSW Apr 2019'!AA17/100)* 'NSW Apr 2019'!AQ17,IF(AND('NSW Apr 2019'!N17&gt;0,'NSW Apr 2019'!O17=""),IF(($C$5*E23/'NSW Apr 2019'!AQ17&lt; SUM('NSW Apr 2019'!L17:N17)),(0),($C$5*E23/'NSW Apr 2019'!AQ17-SUM('NSW Apr 2019'!L17:N17))*'NSW Apr 2019'!Z17/100)* 'NSW Apr 2019'!AQ17,IF(AND('NSW Apr 2019'!M17&gt;0,'NSW Apr 2019'!N17=""),IF(($C$5*E23/'NSW Apr 2019'!AQ17&lt;'NSW Apr 2019'!M17+'NSW Apr 2019'!L17),(0),(($C$5*E23/'NSW Apr 2019'!AQ17-('NSW Apr 2019'!M17+'NSW Apr 2019'!L17))*'NSW Apr 2019'!Y17/100))*'NSW Apr 2019'!AQ17,IF(AND('NSW Apr 2019'!L17&gt;0,'NSW Apr 2019'!M17=""&gt;0),IF(($C$5*E23/'NSW Apr 2019'!AQ17&lt;'NSW Apr 2019'!L17),(0),($C$5*E23/'NSW Apr 2019'!AQ17-'NSW Apr 2019'!L17)*'NSW Apr 2019'!X17/100)*'NSW Apr 2019'!AQ17,0)))))</f>
        <v>0</v>
      </c>
      <c r="M23" s="158">
        <f>IF('NSW Apr 2019'!K17="",($C$5*F23/'NSW Apr 2019'!AR17*'NSW Apr 2019'!AC17/100)*'NSW Apr 2019'!AR17,IF($C$5*F23/'NSW Apr 2019'!AR17&gt;='NSW Apr 2019'!L17,('NSW Apr 2019'!L17*'NSW Apr 2019'!AC17/100)*'NSW Apr 2019'!AR17,($C$5*F23/'NSW Apr 2019'!AR17*'NSW Apr 2019'!AC17/100)*'NSW Apr 2019'!AR17))</f>
        <v>1140</v>
      </c>
      <c r="N23" s="158">
        <f>IF(AND('NSW Apr 2019'!L17&gt;0,'NSW Apr 2019'!M17&gt;0),IF($C$5*F23/'NSW Apr 2019'!AR17&lt;'NSW Apr 2019'!L17,0,IF(($C$5*F23/'NSW Apr 2019'!AR17-'NSW Apr 2019'!L17)&lt;=('NSW Apr 2019'!M17+'NSW Apr 2019'!L17),((($C$5*F23/'NSW Apr 2019'!AR17-'NSW Apr 2019'!L17)*'NSW Apr 2019'!AD17/100))*'NSW Apr 2019'!AR17,((('NSW Apr 2019'!M17)*'NSW Apr 2019'!AD17/100)*'NSW Apr 2019'!AR17))),0)</f>
        <v>0</v>
      </c>
      <c r="O23" s="158">
        <f>IF(AND('NSW Apr 2019'!M17&gt;0,'NSW Apr 2019'!N17&gt;0),IF($C$5*F23/'NSW Apr 2019'!AR17&lt;('NSW Apr 2019'!L17+'NSW Apr 2019'!M17),0,IF(($C$5*F23/'NSW Apr 2019'!AR17-'NSW Apr 2019'!L17+'NSW Apr 2019'!M17)&lt;=('NSW Apr 2019'!L17+'NSW Apr 2019'!M17+'NSW Apr 2019'!N17),((($C$5*F23/'NSW Apr 2019'!AR17-('NSW Apr 2019'!L17+'NSW Apr 2019'!M17))*'NSW Apr 2019'!AE17/100))*'NSW Apr 2019'!AR17,('NSW Apr 2019'!N17*'NSW Apr 2019'!AE17/100)*'NSW Apr 2019'!AR17)),0)</f>
        <v>0</v>
      </c>
      <c r="P23" s="158">
        <f>IF(AND('NSW Apr 2019'!N17&gt;0,'NSW Apr 2019'!O17&gt;0),IF($C$5*F23/'NSW Apr 2019'!AR17&lt;('NSW Apr 2019'!L17+'NSW Apr 2019'!M17+'NSW Apr 2019'!N17),0,IF(($C$5*F23/'NSW Apr 2019'!AR17-'NSW Apr 2019'!L17+'NSW Apr 2019'!M17+'NSW Apr 2019'!N17)&lt;=('NSW Apr 2019'!L17+'NSW Apr 2019'!M17+'NSW Apr 2019'!N17+'NSW Apr 2019'!O17),(($C$5*F23/'NSW Apr 2019'!AR17-('NSW Apr 2019'!L17+'NSW Apr 2019'!M17+'NSW Apr 2019'!N17))*'NSW Apr 2019'!AF17/100)*'NSW Apr 2019'!AR17,('NSW Apr 2019'!O17*'NSW Apr 2019'!AF17/100)*'NSW Apr 2019'!AR17)),0)</f>
        <v>0</v>
      </c>
      <c r="Q23" s="158">
        <f>IF(AND('NSW Apr 2019'!P17&gt;0,'NSW Apr 2019'!P17&gt;0),IF($C$5*F23/'NSW Apr 2019'!AR17&lt;('NSW Apr 2019'!L17+'NSW Apr 2019'!M17+'NSW Apr 2019'!N17+'NSW Apr 2019'!O17),0,IF(($C$5*F23/'NSW Apr 2019'!AR17-'NSW Apr 2019'!L17+'NSW Apr 2019'!M17+'NSW Apr 2019'!N17+'NSW Apr 2019'!O17)&lt;=('NSW Apr 2019'!L17+'NSW Apr 2019'!M17+'NSW Apr 2019'!N17+'NSW Apr 2019'!O17+'NSW Apr 2019'!P17),(($C$5*F23/'NSW Apr 2019'!AR17-('NSW Apr 2019'!L17+'NSW Apr 2019'!M17+'NSW Apr 2019'!N17+'NSW Apr 2019'!O17))*'NSW Apr 2019'!AG17/100)*'NSW Apr 2019'!AR17,('NSW Apr 2019'!P17*'NSW Apr 2019'!AG17/100)*'NSW Apr 2019'!AR17)),0)</f>
        <v>0</v>
      </c>
      <c r="R23" s="158">
        <f>IF(AND('NSW Apr 2019'!P17&gt;0,'NSW Apr 2019'!O17&gt;0),IF(($C$5*F23/'NSW Apr 2019'!AR17&lt;SUM('NSW Apr 2019'!L17:P17)),(0),($C$5*F23/'NSW Apr 2019'!AR17-SUM('NSW Apr 2019'!L17:P17))*'NSW Apr 2019'!AB17/100)* 'NSW Apr 2019'!AR17,IF(AND('NSW Apr 2019'!O17&gt;0,'NSW Apr 2019'!P17=""),IF(($C$5*F23/'NSW Apr 2019'!AR17&lt; SUM('NSW Apr 2019'!L17:O17)),(0),($C$5*F23/'NSW Apr 2019'!AR17-SUM('NSW Apr 2019'!L17:O17))*'NSW Apr 2019'!AG17/100)* 'NSW Apr 2019'!AR17,IF(AND('NSW Apr 2019'!N17&gt;0,'NSW Apr 2019'!O17=""),IF(($C$5*F23/'NSW Apr 2019'!AR17&lt; SUM('NSW Apr 2019'!L17:N17)),(0),($C$5*F23/'NSW Apr 2019'!AR17-SUM('NSW Apr 2019'!L17:N17))*'NSW Apr 2019'!AF17/100)* 'NSW Apr 2019'!AR17,IF(AND('NSW Apr 2019'!M17&gt;0,'NSW Apr 2019'!N17=""),IF(($C$5*F23/'NSW Apr 2019'!AR17&lt;'NSW Apr 2019'!M17+'NSW Apr 2019'!L17),(0),(($C$5*F23/'NSW Apr 2019'!AR17-('NSW Apr 2019'!M17+'NSW Apr 2019'!L17))*'NSW Apr 2019'!AE17/100))*'NSW Apr 2019'!AR17,IF(AND('NSW Apr 2019'!L17&gt;0,'NSW Apr 2019'!M17=""&gt;0),IF(($C$5*F23/'NSW Apr 2019'!AR17&lt;'NSW Apr 2019'!L17),(0),($C$5*F23/'NSW Apr 2019'!AR17-'NSW Apr 2019'!L17)*'NSW Apr 2019'!AD17/100)*'NSW Apr 2019'!AR17,0)))))</f>
        <v>0</v>
      </c>
      <c r="S23" s="251">
        <f t="shared" si="2"/>
        <v>2280</v>
      </c>
      <c r="T23" s="268">
        <f t="shared" si="3"/>
        <v>2525.5720000000001</v>
      </c>
      <c r="U23" s="151">
        <f t="shared" si="4"/>
        <v>2778.1292000000003</v>
      </c>
      <c r="V23" s="154">
        <f>'NSW Apr 2019'!AU17</f>
        <v>0</v>
      </c>
      <c r="W23" s="87">
        <f>'NSW Apr 2019'!AV17</f>
        <v>14</v>
      </c>
      <c r="X23" s="154">
        <f>'NSW Apr 2019'!AW17</f>
        <v>0</v>
      </c>
      <c r="Y23" s="87">
        <f>'NSW Apr 2019'!AX17</f>
        <v>0</v>
      </c>
      <c r="Z23" s="268" t="str">
        <f t="shared" si="5"/>
        <v>Guaranteed off usage</v>
      </c>
      <c r="AA23" s="256" t="s">
        <v>290</v>
      </c>
      <c r="AB23" s="256">
        <f t="shared" si="6"/>
        <v>2206.3720000000003</v>
      </c>
      <c r="AC23" s="254">
        <f t="shared" si="7"/>
        <v>2206.3720000000003</v>
      </c>
      <c r="AD23" s="248">
        <f t="shared" si="8"/>
        <v>2427.0092000000004</v>
      </c>
      <c r="AE23" s="238">
        <f t="shared" si="9"/>
        <v>2427.0092000000004</v>
      </c>
      <c r="AF23" s="152">
        <f>'NSW Apr 2019'!BG17</f>
        <v>12</v>
      </c>
      <c r="AG23" s="153" t="str">
        <f>'NSW Apr 2019'!BH17</f>
        <v>y</v>
      </c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</row>
    <row r="24" spans="1:148" ht="23" customHeight="1" thickTop="1">
      <c r="A24" s="429" t="str">
        <f>'NSW Apr 2019'!D18</f>
        <v>Envestra Murray Valley</v>
      </c>
      <c r="B24" s="86" t="str">
        <f>'NSW Apr 2019'!F18</f>
        <v>EnergyAustralia</v>
      </c>
      <c r="C24" s="86" t="str">
        <f>'NSW Apr 2019'!G18</f>
        <v xml:space="preserve">Everyday Saver </v>
      </c>
      <c r="D24" s="119">
        <f>365*'NSW Apr 2019'!H18/100</f>
        <v>335.8</v>
      </c>
      <c r="E24" s="279">
        <f>IF('NSW Apr 2019'!AQ18=3,0.5,IF('NSW Apr 2019'!AQ18=2,0.33,0))</f>
        <v>0.5</v>
      </c>
      <c r="F24" s="279">
        <f t="shared" si="1"/>
        <v>0.5</v>
      </c>
      <c r="G24" s="119">
        <f>IF('NSW Apr 2019'!K18="",($C$5*E24/'NSW Apr 2019'!AQ18*'NSW Apr 2019'!W18/100)*'NSW Apr 2019'!AQ18,IF($C$5*E24/'NSW Apr 2019'!AQ18&gt;='NSW Apr 2019'!L18,('NSW Apr 2019'!L18*'NSW Apr 2019'!W18/100)*'NSW Apr 2019'!AQ18,($C$5*E24/'NSW Apr 2019'!AQ18*'NSW Apr 2019'!W18/100)*'NSW Apr 2019'!AQ18))</f>
        <v>482.40000000000003</v>
      </c>
      <c r="H24" s="129">
        <f>IF(AND('NSW Apr 2019'!L18&gt;0,'NSW Apr 2019'!M18&gt;0),IF($C$5*E24/'NSW Apr 2019'!AQ18&lt;'NSW Apr 2019'!L18,0,IF(($C$5*E24/'NSW Apr 2019'!AQ18-'NSW Apr 2019'!L18)&lt;=('NSW Apr 2019'!M18+'NSW Apr 2019'!L18),((($C$5*E24/'NSW Apr 2019'!AQ18-'NSW Apr 2019'!L18)*'NSW Apr 2019'!X18/100))*'NSW Apr 2019'!AQ18,((('NSW Apr 2019'!M18)*'NSW Apr 2019'!X18/100)*'NSW Apr 2019'!AQ18))),0)</f>
        <v>828.8</v>
      </c>
      <c r="I24" s="119">
        <f>IF(AND('NSW Apr 2019'!M18&gt;0,'NSW Apr 2019'!N18&gt;0),IF($C$5*E24/'NSW Apr 2019'!AQ18&lt;('NSW Apr 2019'!L18+'NSW Apr 2019'!M18),0,IF(($C$5*E24/'NSW Apr 2019'!AQ18-'NSW Apr 2019'!L18+'NSW Apr 2019'!M18)&lt;=('NSW Apr 2019'!L18+'NSW Apr 2019'!M18+'NSW Apr 2019'!N18),((($C$5*E24/'NSW Apr 2019'!AQ18-('NSW Apr 2019'!L18+'NSW Apr 2019'!M18))*'NSW Apr 2019'!Y18/100))*'NSW Apr 2019'!AQ18,('NSW Apr 2019'!N18*'NSW Apr 2019'!Y18/100)* 'NSW Apr 2019'!AQ18)),0)</f>
        <v>329.00000000000011</v>
      </c>
      <c r="J24" s="119">
        <f>IF(AND('NSW Apr 2019'!N18&gt;0,'NSW Apr 2019'!O18&gt;0),IF($C$5*E24/'NSW Apr 2019'!AQ18&lt;('NSW Apr 2019'!L18+'NSW Apr 2019'!M18+'NSW Apr 2019'!N18),0,IF(($C$5*E24/'NSW Apr 2019'!AQ18-'NSW Apr 2019'!L18+'NSW Apr 2019'!M18+'NSW Apr 2019'!N18)&lt;=('NSW Apr 2019'!L18+'NSW Apr 2019'!M18+'NSW Apr 2019'!N18+'NSW Apr 2019'!O18),(($C$5*E24/'NSW Apr 2019'!AQ18-('NSW Apr 2019'!L18+'NSW Apr 2019'!M18+'NSW Apr 2019'!N18))*'NSW Apr 2019'!Z18/100)*'NSW Apr 2019'!AQ18,('NSW Apr 2019'!O18*'NSW Apr 2019'!Z18/100)*'NSW Apr 2019'!AQ18)),0)</f>
        <v>0</v>
      </c>
      <c r="K24" s="119">
        <f>IF(AND('NSW Apr 2019'!O18&gt;0,'NSW Apr 2019'!P18&gt;0),IF($C$5*E24/'NSW Apr 2019'!AQ18&lt;('NSW Apr 2019'!L18+'NSW Apr 2019'!M18+'NSW Apr 2019'!N18+'NSW Apr 2019'!O18),0,IF(($C$5*E24/'NSW Apr 2019'!AQ18-'NSW Apr 2019'!L18+'NSW Apr 2019'!M18+'NSW Apr 2019'!N18+'NSW Apr 2019'!O18)&lt;=('NSW Apr 2019'!L18+'NSW Apr 2019'!M18+'NSW Apr 2019'!N18+'NSW Apr 2019'!O18+'NSW Apr 2019'!P18),(($C$5*E24/'NSW Apr 2019'!AQ18-('NSW Apr 2019'!L18+'NSW Apr 2019'!M18+'NSW Apr 2019'!N18+'NSW Apr 2019'!O18))*'NSW Apr 2019'!AA18/100)*'NSW Apr 2019'!AQ18,('NSW Apr 2019'!P18*'NSW Apr 2019'!AA18/100)*'NSW Apr 2019'!AQ18)),0)</f>
        <v>0</v>
      </c>
      <c r="L24" s="129">
        <f>IF(AND('NSW Apr 2019'!P18&gt;0,'NSW Apr 2019'!O18&gt;0),IF(($C$5*E24/'NSW Apr 2019'!AQ18&lt;SUM('NSW Apr 2019'!L18:P18)),(0),($C$5*E24/'NSW Apr 2019'!AQ18-SUM('NSW Apr 2019'!L18:P18))*'NSW Apr 2019'!AB18/100)* 'NSW Apr 2019'!AQ18,IF(AND('NSW Apr 2019'!O18&gt;0,'NSW Apr 2019'!P18=""),IF(($C$5*E24/'NSW Apr 2019'!AQ18&lt; SUM('NSW Apr 2019'!L18:O18)),(0),($C$5*E24/'NSW Apr 2019'!AQ18-SUM('NSW Apr 2019'!L18:O18))*'NSW Apr 2019'!AA18/100)* 'NSW Apr 2019'!AQ18,IF(AND('NSW Apr 2019'!N18&gt;0,'NSW Apr 2019'!O18=""),IF(($C$5*E24/'NSW Apr 2019'!AQ18&lt; SUM('NSW Apr 2019'!L18:N18)),(0),($C$5*E24/'NSW Apr 2019'!AQ18-SUM('NSW Apr 2019'!L18:N18))*'NSW Apr 2019'!Z18/100)* 'NSW Apr 2019'!AQ18,IF(AND('NSW Apr 2019'!M18&gt;0,'NSW Apr 2019'!N18=""),IF(($C$5*E24/'NSW Apr 2019'!AQ18&lt;'NSW Apr 2019'!M18+'NSW Apr 2019'!L18),(0),(($C$5*E24/'NSW Apr 2019'!AQ18-('NSW Apr 2019'!M18+'NSW Apr 2019'!L18))*'NSW Apr 2019'!Y18/100))*'NSW Apr 2019'!AQ18,IF(AND('NSW Apr 2019'!L18&gt;0,'NSW Apr 2019'!M18=""&gt;0),IF(($C$5*E24/'NSW Apr 2019'!AQ18&lt;'NSW Apr 2019'!L18),(0),($C$5*E24/'NSW Apr 2019'!AQ18-'NSW Apr 2019'!L18)*'NSW Apr 2019'!X18/100)*'NSW Apr 2019'!AQ18,0)))))</f>
        <v>0</v>
      </c>
      <c r="M24" s="129">
        <f>IF('NSW Apr 2019'!K18="",($C$5*F24/'NSW Apr 2019'!AR18*'NSW Apr 2019'!AC18/100)*'NSW Apr 2019'!AR18,IF($C$5*F24/'NSW Apr 2019'!AR18&gt;='NSW Apr 2019'!L18,('NSW Apr 2019'!L18*'NSW Apr 2019'!AC18/100)*'NSW Apr 2019'!AR18,($C$5*F24/'NSW Apr 2019'!AR18*'NSW Apr 2019'!AC18/100)*'NSW Apr 2019'!AR18))</f>
        <v>482.40000000000003</v>
      </c>
      <c r="N24" s="129">
        <f>IF(AND('NSW Apr 2019'!L18&gt;0,'NSW Apr 2019'!M18&gt;0),IF($C$5*F24/'NSW Apr 2019'!AR18&lt;'NSW Apr 2019'!L18,0,IF(($C$5*F24/'NSW Apr 2019'!AR18-'NSW Apr 2019'!L18)&lt;=('NSW Apr 2019'!M18+'NSW Apr 2019'!L18),((($C$5*F24/'NSW Apr 2019'!AR18-'NSW Apr 2019'!L18)*'NSW Apr 2019'!AD18/100))*'NSW Apr 2019'!AR18,((('NSW Apr 2019'!M18)*'NSW Apr 2019'!AD18/100)*'NSW Apr 2019'!AR18))),0)</f>
        <v>828.8</v>
      </c>
      <c r="O24" s="129">
        <f>IF(AND('NSW Apr 2019'!M18&gt;0,'NSW Apr 2019'!N18&gt;0),IF($C$5*F24/'NSW Apr 2019'!AR18&lt;('NSW Apr 2019'!L18+'NSW Apr 2019'!M18),0,IF(($C$5*F24/'NSW Apr 2019'!AR18-'NSW Apr 2019'!L18+'NSW Apr 2019'!M18)&lt;=('NSW Apr 2019'!L18+'NSW Apr 2019'!M18+'NSW Apr 2019'!N18),((($C$5*F24/'NSW Apr 2019'!AR18-('NSW Apr 2019'!L18+'NSW Apr 2019'!M18))*'NSW Apr 2019'!AE18/100))*'NSW Apr 2019'!AR18,('NSW Apr 2019'!N18*'NSW Apr 2019'!AE18/100)*'NSW Apr 2019'!AR18)),0)</f>
        <v>329.00000000000011</v>
      </c>
      <c r="P24" s="129">
        <f>IF(AND('NSW Apr 2019'!N18&gt;0,'NSW Apr 2019'!O18&gt;0),IF($C$5*F24/'NSW Apr 2019'!AR18&lt;('NSW Apr 2019'!L18+'NSW Apr 2019'!M18+'NSW Apr 2019'!N18),0,IF(($C$5*F24/'NSW Apr 2019'!AR18-'NSW Apr 2019'!L18+'NSW Apr 2019'!M18+'NSW Apr 2019'!N18)&lt;=('NSW Apr 2019'!L18+'NSW Apr 2019'!M18+'NSW Apr 2019'!N18+'NSW Apr 2019'!O18),(($C$5*F24/'NSW Apr 2019'!AR18-('NSW Apr 2019'!L18+'NSW Apr 2019'!M18+'NSW Apr 2019'!N18))*'NSW Apr 2019'!AF18/100)*'NSW Apr 2019'!AR18,('NSW Apr 2019'!O18*'NSW Apr 2019'!AF18/100)*'NSW Apr 2019'!AR18)),0)</f>
        <v>0</v>
      </c>
      <c r="Q24" s="129">
        <f>IF(AND('NSW Apr 2019'!P18&gt;0,'NSW Apr 2019'!P18&gt;0),IF($C$5*F24/'NSW Apr 2019'!AR18&lt;('NSW Apr 2019'!L18+'NSW Apr 2019'!M18+'NSW Apr 2019'!N18+'NSW Apr 2019'!O18),0,IF(($C$5*F24/'NSW Apr 2019'!AR18-'NSW Apr 2019'!L18+'NSW Apr 2019'!M18+'NSW Apr 2019'!N18+'NSW Apr 2019'!O18)&lt;=('NSW Apr 2019'!L18+'NSW Apr 2019'!M18+'NSW Apr 2019'!N18+'NSW Apr 2019'!O18+'NSW Apr 2019'!P18),(($C$5*F24/'NSW Apr 2019'!AR18-('NSW Apr 2019'!L18+'NSW Apr 2019'!M18+'NSW Apr 2019'!N18+'NSW Apr 2019'!O18))*'NSW Apr 2019'!AG18/100)*'NSW Apr 2019'!AR18,('NSW Apr 2019'!P18*'NSW Apr 2019'!AG18/100)*'NSW Apr 2019'!AR18)),0)</f>
        <v>0</v>
      </c>
      <c r="R24" s="129">
        <f>IF(AND('NSW Apr 2019'!P18&gt;0,'NSW Apr 2019'!O18&gt;0),IF(($C$5*F24/'NSW Apr 2019'!AR18&lt;SUM('NSW Apr 2019'!L18:P18)),(0),($C$5*F24/'NSW Apr 2019'!AR18-SUM('NSW Apr 2019'!L18:P18))*'NSW Apr 2019'!AB18/100)* 'NSW Apr 2019'!AR18,IF(AND('NSW Apr 2019'!O18&gt;0,'NSW Apr 2019'!P18=""),IF(($C$5*F24/'NSW Apr 2019'!AR18&lt; SUM('NSW Apr 2019'!L18:O18)),(0),($C$5*F24/'NSW Apr 2019'!AR18-SUM('NSW Apr 2019'!L18:O18))*'NSW Apr 2019'!AG18/100)* 'NSW Apr 2019'!AR18,IF(AND('NSW Apr 2019'!N18&gt;0,'NSW Apr 2019'!O18=""),IF(($C$5*F24/'NSW Apr 2019'!AR18&lt; SUM('NSW Apr 2019'!L18:N18)),(0),($C$5*F24/'NSW Apr 2019'!AR18-SUM('NSW Apr 2019'!L18:N18))*'NSW Apr 2019'!AF18/100)* 'NSW Apr 2019'!AR18,IF(AND('NSW Apr 2019'!M18&gt;0,'NSW Apr 2019'!N18=""),IF(($C$5*F24/'NSW Apr 2019'!AR18&lt;'NSW Apr 2019'!M18+'NSW Apr 2019'!L18),(0),(($C$5*F24/'NSW Apr 2019'!AR18-('NSW Apr 2019'!M18+'NSW Apr 2019'!L18))*'NSW Apr 2019'!AE18/100))*'NSW Apr 2019'!AR18,IF(AND('NSW Apr 2019'!L18&gt;0,'NSW Apr 2019'!M18=""&gt;0),IF(($C$5*F24/'NSW Apr 2019'!AR18&lt;'NSW Apr 2019'!L18),(0),($C$5*F24/'NSW Apr 2019'!AR18-'NSW Apr 2019'!L18)*'NSW Apr 2019'!AD18/100)*'NSW Apr 2019'!AR18,0)))))</f>
        <v>0</v>
      </c>
      <c r="S24" s="250">
        <f t="shared" si="2"/>
        <v>3280.4000000000005</v>
      </c>
      <c r="T24" s="243">
        <f t="shared" si="3"/>
        <v>3616.2000000000007</v>
      </c>
      <c r="U24" s="132">
        <f t="shared" si="4"/>
        <v>3977.8200000000011</v>
      </c>
      <c r="V24" s="83">
        <f>'NSW Apr 2019'!AU18</f>
        <v>0</v>
      </c>
      <c r="W24" s="86">
        <f>'NSW Apr 2019'!AV18</f>
        <v>20</v>
      </c>
      <c r="X24" s="83">
        <f>'NSW Apr 2019'!AW18</f>
        <v>0</v>
      </c>
      <c r="Y24" s="86">
        <f>'NSW Apr 2019'!AX18</f>
        <v>0</v>
      </c>
      <c r="Z24" s="243" t="str">
        <f t="shared" si="5"/>
        <v>Guaranteed off usage</v>
      </c>
      <c r="AA24" s="255" t="s">
        <v>290</v>
      </c>
      <c r="AB24" s="255">
        <f t="shared" si="6"/>
        <v>2960.1200000000008</v>
      </c>
      <c r="AC24" s="253">
        <f t="shared" si="7"/>
        <v>2960.1200000000008</v>
      </c>
      <c r="AD24" s="247">
        <f t="shared" si="8"/>
        <v>3256.132000000001</v>
      </c>
      <c r="AE24" s="237">
        <f t="shared" si="9"/>
        <v>3256.132000000001</v>
      </c>
      <c r="AF24" s="133">
        <f>'NSW Apr 2019'!BG18</f>
        <v>0</v>
      </c>
      <c r="AG24" s="125" t="str">
        <f>'NSW Apr 2019'!BH18</f>
        <v>n</v>
      </c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</row>
    <row r="25" spans="1:148" ht="23" customHeight="1" thickBot="1">
      <c r="A25" s="430"/>
      <c r="B25" s="87" t="str">
        <f>'NSW Apr 2019'!F19</f>
        <v>Origin Energy</v>
      </c>
      <c r="C25" s="87" t="str">
        <f>'NSW Apr 2019'!G19</f>
        <v>Business Saver</v>
      </c>
      <c r="D25" s="146">
        <f>365*'NSW Apr 2019'!H19/100</f>
        <v>272.28999999999996</v>
      </c>
      <c r="E25" s="280">
        <f>IF('NSW Apr 2019'!AQ19=3,0.5,IF('NSW Apr 2019'!AQ19=2,0.33,0))</f>
        <v>0.5</v>
      </c>
      <c r="F25" s="280">
        <f t="shared" si="1"/>
        <v>0.5</v>
      </c>
      <c r="G25" s="146">
        <f>IF('NSW Apr 2019'!K19="",($C$5*E25/'NSW Apr 2019'!AQ19*'NSW Apr 2019'!W19/100)*'NSW Apr 2019'!AQ19,IF($C$5*E25/'NSW Apr 2019'!AQ19&gt;='NSW Apr 2019'!L19,('NSW Apr 2019'!L19*'NSW Apr 2019'!W19/100)*'NSW Apr 2019'!AQ19,($C$5*E25/'NSW Apr 2019'!AQ19*'NSW Apr 2019'!W19/100)*'NSW Apr 2019'!AQ19))</f>
        <v>206.99999999999994</v>
      </c>
      <c r="H25" s="158">
        <f>IF(AND('NSW Apr 2019'!L19&gt;0,'NSW Apr 2019'!M19&gt;0),IF($C$5*E25/'NSW Apr 2019'!AQ19&lt;'NSW Apr 2019'!L19,0,IF(($C$5*E25/'NSW Apr 2019'!AQ19-'NSW Apr 2019'!L19)&lt;=('NSW Apr 2019'!M19+'NSW Apr 2019'!L19),((($C$5*E25/'NSW Apr 2019'!AQ19-'NSW Apr 2019'!L19)*'NSW Apr 2019'!X19/100))*'NSW Apr 2019'!AQ19,((('NSW Apr 2019'!M19)*'NSW Apr 2019'!X19/100)*'NSW Apr 2019'!AQ19))),0)</f>
        <v>856.9</v>
      </c>
      <c r="I25" s="146">
        <f>IF(AND('NSW Apr 2019'!M19&gt;0,'NSW Apr 2019'!N19&gt;0),IF($C$5*E25/'NSW Apr 2019'!AQ19&lt;('NSW Apr 2019'!L19+'NSW Apr 2019'!M19),0,IF(($C$5*E25/'NSW Apr 2019'!AQ19-'NSW Apr 2019'!L19+'NSW Apr 2019'!M19)&lt;=('NSW Apr 2019'!L19+'NSW Apr 2019'!M19+'NSW Apr 2019'!N19),((($C$5*E25/'NSW Apr 2019'!AQ19-('NSW Apr 2019'!L19+'NSW Apr 2019'!M19))*'NSW Apr 2019'!Y19/100))*'NSW Apr 2019'!AQ19,('NSW Apr 2019'!N19*'NSW Apr 2019'!Y19/100)* 'NSW Apr 2019'!AQ19)),0)</f>
        <v>0</v>
      </c>
      <c r="J25" s="146">
        <f>IF(AND('NSW Apr 2019'!N19&gt;0,'NSW Apr 2019'!O19&gt;0),IF($C$5*E25/'NSW Apr 2019'!AQ19&lt;('NSW Apr 2019'!L19+'NSW Apr 2019'!M19+'NSW Apr 2019'!N19),0,IF(($C$5*E25/'NSW Apr 2019'!AQ19-'NSW Apr 2019'!L19+'NSW Apr 2019'!M19+'NSW Apr 2019'!N19)&lt;=('NSW Apr 2019'!L19+'NSW Apr 2019'!M19+'NSW Apr 2019'!N19+'NSW Apr 2019'!O19),(($C$5*E25/'NSW Apr 2019'!AQ19-('NSW Apr 2019'!L19+'NSW Apr 2019'!M19+'NSW Apr 2019'!N19))*'NSW Apr 2019'!Z19/100)*'NSW Apr 2019'!AQ19,('NSW Apr 2019'!O19*'NSW Apr 2019'!Z19/100)*'NSW Apr 2019'!AQ19)),0)</f>
        <v>0</v>
      </c>
      <c r="K25" s="146">
        <f>IF(AND('NSW Apr 2019'!O19&gt;0,'NSW Apr 2019'!P19&gt;0),IF($C$5*E25/'NSW Apr 2019'!AQ19&lt;('NSW Apr 2019'!L19+'NSW Apr 2019'!M19+'NSW Apr 2019'!N19+'NSW Apr 2019'!O19),0,IF(($C$5*E25/'NSW Apr 2019'!AQ19-'NSW Apr 2019'!L19+'NSW Apr 2019'!M19+'NSW Apr 2019'!N19+'NSW Apr 2019'!O19)&lt;=('NSW Apr 2019'!L19+'NSW Apr 2019'!M19+'NSW Apr 2019'!N19+'NSW Apr 2019'!O19+'NSW Apr 2019'!P19),(($C$5*E25/'NSW Apr 2019'!AQ19-('NSW Apr 2019'!L19+'NSW Apr 2019'!M19+'NSW Apr 2019'!N19+'NSW Apr 2019'!O19))*'NSW Apr 2019'!AA19/100)*'NSW Apr 2019'!AQ19,('NSW Apr 2019'!P19*'NSW Apr 2019'!AA19/100)*'NSW Apr 2019'!AQ19)),0)</f>
        <v>0</v>
      </c>
      <c r="L25" s="158">
        <f>IF(AND('NSW Apr 2019'!P19&gt;0,'NSW Apr 2019'!O19&gt;0),IF(($C$5*E25/'NSW Apr 2019'!AQ19&lt;SUM('NSW Apr 2019'!L19:P19)),(0),($C$5*E25/'NSW Apr 2019'!AQ19-SUM('NSW Apr 2019'!L19:P19))*'NSW Apr 2019'!AB19/100)* 'NSW Apr 2019'!AQ19,IF(AND('NSW Apr 2019'!O19&gt;0,'NSW Apr 2019'!P19=""),IF(($C$5*E25/'NSW Apr 2019'!AQ19&lt; SUM('NSW Apr 2019'!L19:O19)),(0),($C$5*E25/'NSW Apr 2019'!AQ19-SUM('NSW Apr 2019'!L19:O19))*'NSW Apr 2019'!AA19/100)* 'NSW Apr 2019'!AQ19,IF(AND('NSW Apr 2019'!N19&gt;0,'NSW Apr 2019'!O19=""),IF(($C$5*E25/'NSW Apr 2019'!AQ19&lt; SUM('NSW Apr 2019'!L19:N19)),(0),($C$5*E25/'NSW Apr 2019'!AQ19-SUM('NSW Apr 2019'!L19:N19))*'NSW Apr 2019'!Z19/100)* 'NSW Apr 2019'!AQ19,IF(AND('NSW Apr 2019'!M19&gt;0,'NSW Apr 2019'!N19=""),IF(($C$5*E25/'NSW Apr 2019'!AQ19&lt;'NSW Apr 2019'!M19+'NSW Apr 2019'!L19),(0),(($C$5*E25/'NSW Apr 2019'!AQ19-('NSW Apr 2019'!M19+'NSW Apr 2019'!L19))*'NSW Apr 2019'!Y19/100))*'NSW Apr 2019'!AQ19,IF(AND('NSW Apr 2019'!L19&gt;0,'NSW Apr 2019'!M19=""&gt;0),IF(($C$5*E25/'NSW Apr 2019'!AQ19&lt;'NSW Apr 2019'!L19),(0),($C$5*E25/'NSW Apr 2019'!AQ19-'NSW Apr 2019'!L19)*'NSW Apr 2019'!X19/100)*'NSW Apr 2019'!AQ19,0)))))</f>
        <v>0</v>
      </c>
      <c r="M25" s="158">
        <f>IF('NSW Apr 2019'!K19="",($C$5*F25/'NSW Apr 2019'!AR19*'NSW Apr 2019'!AC19/100)*'NSW Apr 2019'!AR19,IF($C$5*F25/'NSW Apr 2019'!AR19&gt;='NSW Apr 2019'!L19,('NSW Apr 2019'!L19*'NSW Apr 2019'!AC19/100)*'NSW Apr 2019'!AR19,($C$5*F25/'NSW Apr 2019'!AR19*'NSW Apr 2019'!AC19/100)*'NSW Apr 2019'!AR19))</f>
        <v>206.99999999999994</v>
      </c>
      <c r="N25" s="158">
        <f>IF(AND('NSW Apr 2019'!L19&gt;0,'NSW Apr 2019'!M19&gt;0),IF($C$5*F25/'NSW Apr 2019'!AR19&lt;'NSW Apr 2019'!L19,0,IF(($C$5*F25/'NSW Apr 2019'!AR19-'NSW Apr 2019'!L19)&lt;=('NSW Apr 2019'!M19+'NSW Apr 2019'!L19),((($C$5*F25/'NSW Apr 2019'!AR19-'NSW Apr 2019'!L19)*'NSW Apr 2019'!AD19/100))*'NSW Apr 2019'!AR19,((('NSW Apr 2019'!M19)*'NSW Apr 2019'!AD19/100)*'NSW Apr 2019'!AR19))),0)</f>
        <v>856.9</v>
      </c>
      <c r="O25" s="158">
        <f>IF(AND('NSW Apr 2019'!M19&gt;0,'NSW Apr 2019'!N19&gt;0),IF($C$5*F25/'NSW Apr 2019'!AR19&lt;('NSW Apr 2019'!L19+'NSW Apr 2019'!M19),0,IF(($C$5*F25/'NSW Apr 2019'!AR19-'NSW Apr 2019'!L19+'NSW Apr 2019'!M19)&lt;=('NSW Apr 2019'!L19+'NSW Apr 2019'!M19+'NSW Apr 2019'!N19),((($C$5*F25/'NSW Apr 2019'!AR19-('NSW Apr 2019'!L19+'NSW Apr 2019'!M19))*'NSW Apr 2019'!AE19/100))*'NSW Apr 2019'!AR19,('NSW Apr 2019'!N19*'NSW Apr 2019'!AE19/100)*'NSW Apr 2019'!AR19)),0)</f>
        <v>0</v>
      </c>
      <c r="P25" s="158">
        <f>IF(AND('NSW Apr 2019'!N19&gt;0,'NSW Apr 2019'!O19&gt;0),IF($C$5*F25/'NSW Apr 2019'!AR19&lt;('NSW Apr 2019'!L19+'NSW Apr 2019'!M19+'NSW Apr 2019'!N19),0,IF(($C$5*F25/'NSW Apr 2019'!AR19-'NSW Apr 2019'!L19+'NSW Apr 2019'!M19+'NSW Apr 2019'!N19)&lt;=('NSW Apr 2019'!L19+'NSW Apr 2019'!M19+'NSW Apr 2019'!N19+'NSW Apr 2019'!O19),(($C$5*F25/'NSW Apr 2019'!AR19-('NSW Apr 2019'!L19+'NSW Apr 2019'!M19+'NSW Apr 2019'!N19))*'NSW Apr 2019'!AF19/100)*'NSW Apr 2019'!AR19,('NSW Apr 2019'!O19*'NSW Apr 2019'!AF19/100)*'NSW Apr 2019'!AR19)),0)</f>
        <v>0</v>
      </c>
      <c r="Q25" s="158">
        <f>IF(AND('NSW Apr 2019'!P19&gt;0,'NSW Apr 2019'!P19&gt;0),IF($C$5*F25/'NSW Apr 2019'!AR19&lt;('NSW Apr 2019'!L19+'NSW Apr 2019'!M19+'NSW Apr 2019'!N19+'NSW Apr 2019'!O19),0,IF(($C$5*F25/'NSW Apr 2019'!AR19-'NSW Apr 2019'!L19+'NSW Apr 2019'!M19+'NSW Apr 2019'!N19+'NSW Apr 2019'!O19)&lt;=('NSW Apr 2019'!L19+'NSW Apr 2019'!M19+'NSW Apr 2019'!N19+'NSW Apr 2019'!O19+'NSW Apr 2019'!P19),(($C$5*F25/'NSW Apr 2019'!AR19-('NSW Apr 2019'!L19+'NSW Apr 2019'!M19+'NSW Apr 2019'!N19+'NSW Apr 2019'!O19))*'NSW Apr 2019'!AG19/100)*'NSW Apr 2019'!AR19,('NSW Apr 2019'!P19*'NSW Apr 2019'!AG19/100)*'NSW Apr 2019'!AR19)),0)</f>
        <v>0</v>
      </c>
      <c r="R25" s="158">
        <f>IF(AND('NSW Apr 2019'!P19&gt;0,'NSW Apr 2019'!O19&gt;0),IF(($C$5*F25/'NSW Apr 2019'!AR19&lt;SUM('NSW Apr 2019'!L19:P19)),(0),($C$5*F25/'NSW Apr 2019'!AR19-SUM('NSW Apr 2019'!L19:P19))*'NSW Apr 2019'!AB19/100)* 'NSW Apr 2019'!AR19,IF(AND('NSW Apr 2019'!O19&gt;0,'NSW Apr 2019'!P19=""),IF(($C$5*F25/'NSW Apr 2019'!AR19&lt; SUM('NSW Apr 2019'!L19:O19)),(0),($C$5*F25/'NSW Apr 2019'!AR19-SUM('NSW Apr 2019'!L19:O19))*'NSW Apr 2019'!AG19/100)* 'NSW Apr 2019'!AR19,IF(AND('NSW Apr 2019'!N19&gt;0,'NSW Apr 2019'!O19=""),IF(($C$5*F25/'NSW Apr 2019'!AR19&lt; SUM('NSW Apr 2019'!L19:N19)),(0),($C$5*F25/'NSW Apr 2019'!AR19-SUM('NSW Apr 2019'!L19:N19))*'NSW Apr 2019'!AF19/100)* 'NSW Apr 2019'!AR19,IF(AND('NSW Apr 2019'!M19&gt;0,'NSW Apr 2019'!N19=""),IF(($C$5*F25/'NSW Apr 2019'!AR19&lt;'NSW Apr 2019'!M19+'NSW Apr 2019'!L19),(0),(($C$5*F25/'NSW Apr 2019'!AR19-('NSW Apr 2019'!M19+'NSW Apr 2019'!L19))*'NSW Apr 2019'!AE19/100))*'NSW Apr 2019'!AR19,IF(AND('NSW Apr 2019'!L19&gt;0,'NSW Apr 2019'!M19=""&gt;0),IF(($C$5*F25/'NSW Apr 2019'!AR19&lt;'NSW Apr 2019'!L19),(0),($C$5*F25/'NSW Apr 2019'!AR19-'NSW Apr 2019'!L19)*'NSW Apr 2019'!AD19/100)*'NSW Apr 2019'!AR19,0)))))</f>
        <v>0</v>
      </c>
      <c r="S25" s="251">
        <f t="shared" si="2"/>
        <v>2127.7999999999997</v>
      </c>
      <c r="T25" s="268">
        <f t="shared" si="3"/>
        <v>2400.0899999999997</v>
      </c>
      <c r="U25" s="151">
        <f t="shared" si="4"/>
        <v>2640.0989999999997</v>
      </c>
      <c r="V25" s="154">
        <f>'NSW Apr 2019'!AU19</f>
        <v>0</v>
      </c>
      <c r="W25" s="87">
        <f>'NSW Apr 2019'!AV19</f>
        <v>14</v>
      </c>
      <c r="X25" s="154">
        <f>'NSW Apr 2019'!AW19</f>
        <v>0</v>
      </c>
      <c r="Y25" s="87">
        <f>'NSW Apr 2019'!AX19</f>
        <v>0</v>
      </c>
      <c r="Z25" s="268" t="str">
        <f t="shared" si="5"/>
        <v>Guaranteed off usage</v>
      </c>
      <c r="AA25" s="256" t="s">
        <v>290</v>
      </c>
      <c r="AB25" s="256">
        <f t="shared" si="6"/>
        <v>2102.1979999999999</v>
      </c>
      <c r="AC25" s="254">
        <f t="shared" si="7"/>
        <v>2102.1979999999999</v>
      </c>
      <c r="AD25" s="248">
        <f t="shared" si="8"/>
        <v>2312.4178000000002</v>
      </c>
      <c r="AE25" s="238">
        <f t="shared" si="9"/>
        <v>2312.4178000000002</v>
      </c>
      <c r="AF25" s="152">
        <f>'NSW Apr 2019'!BG19</f>
        <v>12</v>
      </c>
      <c r="AG25" s="153" t="str">
        <f>'NSW Apr 2019'!BH19</f>
        <v>y</v>
      </c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</row>
    <row r="26" spans="1:148" ht="23" customHeight="1" thickTop="1">
      <c r="A26" s="429" t="str">
        <f>'NSW Apr 2019'!D20</f>
        <v>Envestra Tumut</v>
      </c>
      <c r="B26" s="130" t="str">
        <f>'NSW Apr 2019'!F20</f>
        <v>Origin Energy</v>
      </c>
      <c r="C26" s="130" t="str">
        <f>'NSW Apr 2019'!G20</f>
        <v>Business Saver</v>
      </c>
      <c r="D26" s="121">
        <f>365*'NSW Apr 2019'!H20/100</f>
        <v>331.20099999999996</v>
      </c>
      <c r="E26" s="281">
        <f>IF('NSW Apr 2019'!AQ20=3,0.5,IF('NSW Apr 2019'!AQ20=2,0.33,0))</f>
        <v>0.5</v>
      </c>
      <c r="F26" s="281">
        <f t="shared" si="1"/>
        <v>0.5</v>
      </c>
      <c r="G26" s="119">
        <f>IF('NSW Apr 2019'!K20="",($C$5*E26/'NSW Apr 2019'!AQ20*'NSW Apr 2019'!W20/100)*'NSW Apr 2019'!AQ20,IF($C$5*E26/'NSW Apr 2019'!AQ20&gt;='NSW Apr 2019'!L20,('NSW Apr 2019'!L20*'NSW Apr 2019'!W20/100)*'NSW Apr 2019'!AQ20,($C$5*E26/'NSW Apr 2019'!AQ20*'NSW Apr 2019'!W20/100)*'NSW Apr 2019'!AQ20))</f>
        <v>1115.0000000000002</v>
      </c>
      <c r="H26" s="129">
        <f>IF(AND('NSW Apr 2019'!L20&gt;0,'NSW Apr 2019'!M20&gt;0),IF($C$5*E26/'NSW Apr 2019'!AQ20&lt;'NSW Apr 2019'!L20,0,IF(($C$5*E26/'NSW Apr 2019'!AQ20-'NSW Apr 2019'!L20)&lt;=('NSW Apr 2019'!M20+'NSW Apr 2019'!L20),((($C$5*E26/'NSW Apr 2019'!AQ20-'NSW Apr 2019'!L20)*'NSW Apr 2019'!X20/100))*'NSW Apr 2019'!AQ20,((('NSW Apr 2019'!M20)*'NSW Apr 2019'!X20/100)*'NSW Apr 2019'!AQ20))),0)</f>
        <v>0</v>
      </c>
      <c r="I26" s="119">
        <f>IF(AND('NSW Apr 2019'!M20&gt;0,'NSW Apr 2019'!N20&gt;0),IF($C$5*E26/'NSW Apr 2019'!AQ20&lt;('NSW Apr 2019'!L20+'NSW Apr 2019'!M20),0,IF(($C$5*E26/'NSW Apr 2019'!AQ20-'NSW Apr 2019'!L20+'NSW Apr 2019'!M20)&lt;=('NSW Apr 2019'!L20+'NSW Apr 2019'!M20+'NSW Apr 2019'!N20),((($C$5*E26/'NSW Apr 2019'!AQ20-('NSW Apr 2019'!L20+'NSW Apr 2019'!M20))*'NSW Apr 2019'!Y20/100))*'NSW Apr 2019'!AQ20,('NSW Apr 2019'!N20*'NSW Apr 2019'!Y20/100)* 'NSW Apr 2019'!AQ20)),0)</f>
        <v>0</v>
      </c>
      <c r="J26" s="119">
        <f>IF(AND('NSW Apr 2019'!N20&gt;0,'NSW Apr 2019'!O20&gt;0),IF($C$5*E26/'NSW Apr 2019'!AQ20&lt;('NSW Apr 2019'!L20+'NSW Apr 2019'!M20+'NSW Apr 2019'!N20),0,IF(($C$5*E26/'NSW Apr 2019'!AQ20-'NSW Apr 2019'!L20+'NSW Apr 2019'!M20+'NSW Apr 2019'!N20)&lt;=('NSW Apr 2019'!L20+'NSW Apr 2019'!M20+'NSW Apr 2019'!N20+'NSW Apr 2019'!O20),(($C$5*E26/'NSW Apr 2019'!AQ20-('NSW Apr 2019'!L20+'NSW Apr 2019'!M20+'NSW Apr 2019'!N20))*'NSW Apr 2019'!Z20/100)*'NSW Apr 2019'!AQ20,('NSW Apr 2019'!O20*'NSW Apr 2019'!Z20/100)*'NSW Apr 2019'!AQ20)),0)</f>
        <v>0</v>
      </c>
      <c r="K26" s="119">
        <f>IF(AND('NSW Apr 2019'!O20&gt;0,'NSW Apr 2019'!P20&gt;0),IF($C$5*E26/'NSW Apr 2019'!AQ20&lt;('NSW Apr 2019'!L20+'NSW Apr 2019'!M20+'NSW Apr 2019'!N20+'NSW Apr 2019'!O20),0,IF(($C$5*E26/'NSW Apr 2019'!AQ20-'NSW Apr 2019'!L20+'NSW Apr 2019'!M20+'NSW Apr 2019'!N20+'NSW Apr 2019'!O20)&lt;=('NSW Apr 2019'!L20+'NSW Apr 2019'!M20+'NSW Apr 2019'!N20+'NSW Apr 2019'!O20+'NSW Apr 2019'!P20),(($C$5*E26/'NSW Apr 2019'!AQ20-('NSW Apr 2019'!L20+'NSW Apr 2019'!M20+'NSW Apr 2019'!N20+'NSW Apr 2019'!O20))*'NSW Apr 2019'!AA20/100)*'NSW Apr 2019'!AQ20,('NSW Apr 2019'!P20*'NSW Apr 2019'!AA20/100)*'NSW Apr 2019'!AQ20)),0)</f>
        <v>0</v>
      </c>
      <c r="L26" s="129">
        <f>IF(AND('NSW Apr 2019'!P20&gt;0,'NSW Apr 2019'!O20&gt;0),IF(($C$5*E26/'NSW Apr 2019'!AQ20&lt;SUM('NSW Apr 2019'!L20:P20)),(0),($C$5*E26/'NSW Apr 2019'!AQ20-SUM('NSW Apr 2019'!L20:P20))*'NSW Apr 2019'!AB20/100)* 'NSW Apr 2019'!AQ20,IF(AND('NSW Apr 2019'!O20&gt;0,'NSW Apr 2019'!P20=""),IF(($C$5*E26/'NSW Apr 2019'!AQ20&lt; SUM('NSW Apr 2019'!L20:O20)),(0),($C$5*E26/'NSW Apr 2019'!AQ20-SUM('NSW Apr 2019'!L20:O20))*'NSW Apr 2019'!AA20/100)* 'NSW Apr 2019'!AQ20,IF(AND('NSW Apr 2019'!N20&gt;0,'NSW Apr 2019'!O20=""),IF(($C$5*E26/'NSW Apr 2019'!AQ20&lt; SUM('NSW Apr 2019'!L20:N20)),(0),($C$5*E26/'NSW Apr 2019'!AQ20-SUM('NSW Apr 2019'!L20:N20))*'NSW Apr 2019'!Z20/100)* 'NSW Apr 2019'!AQ20,IF(AND('NSW Apr 2019'!M20&gt;0,'NSW Apr 2019'!N20=""),IF(($C$5*E26/'NSW Apr 2019'!AQ20&lt;'NSW Apr 2019'!M20+'NSW Apr 2019'!L20),(0),(($C$5*E26/'NSW Apr 2019'!AQ20-('NSW Apr 2019'!M20+'NSW Apr 2019'!L20))*'NSW Apr 2019'!Y20/100))*'NSW Apr 2019'!AQ20,IF(AND('NSW Apr 2019'!L20&gt;0,'NSW Apr 2019'!M20=""&gt;0),IF(($C$5*E26/'NSW Apr 2019'!AQ20&lt;'NSW Apr 2019'!L20),(0),($C$5*E26/'NSW Apr 2019'!AQ20-'NSW Apr 2019'!L20)*'NSW Apr 2019'!X20/100)*'NSW Apr 2019'!AQ20,0)))))</f>
        <v>0</v>
      </c>
      <c r="M26" s="129">
        <f>IF('NSW Apr 2019'!K20="",($C$5*F26/'NSW Apr 2019'!AR20*'NSW Apr 2019'!AC20/100)*'NSW Apr 2019'!AR20,IF($C$5*F26/'NSW Apr 2019'!AR20&gt;='NSW Apr 2019'!L20,('NSW Apr 2019'!L20*'NSW Apr 2019'!AC20/100)*'NSW Apr 2019'!AR20,($C$5*F26/'NSW Apr 2019'!AR20*'NSW Apr 2019'!AC20/100)*'NSW Apr 2019'!AR20))</f>
        <v>1115.0000000000002</v>
      </c>
      <c r="N26" s="129">
        <f>IF(AND('NSW Apr 2019'!L20&gt;0,'NSW Apr 2019'!M20&gt;0),IF($C$5*F26/'NSW Apr 2019'!AR20&lt;'NSW Apr 2019'!L20,0,IF(($C$5*F26/'NSW Apr 2019'!AR20-'NSW Apr 2019'!L20)&lt;=('NSW Apr 2019'!M20+'NSW Apr 2019'!L20),((($C$5*F26/'NSW Apr 2019'!AR20-'NSW Apr 2019'!L20)*'NSW Apr 2019'!AD20/100))*'NSW Apr 2019'!AR20,((('NSW Apr 2019'!M20)*'NSW Apr 2019'!AD20/100)*'NSW Apr 2019'!AR20))),0)</f>
        <v>0</v>
      </c>
      <c r="O26" s="129">
        <f>IF(AND('NSW Apr 2019'!M20&gt;0,'NSW Apr 2019'!N20&gt;0),IF($C$5*F26/'NSW Apr 2019'!AR20&lt;('NSW Apr 2019'!L20+'NSW Apr 2019'!M20),0,IF(($C$5*F26/'NSW Apr 2019'!AR20-'NSW Apr 2019'!L20+'NSW Apr 2019'!M20)&lt;=('NSW Apr 2019'!L20+'NSW Apr 2019'!M20+'NSW Apr 2019'!N20),((($C$5*F26/'NSW Apr 2019'!AR20-('NSW Apr 2019'!L20+'NSW Apr 2019'!M20))*'NSW Apr 2019'!AE20/100))*'NSW Apr 2019'!AR20,('NSW Apr 2019'!N20*'NSW Apr 2019'!AE20/100)*'NSW Apr 2019'!AR20)),0)</f>
        <v>0</v>
      </c>
      <c r="P26" s="129">
        <f>IF(AND('NSW Apr 2019'!N20&gt;0,'NSW Apr 2019'!O20&gt;0),IF($C$5*F26/'NSW Apr 2019'!AR20&lt;('NSW Apr 2019'!L20+'NSW Apr 2019'!M20+'NSW Apr 2019'!N20),0,IF(($C$5*F26/'NSW Apr 2019'!AR20-'NSW Apr 2019'!L20+'NSW Apr 2019'!M20+'NSW Apr 2019'!N20)&lt;=('NSW Apr 2019'!L20+'NSW Apr 2019'!M20+'NSW Apr 2019'!N20+'NSW Apr 2019'!O20),(($C$5*F26/'NSW Apr 2019'!AR20-('NSW Apr 2019'!L20+'NSW Apr 2019'!M20+'NSW Apr 2019'!N20))*'NSW Apr 2019'!AF20/100)*'NSW Apr 2019'!AR20,('NSW Apr 2019'!O20*'NSW Apr 2019'!AF20/100)*'NSW Apr 2019'!AR20)),0)</f>
        <v>0</v>
      </c>
      <c r="Q26" s="129">
        <f>IF(AND('NSW Apr 2019'!P20&gt;0,'NSW Apr 2019'!P20&gt;0),IF($C$5*F26/'NSW Apr 2019'!AR20&lt;('NSW Apr 2019'!L20+'NSW Apr 2019'!M20+'NSW Apr 2019'!N20+'NSW Apr 2019'!O20),0,IF(($C$5*F26/'NSW Apr 2019'!AR20-'NSW Apr 2019'!L20+'NSW Apr 2019'!M20+'NSW Apr 2019'!N20+'NSW Apr 2019'!O20)&lt;=('NSW Apr 2019'!L20+'NSW Apr 2019'!M20+'NSW Apr 2019'!N20+'NSW Apr 2019'!O20+'NSW Apr 2019'!P20),(($C$5*F26/'NSW Apr 2019'!AR20-('NSW Apr 2019'!L20+'NSW Apr 2019'!M20+'NSW Apr 2019'!N20+'NSW Apr 2019'!O20))*'NSW Apr 2019'!AG20/100)*'NSW Apr 2019'!AR20,('NSW Apr 2019'!P20*'NSW Apr 2019'!AG20/100)*'NSW Apr 2019'!AR20)),0)</f>
        <v>0</v>
      </c>
      <c r="R26" s="129">
        <f>IF(AND('NSW Apr 2019'!P20&gt;0,'NSW Apr 2019'!O20&gt;0),IF(($C$5*F26/'NSW Apr 2019'!AR20&lt;SUM('NSW Apr 2019'!L20:P20)),(0),($C$5*F26/'NSW Apr 2019'!AR20-SUM('NSW Apr 2019'!L20:P20))*'NSW Apr 2019'!AB20/100)* 'NSW Apr 2019'!AR20,IF(AND('NSW Apr 2019'!O20&gt;0,'NSW Apr 2019'!P20=""),IF(($C$5*F26/'NSW Apr 2019'!AR20&lt; SUM('NSW Apr 2019'!L20:O20)),(0),($C$5*F26/'NSW Apr 2019'!AR20-SUM('NSW Apr 2019'!L20:O20))*'NSW Apr 2019'!AG20/100)* 'NSW Apr 2019'!AR20,IF(AND('NSW Apr 2019'!N20&gt;0,'NSW Apr 2019'!O20=""),IF(($C$5*F26/'NSW Apr 2019'!AR20&lt; SUM('NSW Apr 2019'!L20:N20)),(0),($C$5*F26/'NSW Apr 2019'!AR20-SUM('NSW Apr 2019'!L20:N20))*'NSW Apr 2019'!AF20/100)* 'NSW Apr 2019'!AR20,IF(AND('NSW Apr 2019'!M20&gt;0,'NSW Apr 2019'!N20=""),IF(($C$5*F26/'NSW Apr 2019'!AR20&lt;'NSW Apr 2019'!M20+'NSW Apr 2019'!L20),(0),(($C$5*F26/'NSW Apr 2019'!AR20-('NSW Apr 2019'!M20+'NSW Apr 2019'!L20))*'NSW Apr 2019'!AE20/100))*'NSW Apr 2019'!AR20,IF(AND('NSW Apr 2019'!L20&gt;0,'NSW Apr 2019'!M20=""&gt;0),IF(($C$5*F26/'NSW Apr 2019'!AR20&lt;'NSW Apr 2019'!L20),(0),($C$5*F26/'NSW Apr 2019'!AR20-'NSW Apr 2019'!L20)*'NSW Apr 2019'!AD20/100)*'NSW Apr 2019'!AR20,0)))))</f>
        <v>0</v>
      </c>
      <c r="S26" s="250">
        <f t="shared" si="2"/>
        <v>2230.0000000000005</v>
      </c>
      <c r="T26" s="283">
        <f t="shared" si="3"/>
        <v>2561.2010000000005</v>
      </c>
      <c r="U26" s="145">
        <f t="shared" si="4"/>
        <v>2817.3211000000006</v>
      </c>
      <c r="V26" s="130">
        <f>'NSW Apr 2019'!AU20</f>
        <v>0</v>
      </c>
      <c r="W26" s="130">
        <f>'NSW Apr 2019'!AV20</f>
        <v>14</v>
      </c>
      <c r="X26" s="130">
        <f>'NSW Apr 2019'!AW20</f>
        <v>0</v>
      </c>
      <c r="Y26" s="130">
        <f>'NSW Apr 2019'!AX20</f>
        <v>0</v>
      </c>
      <c r="Z26" s="283" t="str">
        <f t="shared" si="5"/>
        <v>Guaranteed off usage</v>
      </c>
      <c r="AA26" s="253" t="s">
        <v>290</v>
      </c>
      <c r="AB26" s="255">
        <f t="shared" si="6"/>
        <v>2249.0010000000002</v>
      </c>
      <c r="AC26" s="253">
        <f t="shared" si="7"/>
        <v>2249.0010000000002</v>
      </c>
      <c r="AD26" s="247">
        <f t="shared" si="8"/>
        <v>2473.9011000000005</v>
      </c>
      <c r="AE26" s="237">
        <f t="shared" si="9"/>
        <v>2473.9011000000005</v>
      </c>
      <c r="AF26" s="160">
        <f>'NSW Apr 2019'!BG20</f>
        <v>12</v>
      </c>
      <c r="AG26" s="143" t="str">
        <f>'NSW Apr 2019'!BH20</f>
        <v>y</v>
      </c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</row>
    <row r="27" spans="1:148" ht="23" customHeight="1" thickBot="1">
      <c r="A27" s="430"/>
      <c r="B27" s="87" t="str">
        <f>'NSW Apr 2019'!F21</f>
        <v>Red Energy</v>
      </c>
      <c r="C27" s="87" t="str">
        <f>'NSW Apr 2019'!G21</f>
        <v xml:space="preserve">Easy Saver </v>
      </c>
      <c r="D27" s="146">
        <f>365*'NSW Apr 2019'!H21/100</f>
        <v>339.45</v>
      </c>
      <c r="E27" s="280">
        <f>IF('NSW Apr 2019'!AQ21=3,0.5,IF('NSW Apr 2019'!AQ21=2,0.33,0))</f>
        <v>0.5</v>
      </c>
      <c r="F27" s="280">
        <f t="shared" si="1"/>
        <v>0.5</v>
      </c>
      <c r="G27" s="146">
        <f>IF('NSW Apr 2019'!K21="",($C$5*E27/'NSW Apr 2019'!AQ21*'NSW Apr 2019'!W21/100)*'NSW Apr 2019'!AQ21,IF($C$5*E27/'NSW Apr 2019'!AQ21&gt;='NSW Apr 2019'!L21,('NSW Apr 2019'!L21*'NSW Apr 2019'!W21/100)*'NSW Apr 2019'!AQ21,($C$5*E27/'NSW Apr 2019'!AQ21*'NSW Apr 2019'!W21/100)*'NSW Apr 2019'!AQ21))</f>
        <v>1075</v>
      </c>
      <c r="H27" s="158">
        <f>IF(AND('NSW Apr 2019'!L21&gt;0,'NSW Apr 2019'!M21&gt;0),IF($C$5*E27/'NSW Apr 2019'!AQ21&lt;'NSW Apr 2019'!L21,0,IF(($C$5*E27/'NSW Apr 2019'!AQ21-'NSW Apr 2019'!L21)&lt;=('NSW Apr 2019'!M21+'NSW Apr 2019'!L21),((($C$5*E27/'NSW Apr 2019'!AQ21-'NSW Apr 2019'!L21)*'NSW Apr 2019'!X21/100))*'NSW Apr 2019'!AQ21,((('NSW Apr 2019'!M21)*'NSW Apr 2019'!X21/100)*'NSW Apr 2019'!AQ21))),0)</f>
        <v>0</v>
      </c>
      <c r="I27" s="146">
        <f>IF(AND('NSW Apr 2019'!M21&gt;0,'NSW Apr 2019'!N21&gt;0),IF($C$5*E27/'NSW Apr 2019'!AQ21&lt;('NSW Apr 2019'!L21+'NSW Apr 2019'!M21),0,IF(($C$5*E27/'NSW Apr 2019'!AQ21-'NSW Apr 2019'!L21+'NSW Apr 2019'!M21)&lt;=('NSW Apr 2019'!L21+'NSW Apr 2019'!M21+'NSW Apr 2019'!N21),((($C$5*E27/'NSW Apr 2019'!AQ21-('NSW Apr 2019'!L21+'NSW Apr 2019'!M21))*'NSW Apr 2019'!Y21/100))*'NSW Apr 2019'!AQ21,('NSW Apr 2019'!N21*'NSW Apr 2019'!Y21/100)* 'NSW Apr 2019'!AQ21)),0)</f>
        <v>0</v>
      </c>
      <c r="J27" s="146">
        <f>IF(AND('NSW Apr 2019'!N21&gt;0,'NSW Apr 2019'!O21&gt;0),IF($C$5*E27/'NSW Apr 2019'!AQ21&lt;('NSW Apr 2019'!L21+'NSW Apr 2019'!M21+'NSW Apr 2019'!N21),0,IF(($C$5*E27/'NSW Apr 2019'!AQ21-'NSW Apr 2019'!L21+'NSW Apr 2019'!M21+'NSW Apr 2019'!N21)&lt;=('NSW Apr 2019'!L21+'NSW Apr 2019'!M21+'NSW Apr 2019'!N21+'NSW Apr 2019'!O21),(($C$5*E27/'NSW Apr 2019'!AQ21-('NSW Apr 2019'!L21+'NSW Apr 2019'!M21+'NSW Apr 2019'!N21))*'NSW Apr 2019'!Z21/100)*'NSW Apr 2019'!AQ21,('NSW Apr 2019'!O21*'NSW Apr 2019'!Z21/100)*'NSW Apr 2019'!AQ21)),0)</f>
        <v>0</v>
      </c>
      <c r="K27" s="146">
        <f>IF(AND('NSW Apr 2019'!O21&gt;0,'NSW Apr 2019'!P21&gt;0),IF($C$5*E27/'NSW Apr 2019'!AQ21&lt;('NSW Apr 2019'!L21+'NSW Apr 2019'!M21+'NSW Apr 2019'!N21+'NSW Apr 2019'!O21),0,IF(($C$5*E27/'NSW Apr 2019'!AQ21-'NSW Apr 2019'!L21+'NSW Apr 2019'!M21+'NSW Apr 2019'!N21+'NSW Apr 2019'!O21)&lt;=('NSW Apr 2019'!L21+'NSW Apr 2019'!M21+'NSW Apr 2019'!N21+'NSW Apr 2019'!O21+'NSW Apr 2019'!P21),(($C$5*E27/'NSW Apr 2019'!AQ21-('NSW Apr 2019'!L21+'NSW Apr 2019'!M21+'NSW Apr 2019'!N21+'NSW Apr 2019'!O21))*'NSW Apr 2019'!AA21/100)*'NSW Apr 2019'!AQ21,('NSW Apr 2019'!P21*'NSW Apr 2019'!AA21/100)*'NSW Apr 2019'!AQ21)),0)</f>
        <v>0</v>
      </c>
      <c r="L27" s="158">
        <f>IF(AND('NSW Apr 2019'!P21&gt;0,'NSW Apr 2019'!O21&gt;0),IF(($C$5*E27/'NSW Apr 2019'!AQ21&lt;SUM('NSW Apr 2019'!L21:P21)),(0),($C$5*E27/'NSW Apr 2019'!AQ21-SUM('NSW Apr 2019'!L21:P21))*'NSW Apr 2019'!AB21/100)* 'NSW Apr 2019'!AQ21,IF(AND('NSW Apr 2019'!O21&gt;0,'NSW Apr 2019'!P21=""),IF(($C$5*E27/'NSW Apr 2019'!AQ21&lt; SUM('NSW Apr 2019'!L21:O21)),(0),($C$5*E27/'NSW Apr 2019'!AQ21-SUM('NSW Apr 2019'!L21:O21))*'NSW Apr 2019'!AA21/100)* 'NSW Apr 2019'!AQ21,IF(AND('NSW Apr 2019'!N21&gt;0,'NSW Apr 2019'!O21=""),IF(($C$5*E27/'NSW Apr 2019'!AQ21&lt; SUM('NSW Apr 2019'!L21:N21)),(0),($C$5*E27/'NSW Apr 2019'!AQ21-SUM('NSW Apr 2019'!L21:N21))*'NSW Apr 2019'!Z21/100)* 'NSW Apr 2019'!AQ21,IF(AND('NSW Apr 2019'!M21&gt;0,'NSW Apr 2019'!N21=""),IF(($C$5*E27/'NSW Apr 2019'!AQ21&lt;'NSW Apr 2019'!M21+'NSW Apr 2019'!L21),(0),(($C$5*E27/'NSW Apr 2019'!AQ21-('NSW Apr 2019'!M21+'NSW Apr 2019'!L21))*'NSW Apr 2019'!Y21/100))*'NSW Apr 2019'!AQ21,IF(AND('NSW Apr 2019'!L21&gt;0,'NSW Apr 2019'!M21=""&gt;0),IF(($C$5*E27/'NSW Apr 2019'!AQ21&lt;'NSW Apr 2019'!L21),(0),($C$5*E27/'NSW Apr 2019'!AQ21-'NSW Apr 2019'!L21)*'NSW Apr 2019'!X21/100)*'NSW Apr 2019'!AQ21,0)))))</f>
        <v>0</v>
      </c>
      <c r="M27" s="158">
        <f>IF('NSW Apr 2019'!K21="",($C$5*F27/'NSW Apr 2019'!AR21*'NSW Apr 2019'!AC21/100)*'NSW Apr 2019'!AR21,IF($C$5*F27/'NSW Apr 2019'!AR21&gt;='NSW Apr 2019'!L21,('NSW Apr 2019'!L21*'NSW Apr 2019'!AC21/100)*'NSW Apr 2019'!AR21,($C$5*F27/'NSW Apr 2019'!AR21*'NSW Apr 2019'!AC21/100)*'NSW Apr 2019'!AR21))</f>
        <v>1075</v>
      </c>
      <c r="N27" s="158">
        <f>IF(AND('NSW Apr 2019'!L21&gt;0,'NSW Apr 2019'!M21&gt;0),IF($C$5*F27/'NSW Apr 2019'!AR21&lt;'NSW Apr 2019'!L21,0,IF(($C$5*F27/'NSW Apr 2019'!AR21-'NSW Apr 2019'!L21)&lt;=('NSW Apr 2019'!M21+'NSW Apr 2019'!L21),((($C$5*F27/'NSW Apr 2019'!AR21-'NSW Apr 2019'!L21)*'NSW Apr 2019'!AD21/100))*'NSW Apr 2019'!AR21,((('NSW Apr 2019'!M21)*'NSW Apr 2019'!AD21/100)*'NSW Apr 2019'!AR21))),0)</f>
        <v>0</v>
      </c>
      <c r="O27" s="158">
        <f>IF(AND('NSW Apr 2019'!M21&gt;0,'NSW Apr 2019'!N21&gt;0),IF($C$5*F27/'NSW Apr 2019'!AR21&lt;('NSW Apr 2019'!L21+'NSW Apr 2019'!M21),0,IF(($C$5*F27/'NSW Apr 2019'!AR21-'NSW Apr 2019'!L21+'NSW Apr 2019'!M21)&lt;=('NSW Apr 2019'!L21+'NSW Apr 2019'!M21+'NSW Apr 2019'!N21),((($C$5*F27/'NSW Apr 2019'!AR21-('NSW Apr 2019'!L21+'NSW Apr 2019'!M21))*'NSW Apr 2019'!AE21/100))*'NSW Apr 2019'!AR21,('NSW Apr 2019'!N21*'NSW Apr 2019'!AE21/100)*'NSW Apr 2019'!AR21)),0)</f>
        <v>0</v>
      </c>
      <c r="P27" s="158">
        <f>IF(AND('NSW Apr 2019'!N21&gt;0,'NSW Apr 2019'!O21&gt;0),IF($C$5*F27/'NSW Apr 2019'!AR21&lt;('NSW Apr 2019'!L21+'NSW Apr 2019'!M21+'NSW Apr 2019'!N21),0,IF(($C$5*F27/'NSW Apr 2019'!AR21-'NSW Apr 2019'!L21+'NSW Apr 2019'!M21+'NSW Apr 2019'!N21)&lt;=('NSW Apr 2019'!L21+'NSW Apr 2019'!M21+'NSW Apr 2019'!N21+'NSW Apr 2019'!O21),(($C$5*F27/'NSW Apr 2019'!AR21-('NSW Apr 2019'!L21+'NSW Apr 2019'!M21+'NSW Apr 2019'!N21))*'NSW Apr 2019'!AF21/100)*'NSW Apr 2019'!AR21,('NSW Apr 2019'!O21*'NSW Apr 2019'!AF21/100)*'NSW Apr 2019'!AR21)),0)</f>
        <v>0</v>
      </c>
      <c r="Q27" s="158">
        <f>IF(AND('NSW Apr 2019'!P21&gt;0,'NSW Apr 2019'!P21&gt;0),IF($C$5*F27/'NSW Apr 2019'!AR21&lt;('NSW Apr 2019'!L21+'NSW Apr 2019'!M21+'NSW Apr 2019'!N21+'NSW Apr 2019'!O21),0,IF(($C$5*F27/'NSW Apr 2019'!AR21-'NSW Apr 2019'!L21+'NSW Apr 2019'!M21+'NSW Apr 2019'!N21+'NSW Apr 2019'!O21)&lt;=('NSW Apr 2019'!L21+'NSW Apr 2019'!M21+'NSW Apr 2019'!N21+'NSW Apr 2019'!O21+'NSW Apr 2019'!P21),(($C$5*F27/'NSW Apr 2019'!AR21-('NSW Apr 2019'!L21+'NSW Apr 2019'!M21+'NSW Apr 2019'!N21+'NSW Apr 2019'!O21))*'NSW Apr 2019'!AG21/100)*'NSW Apr 2019'!AR21,('NSW Apr 2019'!P21*'NSW Apr 2019'!AG21/100)*'NSW Apr 2019'!AR21)),0)</f>
        <v>0</v>
      </c>
      <c r="R27" s="158">
        <f>IF(AND('NSW Apr 2019'!P21&gt;0,'NSW Apr 2019'!O21&gt;0),IF(($C$5*F27/'NSW Apr 2019'!AR21&lt;SUM('NSW Apr 2019'!L21:P21)),(0),($C$5*F27/'NSW Apr 2019'!AR21-SUM('NSW Apr 2019'!L21:P21))*'NSW Apr 2019'!AB21/100)* 'NSW Apr 2019'!AR21,IF(AND('NSW Apr 2019'!O21&gt;0,'NSW Apr 2019'!P21=""),IF(($C$5*F27/'NSW Apr 2019'!AR21&lt; SUM('NSW Apr 2019'!L21:O21)),(0),($C$5*F27/'NSW Apr 2019'!AR21-SUM('NSW Apr 2019'!L21:O21))*'NSW Apr 2019'!AG21/100)* 'NSW Apr 2019'!AR21,IF(AND('NSW Apr 2019'!N21&gt;0,'NSW Apr 2019'!O21=""),IF(($C$5*F27/'NSW Apr 2019'!AR21&lt; SUM('NSW Apr 2019'!L21:N21)),(0),($C$5*F27/'NSW Apr 2019'!AR21-SUM('NSW Apr 2019'!L21:N21))*'NSW Apr 2019'!AF21/100)* 'NSW Apr 2019'!AR21,IF(AND('NSW Apr 2019'!M21&gt;0,'NSW Apr 2019'!N21=""),IF(($C$5*F27/'NSW Apr 2019'!AR21&lt;'NSW Apr 2019'!M21+'NSW Apr 2019'!L21),(0),(($C$5*F27/'NSW Apr 2019'!AR21-('NSW Apr 2019'!M21+'NSW Apr 2019'!L21))*'NSW Apr 2019'!AE21/100))*'NSW Apr 2019'!AR21,IF(AND('NSW Apr 2019'!L21&gt;0,'NSW Apr 2019'!M21=""&gt;0),IF(($C$5*F27/'NSW Apr 2019'!AR21&lt;'NSW Apr 2019'!L21),(0),($C$5*F27/'NSW Apr 2019'!AR21-'NSW Apr 2019'!L21)*'NSW Apr 2019'!AD21/100)*'NSW Apr 2019'!AR21,0)))))</f>
        <v>0</v>
      </c>
      <c r="S27" s="251">
        <f t="shared" si="2"/>
        <v>2150</v>
      </c>
      <c r="T27" s="284">
        <f t="shared" si="3"/>
        <v>2489.4499999999998</v>
      </c>
      <c r="U27" s="161">
        <f t="shared" si="4"/>
        <v>2738.395</v>
      </c>
      <c r="V27" s="87">
        <f>'NSW Apr 2019'!AU21</f>
        <v>0</v>
      </c>
      <c r="W27" s="87">
        <f>'NSW Apr 2019'!AV21</f>
        <v>0</v>
      </c>
      <c r="X27" s="87">
        <f>'NSW Apr 2019'!AW21</f>
        <v>10</v>
      </c>
      <c r="Y27" s="87">
        <f>'NSW Apr 2019'!AX21</f>
        <v>0</v>
      </c>
      <c r="Z27" s="254" t="str">
        <f t="shared" si="5"/>
        <v>Pay-on-time off bill</v>
      </c>
      <c r="AA27" s="254" t="s">
        <v>290</v>
      </c>
      <c r="AB27" s="256">
        <f t="shared" si="6"/>
        <v>2489.4499999999998</v>
      </c>
      <c r="AC27" s="254">
        <f t="shared" si="7"/>
        <v>2240.5049999999997</v>
      </c>
      <c r="AD27" s="248">
        <f t="shared" si="8"/>
        <v>2738.395</v>
      </c>
      <c r="AE27" s="258">
        <f t="shared" si="9"/>
        <v>2464.5554999999999</v>
      </c>
      <c r="AF27" s="152">
        <f>'NSW Apr 2019'!BG21</f>
        <v>0</v>
      </c>
      <c r="AG27" s="162" t="str">
        <f>'NSW Apr 2019'!BH21</f>
        <v>n</v>
      </c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</row>
    <row r="28" spans="1:148" ht="23" customHeight="1" thickTop="1" thickBot="1">
      <c r="A28" s="118" t="str">
        <f>'NSW Apr 2019'!D22</f>
        <v>Envestra Wagga Wagga</v>
      </c>
      <c r="B28" s="163" t="str">
        <f>'NSW Apr 2019'!F22</f>
        <v>Origin Energy</v>
      </c>
      <c r="C28" s="163" t="str">
        <f>'NSW Apr 2019'!G22</f>
        <v>Business Saver</v>
      </c>
      <c r="D28" s="164">
        <f>365*'NSW Apr 2019'!H22/100</f>
        <v>413.32599999999996</v>
      </c>
      <c r="E28" s="282">
        <f>IF('NSW Apr 2019'!AQ22=3,0.5,IF('NSW Apr 2019'!AQ22=2,0.33,0))</f>
        <v>0.5</v>
      </c>
      <c r="F28" s="282">
        <f t="shared" si="1"/>
        <v>0.5</v>
      </c>
      <c r="G28" s="164">
        <f>IF('NSW Apr 2019'!K22="",($C$5*E28/'NSW Apr 2019'!AQ22*'NSW Apr 2019'!W22/100)*'NSW Apr 2019'!AQ22,IF($C$5*E28/'NSW Apr 2019'!AQ22&gt;='NSW Apr 2019'!L22,('NSW Apr 2019'!L22*'NSW Apr 2019'!W22/100)*'NSW Apr 2019'!AQ22,($C$5*E28/'NSW Apr 2019'!AQ22*'NSW Apr 2019'!W22/100)*'NSW Apr 2019'!AQ22))</f>
        <v>840</v>
      </c>
      <c r="H28" s="246">
        <f>IF(AND('NSW Apr 2019'!L22&gt;0,'NSW Apr 2019'!M22&gt;0),IF($C$5*E28/'NSW Apr 2019'!AQ22&lt;'NSW Apr 2019'!L22,0,IF(($C$5*E28/'NSW Apr 2019'!AQ22-'NSW Apr 2019'!L22)&lt;=('NSW Apr 2019'!M22+'NSW Apr 2019'!L22),((($C$5*E28/'NSW Apr 2019'!AQ22-'NSW Apr 2019'!L22)*'NSW Apr 2019'!X22/100))*'NSW Apr 2019'!AQ22,((('NSW Apr 2019'!M22)*'NSW Apr 2019'!X22/100)*'NSW Apr 2019'!AQ22))),0)</f>
        <v>0</v>
      </c>
      <c r="I28" s="164">
        <f>IF(AND('NSW Apr 2019'!M22&gt;0,'NSW Apr 2019'!N22&gt;0),IF($C$5*E28/'NSW Apr 2019'!AQ22&lt;('NSW Apr 2019'!L22+'NSW Apr 2019'!M22),0,IF(($C$5*E28/'NSW Apr 2019'!AQ22-'NSW Apr 2019'!L22+'NSW Apr 2019'!M22)&lt;=('NSW Apr 2019'!L22+'NSW Apr 2019'!M22+'NSW Apr 2019'!N22),((($C$5*E28/'NSW Apr 2019'!AQ22-('NSW Apr 2019'!L22+'NSW Apr 2019'!M22))*'NSW Apr 2019'!Y22/100))*'NSW Apr 2019'!AQ22,('NSW Apr 2019'!N22*'NSW Apr 2019'!Y22/100)* 'NSW Apr 2019'!AQ22)),0)</f>
        <v>0</v>
      </c>
      <c r="J28" s="164">
        <f>IF(AND('NSW Apr 2019'!N22&gt;0,'NSW Apr 2019'!O22&gt;0),IF($C$5*E28/'NSW Apr 2019'!AQ22&lt;('NSW Apr 2019'!L22+'NSW Apr 2019'!M22+'NSW Apr 2019'!N22),0,IF(($C$5*E28/'NSW Apr 2019'!AQ22-'NSW Apr 2019'!L22+'NSW Apr 2019'!M22+'NSW Apr 2019'!N22)&lt;=('NSW Apr 2019'!L22+'NSW Apr 2019'!M22+'NSW Apr 2019'!N22+'NSW Apr 2019'!O22),(($C$5*E28/'NSW Apr 2019'!AQ22-('NSW Apr 2019'!L22+'NSW Apr 2019'!M22+'NSW Apr 2019'!N22))*'NSW Apr 2019'!Z22/100)*'NSW Apr 2019'!AQ22,('NSW Apr 2019'!O22*'NSW Apr 2019'!Z22/100)*'NSW Apr 2019'!AQ22)),0)</f>
        <v>0</v>
      </c>
      <c r="K28" s="164">
        <f>IF(AND('NSW Apr 2019'!O22&gt;0,'NSW Apr 2019'!P22&gt;0),IF($C$5*E28/'NSW Apr 2019'!AQ22&lt;('NSW Apr 2019'!L22+'NSW Apr 2019'!M22+'NSW Apr 2019'!N22+'NSW Apr 2019'!O22),0,IF(($C$5*E28/'NSW Apr 2019'!AQ22-'NSW Apr 2019'!L22+'NSW Apr 2019'!M22+'NSW Apr 2019'!N22+'NSW Apr 2019'!O22)&lt;=('NSW Apr 2019'!L22+'NSW Apr 2019'!M22+'NSW Apr 2019'!N22+'NSW Apr 2019'!O22+'NSW Apr 2019'!P22),(($C$5*E28/'NSW Apr 2019'!AQ22-('NSW Apr 2019'!L22+'NSW Apr 2019'!M22+'NSW Apr 2019'!N22+'NSW Apr 2019'!O22))*'NSW Apr 2019'!AA22/100)*'NSW Apr 2019'!AQ22,('NSW Apr 2019'!P22*'NSW Apr 2019'!AA22/100)*'NSW Apr 2019'!AQ22)),0)</f>
        <v>0</v>
      </c>
      <c r="L28" s="246">
        <f>IF(AND('NSW Apr 2019'!P22&gt;0,'NSW Apr 2019'!O22&gt;0),IF(($C$5*E28/'NSW Apr 2019'!AQ22&lt;SUM('NSW Apr 2019'!L22:P22)),(0),($C$5*E28/'NSW Apr 2019'!AQ22-SUM('NSW Apr 2019'!L22:P22))*'NSW Apr 2019'!AB22/100)* 'NSW Apr 2019'!AQ22,IF(AND('NSW Apr 2019'!O22&gt;0,'NSW Apr 2019'!P22=""),IF(($C$5*E28/'NSW Apr 2019'!AQ22&lt; SUM('NSW Apr 2019'!L22:O22)),(0),($C$5*E28/'NSW Apr 2019'!AQ22-SUM('NSW Apr 2019'!L22:O22))*'NSW Apr 2019'!AA22/100)* 'NSW Apr 2019'!AQ22,IF(AND('NSW Apr 2019'!N22&gt;0,'NSW Apr 2019'!O22=""),IF(($C$5*E28/'NSW Apr 2019'!AQ22&lt; SUM('NSW Apr 2019'!L22:N22)),(0),($C$5*E28/'NSW Apr 2019'!AQ22-SUM('NSW Apr 2019'!L22:N22))*'NSW Apr 2019'!Z22/100)* 'NSW Apr 2019'!AQ22,IF(AND('NSW Apr 2019'!M22&gt;0,'NSW Apr 2019'!N22=""),IF(($C$5*E28/'NSW Apr 2019'!AQ22&lt;'NSW Apr 2019'!M22+'NSW Apr 2019'!L22),(0),(($C$5*E28/'NSW Apr 2019'!AQ22-('NSW Apr 2019'!M22+'NSW Apr 2019'!L22))*'NSW Apr 2019'!Y22/100))*'NSW Apr 2019'!AQ22,IF(AND('NSW Apr 2019'!L22&gt;0,'NSW Apr 2019'!M22=""&gt;0),IF(($C$5*E28/'NSW Apr 2019'!AQ22&lt;'NSW Apr 2019'!L22),(0),($C$5*E28/'NSW Apr 2019'!AQ22-'NSW Apr 2019'!L22)*'NSW Apr 2019'!X22/100)*'NSW Apr 2019'!AQ22,0)))))</f>
        <v>0</v>
      </c>
      <c r="M28" s="246">
        <f>IF('NSW Apr 2019'!K22="",($C$5*F28/'NSW Apr 2019'!AR22*'NSW Apr 2019'!AC22/100)*'NSW Apr 2019'!AR22,IF($C$5*F28/'NSW Apr 2019'!AR22&gt;='NSW Apr 2019'!L22,('NSW Apr 2019'!L22*'NSW Apr 2019'!AC22/100)*'NSW Apr 2019'!AR22,($C$5*F28/'NSW Apr 2019'!AR22*'NSW Apr 2019'!AC22/100)*'NSW Apr 2019'!AR22))</f>
        <v>840</v>
      </c>
      <c r="N28" s="246">
        <f>IF(AND('NSW Apr 2019'!L22&gt;0,'NSW Apr 2019'!M22&gt;0),IF($C$5*F28/'NSW Apr 2019'!AR22&lt;'NSW Apr 2019'!L22,0,IF(($C$5*F28/'NSW Apr 2019'!AR22-'NSW Apr 2019'!L22)&lt;=('NSW Apr 2019'!M22+'NSW Apr 2019'!L22),((($C$5*F28/'NSW Apr 2019'!AR22-'NSW Apr 2019'!L22)*'NSW Apr 2019'!AD22/100))*'NSW Apr 2019'!AR22,((('NSW Apr 2019'!M22)*'NSW Apr 2019'!AD22/100)*'NSW Apr 2019'!AR22))),0)</f>
        <v>0</v>
      </c>
      <c r="O28" s="246">
        <f>IF(AND('NSW Apr 2019'!M22&gt;0,'NSW Apr 2019'!N22&gt;0),IF($C$5*F28/'NSW Apr 2019'!AR22&lt;('NSW Apr 2019'!L22+'NSW Apr 2019'!M22),0,IF(($C$5*F28/'NSW Apr 2019'!AR22-'NSW Apr 2019'!L22+'NSW Apr 2019'!M22)&lt;=('NSW Apr 2019'!L22+'NSW Apr 2019'!M22+'NSW Apr 2019'!N22),((($C$5*F28/'NSW Apr 2019'!AR22-('NSW Apr 2019'!L22+'NSW Apr 2019'!M22))*'NSW Apr 2019'!AE22/100))*'NSW Apr 2019'!AR22,('NSW Apr 2019'!N22*'NSW Apr 2019'!AE22/100)*'NSW Apr 2019'!AR22)),0)</f>
        <v>0</v>
      </c>
      <c r="P28" s="246">
        <f>IF(AND('NSW Apr 2019'!N22&gt;0,'NSW Apr 2019'!O22&gt;0),IF($C$5*F28/'NSW Apr 2019'!AR22&lt;('NSW Apr 2019'!L22+'NSW Apr 2019'!M22+'NSW Apr 2019'!N22),0,IF(($C$5*F28/'NSW Apr 2019'!AR22-'NSW Apr 2019'!L22+'NSW Apr 2019'!M22+'NSW Apr 2019'!N22)&lt;=('NSW Apr 2019'!L22+'NSW Apr 2019'!M22+'NSW Apr 2019'!N22+'NSW Apr 2019'!O22),(($C$5*F28/'NSW Apr 2019'!AR22-('NSW Apr 2019'!L22+'NSW Apr 2019'!M22+'NSW Apr 2019'!N22))*'NSW Apr 2019'!AF22/100)*'NSW Apr 2019'!AR22,('NSW Apr 2019'!O22*'NSW Apr 2019'!AF22/100)*'NSW Apr 2019'!AR22)),0)</f>
        <v>0</v>
      </c>
      <c r="Q28" s="246">
        <f>IF(AND('NSW Apr 2019'!P22&gt;0,'NSW Apr 2019'!P22&gt;0),IF($C$5*F28/'NSW Apr 2019'!AR22&lt;('NSW Apr 2019'!L22+'NSW Apr 2019'!M22+'NSW Apr 2019'!N22+'NSW Apr 2019'!O22),0,IF(($C$5*F28/'NSW Apr 2019'!AR22-'NSW Apr 2019'!L22+'NSW Apr 2019'!M22+'NSW Apr 2019'!N22+'NSW Apr 2019'!O22)&lt;=('NSW Apr 2019'!L22+'NSW Apr 2019'!M22+'NSW Apr 2019'!N22+'NSW Apr 2019'!O22+'NSW Apr 2019'!P22),(($C$5*F28/'NSW Apr 2019'!AR22-('NSW Apr 2019'!L22+'NSW Apr 2019'!M22+'NSW Apr 2019'!N22+'NSW Apr 2019'!O22))*'NSW Apr 2019'!AG22/100)*'NSW Apr 2019'!AR22,('NSW Apr 2019'!P22*'NSW Apr 2019'!AG22/100)*'NSW Apr 2019'!AR22)),0)</f>
        <v>0</v>
      </c>
      <c r="R28" s="246">
        <f>IF(AND('NSW Apr 2019'!P22&gt;0,'NSW Apr 2019'!O22&gt;0),IF(($C$5*F28/'NSW Apr 2019'!AR22&lt;SUM('NSW Apr 2019'!L22:P22)),(0),($C$5*F28/'NSW Apr 2019'!AR22-SUM('NSW Apr 2019'!L22:P22))*'NSW Apr 2019'!AB22/100)* 'NSW Apr 2019'!AR22,IF(AND('NSW Apr 2019'!O22&gt;0,'NSW Apr 2019'!P22=""),IF(($C$5*F28/'NSW Apr 2019'!AR22&lt; SUM('NSW Apr 2019'!L22:O22)),(0),($C$5*F28/'NSW Apr 2019'!AR22-SUM('NSW Apr 2019'!L22:O22))*'NSW Apr 2019'!AG22/100)* 'NSW Apr 2019'!AR22,IF(AND('NSW Apr 2019'!N22&gt;0,'NSW Apr 2019'!O22=""),IF(($C$5*F28/'NSW Apr 2019'!AR22&lt; SUM('NSW Apr 2019'!L22:N22)),(0),($C$5*F28/'NSW Apr 2019'!AR22-SUM('NSW Apr 2019'!L22:N22))*'NSW Apr 2019'!AF22/100)* 'NSW Apr 2019'!AR22,IF(AND('NSW Apr 2019'!M22&gt;0,'NSW Apr 2019'!N22=""),IF(($C$5*F28/'NSW Apr 2019'!AR22&lt;'NSW Apr 2019'!M22+'NSW Apr 2019'!L22),(0),(($C$5*F28/'NSW Apr 2019'!AR22-('NSW Apr 2019'!M22+'NSW Apr 2019'!L22))*'NSW Apr 2019'!AE22/100))*'NSW Apr 2019'!AR22,IF(AND('NSW Apr 2019'!L22&gt;0,'NSW Apr 2019'!M22=""&gt;0),IF(($C$5*F28/'NSW Apr 2019'!AR22&lt;'NSW Apr 2019'!L22),(0),($C$5*F28/'NSW Apr 2019'!AR22-'NSW Apr 2019'!L22)*'NSW Apr 2019'!AD22/100)*'NSW Apr 2019'!AR22,0)))))</f>
        <v>0</v>
      </c>
      <c r="S28" s="252">
        <f t="shared" si="2"/>
        <v>1680</v>
      </c>
      <c r="T28" s="271">
        <f t="shared" si="3"/>
        <v>2093.326</v>
      </c>
      <c r="U28" s="170">
        <f t="shared" si="4"/>
        <v>2302.6586000000002</v>
      </c>
      <c r="V28" s="169">
        <f>'NSW Apr 2019'!AU22</f>
        <v>0</v>
      </c>
      <c r="W28" s="163">
        <f>'NSW Apr 2019'!AV22</f>
        <v>14</v>
      </c>
      <c r="X28" s="169">
        <f>'NSW Apr 2019'!AW22</f>
        <v>0</v>
      </c>
      <c r="Y28" s="163">
        <f>'NSW Apr 2019'!AX22</f>
        <v>0</v>
      </c>
      <c r="Z28" s="271" t="str">
        <f t="shared" si="5"/>
        <v>Guaranteed off usage</v>
      </c>
      <c r="AA28" s="257" t="s">
        <v>290</v>
      </c>
      <c r="AB28" s="257">
        <f t="shared" si="6"/>
        <v>1858.126</v>
      </c>
      <c r="AC28" s="260">
        <f t="shared" si="7"/>
        <v>1858.126</v>
      </c>
      <c r="AD28" s="249">
        <f t="shared" si="8"/>
        <v>2043.9386000000002</v>
      </c>
      <c r="AE28" s="239">
        <f t="shared" si="9"/>
        <v>2043.9386000000002</v>
      </c>
      <c r="AF28" s="171">
        <f>'NSW Apr 2019'!BG22</f>
        <v>12</v>
      </c>
      <c r="AG28" s="172" t="str">
        <f>'NSW Apr 2019'!BH22</f>
        <v>y</v>
      </c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</row>
  </sheetData>
  <sheetProtection algorithmName="SHA-512" hashValue="xVeNS0BDWMNyZYY7zQDxwTBp9TfdRx1d40FnR5SJMZEYllKf4oQHDX24ZwxZAF8pB+JtmcW/nLMLIgIq9IMtRA==" saltValue="s/zUULA8PVN+fnivdYsv9w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353B-806A-6040-8F84-B10DA3DF882E}">
  <sheetPr codeName="Sheet4">
    <tabColor theme="0" tint="-0.34998626667073579"/>
  </sheetPr>
  <dimension ref="A1:EL28"/>
  <sheetViews>
    <sheetView workbookViewId="0">
      <selection activeCell="C5" sqref="C5"/>
    </sheetView>
  </sheetViews>
  <sheetFormatPr baseColWidth="10" defaultRowHeight="13"/>
  <cols>
    <col min="1" max="1" width="24.1640625" style="107" customWidth="1"/>
    <col min="2" max="2" width="14" style="107" bestFit="1" customWidth="1"/>
    <col min="3" max="3" width="14.6640625" style="107" customWidth="1"/>
    <col min="4" max="11" width="12.1640625" style="107" customWidth="1"/>
    <col min="12" max="21" width="12" style="107" customWidth="1"/>
    <col min="22" max="23" width="12" style="107" hidden="1" customWidth="1"/>
    <col min="24" max="27" width="12" style="107" customWidth="1"/>
    <col min="28" max="37" width="12.1640625" style="107" customWidth="1"/>
    <col min="38" max="16384" width="10.83203125" style="107"/>
  </cols>
  <sheetData>
    <row r="1" spans="1:142" ht="14">
      <c r="A1" s="106" t="s">
        <v>55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</row>
    <row r="2" spans="1:142" ht="14">
      <c r="A2" s="108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</row>
    <row r="3" spans="1:142" ht="15" thickBot="1">
      <c r="A3" s="106"/>
      <c r="B3" s="109"/>
      <c r="C3" s="106"/>
      <c r="D3" s="106"/>
      <c r="E3" s="106"/>
      <c r="F3" s="106"/>
      <c r="G3" s="106"/>
      <c r="H3" s="109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82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</row>
    <row r="8" spans="1:142" ht="23" customHeight="1">
      <c r="A8" s="432" t="str">
        <f>'NSW Oct 2018'!D2</f>
        <v>Jemena Sydney</v>
      </c>
      <c r="B8" s="86" t="str">
        <f>'NSW Oct 2018'!F2</f>
        <v>AGL</v>
      </c>
      <c r="C8" s="86" t="str">
        <f>'NSW Oct 2018'!G2</f>
        <v>Business Savers</v>
      </c>
      <c r="D8" s="119">
        <f>365*'NSW Oct 2018'!H2/100</f>
        <v>277.39999999999998</v>
      </c>
      <c r="E8" s="120">
        <f>IF($C$5*'NSW Oct 2018'!AK2/'NSW Oct 2018'!AI2&gt;='NSW Oct 2018'!J2,('NSW Oct 2018'!J2*'NSW Oct 2018'!O2/100)*'NSW Oct 2018'!AI2,($C$5*'NSW Oct 2018'!AK2/'NSW Oct 2018'!AI2*'NSW Oct 2018'!O2/100)*'NSW Oct 2018'!AI2)</f>
        <v>1325.0000000000002</v>
      </c>
      <c r="F8" s="121">
        <f>IF($C$5*'NSW Oct 2018'!AK2/'NSW Oct 2018'!AI2&lt;'NSW Oct 2018'!J2,0,IF($C$5*'NSW Oct 2018'!AK2/'NSW Oct 2018'!AI2&lt;='NSW Oct 2018'!K2,($C$5*'NSW Oct 2018'!AK2/'NSW Oct 2018'!AI2-'NSW Oct 2018'!J2)*('NSW Oct 2018'!P2/100)*'NSW Oct 2018'!AI2,('NSW Oct 2018'!K2-'NSW Oct 2018'!J2)*('NSW Oct 2018'!P2/100)*'NSW Oct 2018'!AI2))</f>
        <v>0</v>
      </c>
      <c r="G8" s="119">
        <f>IF($C$5*'NSW Oct 2018'!AK2/'NSW Oct 2018'!AI2&lt;'NSW Oct 2018'!K2,0,IF($C$5*'NSW Oct 2018'!AK2/'NSW Oct 2018'!AI2&lt;='NSW Oct 2018'!L2,($C$5*'NSW Oct 2018'!AK2/'NSW Oct 2018'!AI2-'NSW Oct 2018'!K2)*('NSW Oct 2018'!Q2/100)*'NSW Oct 2018'!AI2,('NSW Oct 2018'!L2-'NSW Oct 2018'!K2)*('NSW Oct 2018'!Q2/100)*'NSW Oct 2018'!AI2))</f>
        <v>0</v>
      </c>
      <c r="H8" s="120">
        <f>IF($C$5*'NSW Oct 2018'!AK2/'NSW Oct 2018'!AI2&lt;'NSW Oct 2018'!L2,0,IF($C$5*'NSW Oct 2018'!AK2/'NSW Oct 2018'!AI2&lt;='NSW Oct 2018'!M2,($C$5*'NSW Oct 2018'!AK2/'NSW Oct 2018'!AI2-'NSW Oct 2018'!L2)*('NSW Oct 2018'!R2/100)*'NSW Oct 2018'!AI2,('NSW Oct 2018'!M2-'NSW Oct 2018'!L2)*('NSW Oct 2018'!R2/100)*'NSW Oct 2018'!AI2))</f>
        <v>0</v>
      </c>
      <c r="I8" s="120">
        <f>IF($C$5*'NSW Oct 2018'!AK2/'NSW Oct 2018'!AI2&lt;'NSW Oct 2018'!M2,0,IF($C$5*'NSW Oct 2018'!AK2/'NSW Oct 2018'!AI2&lt;='NSW Oct 2018'!N2,($C$5*'NSW Oct 2018'!AK2/'NSW Oct 2018'!AI2-'NSW Oct 2018'!M2)*('NSW Oct 2018'!S2/100)*'NSW Oct 2018'!AI2,('NSW Oct 2018'!N2-'NSW Oct 2018'!M2)*('NSW Oct 2018'!S2/100)*'NSW Oct 2018'!AI2))</f>
        <v>0</v>
      </c>
      <c r="J8" s="119">
        <f>IF(($C$5*'NSW Oct 2018'!AK2/'NSW Oct 2018'!AI2&gt;'NSW Oct 2018'!N2),($C$5*'NSW Oct 2018'!AK2/'NSW Oct 2018'!AI2-'NSW Oct 2018'!N2)*'NSW Oct 2018'!T2/100*'NSW Oct 2018'!AI2,0)</f>
        <v>0</v>
      </c>
      <c r="K8" s="119">
        <f>IF($C$5*'NSW Oct 2018'!AL2/'NSW Oct 2018'!AJ2&gt;='NSW Oct 2018'!J2,('NSW Oct 2018'!J2*'NSW Oct 2018'!U2/100)*'NSW Oct 2018'!AJ2,($C$5*'NSW Oct 2018'!AL2/'NSW Oct 2018'!AJ2*'NSW Oct 2018'!U2/100)*'NSW Oct 2018'!AJ2)</f>
        <v>1325.0000000000002</v>
      </c>
      <c r="L8" s="119">
        <f>IF($C$5*'NSW Oct 2018'!AL2/'NSW Oct 2018'!AJ2&lt;'NSW Oct 2018'!J2,0,IF($C$5*'NSW Oct 2018'!AL2/'NSW Oct 2018'!AJ2&lt;='NSW Oct 2018'!K2,($C$5*'NSW Oct 2018'!AL2/'NSW Oct 2018'!AJ2-'NSW Oct 2018'!J2)*('NSW Oct 2018'!V2/100)*'NSW Oct 2018'!AJ2,('NSW Oct 2018'!K2-'NSW Oct 2018'!J2)*('NSW Oct 2018'!V2/100)*'NSW Oct 2018'!AJ2))</f>
        <v>0</v>
      </c>
      <c r="M8" s="119">
        <f>IF($C$5*'NSW Oct 2018'!AL2/'NSW Oct 2018'!AJ2&lt;'NSW Oct 2018'!K2,0,IF($C$5*'NSW Oct 2018'!AL2/'NSW Oct 2018'!AJ2&lt;='NSW Oct 2018'!L2,($C$5*'NSW Oct 2018'!AL2/'NSW Oct 2018'!AJ2-'NSW Oct 2018'!K2)*('NSW Oct 2018'!W2/100)*'NSW Oct 2018'!AJ2,('NSW Oct 2018'!L2-'NSW Oct 2018'!K2)*('NSW Oct 2018'!W2/100)*'NSW Oct 2018'!AJ2))</f>
        <v>0</v>
      </c>
      <c r="N8" s="119">
        <f>IF($C$5*'NSW Oct 2018'!AL2/'NSW Oct 2018'!AJ2&lt;'NSW Oct 2018'!L2,0,IF($C$5*'NSW Oct 2018'!AL2/'NSW Oct 2018'!AJ2&lt;='NSW Oct 2018'!M2,($C$5*'NSW Oct 2018'!AL2/'NSW Oct 2018'!AJ2-'NSW Oct 2018'!L2)*('NSW Oct 2018'!X2/100)*'NSW Oct 2018'!AJ2,('NSW Oct 2018'!M2-'NSW Oct 2018'!L2)*('NSW Oct 2018'!X2/100)*'NSW Oct 2018'!AJ2))</f>
        <v>0</v>
      </c>
      <c r="O8" s="119">
        <f>IF($C$5*'NSW Oct 2018'!AL2/'NSW Oct 2018'!AJ2&lt;'NSW Oct 2018'!M2,0,IF($C$5*'NSW Oct 2018'!AL2/'NSW Oct 2018'!AJ2&lt;='NSW Oct 2018'!N2,($C$5*'NSW Oct 2018'!AL2/'NSW Oct 2018'!AJ2-'NSW Oct 2018'!M2)*('NSW Oct 2018'!Y2/100)*'NSW Oct 2018'!AJ2,('NSW Oct 2018'!N2-'NSW Oct 2018'!M2)*('NSW Oct 2018'!Y2/100)*'NSW Oct 2018'!AJ2))</f>
        <v>0</v>
      </c>
      <c r="P8" s="119">
        <f>IF(($C$5*'NSW Oct 2018'!AL2/'NSW Oct 2018'!AJ2&gt;'NSW Oct 2018'!N2),($C$5*'NSW Oct 2018'!AL2/'NSW Oct 2018'!AJ2-'NSW Oct 2018'!N2)*'NSW Oct 2018'!Z2/100*'NSW Oct 2018'!AJ3,0)</f>
        <v>0</v>
      </c>
      <c r="Q8" s="122">
        <f>SUM(D8:P8)</f>
        <v>2927.4000000000005</v>
      </c>
      <c r="R8" s="86">
        <f>'NSW Oct 2018'!AM2</f>
        <v>0</v>
      </c>
      <c r="S8" s="86">
        <f>'NSW Oct 2018'!AN2</f>
        <v>14</v>
      </c>
      <c r="T8" s="86">
        <f>'NSW Oct 2018'!AO2</f>
        <v>0</v>
      </c>
      <c r="U8" s="130">
        <f>'NSW Oct 2018'!AP2</f>
        <v>0</v>
      </c>
      <c r="V8" s="177">
        <f>(Q8-(Q8-D8)*S8/100)</f>
        <v>2556.4000000000005</v>
      </c>
      <c r="W8" s="177">
        <f>V8</f>
        <v>2556.4000000000005</v>
      </c>
      <c r="X8" s="122">
        <f t="shared" ref="X8:Y28" si="0">V8*1.1</f>
        <v>2812.0400000000009</v>
      </c>
      <c r="Y8" s="122">
        <f>W8*1.1</f>
        <v>2812.0400000000009</v>
      </c>
      <c r="Z8" s="133">
        <f>'NSW Oct 2018'!AW2</f>
        <v>0</v>
      </c>
      <c r="AA8" s="125" t="str">
        <f>'NSW Oct 2018'!AX2</f>
        <v>n</v>
      </c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</row>
    <row r="9" spans="1:142" ht="23" customHeight="1">
      <c r="A9" s="431"/>
      <c r="B9" s="86" t="str">
        <f>'NSW Oct 2018'!F3</f>
        <v>Covau</v>
      </c>
      <c r="C9" s="86" t="str">
        <f>'NSW Oct 2018'!G3</f>
        <v>Freedom</v>
      </c>
      <c r="D9" s="119">
        <f>365*'NSW Oct 2018'!H3/100</f>
        <v>317.55</v>
      </c>
      <c r="E9" s="120">
        <f>IF($C$5*'NSW Oct 2018'!AK3/'NSW Oct 2018'!AI3&gt;='NSW Oct 2018'!J3,('NSW Oct 2018'!J3*'NSW Oct 2018'!O3/100)*'NSW Oct 2018'!AI3,($C$5*'NSW Oct 2018'!AK3/'NSW Oct 2018'!AI3*'NSW Oct 2018'!O3/100)*'NSW Oct 2018'!AI3)</f>
        <v>152.51609999999999</v>
      </c>
      <c r="F9" s="121">
        <f>IF($C$5*'NSW Oct 2018'!AK3/'NSW Oct 2018'!AI3&lt;'NSW Oct 2018'!J3,0,IF($C$5*'NSW Oct 2018'!AK3/'NSW Oct 2018'!AI3&lt;='NSW Oct 2018'!K3,($C$5*'NSW Oct 2018'!AK3/'NSW Oct 2018'!AI3-'NSW Oct 2018'!J3)*('NSW Oct 2018'!P3/100)*'NSW Oct 2018'!AI3,('NSW Oct 2018'!K3-'NSW Oct 2018'!J3)*('NSW Oct 2018'!P3/100)*'NSW Oct 2018'!AI3))</f>
        <v>99.79679999999999</v>
      </c>
      <c r="G9" s="119">
        <f>IF($C$5*'NSW Oct 2018'!AK3/'NSW Oct 2018'!AI3&lt;'NSW Oct 2018'!K3,0,IF($C$5*'NSW Oct 2018'!AK3/'NSW Oct 2018'!AI3&lt;='NSW Oct 2018'!L3,($C$5*'NSW Oct 2018'!AK3/'NSW Oct 2018'!AI3-'NSW Oct 2018'!K3)*('NSW Oct 2018'!Q3/100)*'NSW Oct 2018'!AI3,('NSW Oct 2018'!L3-'NSW Oct 2018'!K3)*('NSW Oct 2018'!Q3/100)*'NSW Oct 2018'!AI3))</f>
        <v>224.5881</v>
      </c>
      <c r="H9" s="120">
        <f>IF($C$5*'NSW Oct 2018'!AK3/'NSW Oct 2018'!AI3&lt;'NSW Oct 2018'!L3,0,IF($C$5*'NSW Oct 2018'!AK3/'NSW Oct 2018'!AI3&lt;='NSW Oct 2018'!M3,($C$5*'NSW Oct 2018'!AK3/'NSW Oct 2018'!AI3-'NSW Oct 2018'!L3)*('NSW Oct 2018'!R3/100)*'NSW Oct 2018'!AI3,('NSW Oct 2018'!M3-'NSW Oct 2018'!L3)*('NSW Oct 2018'!R3/100)*'NSW Oct 2018'!AI3))</f>
        <v>843.125</v>
      </c>
      <c r="I9" s="120">
        <f>IF($C$5*'NSW Oct 2018'!AK3/'NSW Oct 2018'!AI3&lt;'NSW Oct 2018'!M3,0,IF($C$5*'NSW Oct 2018'!AK3/'NSW Oct 2018'!AI3&lt;='NSW Oct 2018'!N3,($C$5*'NSW Oct 2018'!AK3/'NSW Oct 2018'!AI3-'NSW Oct 2018'!M3)*('NSW Oct 2018'!S3/100)*'NSW Oct 2018'!AI3,('NSW Oct 2018'!N3-'NSW Oct 2018'!M3)*('NSW Oct 2018'!S3/100)*'NSW Oct 2018'!AI3))</f>
        <v>0</v>
      </c>
      <c r="J9" s="119">
        <f>IF(($C$5*'NSW Oct 2018'!AK3/'NSW Oct 2018'!AI3&gt;'NSW Oct 2018'!N3),($C$5*'NSW Oct 2018'!AK3/'NSW Oct 2018'!AI3-'NSW Oct 2018'!N3)*'NSW Oct 2018'!T3/100*'NSW Oct 2018'!AI3,0)</f>
        <v>0</v>
      </c>
      <c r="K9" s="119">
        <f>IF($C$5*'NSW Oct 2018'!AL3/'NSW Oct 2018'!AJ3&gt;='NSW Oct 2018'!J3,('NSW Oct 2018'!J3*'NSW Oct 2018'!U3/100)*'NSW Oct 2018'!AJ3,($C$5*'NSW Oct 2018'!AL3/'NSW Oct 2018'!AJ3*'NSW Oct 2018'!U3/100)*'NSW Oct 2018'!AJ3)</f>
        <v>152.51609999999999</v>
      </c>
      <c r="L9" s="119">
        <f>IF($C$5*'NSW Oct 2018'!AL3/'NSW Oct 2018'!AJ3&lt;'NSW Oct 2018'!J3,0,IF($C$5*'NSW Oct 2018'!AL3/'NSW Oct 2018'!AJ3&lt;='NSW Oct 2018'!K3,($C$5*'NSW Oct 2018'!AL3/'NSW Oct 2018'!AJ3-'NSW Oct 2018'!J3)*('NSW Oct 2018'!V3/100)*'NSW Oct 2018'!AJ3,('NSW Oct 2018'!K3-'NSW Oct 2018'!J3)*('NSW Oct 2018'!V3/100)*'NSW Oct 2018'!AJ3))</f>
        <v>99.79679999999999</v>
      </c>
      <c r="M9" s="119">
        <f>IF($C$5*'NSW Oct 2018'!AL3/'NSW Oct 2018'!AJ3&lt;'NSW Oct 2018'!K3,0,IF($C$5*'NSW Oct 2018'!AL3/'NSW Oct 2018'!AJ3&lt;='NSW Oct 2018'!L3,($C$5*'NSW Oct 2018'!AL3/'NSW Oct 2018'!AJ3-'NSW Oct 2018'!K3)*('NSW Oct 2018'!W3/100)*'NSW Oct 2018'!AJ3,('NSW Oct 2018'!L3-'NSW Oct 2018'!K3)*('NSW Oct 2018'!W3/100)*'NSW Oct 2018'!AJ3))</f>
        <v>224.5881</v>
      </c>
      <c r="N9" s="119">
        <f>IF($C$5*'NSW Oct 2018'!AL3/'NSW Oct 2018'!AJ3&lt;'NSW Oct 2018'!L3,0,IF($C$5*'NSW Oct 2018'!AL3/'NSW Oct 2018'!AJ3&lt;='NSW Oct 2018'!M3,($C$5*'NSW Oct 2018'!AL3/'NSW Oct 2018'!AJ3-'NSW Oct 2018'!L3)*('NSW Oct 2018'!X3/100)*'NSW Oct 2018'!AJ3,('NSW Oct 2018'!M3-'NSW Oct 2018'!L3)*('NSW Oct 2018'!X3/100)*'NSW Oct 2018'!AJ3))</f>
        <v>843.125</v>
      </c>
      <c r="O9" s="119">
        <f>IF($C$5*'NSW Oct 2018'!AL3/'NSW Oct 2018'!AJ3&lt;'NSW Oct 2018'!M3,0,IF($C$5*'NSW Oct 2018'!AL3/'NSW Oct 2018'!AJ3&lt;='NSW Oct 2018'!N3,($C$5*'NSW Oct 2018'!AL3/'NSW Oct 2018'!AJ3-'NSW Oct 2018'!M3)*('NSW Oct 2018'!Y3/100)*'NSW Oct 2018'!AJ3,('NSW Oct 2018'!N3-'NSW Oct 2018'!M3)*('NSW Oct 2018'!Y3/100)*'NSW Oct 2018'!AJ3))</f>
        <v>0</v>
      </c>
      <c r="P9" s="119">
        <f>IF(($C$5*'NSW Oct 2018'!AL3/'NSW Oct 2018'!AJ3&gt;'NSW Oct 2018'!N3),($C$5*'NSW Oct 2018'!AL3/'NSW Oct 2018'!AJ3-'NSW Oct 2018'!N3)*'NSW Oct 2018'!Z3/100*'NSW Oct 2018'!AJ4,0)</f>
        <v>0</v>
      </c>
      <c r="Q9" s="122">
        <f t="shared" ref="Q9:Q28" si="1">SUM(D9:P9)</f>
        <v>2957.6020000000003</v>
      </c>
      <c r="R9" s="86">
        <f>'NSW Oct 2018'!AM3</f>
        <v>0</v>
      </c>
      <c r="S9" s="86">
        <f>'NSW Oct 2018'!AN3</f>
        <v>0</v>
      </c>
      <c r="T9" s="86">
        <f>'NSW Oct 2018'!AO3</f>
        <v>25</v>
      </c>
      <c r="U9" s="130">
        <f>'NSW Oct 2018'!AP3</f>
        <v>0</v>
      </c>
      <c r="V9" s="178">
        <f>Q9</f>
        <v>2957.6020000000003</v>
      </c>
      <c r="W9" s="178">
        <f>V9-(V9*T9/100)</f>
        <v>2218.2015000000001</v>
      </c>
      <c r="X9" s="122">
        <f t="shared" si="0"/>
        <v>3253.3622000000005</v>
      </c>
      <c r="Y9" s="122">
        <f t="shared" si="0"/>
        <v>2440.0216500000001</v>
      </c>
      <c r="Z9" s="133">
        <f>'NSW Oct 2018'!AW3</f>
        <v>0</v>
      </c>
      <c r="AA9" s="125" t="str">
        <f>'NSW Oct 2018'!AX3</f>
        <v>n</v>
      </c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</row>
    <row r="10" spans="1:142" ht="23" customHeight="1">
      <c r="A10" s="431"/>
      <c r="B10" s="86" t="str">
        <f>'NSW Oct 2018'!F4</f>
        <v>EnergyAustralia</v>
      </c>
      <c r="C10" s="86" t="str">
        <f>'NSW Oct 2018'!G4</f>
        <v xml:space="preserve">Everyday Saver </v>
      </c>
      <c r="D10" s="119">
        <f>365*'NSW Oct 2018'!H4/100</f>
        <v>245.64500000000001</v>
      </c>
      <c r="E10" s="120">
        <f>IF($C$5*'NSW Oct 2018'!AK4/'NSW Oct 2018'!AI4&gt;='NSW Oct 2018'!J4,('NSW Oct 2018'!J4*'NSW Oct 2018'!O4/100)*'NSW Oct 2018'!AI4,($C$5*'NSW Oct 2018'!AK4/'NSW Oct 2018'!AI4*'NSW Oct 2018'!O4/100)*'NSW Oct 2018'!AI4)</f>
        <v>157.3638</v>
      </c>
      <c r="F10" s="121">
        <f>IF($C$5*'NSW Oct 2018'!AK4/'NSW Oct 2018'!AI4&lt;'NSW Oct 2018'!J4,0,IF($C$5*'NSW Oct 2018'!AK4/'NSW Oct 2018'!AI4&lt;='NSW Oct 2018'!K4,($C$5*'NSW Oct 2018'!AK4/'NSW Oct 2018'!AI4-'NSW Oct 2018'!J4)*('NSW Oct 2018'!P4/100)*'NSW Oct 2018'!AI4,('NSW Oct 2018'!K4-'NSW Oct 2018'!J4)*('NSW Oct 2018'!P4/100)*'NSW Oct 2018'!AI4))</f>
        <v>106.7679</v>
      </c>
      <c r="G10" s="119">
        <f>IF($C$5*'NSW Oct 2018'!AK4/'NSW Oct 2018'!AI4&lt;'NSW Oct 2018'!K4,0,IF($C$5*'NSW Oct 2018'!AK4/'NSW Oct 2018'!AI4&lt;='NSW Oct 2018'!L4,($C$5*'NSW Oct 2018'!AK4/'NSW Oct 2018'!AI4-'NSW Oct 2018'!K4)*('NSW Oct 2018'!Q4/100)*'NSW Oct 2018'!AI4,('NSW Oct 2018'!L4-'NSW Oct 2018'!K4)*('NSW Oct 2018'!Q4/100)*'NSW Oct 2018'!AI4))</f>
        <v>244.11750000000001</v>
      </c>
      <c r="H10" s="120">
        <f>IF($C$5*'NSW Oct 2018'!AK4/'NSW Oct 2018'!AI4&lt;'NSW Oct 2018'!L4,0,IF($C$5*'NSW Oct 2018'!AK4/'NSW Oct 2018'!AI4&lt;='NSW Oct 2018'!M4,($C$5*'NSW Oct 2018'!AK4/'NSW Oct 2018'!AI4-'NSW Oct 2018'!L4)*('NSW Oct 2018'!R4/100)*'NSW Oct 2018'!AI4,('NSW Oct 2018'!M4-'NSW Oct 2018'!L4)*('NSW Oct 2018'!R4/100)*'NSW Oct 2018'!AI4))</f>
        <v>920.69250000000011</v>
      </c>
      <c r="I10" s="120">
        <f>IF($C$5*'NSW Oct 2018'!AK4/'NSW Oct 2018'!AI4&lt;'NSW Oct 2018'!M4,0,IF($C$5*'NSW Oct 2018'!AK4/'NSW Oct 2018'!AI4&lt;='NSW Oct 2018'!N4,($C$5*'NSW Oct 2018'!AK4/'NSW Oct 2018'!AI4-'NSW Oct 2018'!M4)*('NSW Oct 2018'!S4/100)*'NSW Oct 2018'!AI4,('NSW Oct 2018'!N4-'NSW Oct 2018'!M4)*('NSW Oct 2018'!S4/100)*'NSW Oct 2018'!AI4))</f>
        <v>0</v>
      </c>
      <c r="J10" s="119">
        <f>IF(($C$5*'NSW Oct 2018'!AK4/'NSW Oct 2018'!AI4&gt;'NSW Oct 2018'!N4),($C$5*'NSW Oct 2018'!AK4/'NSW Oct 2018'!AI4-'NSW Oct 2018'!N4)*'NSW Oct 2018'!T4/100*'NSW Oct 2018'!AI4,0)</f>
        <v>0</v>
      </c>
      <c r="K10" s="119">
        <f>IF($C$5*'NSW Oct 2018'!AL4/'NSW Oct 2018'!AJ4&gt;='NSW Oct 2018'!J4,('NSW Oct 2018'!J4*'NSW Oct 2018'!U4/100)*'NSW Oct 2018'!AJ4,($C$5*'NSW Oct 2018'!AL4/'NSW Oct 2018'!AJ4*'NSW Oct 2018'!U4/100)*'NSW Oct 2018'!AJ4)</f>
        <v>157.3638</v>
      </c>
      <c r="L10" s="119">
        <f>IF($C$5*'NSW Oct 2018'!AL4/'NSW Oct 2018'!AJ4&lt;'NSW Oct 2018'!J4,0,IF($C$5*'NSW Oct 2018'!AL4/'NSW Oct 2018'!AJ4&lt;='NSW Oct 2018'!K4,($C$5*'NSW Oct 2018'!AL4/'NSW Oct 2018'!AJ4-'NSW Oct 2018'!J4)*('NSW Oct 2018'!V4/100)*'NSW Oct 2018'!AJ4,('NSW Oct 2018'!K4-'NSW Oct 2018'!J4)*('NSW Oct 2018'!V4/100)*'NSW Oct 2018'!AJ4))</f>
        <v>106.7679</v>
      </c>
      <c r="M10" s="119">
        <f>IF($C$5*'NSW Oct 2018'!AL4/'NSW Oct 2018'!AJ4&lt;'NSW Oct 2018'!K4,0,IF($C$5*'NSW Oct 2018'!AL4/'NSW Oct 2018'!AJ4&lt;='NSW Oct 2018'!L4,($C$5*'NSW Oct 2018'!AL4/'NSW Oct 2018'!AJ4-'NSW Oct 2018'!K4)*('NSW Oct 2018'!W4/100)*'NSW Oct 2018'!AJ4,('NSW Oct 2018'!L4-'NSW Oct 2018'!K4)*('NSW Oct 2018'!W4/100)*'NSW Oct 2018'!AJ4))</f>
        <v>244.11750000000001</v>
      </c>
      <c r="N10" s="119">
        <f>IF($C$5*'NSW Oct 2018'!AL4/'NSW Oct 2018'!AJ4&lt;'NSW Oct 2018'!L4,0,IF($C$5*'NSW Oct 2018'!AL4/'NSW Oct 2018'!AJ4&lt;='NSW Oct 2018'!M4,($C$5*'NSW Oct 2018'!AL4/'NSW Oct 2018'!AJ4-'NSW Oct 2018'!L4)*('NSW Oct 2018'!X4/100)*'NSW Oct 2018'!AJ4,('NSW Oct 2018'!M4-'NSW Oct 2018'!L4)*('NSW Oct 2018'!X4/100)*'NSW Oct 2018'!AJ4))</f>
        <v>920.69250000000011</v>
      </c>
      <c r="O10" s="119">
        <f>IF($C$5*'NSW Oct 2018'!AL4/'NSW Oct 2018'!AJ4&lt;'NSW Oct 2018'!M4,0,IF($C$5*'NSW Oct 2018'!AL4/'NSW Oct 2018'!AJ4&lt;='NSW Oct 2018'!N4,($C$5*'NSW Oct 2018'!AL4/'NSW Oct 2018'!AJ4-'NSW Oct 2018'!M4)*('NSW Oct 2018'!Y4/100)*'NSW Oct 2018'!AJ4,('NSW Oct 2018'!N4-'NSW Oct 2018'!M4)*('NSW Oct 2018'!Y4/100)*'NSW Oct 2018'!AJ4))</f>
        <v>0</v>
      </c>
      <c r="P10" s="119">
        <f>IF(($C$5*'NSW Oct 2018'!AL4/'NSW Oct 2018'!AJ4&gt;'NSW Oct 2018'!N4),($C$5*'NSW Oct 2018'!AL4/'NSW Oct 2018'!AJ4-'NSW Oct 2018'!N4)*'NSW Oct 2018'!Z4/100*'NSW Oct 2018'!AJ5,0)</f>
        <v>0</v>
      </c>
      <c r="Q10" s="122">
        <f t="shared" si="1"/>
        <v>3103.5284000000001</v>
      </c>
      <c r="R10" s="86">
        <f>'NSW Oct 2018'!AM4</f>
        <v>0</v>
      </c>
      <c r="S10" s="86">
        <f>'NSW Oct 2018'!AN4</f>
        <v>20</v>
      </c>
      <c r="T10" s="86">
        <f>'NSW Oct 2018'!AO4</f>
        <v>0</v>
      </c>
      <c r="U10" s="86">
        <f>'NSW Oct 2018'!AP4</f>
        <v>0</v>
      </c>
      <c r="V10" s="178">
        <f>(Q10-(Q10-D10)*S10/100)</f>
        <v>2531.95172</v>
      </c>
      <c r="W10" s="178">
        <f>V10</f>
        <v>2531.95172</v>
      </c>
      <c r="X10" s="122">
        <f t="shared" si="0"/>
        <v>2785.1468920000002</v>
      </c>
      <c r="Y10" s="122">
        <f t="shared" si="0"/>
        <v>2785.1468920000002</v>
      </c>
      <c r="Z10" s="124">
        <f>'NSW Oct 2018'!AW4</f>
        <v>24</v>
      </c>
      <c r="AA10" s="125" t="str">
        <f>'NSW Oct 2018'!AX4</f>
        <v>y</v>
      </c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</row>
    <row r="11" spans="1:142" ht="23" customHeight="1">
      <c r="A11" s="431"/>
      <c r="B11" s="86" t="str">
        <f>'NSW Oct 2018'!F5</f>
        <v>Origin Energy</v>
      </c>
      <c r="C11" s="86" t="str">
        <f>'NSW Oct 2018'!G5</f>
        <v>Business Saver</v>
      </c>
      <c r="D11" s="119">
        <f>365*'NSW Oct 2018'!H5/100</f>
        <v>248.78399999999999</v>
      </c>
      <c r="E11" s="120">
        <f>IF($C$5*'NSW Oct 2018'!AK5/'NSW Oct 2018'!AI5&gt;='NSW Oct 2018'!J5,('NSW Oct 2018'!J5*'NSW Oct 2018'!O5/100)*'NSW Oct 2018'!AI5,($C$5*'NSW Oct 2018'!AK5/'NSW Oct 2018'!AI5*'NSW Oct 2018'!O5/100)*'NSW Oct 2018'!AI5)</f>
        <v>136.10849999999999</v>
      </c>
      <c r="F11" s="121">
        <f>IF($C$5*'NSW Oct 2018'!AK5/'NSW Oct 2018'!AI5&lt;'NSW Oct 2018'!J5,0,IF($C$5*'NSW Oct 2018'!AK5/'NSW Oct 2018'!AI5&lt;='NSW Oct 2018'!K5,($C$5*'NSW Oct 2018'!AK5/'NSW Oct 2018'!AI5-'NSW Oct 2018'!J5)*('NSW Oct 2018'!P5/100)*'NSW Oct 2018'!AI5,('NSW Oct 2018'!K5-'NSW Oct 2018'!J5)*('NSW Oct 2018'!P5/100)*'NSW Oct 2018'!AI5))</f>
        <v>98.696100000000001</v>
      </c>
      <c r="G11" s="119">
        <f>IF($C$5*'NSW Oct 2018'!AK5/'NSW Oct 2018'!AI5&lt;'NSW Oct 2018'!K5,0,IF($C$5*'NSW Oct 2018'!AK5/'NSW Oct 2018'!AI5&lt;='NSW Oct 2018'!L5,($C$5*'NSW Oct 2018'!AK5/'NSW Oct 2018'!AI5-'NSW Oct 2018'!K5)*('NSW Oct 2018'!Q5/100)*'NSW Oct 2018'!AI5,('NSW Oct 2018'!L5-'NSW Oct 2018'!K5)*('NSW Oct 2018'!Q5/100)*'NSW Oct 2018'!AI5))</f>
        <v>204.17099999999999</v>
      </c>
      <c r="H11" s="120">
        <f>IF($C$5*'NSW Oct 2018'!AK5/'NSW Oct 2018'!AI5&lt;'NSW Oct 2018'!L5,0,IF($C$5*'NSW Oct 2018'!AK5/'NSW Oct 2018'!AI5&lt;='NSW Oct 2018'!M5,($C$5*'NSW Oct 2018'!AK5/'NSW Oct 2018'!AI5-'NSW Oct 2018'!L5)*('NSW Oct 2018'!R5/100)*'NSW Oct 2018'!AI5,('NSW Oct 2018'!M5-'NSW Oct 2018'!L5)*('NSW Oct 2018'!R5/100)*'NSW Oct 2018'!AI5))</f>
        <v>775.67499999999995</v>
      </c>
      <c r="I11" s="120">
        <f>IF($C$5*'NSW Oct 2018'!AK5/'NSW Oct 2018'!AI5&lt;'NSW Oct 2018'!M5,0,IF($C$5*'NSW Oct 2018'!AK5/'NSW Oct 2018'!AI5&lt;='NSW Oct 2018'!N5,($C$5*'NSW Oct 2018'!AK5/'NSW Oct 2018'!AI5-'NSW Oct 2018'!M5)*('NSW Oct 2018'!S5/100)*'NSW Oct 2018'!AI5,('NSW Oct 2018'!N5-'NSW Oct 2018'!M5)*('NSW Oct 2018'!S5/100)*'NSW Oct 2018'!AI5))</f>
        <v>0</v>
      </c>
      <c r="J11" s="119">
        <f>IF(($C$5*'NSW Oct 2018'!AK5/'NSW Oct 2018'!AI5&gt;'NSW Oct 2018'!N5),($C$5*'NSW Oct 2018'!AK5/'NSW Oct 2018'!AI5-'NSW Oct 2018'!N5)*'NSW Oct 2018'!T5/100*'NSW Oct 2018'!AI5,0)</f>
        <v>0</v>
      </c>
      <c r="K11" s="119">
        <f>IF($C$5*'NSW Oct 2018'!AL5/'NSW Oct 2018'!AJ5&gt;='NSW Oct 2018'!J5,('NSW Oct 2018'!J5*'NSW Oct 2018'!U5/100)*'NSW Oct 2018'!AJ5,($C$5*'NSW Oct 2018'!AL5/'NSW Oct 2018'!AJ5*'NSW Oct 2018'!U5/100)*'NSW Oct 2018'!AJ5)</f>
        <v>136.10849999999999</v>
      </c>
      <c r="L11" s="119">
        <f>IF($C$5*'NSW Oct 2018'!AL5/'NSW Oct 2018'!AJ5&lt;'NSW Oct 2018'!J5,0,IF($C$5*'NSW Oct 2018'!AL5/'NSW Oct 2018'!AJ5&lt;='NSW Oct 2018'!K5,($C$5*'NSW Oct 2018'!AL5/'NSW Oct 2018'!AJ5-'NSW Oct 2018'!J5)*('NSW Oct 2018'!V5/100)*'NSW Oct 2018'!AJ5,('NSW Oct 2018'!K5-'NSW Oct 2018'!J5)*('NSW Oct 2018'!V5/100)*'NSW Oct 2018'!AJ5))</f>
        <v>98.696100000000001</v>
      </c>
      <c r="M11" s="119">
        <f>IF($C$5*'NSW Oct 2018'!AL5/'NSW Oct 2018'!AJ5&lt;'NSW Oct 2018'!K5,0,IF($C$5*'NSW Oct 2018'!AL5/'NSW Oct 2018'!AJ5&lt;='NSW Oct 2018'!L5,($C$5*'NSW Oct 2018'!AL5/'NSW Oct 2018'!AJ5-'NSW Oct 2018'!K5)*('NSW Oct 2018'!W5/100)*'NSW Oct 2018'!AJ5,('NSW Oct 2018'!L5-'NSW Oct 2018'!K5)*('NSW Oct 2018'!W5/100)*'NSW Oct 2018'!AJ5))</f>
        <v>204.17099999999999</v>
      </c>
      <c r="N11" s="119">
        <f>IF($C$5*'NSW Oct 2018'!AL5/'NSW Oct 2018'!AJ5&lt;'NSW Oct 2018'!L5,0,IF($C$5*'NSW Oct 2018'!AL5/'NSW Oct 2018'!AJ5&lt;='NSW Oct 2018'!M5,($C$5*'NSW Oct 2018'!AL5/'NSW Oct 2018'!AJ5-'NSW Oct 2018'!L5)*('NSW Oct 2018'!X5/100)*'NSW Oct 2018'!AJ5,('NSW Oct 2018'!M5-'NSW Oct 2018'!L5)*('NSW Oct 2018'!X5/100)*'NSW Oct 2018'!AJ5))</f>
        <v>775.67499999999995</v>
      </c>
      <c r="O11" s="119">
        <f>IF($C$5*'NSW Oct 2018'!AL5/'NSW Oct 2018'!AJ5&lt;'NSW Oct 2018'!M5,0,IF($C$5*'NSW Oct 2018'!AL5/'NSW Oct 2018'!AJ5&lt;='NSW Oct 2018'!N5,($C$5*'NSW Oct 2018'!AL5/'NSW Oct 2018'!AJ5-'NSW Oct 2018'!M5)*('NSW Oct 2018'!Y5/100)*'NSW Oct 2018'!AJ5,('NSW Oct 2018'!N5-'NSW Oct 2018'!M5)*('NSW Oct 2018'!Y5/100)*'NSW Oct 2018'!AJ5))</f>
        <v>0</v>
      </c>
      <c r="P11" s="119">
        <f>IF(($C$5*'NSW Oct 2018'!AL5/'NSW Oct 2018'!AJ5&gt;'NSW Oct 2018'!N5),($C$5*'NSW Oct 2018'!AL5/'NSW Oct 2018'!AJ5-'NSW Oct 2018'!N5)*'NSW Oct 2018'!Z5/100*'NSW Oct 2018'!AJ6,0)</f>
        <v>0</v>
      </c>
      <c r="Q11" s="122">
        <f t="shared" si="1"/>
        <v>2678.0852</v>
      </c>
      <c r="R11" s="86">
        <f>'NSW Oct 2018'!AM5</f>
        <v>0</v>
      </c>
      <c r="S11" s="86">
        <f>'NSW Oct 2018'!AN5</f>
        <v>14</v>
      </c>
      <c r="T11" s="86">
        <f>'NSW Oct 2018'!AO5</f>
        <v>0</v>
      </c>
      <c r="U11" s="86">
        <f>'NSW Oct 2018'!AP5</f>
        <v>0</v>
      </c>
      <c r="V11" s="178">
        <f>(Q11-(Q11-D11)*S11/100)</f>
        <v>2337.9830320000001</v>
      </c>
      <c r="W11" s="178">
        <f>V11</f>
        <v>2337.9830320000001</v>
      </c>
      <c r="X11" s="122">
        <f t="shared" si="0"/>
        <v>2571.7813352000003</v>
      </c>
      <c r="Y11" s="122">
        <f t="shared" si="0"/>
        <v>2571.7813352000003</v>
      </c>
      <c r="Z11" s="124">
        <f>'NSW Oct 2018'!AW5</f>
        <v>12</v>
      </c>
      <c r="AA11" s="125" t="str">
        <f>'NSW Oct 2018'!AX5</f>
        <v>y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</row>
    <row r="12" spans="1:142" ht="23" customHeight="1" thickBot="1">
      <c r="A12" s="430"/>
      <c r="B12" s="87" t="str">
        <f>'NSW Oct 2018'!F6</f>
        <v>Red Energy</v>
      </c>
      <c r="C12" s="87" t="str">
        <f>'NSW Oct 2018'!G6</f>
        <v xml:space="preserve">Easy Saver </v>
      </c>
      <c r="D12" s="146">
        <f>365*'NSW Oct 2018'!H6/100</f>
        <v>235.27899999999997</v>
      </c>
      <c r="E12" s="147">
        <f>IF($C$5*'NSW Oct 2018'!AK6/'NSW Oct 2018'!AI6&gt;='NSW Oct 2018'!J6,('NSW Oct 2018'!J6*'NSW Oct 2018'!O6/100)*'NSW Oct 2018'!AI6,($C$5*'NSW Oct 2018'!AK6/'NSW Oct 2018'!AI6*'NSW Oct 2018'!O6/100)*'NSW Oct 2018'!AI6)</f>
        <v>138.3459</v>
      </c>
      <c r="F12" s="148">
        <f>IF($C$5*'NSW Oct 2018'!AK6/'NSW Oct 2018'!AI6&lt;'NSW Oct 2018'!J6,0,IF($C$5*'NSW Oct 2018'!AK6/'NSW Oct 2018'!AI6&lt;='NSW Oct 2018'!K6,($C$5*'NSW Oct 2018'!AK6/'NSW Oct 2018'!AI6-'NSW Oct 2018'!J6)*('NSW Oct 2018'!P6/100)*'NSW Oct 2018'!AI6,('NSW Oct 2018'!K6-'NSW Oct 2018'!J6)*('NSW Oct 2018'!P6/100)*'NSW Oct 2018'!AI6))</f>
        <v>92.825699999999998</v>
      </c>
      <c r="G12" s="146">
        <f>IF($C$5*'NSW Oct 2018'!AK6/'NSW Oct 2018'!AI6&lt;'NSW Oct 2018'!K6,0,IF($C$5*'NSW Oct 2018'!AK6/'NSW Oct 2018'!AI6&lt;='NSW Oct 2018'!L6,($C$5*'NSW Oct 2018'!AK6/'NSW Oct 2018'!AI6-'NSW Oct 2018'!K6)*('NSW Oct 2018'!Q6/100)*'NSW Oct 2018'!AI6,('NSW Oct 2018'!L6-'NSW Oct 2018'!K6)*('NSW Oct 2018'!Q6/100)*'NSW Oct 2018'!AI6))</f>
        <v>207.72179999999997</v>
      </c>
      <c r="H12" s="147">
        <f>IF($C$5*'NSW Oct 2018'!AK6/'NSW Oct 2018'!AI6&lt;'NSW Oct 2018'!L6,0,IF($C$5*'NSW Oct 2018'!AK6/'NSW Oct 2018'!AI6&lt;='NSW Oct 2018'!M6,($C$5*'NSW Oct 2018'!AK6/'NSW Oct 2018'!AI6-'NSW Oct 2018'!L6)*('NSW Oct 2018'!R6/100)*'NSW Oct 2018'!AI6,('NSW Oct 2018'!M6-'NSW Oct 2018'!L6)*('NSW Oct 2018'!R6/100)*'NSW Oct 2018'!AI6))</f>
        <v>779.04750000000001</v>
      </c>
      <c r="I12" s="147">
        <f>IF($C$5*'NSW Oct 2018'!AK6/'NSW Oct 2018'!AI6&lt;'NSW Oct 2018'!M6,0,IF($C$5*'NSW Oct 2018'!AK6/'NSW Oct 2018'!AI6&lt;='NSW Oct 2018'!N6,($C$5*'NSW Oct 2018'!AK6/'NSW Oct 2018'!AI6-'NSW Oct 2018'!M6)*('NSW Oct 2018'!S6/100)*'NSW Oct 2018'!AI6,('NSW Oct 2018'!N6-'NSW Oct 2018'!M6)*('NSW Oct 2018'!S6/100)*'NSW Oct 2018'!AI6))</f>
        <v>0</v>
      </c>
      <c r="J12" s="146">
        <f>IF(($C$5*'NSW Oct 2018'!AK6/'NSW Oct 2018'!AI6&gt;'NSW Oct 2018'!N6),($C$5*'NSW Oct 2018'!AK6/'NSW Oct 2018'!AI6-'NSW Oct 2018'!N6)*'NSW Oct 2018'!T6/100*'NSW Oct 2018'!AI6,0)</f>
        <v>0</v>
      </c>
      <c r="K12" s="146">
        <f>IF($C$5*'NSW Oct 2018'!AL6/'NSW Oct 2018'!AJ6&gt;='NSW Oct 2018'!J6,('NSW Oct 2018'!J6*'NSW Oct 2018'!U6/100)*'NSW Oct 2018'!AJ6,($C$5*'NSW Oct 2018'!AL6/'NSW Oct 2018'!AJ6*'NSW Oct 2018'!U6/100)*'NSW Oct 2018'!AJ6)</f>
        <v>138.3459</v>
      </c>
      <c r="L12" s="146">
        <f>IF($C$5*'NSW Oct 2018'!AL6/'NSW Oct 2018'!AJ6&lt;'NSW Oct 2018'!J6,0,IF($C$5*'NSW Oct 2018'!AL6/'NSW Oct 2018'!AJ6&lt;='NSW Oct 2018'!K6,($C$5*'NSW Oct 2018'!AL6/'NSW Oct 2018'!AJ6-'NSW Oct 2018'!J6)*('NSW Oct 2018'!V6/100)*'NSW Oct 2018'!AJ6,('NSW Oct 2018'!K6-'NSW Oct 2018'!J6)*('NSW Oct 2018'!V6/100)*'NSW Oct 2018'!AJ6))</f>
        <v>92.825699999999998</v>
      </c>
      <c r="M12" s="146">
        <f>IF($C$5*'NSW Oct 2018'!AL6/'NSW Oct 2018'!AJ6&lt;'NSW Oct 2018'!K6,0,IF($C$5*'NSW Oct 2018'!AL6/'NSW Oct 2018'!AJ6&lt;='NSW Oct 2018'!L6,($C$5*'NSW Oct 2018'!AL6/'NSW Oct 2018'!AJ6-'NSW Oct 2018'!K6)*('NSW Oct 2018'!W6/100)*'NSW Oct 2018'!AJ6,('NSW Oct 2018'!L6-'NSW Oct 2018'!K6)*('NSW Oct 2018'!W6/100)*'NSW Oct 2018'!AJ6))</f>
        <v>207.72179999999997</v>
      </c>
      <c r="N12" s="146">
        <f>IF($C$5*'NSW Oct 2018'!AL6/'NSW Oct 2018'!AJ6&lt;'NSW Oct 2018'!L6,0,IF($C$5*'NSW Oct 2018'!AL6/'NSW Oct 2018'!AJ6&lt;='NSW Oct 2018'!M6,($C$5*'NSW Oct 2018'!AL6/'NSW Oct 2018'!AJ6-'NSW Oct 2018'!L6)*('NSW Oct 2018'!X6/100)*'NSW Oct 2018'!AJ6,('NSW Oct 2018'!M6-'NSW Oct 2018'!L6)*('NSW Oct 2018'!X6/100)*'NSW Oct 2018'!AJ6))</f>
        <v>779.04750000000001</v>
      </c>
      <c r="O12" s="146">
        <f>IF($C$5*'NSW Oct 2018'!AL6/'NSW Oct 2018'!AJ6&lt;'NSW Oct 2018'!M6,0,IF($C$5*'NSW Oct 2018'!AL6/'NSW Oct 2018'!AJ6&lt;='NSW Oct 2018'!N6,($C$5*'NSW Oct 2018'!AL6/'NSW Oct 2018'!AJ6-'NSW Oct 2018'!M6)*('NSW Oct 2018'!Y6/100)*'NSW Oct 2018'!AJ6,('NSW Oct 2018'!N6-'NSW Oct 2018'!M6)*('NSW Oct 2018'!Y6/100)*'NSW Oct 2018'!AJ6))</f>
        <v>0</v>
      </c>
      <c r="P12" s="146">
        <f>IF(($C$5*'NSW Oct 2018'!AL6/'NSW Oct 2018'!AJ6&gt;'NSW Oct 2018'!N6),($C$5*'NSW Oct 2018'!AL6/'NSW Oct 2018'!AJ6-'NSW Oct 2018'!N6)*'NSW Oct 2018'!Z6/100*'NSW Oct 2018'!AJ7,0)</f>
        <v>0</v>
      </c>
      <c r="Q12" s="149">
        <f t="shared" si="1"/>
        <v>2671.1608000000001</v>
      </c>
      <c r="R12" s="87">
        <f>'NSW Oct 2018'!AM6</f>
        <v>0</v>
      </c>
      <c r="S12" s="87">
        <f>'NSW Oct 2018'!AN6</f>
        <v>0</v>
      </c>
      <c r="T12" s="150">
        <f>'NSW Oct 2018'!AO6</f>
        <v>10</v>
      </c>
      <c r="U12" s="87">
        <f>'NSW Oct 2018'!AP6</f>
        <v>0</v>
      </c>
      <c r="V12" s="179">
        <f>Q12</f>
        <v>2671.1608000000001</v>
      </c>
      <c r="W12" s="180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2018'!AW6</f>
        <v>0</v>
      </c>
      <c r="AA12" s="153" t="str">
        <f>'NSW Oct 2018'!AX6</f>
        <v>n</v>
      </c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</row>
    <row r="13" spans="1:142" ht="23" customHeight="1" thickTop="1">
      <c r="A13" s="429" t="str">
        <f>'NSW Oct 2018'!D7</f>
        <v xml:space="preserve">ActewAGL Queanbeyan </v>
      </c>
      <c r="B13" s="86" t="str">
        <f>'NSW Oct 2018'!F7</f>
        <v>ActewAGL</v>
      </c>
      <c r="C13" s="86" t="str">
        <f>'NSW Oct 2018'!G7</f>
        <v>Business plan</v>
      </c>
      <c r="D13" s="119">
        <f>365*'NSW Oct 2018'!H7/100</f>
        <v>344.34100000000001</v>
      </c>
      <c r="E13" s="120">
        <f>IF($C$5*'NSW Oct 2018'!AK7/'NSW Oct 2018'!AI7&gt;='NSW Oct 2018'!J7,('NSW Oct 2018'!J7*'NSW Oct 2018'!O7/100)*'NSW Oct 2018'!AI7,($C$5*'NSW Oct 2018'!AK7/'NSW Oct 2018'!AI7*'NSW Oct 2018'!O7/100)*'NSW Oct 2018'!AI7)</f>
        <v>388.18800000000005</v>
      </c>
      <c r="F13" s="121">
        <f>IF($C$5*'NSW Oct 2018'!AK7/'NSW Oct 2018'!AI7&lt;'NSW Oct 2018'!J7,0,IF($C$5*'NSW Oct 2018'!AK7/'NSW Oct 2018'!AI7&lt;='NSW Oct 2018'!K7,($C$5*'NSW Oct 2018'!AK7/'NSW Oct 2018'!AI7-'NSW Oct 2018'!J7)*('NSW Oct 2018'!P7/100)*'NSW Oct 2018'!AI7,('NSW Oct 2018'!K7-'NSW Oct 2018'!J7)*('NSW Oct 2018'!P7/100)*'NSW Oct 2018'!AI7))</f>
        <v>856.33200000000022</v>
      </c>
      <c r="G13" s="119">
        <f>IF($C$5*'NSW Oct 2018'!AK7/'NSW Oct 2018'!AI7&lt;'NSW Oct 2018'!K7,0,IF($C$5*'NSW Oct 2018'!AK7/'NSW Oct 2018'!AI7&lt;='NSW Oct 2018'!L7,($C$5*'NSW Oct 2018'!AK7/'NSW Oct 2018'!AI7-'NSW Oct 2018'!K7)*('NSW Oct 2018'!Q7/100)*'NSW Oct 2018'!AI7,('NSW Oct 2018'!L7-'NSW Oct 2018'!K7)*('NSW Oct 2018'!Q7/100)*'NSW Oct 2018'!AI7))</f>
        <v>0</v>
      </c>
      <c r="H13" s="127">
        <f>IF($C$5*'NSW Oct 2018'!AK7/'NSW Oct 2018'!AI7&lt;'NSW Oct 2018'!L7,0,IF($C$5*'NSW Oct 2018'!AK7/'NSW Oct 2018'!AI7&lt;='NSW Oct 2018'!M7,($C$5*'NSW Oct 2018'!AK7/'NSW Oct 2018'!AI7-'NSW Oct 2018'!L7)*('NSW Oct 2018'!R7/100)*'NSW Oct 2018'!AI7,('NSW Oct 2018'!M7-'NSW Oct 2018'!L7)*('NSW Oct 2018'!R7/100)*'NSW Oct 2018'!AI7))</f>
        <v>0</v>
      </c>
      <c r="I13" s="120">
        <f>IF($C$5*'NSW Oct 2018'!AK7/'NSW Oct 2018'!AI7&lt;'NSW Oct 2018'!M7,0,IF($C$5*'NSW Oct 2018'!AK7/'NSW Oct 2018'!AI7&lt;='NSW Oct 2018'!N7,($C$5*'NSW Oct 2018'!AK7/'NSW Oct 2018'!AI7-'NSW Oct 2018'!M7)*('NSW Oct 2018'!S7/100)*'NSW Oct 2018'!AI7,('NSW Oct 2018'!N7-'NSW Oct 2018'!M7)*('NSW Oct 2018'!S7/100)*'NSW Oct 2018'!AI7))</f>
        <v>0</v>
      </c>
      <c r="J13" s="129">
        <f>IF(($C$5*'NSW Oct 2018'!AK7/'NSW Oct 2018'!AI7&gt;'NSW Oct 2018'!N7),($C$5*'NSW Oct 2018'!AK7/'NSW Oct 2018'!AI7-'NSW Oct 2018'!N7)*'NSW Oct 2018'!T7/100*'NSW Oct 2018'!AI7,0)</f>
        <v>0</v>
      </c>
      <c r="K13" s="119">
        <f>IF($C$5*'NSW Oct 2018'!AL7/'NSW Oct 2018'!AJ7&gt;='NSW Oct 2018'!J7,('NSW Oct 2018'!J7*'NSW Oct 2018'!U7/100)*'NSW Oct 2018'!AJ7,($C$5*'NSW Oct 2018'!AL7/'NSW Oct 2018'!AJ7*'NSW Oct 2018'!U7/100)*'NSW Oct 2018'!AJ7)</f>
        <v>388.18800000000005</v>
      </c>
      <c r="L13" s="136">
        <f>IF($C$5*'NSW Oct 2018'!AL7/'NSW Oct 2018'!AJ7&lt;'NSW Oct 2018'!J7,0,IF($C$5*'NSW Oct 2018'!AL7/'NSW Oct 2018'!AJ7&lt;='NSW Oct 2018'!K7,($C$5*'NSW Oct 2018'!AL7/'NSW Oct 2018'!AJ7-'NSW Oct 2018'!J7)*('NSW Oct 2018'!V7/100)*'NSW Oct 2018'!AJ7,('NSW Oct 2018'!K7-'NSW Oct 2018'!J7)*('NSW Oct 2018'!V7/100)*'NSW Oct 2018'!AJ7))</f>
        <v>856.33200000000022</v>
      </c>
      <c r="M13" s="119">
        <f>IF($C$5*'NSW Oct 2018'!AL7/'NSW Oct 2018'!AJ7&lt;'NSW Oct 2018'!K7,0,IF($C$5*'NSW Oct 2018'!AL7/'NSW Oct 2018'!AJ7&lt;='NSW Oct 2018'!L7,($C$5*'NSW Oct 2018'!AL7/'NSW Oct 2018'!AJ7-'NSW Oct 2018'!K7)*('NSW Oct 2018'!W7/100)*'NSW Oct 2018'!AJ7,('NSW Oct 2018'!L7-'NSW Oct 2018'!K7)*('NSW Oct 2018'!W7/100)*'NSW Oct 2018'!AJ7))</f>
        <v>0</v>
      </c>
      <c r="N13" s="129">
        <f>IF($C$5*'NSW Oct 2018'!AL7/'NSW Oct 2018'!AJ7&lt;'NSW Oct 2018'!L7,0,IF($C$5*'NSW Oct 2018'!AL7/'NSW Oct 2018'!AJ7&lt;='NSW Oct 2018'!M7,($C$5*'NSW Oct 2018'!AL7/'NSW Oct 2018'!AJ7-'NSW Oct 2018'!L7)*('NSW Oct 2018'!X7/100)*'NSW Oct 2018'!AJ7,('NSW Oct 2018'!M7-'NSW Oct 2018'!L7)*('NSW Oct 2018'!X7/100)*'NSW Oct 2018'!AJ7))</f>
        <v>0</v>
      </c>
      <c r="O13" s="119">
        <f>IF($C$5*'NSW Oct 2018'!AL7/'NSW Oct 2018'!AJ7&lt;'NSW Oct 2018'!M7,0,IF($C$5*'NSW Oct 2018'!AL7/'NSW Oct 2018'!AJ7&lt;='NSW Oct 2018'!N7,($C$5*'NSW Oct 2018'!AL7/'NSW Oct 2018'!AJ7-'NSW Oct 2018'!M7)*('NSW Oct 2018'!Y7/100)*'NSW Oct 2018'!AJ7,('NSW Oct 2018'!N7-'NSW Oct 2018'!M7)*('NSW Oct 2018'!Y7/100)*'NSW Oct 2018'!AJ7))</f>
        <v>0</v>
      </c>
      <c r="P13" s="119">
        <f>IF(($C$5*'NSW Oct 2018'!AL7/'NSW Oct 2018'!AJ7&gt;'NSW Oct 2018'!N7),($C$5*'NSW Oct 2018'!AL7/'NSW Oct 2018'!AJ7-'NSW Oct 2018'!N7)*'NSW Oct 2018'!Z7/100*'NSW Oct 2018'!AJ8,0)</f>
        <v>0</v>
      </c>
      <c r="Q13" s="122">
        <f t="shared" si="1"/>
        <v>2833.3810000000008</v>
      </c>
      <c r="R13" s="130">
        <f>'NSW Oct 2018'!AM7</f>
        <v>0</v>
      </c>
      <c r="S13" s="86">
        <f>'NSW Oct 2018'!AN7</f>
        <v>12</v>
      </c>
      <c r="T13" s="83">
        <f>'NSW Oct 2018'!AO7</f>
        <v>0</v>
      </c>
      <c r="U13" s="130">
        <f>'NSW Oct 2018'!AP7</f>
        <v>0</v>
      </c>
      <c r="V13" s="122">
        <f>(Q13-(Q13-D13)*S13/100)</f>
        <v>2534.6962000000008</v>
      </c>
      <c r="W13" s="157">
        <f t="shared" ref="W13:W28" si="2">V13</f>
        <v>2534.6962000000008</v>
      </c>
      <c r="X13" s="122">
        <f t="shared" si="0"/>
        <v>2788.1658200000011</v>
      </c>
      <c r="Y13" s="122">
        <f t="shared" si="0"/>
        <v>2788.1658200000011</v>
      </c>
      <c r="Z13" s="133">
        <f>'NSW Oct 2018'!AW7</f>
        <v>24</v>
      </c>
      <c r="AA13" s="125" t="str">
        <f>'NSW Oct 2018'!AX7</f>
        <v>y</v>
      </c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</row>
    <row r="14" spans="1:142" ht="23" customHeight="1" thickBot="1">
      <c r="A14" s="430"/>
      <c r="B14" s="87" t="str">
        <f>'NSW Oct 2018'!F8</f>
        <v>EnergyAustralia</v>
      </c>
      <c r="C14" s="87" t="str">
        <f>'NSW Oct 2018'!G8</f>
        <v xml:space="preserve">Everyday Saver </v>
      </c>
      <c r="D14" s="146">
        <f>365*'NSW Oct 2018'!H8/100</f>
        <v>302.95</v>
      </c>
      <c r="E14" s="147">
        <f>IF($C$5*'NSW Oct 2018'!AK8/'NSW Oct 2018'!AI8&gt;='NSW Oct 2018'!J8,('NSW Oct 2018'!J8*'NSW Oct 2018'!O8/100)*'NSW Oct 2018'!AI8,($C$5*'NSW Oct 2018'!AK8/'NSW Oct 2018'!AI8*'NSW Oct 2018'!O8/100)*'NSW Oct 2018'!AI8)</f>
        <v>210.82247999999998</v>
      </c>
      <c r="F14" s="148">
        <f>IF($C$5*'NSW Oct 2018'!AK8/'NSW Oct 2018'!AI8&lt;'NSW Oct 2018'!J8,0,IF($C$5*'NSW Oct 2018'!AK8/'NSW Oct 2018'!AI8&lt;='NSW Oct 2018'!K8,($C$5*'NSW Oct 2018'!AK8/'NSW Oct 2018'!AI8-'NSW Oct 2018'!J8)*('NSW Oct 2018'!P8/100)*'NSW Oct 2018'!AI8,('NSW Oct 2018'!K8-'NSW Oct 2018'!J8)*('NSW Oct 2018'!P8/100)*'NSW Oct 2018'!AI8))</f>
        <v>1103.4104480000001</v>
      </c>
      <c r="G14" s="146">
        <f>IF($C$5*'NSW Oct 2018'!AK8/'NSW Oct 2018'!AI8&lt;'NSW Oct 2018'!K8,0,IF($C$5*'NSW Oct 2018'!AK8/'NSW Oct 2018'!AI8&lt;='NSW Oct 2018'!L8,($C$5*'NSW Oct 2018'!AK8/'NSW Oct 2018'!AI8-'NSW Oct 2018'!K8)*('NSW Oct 2018'!Q8/100)*'NSW Oct 2018'!AI8,('NSW Oct 2018'!L8-'NSW Oct 2018'!K8)*('NSW Oct 2018'!Q8/100)*'NSW Oct 2018'!AI8))</f>
        <v>0</v>
      </c>
      <c r="H14" s="156">
        <f>IF($C$5*'NSW Oct 2018'!AK8/'NSW Oct 2018'!AI8&lt;'NSW Oct 2018'!L8,0,IF($C$5*'NSW Oct 2018'!AK8/'NSW Oct 2018'!AI8&lt;='NSW Oct 2018'!M8,($C$5*'NSW Oct 2018'!AK8/'NSW Oct 2018'!AI8-'NSW Oct 2018'!L8)*('NSW Oct 2018'!R8/100)*'NSW Oct 2018'!AI8,('NSW Oct 2018'!M8-'NSW Oct 2018'!L8)*('NSW Oct 2018'!R8/100)*'NSW Oct 2018'!AI8))</f>
        <v>0</v>
      </c>
      <c r="I14" s="147">
        <f>IF($C$5*'NSW Oct 2018'!AK8/'NSW Oct 2018'!AI8&lt;'NSW Oct 2018'!M8,0,IF($C$5*'NSW Oct 2018'!AK8/'NSW Oct 2018'!AI8&lt;='NSW Oct 2018'!N8,($C$5*'NSW Oct 2018'!AK8/'NSW Oct 2018'!AI8-'NSW Oct 2018'!M8)*('NSW Oct 2018'!S8/100)*'NSW Oct 2018'!AI8,('NSW Oct 2018'!N8-'NSW Oct 2018'!M8)*('NSW Oct 2018'!S8/100)*'NSW Oct 2018'!AI8))</f>
        <v>0</v>
      </c>
      <c r="J14" s="155">
        <f>IF(($C$5*'NSW Oct 2018'!AK8/'NSW Oct 2018'!AI8&gt;'NSW Oct 2018'!N8),($C$5*'NSW Oct 2018'!AK8/'NSW Oct 2018'!AI8-'NSW Oct 2018'!N8)*'NSW Oct 2018'!T8/100*'NSW Oct 2018'!AI8,0)</f>
        <v>0</v>
      </c>
      <c r="K14" s="146">
        <f>IF($C$5*'NSW Oct 2018'!AL8/'NSW Oct 2018'!AJ8&gt;='NSW Oct 2018'!J8,('NSW Oct 2018'!J8*'NSW Oct 2018'!U8/100)*'NSW Oct 2018'!AJ8,($C$5*'NSW Oct 2018'!AL8/'NSW Oct 2018'!AJ8*'NSW Oct 2018'!U8/100)*'NSW Oct 2018'!AJ8)</f>
        <v>210.82247999999998</v>
      </c>
      <c r="L14" s="155">
        <f>IF($C$5*'NSW Oct 2018'!AL8/'NSW Oct 2018'!AJ8&lt;'NSW Oct 2018'!J8,0,IF($C$5*'NSW Oct 2018'!AL8/'NSW Oct 2018'!AJ8&lt;='NSW Oct 2018'!K8,($C$5*'NSW Oct 2018'!AL8/'NSW Oct 2018'!AJ8-'NSW Oct 2018'!J8)*('NSW Oct 2018'!V8/100)*'NSW Oct 2018'!AJ8,('NSW Oct 2018'!K8-'NSW Oct 2018'!J8)*('NSW Oct 2018'!V8/100)*'NSW Oct 2018'!AJ8))</f>
        <v>1103.4104480000001</v>
      </c>
      <c r="M14" s="146">
        <f>IF($C$5*'NSW Oct 2018'!AL8/'NSW Oct 2018'!AJ8&lt;'NSW Oct 2018'!K8,0,IF($C$5*'NSW Oct 2018'!AL8/'NSW Oct 2018'!AJ8&lt;='NSW Oct 2018'!L8,($C$5*'NSW Oct 2018'!AL8/'NSW Oct 2018'!AJ8-'NSW Oct 2018'!K8)*('NSW Oct 2018'!W8/100)*'NSW Oct 2018'!AJ8,('NSW Oct 2018'!L8-'NSW Oct 2018'!K8)*('NSW Oct 2018'!W8/100)*'NSW Oct 2018'!AJ8))</f>
        <v>0</v>
      </c>
      <c r="N14" s="158">
        <f>IF($C$5*'NSW Oct 2018'!AL8/'NSW Oct 2018'!AJ8&lt;'NSW Oct 2018'!L8,0,IF($C$5*'NSW Oct 2018'!AL8/'NSW Oct 2018'!AJ8&lt;='NSW Oct 2018'!M8,($C$5*'NSW Oct 2018'!AL8/'NSW Oct 2018'!AJ8-'NSW Oct 2018'!L8)*('NSW Oct 2018'!X8/100)*'NSW Oct 2018'!AJ8,('NSW Oct 2018'!M8-'NSW Oct 2018'!L8)*('NSW Oct 2018'!X8/100)*'NSW Oct 2018'!AJ8))</f>
        <v>0</v>
      </c>
      <c r="O14" s="146">
        <f>IF($C$5*'NSW Oct 2018'!AL8/'NSW Oct 2018'!AJ8&lt;'NSW Oct 2018'!M8,0,IF($C$5*'NSW Oct 2018'!AL8/'NSW Oct 2018'!AJ8&lt;='NSW Oct 2018'!N8,($C$5*'NSW Oct 2018'!AL8/'NSW Oct 2018'!AJ8-'NSW Oct 2018'!M8)*('NSW Oct 2018'!Y8/100)*'NSW Oct 2018'!AJ8,('NSW Oct 2018'!N8-'NSW Oct 2018'!M8)*('NSW Oct 2018'!Y8/100)*'NSW Oct 2018'!AJ8))</f>
        <v>0</v>
      </c>
      <c r="P14" s="146">
        <f>IF(($C$5*'NSW Oct 2018'!AL8/'NSW Oct 2018'!AJ8&gt;'NSW Oct 2018'!N8),($C$5*'NSW Oct 2018'!AL8/'NSW Oct 2018'!AJ8-'NSW Oct 2018'!N8)*'NSW Oct 2018'!Z8/100*'NSW Oct 2018'!AJ9,0)</f>
        <v>0</v>
      </c>
      <c r="Q14" s="149">
        <f t="shared" si="1"/>
        <v>2931.4158560000005</v>
      </c>
      <c r="R14" s="150">
        <f>'NSW Oct 2018'!AM8</f>
        <v>0</v>
      </c>
      <c r="S14" s="87">
        <f>'NSW Oct 2018'!AN8</f>
        <v>20</v>
      </c>
      <c r="T14" s="154">
        <f>'NSW Oct 2018'!AO8</f>
        <v>0</v>
      </c>
      <c r="U14" s="87">
        <f>'NSW Oct 2018'!AP8</f>
        <v>0</v>
      </c>
      <c r="V14" s="151">
        <f>(Q14-(Q14-D14)*S14/100)</f>
        <v>2405.7226848000005</v>
      </c>
      <c r="W14" s="149">
        <f t="shared" si="2"/>
        <v>2405.7226848000005</v>
      </c>
      <c r="X14" s="149">
        <f t="shared" si="0"/>
        <v>2646.2949532800008</v>
      </c>
      <c r="Y14" s="149">
        <f t="shared" si="0"/>
        <v>2646.2949532800008</v>
      </c>
      <c r="Z14" s="152">
        <f>'NSW Oct 2018'!AW8</f>
        <v>24</v>
      </c>
      <c r="AA14" s="153" t="str">
        <f>'NSW Oct 2018'!AX8</f>
        <v>y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</row>
    <row r="15" spans="1:142" ht="23" customHeight="1" thickTop="1" thickBot="1">
      <c r="A15" s="117" t="str">
        <f>'NSW Oct 2018'!D9</f>
        <v>ActewAGL Shoalhaven</v>
      </c>
      <c r="B15" s="87" t="str">
        <f>'NSW Oct 2018'!F9</f>
        <v>ActewAGL</v>
      </c>
      <c r="C15" s="87" t="str">
        <f>'NSW Oct 2018'!G9</f>
        <v>Standard plan</v>
      </c>
      <c r="D15" s="146">
        <f>365*'NSW Oct 2018'!H9/100</f>
        <v>369.23400000000004</v>
      </c>
      <c r="E15" s="147">
        <f>IF($C$5*'NSW Oct 2018'!AK9/'NSW Oct 2018'!AI9&gt;='NSW Oct 2018'!J9,('NSW Oct 2018'!J9*'NSW Oct 2018'!O9/100)*'NSW Oct 2018'!AI9,($C$5*'NSW Oct 2018'!AK9/'NSW Oct 2018'!AI9*'NSW Oct 2018'!O9/100)*'NSW Oct 2018'!AI9)</f>
        <v>1405</v>
      </c>
      <c r="F15" s="155">
        <f>IF($C$5*'NSW Oct 2018'!AK9/'NSW Oct 2018'!AI9&lt;'NSW Oct 2018'!J9,0,IF($C$5*'NSW Oct 2018'!AK9/'NSW Oct 2018'!AI9&lt;='NSW Oct 2018'!K9,($C$5*'NSW Oct 2018'!AK9/'NSW Oct 2018'!AI9-'NSW Oct 2018'!J9)*('NSW Oct 2018'!P9/100)*'NSW Oct 2018'!AI9,('NSW Oct 2018'!K9-'NSW Oct 2018'!J9)*('NSW Oct 2018'!P9/100)*'NSW Oct 2018'!AI9))</f>
        <v>0</v>
      </c>
      <c r="G15" s="146">
        <f>IF($C$5*'NSW Oct 2018'!AK9/'NSW Oct 2018'!AI9&lt;'NSW Oct 2018'!K9,0,IF($C$5*'NSW Oct 2018'!AK9/'NSW Oct 2018'!AI9&lt;='NSW Oct 2018'!L9,($C$5*'NSW Oct 2018'!AK9/'NSW Oct 2018'!AI9-'NSW Oct 2018'!K9)*('NSW Oct 2018'!Q9/100)*'NSW Oct 2018'!AI9,('NSW Oct 2018'!L9-'NSW Oct 2018'!K9)*('NSW Oct 2018'!Q9/100)*'NSW Oct 2018'!AI9))</f>
        <v>0</v>
      </c>
      <c r="H15" s="156">
        <f>IF($C$5*'NSW Oct 2018'!AK9/'NSW Oct 2018'!AI9&lt;'NSW Oct 2018'!L9,0,IF($C$5*'NSW Oct 2018'!AK9/'NSW Oct 2018'!AI9&lt;='NSW Oct 2018'!M9,($C$5*'NSW Oct 2018'!AK9/'NSW Oct 2018'!AI9-'NSW Oct 2018'!L9)*('NSW Oct 2018'!R9/100)*'NSW Oct 2018'!AI9,('NSW Oct 2018'!M9-'NSW Oct 2018'!L9)*('NSW Oct 2018'!R9/100)*'NSW Oct 2018'!AI9))</f>
        <v>0</v>
      </c>
      <c r="I15" s="147">
        <f>IF($C$5*'NSW Oct 2018'!AK9/'NSW Oct 2018'!AI9&lt;'NSW Oct 2018'!M9,0,IF($C$5*'NSW Oct 2018'!AK9/'NSW Oct 2018'!AI9&lt;='NSW Oct 2018'!N9,($C$5*'NSW Oct 2018'!AK9/'NSW Oct 2018'!AI9-'NSW Oct 2018'!M9)*('NSW Oct 2018'!S9/100)*'NSW Oct 2018'!AI9,('NSW Oct 2018'!N9-'NSW Oct 2018'!M9)*('NSW Oct 2018'!S9/100)*'NSW Oct 2018'!AI9))</f>
        <v>0</v>
      </c>
      <c r="J15" s="155">
        <f>IF(($C$5*'NSW Oct 2018'!AK9/'NSW Oct 2018'!AI9&gt;'NSW Oct 2018'!N9),($C$5*'NSW Oct 2018'!AK9/'NSW Oct 2018'!AI9-'NSW Oct 2018'!N9)*'NSW Oct 2018'!T9/100*'NSW Oct 2018'!AI9,0)</f>
        <v>0</v>
      </c>
      <c r="K15" s="146">
        <f>IF($C$5*'NSW Oct 2018'!AL9/'NSW Oct 2018'!AJ9&gt;='NSW Oct 2018'!J9,('NSW Oct 2018'!J9*'NSW Oct 2018'!U9/100)*'NSW Oct 2018'!AJ9,($C$5*'NSW Oct 2018'!AL9/'NSW Oct 2018'!AJ9*'NSW Oct 2018'!U9/100)*'NSW Oct 2018'!AJ9)</f>
        <v>1405</v>
      </c>
      <c r="L15" s="155">
        <f>IF($C$5*'NSW Oct 2018'!AL9/'NSW Oct 2018'!AJ9&lt;'NSW Oct 2018'!J9,0,IF($C$5*'NSW Oct 2018'!AL9/'NSW Oct 2018'!AJ9&lt;='NSW Oct 2018'!K9,($C$5*'NSW Oct 2018'!AL9/'NSW Oct 2018'!AJ9-'NSW Oct 2018'!J9)*('NSW Oct 2018'!V9/100)*'NSW Oct 2018'!AJ9,('NSW Oct 2018'!K9-'NSW Oct 2018'!J9)*('NSW Oct 2018'!V9/100)*'NSW Oct 2018'!AJ9))</f>
        <v>0</v>
      </c>
      <c r="M15" s="146">
        <f>IF($C$5*'NSW Oct 2018'!AL9/'NSW Oct 2018'!AJ9&lt;'NSW Oct 2018'!K9,0,IF($C$5*'NSW Oct 2018'!AL9/'NSW Oct 2018'!AJ9&lt;='NSW Oct 2018'!L9,($C$5*'NSW Oct 2018'!AL9/'NSW Oct 2018'!AJ9-'NSW Oct 2018'!K9)*('NSW Oct 2018'!W9/100)*'NSW Oct 2018'!AJ9,('NSW Oct 2018'!L9-'NSW Oct 2018'!K9)*('NSW Oct 2018'!W9/100)*'NSW Oct 2018'!AJ9))</f>
        <v>0</v>
      </c>
      <c r="N15" s="155">
        <f>IF($C$5*'NSW Oct 2018'!AL9/'NSW Oct 2018'!AJ9&lt;'NSW Oct 2018'!L9,0,IF($C$5*'NSW Oct 2018'!AL9/'NSW Oct 2018'!AJ9&lt;='NSW Oct 2018'!M9,($C$5*'NSW Oct 2018'!AL9/'NSW Oct 2018'!AJ9-'NSW Oct 2018'!L9)*('NSW Oct 2018'!X9/100)*'NSW Oct 2018'!AJ9,('NSW Oct 2018'!M9-'NSW Oct 2018'!L9)*('NSW Oct 2018'!X9/100)*'NSW Oct 2018'!AJ9))</f>
        <v>0</v>
      </c>
      <c r="O15" s="146">
        <f>IF($C$5*'NSW Oct 2018'!AL9/'NSW Oct 2018'!AJ9&lt;'NSW Oct 2018'!M9,0,IF($C$5*'NSW Oct 2018'!AL9/'NSW Oct 2018'!AJ9&lt;='NSW Oct 2018'!N9,($C$5*'NSW Oct 2018'!AL9/'NSW Oct 2018'!AJ9-'NSW Oct 2018'!M9)*('NSW Oct 2018'!Y9/100)*'NSW Oct 2018'!AJ9,('NSW Oct 2018'!N9-'NSW Oct 2018'!M9)*('NSW Oct 2018'!Y9/100)*'NSW Oct 2018'!AJ9))</f>
        <v>0</v>
      </c>
      <c r="P15" s="155">
        <f>IF(($C$5*'NSW Oct 2018'!AL9/'NSW Oct 2018'!AJ9&gt;'NSW Oct 2018'!N9),($C$5*'NSW Oct 2018'!AL9/'NSW Oct 2018'!AJ9-'NSW Oct 2018'!N9)*'NSW Oct 2018'!Z9/100*'NSW Oct 2018'!AJ10,0)</f>
        <v>0</v>
      </c>
      <c r="Q15" s="149">
        <f t="shared" si="1"/>
        <v>3179.2339999999999</v>
      </c>
      <c r="R15" s="154">
        <f>'NSW Oct 2018'!AM9</f>
        <v>0</v>
      </c>
      <c r="S15" s="87">
        <f>'NSW Oct 2018'!AN9</f>
        <v>0</v>
      </c>
      <c r="T15" s="154">
        <f>'NSW Oct 2018'!AO9</f>
        <v>0</v>
      </c>
      <c r="U15" s="87">
        <f>'NSW Oct 2018'!AP9</f>
        <v>0</v>
      </c>
      <c r="V15" s="151">
        <f>Q15</f>
        <v>3179.2339999999999</v>
      </c>
      <c r="W15" s="149">
        <f t="shared" si="2"/>
        <v>3179.2339999999999</v>
      </c>
      <c r="X15" s="149">
        <f t="shared" si="0"/>
        <v>3497.1574000000001</v>
      </c>
      <c r="Y15" s="149">
        <f t="shared" si="0"/>
        <v>3497.1574000000001</v>
      </c>
      <c r="Z15" s="152">
        <f>'NSW Oct 2018'!AW9</f>
        <v>0</v>
      </c>
      <c r="AA15" s="153" t="str">
        <f>'NSW Oct 2018'!AX9</f>
        <v>n</v>
      </c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</row>
    <row r="16" spans="1:142" ht="23" customHeight="1" thickTop="1">
      <c r="A16" s="429" t="str">
        <f>'NSW Oct 2018'!D10</f>
        <v>Capital Region</v>
      </c>
      <c r="B16" s="86" t="str">
        <f>'NSW Oct 2018'!F10</f>
        <v>ActewAGL</v>
      </c>
      <c r="C16" s="86" t="str">
        <f>'NSW Oct 2018'!G10</f>
        <v>Business plan</v>
      </c>
      <c r="D16" s="119">
        <f>365*'NSW Oct 2018'!H10/100</f>
        <v>350.83800000000002</v>
      </c>
      <c r="E16" s="120">
        <f>IF($C$5*'NSW Oct 2018'!AK10/'NSW Oct 2018'!AI10&gt;='NSW Oct 2018'!J10,('NSW Oct 2018'!J10*'NSW Oct 2018'!O10/100)*'NSW Oct 2018'!AI10,($C$5*'NSW Oct 2018'!AK10/'NSW Oct 2018'!AI10*'NSW Oct 2018'!O10/100)*'NSW Oct 2018'!AI10)</f>
        <v>146.5497</v>
      </c>
      <c r="F16" s="136">
        <f>IF($C$5*'NSW Oct 2018'!AK10/'NSW Oct 2018'!AI10&lt;'NSW Oct 2018'!J10,0,IF($C$5*'NSW Oct 2018'!AK10/'NSW Oct 2018'!AI10&lt;='NSW Oct 2018'!K10,($C$5*'NSW Oct 2018'!AK10/'NSW Oct 2018'!AI10-'NSW Oct 2018'!J10)*('NSW Oct 2018'!P10/100)*'NSW Oct 2018'!AI10,('NSW Oct 2018'!K10-'NSW Oct 2018'!J10)*('NSW Oct 2018'!P10/100)*'NSW Oct 2018'!AI10))</f>
        <v>90.991199999999992</v>
      </c>
      <c r="G16" s="119">
        <f>IF($C$5*'NSW Oct 2018'!AK10/'NSW Oct 2018'!AI10&lt;'NSW Oct 2018'!K10,0,IF($C$5*'NSW Oct 2018'!AK10/'NSW Oct 2018'!AI10&lt;='NSW Oct 2018'!L10,($C$5*'NSW Oct 2018'!AK10/'NSW Oct 2018'!AI10-'NSW Oct 2018'!K10)*('NSW Oct 2018'!Q10/100)*'NSW Oct 2018'!AI10,('NSW Oct 2018'!L10-'NSW Oct 2018'!K10)*('NSW Oct 2018'!Q10/100)*'NSW Oct 2018'!AI10))</f>
        <v>84.0411</v>
      </c>
      <c r="H16" s="127">
        <f>IF($C$5*'NSW Oct 2018'!AK10/'NSW Oct 2018'!AI10&lt;'NSW Oct 2018'!L10,0,IF($C$5*'NSW Oct 2018'!AK10/'NSW Oct 2018'!AI10&lt;='NSW Oct 2018'!M10,($C$5*'NSW Oct 2018'!AK10/'NSW Oct 2018'!AI10-'NSW Oct 2018'!L10)*('NSW Oct 2018'!R10/100)*'NSW Oct 2018'!AI10,('NSW Oct 2018'!M10-'NSW Oct 2018'!L10)*('NSW Oct 2018'!R10/100)*'NSW Oct 2018'!AI10))</f>
        <v>888.745</v>
      </c>
      <c r="I16" s="120">
        <f>IF($C$5*'NSW Oct 2018'!AK10/'NSW Oct 2018'!AI10&lt;'NSW Oct 2018'!M10,0,IF($C$5*'NSW Oct 2018'!AK10/'NSW Oct 2018'!AI10&lt;='NSW Oct 2018'!N10,($C$5*'NSW Oct 2018'!AK10/'NSW Oct 2018'!AI10-'NSW Oct 2018'!M10)*('NSW Oct 2018'!S10/100)*'NSW Oct 2018'!AI10,('NSW Oct 2018'!N10-'NSW Oct 2018'!M10)*('NSW Oct 2018'!S10/100)*'NSW Oct 2018'!AI10))</f>
        <v>0</v>
      </c>
      <c r="J16" s="136">
        <f>IF(($C$5*'NSW Oct 2018'!AK10/'NSW Oct 2018'!AI10&gt;'NSW Oct 2018'!N10),($C$5*'NSW Oct 2018'!AK10/'NSW Oct 2018'!AI10-'NSW Oct 2018'!N10)*'NSW Oct 2018'!T10/100*'NSW Oct 2018'!AI10,0)</f>
        <v>0</v>
      </c>
      <c r="K16" s="119">
        <f>IF($C$5*'NSW Oct 2018'!AL10/'NSW Oct 2018'!AJ10&gt;='NSW Oct 2018'!J10,('NSW Oct 2018'!J10*'NSW Oct 2018'!U10/100)*'NSW Oct 2018'!AJ10,($C$5*'NSW Oct 2018'!AL10/'NSW Oct 2018'!AJ10*'NSW Oct 2018'!U10/100)*'NSW Oct 2018'!AJ10)</f>
        <v>146.5497</v>
      </c>
      <c r="L16" s="136">
        <f>IF($C$5*'NSW Oct 2018'!AL10/'NSW Oct 2018'!AJ10&lt;'NSW Oct 2018'!J10,0,IF($C$5*'NSW Oct 2018'!AL10/'NSW Oct 2018'!AJ10&lt;='NSW Oct 2018'!K10,($C$5*'NSW Oct 2018'!AL10/'NSW Oct 2018'!AJ10-'NSW Oct 2018'!J10)*('NSW Oct 2018'!V10/100)*'NSW Oct 2018'!AJ10,('NSW Oct 2018'!K10-'NSW Oct 2018'!J10)*('NSW Oct 2018'!V10/100)*'NSW Oct 2018'!AJ10))</f>
        <v>90.991199999999992</v>
      </c>
      <c r="M16" s="119">
        <f>IF($C$5*'NSW Oct 2018'!AL10/'NSW Oct 2018'!AJ10&lt;'NSW Oct 2018'!K10,0,IF($C$5*'NSW Oct 2018'!AL10/'NSW Oct 2018'!AJ10&lt;='NSW Oct 2018'!L10,($C$5*'NSW Oct 2018'!AL10/'NSW Oct 2018'!AJ10-'NSW Oct 2018'!K10)*('NSW Oct 2018'!W10/100)*'NSW Oct 2018'!AJ10,('NSW Oct 2018'!L10-'NSW Oct 2018'!K10)*('NSW Oct 2018'!W10/100)*'NSW Oct 2018'!AJ10))</f>
        <v>84.0411</v>
      </c>
      <c r="N16" s="129">
        <f>IF($C$5*'NSW Oct 2018'!AL10/'NSW Oct 2018'!AJ10&lt;'NSW Oct 2018'!L10,0,IF($C$5*'NSW Oct 2018'!AL10/'NSW Oct 2018'!AJ10&lt;='NSW Oct 2018'!M10,($C$5*'NSW Oct 2018'!AL10/'NSW Oct 2018'!AJ10-'NSW Oct 2018'!L10)*('NSW Oct 2018'!X10/100)*'NSW Oct 2018'!AJ10,('NSW Oct 2018'!M10-'NSW Oct 2018'!L10)*('NSW Oct 2018'!X10/100)*'NSW Oct 2018'!AJ10))</f>
        <v>888.745</v>
      </c>
      <c r="O16" s="119">
        <f>IF($C$5*'NSW Oct 2018'!AL10/'NSW Oct 2018'!AJ10&lt;'NSW Oct 2018'!M10,0,IF($C$5*'NSW Oct 2018'!AL10/'NSW Oct 2018'!AJ10&lt;='NSW Oct 2018'!N10,($C$5*'NSW Oct 2018'!AL10/'NSW Oct 2018'!AJ10-'NSW Oct 2018'!M10)*('NSW Oct 2018'!Y10/100)*'NSW Oct 2018'!AJ10,('NSW Oct 2018'!N10-'NSW Oct 2018'!M10)*('NSW Oct 2018'!Y10/100)*'NSW Oct 2018'!AJ10))</f>
        <v>0</v>
      </c>
      <c r="P16" s="121">
        <f>IF(($C$5*'NSW Oct 2018'!AL10/'NSW Oct 2018'!AJ10&gt;'NSW Oct 2018'!N10),($C$5*'NSW Oct 2018'!AL10/'NSW Oct 2018'!AJ10-'NSW Oct 2018'!N10)*'NSW Oct 2018'!Z10/100*'NSW Oct 2018'!AJ11,0)</f>
        <v>0</v>
      </c>
      <c r="Q16" s="122">
        <f t="shared" si="1"/>
        <v>2771.4919999999997</v>
      </c>
      <c r="R16" s="83">
        <f>'NSW Oct 2018'!AM10</f>
        <v>0</v>
      </c>
      <c r="S16" s="86">
        <f>'NSW Oct 2018'!AN10</f>
        <v>12</v>
      </c>
      <c r="T16" s="83">
        <f>'NSW Oct 2018'!AO10</f>
        <v>0</v>
      </c>
      <c r="U16" s="130">
        <f>'NSW Oct 2018'!AP10</f>
        <v>0</v>
      </c>
      <c r="V16" s="122">
        <f t="shared" ref="V16:V21" si="3">(Q16-(Q16-D16)*S16/100)</f>
        <v>2481.01352</v>
      </c>
      <c r="W16" s="157">
        <f t="shared" si="2"/>
        <v>2481.01352</v>
      </c>
      <c r="X16" s="122">
        <f t="shared" si="0"/>
        <v>2729.1148720000001</v>
      </c>
      <c r="Y16" s="122">
        <f t="shared" si="0"/>
        <v>2729.1148720000001</v>
      </c>
      <c r="Z16" s="133">
        <f>'NSW Oct 2018'!AW10</f>
        <v>24</v>
      </c>
      <c r="AA16" s="125" t="str">
        <f>'NSW Oct 2018'!AX10</f>
        <v>y</v>
      </c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</row>
    <row r="17" spans="1:142" ht="23" customHeight="1" thickBot="1">
      <c r="A17" s="430"/>
      <c r="B17" s="87" t="str">
        <f>'NSW Oct 2018'!F11</f>
        <v>EnergyAustralia</v>
      </c>
      <c r="C17" s="87" t="str">
        <f>'NSW Oct 2018'!G11</f>
        <v xml:space="preserve">Everyday Saver </v>
      </c>
      <c r="D17" s="146">
        <f>365*'NSW Oct 2018'!H11/100</f>
        <v>240.9</v>
      </c>
      <c r="E17" s="147">
        <f>IF($C$5*'NSW Oct 2018'!AK11/'NSW Oct 2018'!AI11&gt;='NSW Oct 2018'!J11,('NSW Oct 2018'!J11*'NSW Oct 2018'!O11/100)*'NSW Oct 2018'!AI11,($C$5*'NSW Oct 2018'!AK11/'NSW Oct 2018'!AI11*'NSW Oct 2018'!O11/100)*'NSW Oct 2018'!AI11)</f>
        <v>154.38059999999999</v>
      </c>
      <c r="F17" s="155">
        <f>IF($C$5*'NSW Oct 2018'!AK11/'NSW Oct 2018'!AI11&lt;'NSW Oct 2018'!J11,0,IF($C$5*'NSW Oct 2018'!AK11/'NSW Oct 2018'!AI11&lt;='NSW Oct 2018'!K11,($C$5*'NSW Oct 2018'!AK11/'NSW Oct 2018'!AI11-'NSW Oct 2018'!J11)*('NSW Oct 2018'!P11/100)*'NSW Oct 2018'!AI11,('NSW Oct 2018'!K11-'NSW Oct 2018'!J11)*('NSW Oct 2018'!P11/100)*'NSW Oct 2018'!AI11))</f>
        <v>104.56649999999999</v>
      </c>
      <c r="G17" s="146">
        <f>IF($C$5*'NSW Oct 2018'!AK11/'NSW Oct 2018'!AI11&lt;'NSW Oct 2018'!K11,0,IF($C$5*'NSW Oct 2018'!AK11/'NSW Oct 2018'!AI11&lt;='NSW Oct 2018'!L11,($C$5*'NSW Oct 2018'!AK11/'NSW Oct 2018'!AI11-'NSW Oct 2018'!K11)*('NSW Oct 2018'!Q11/100)*'NSW Oct 2018'!AI11,('NSW Oct 2018'!L11-'NSW Oct 2018'!K11)*('NSW Oct 2018'!Q11/100)*'NSW Oct 2018'!AI11))</f>
        <v>158.67900000000003</v>
      </c>
      <c r="H17" s="156">
        <f>IF($C$5*'NSW Oct 2018'!AK11/'NSW Oct 2018'!AI11&lt;'NSW Oct 2018'!L11,0,IF($C$5*'NSW Oct 2018'!AK11/'NSW Oct 2018'!AI11&lt;='NSW Oct 2018'!M11,($C$5*'NSW Oct 2018'!AK11/'NSW Oct 2018'!AI11-'NSW Oct 2018'!L11)*('NSW Oct 2018'!R11/100)*'NSW Oct 2018'!AI11,('NSW Oct 2018'!M11-'NSW Oct 2018'!L11)*('NSW Oct 2018'!R11/100)*'NSW Oct 2018'!AI11))</f>
        <v>984.23000000000013</v>
      </c>
      <c r="I17" s="147">
        <f>IF($C$5*'NSW Oct 2018'!AK11/'NSW Oct 2018'!AI11&lt;'NSW Oct 2018'!M11,0,IF($C$5*'NSW Oct 2018'!AK11/'NSW Oct 2018'!AI11&lt;='NSW Oct 2018'!N11,($C$5*'NSW Oct 2018'!AK11/'NSW Oct 2018'!AI11-'NSW Oct 2018'!M11)*('NSW Oct 2018'!S11/100)*'NSW Oct 2018'!AI11,('NSW Oct 2018'!N11-'NSW Oct 2018'!M11)*('NSW Oct 2018'!S11/100)*'NSW Oct 2018'!AI11))</f>
        <v>0</v>
      </c>
      <c r="J17" s="155">
        <f>IF(($C$5*'NSW Oct 2018'!AK11/'NSW Oct 2018'!AI11&gt;'NSW Oct 2018'!N11),($C$5*'NSW Oct 2018'!AK11/'NSW Oct 2018'!AI11-'NSW Oct 2018'!N11)*'NSW Oct 2018'!T11/100*'NSW Oct 2018'!AI11,0)</f>
        <v>0</v>
      </c>
      <c r="K17" s="146">
        <f>IF($C$5*'NSW Oct 2018'!AL11/'NSW Oct 2018'!AJ11&gt;='NSW Oct 2018'!J11,('NSW Oct 2018'!J11*'NSW Oct 2018'!U11/100)*'NSW Oct 2018'!AJ11,($C$5*'NSW Oct 2018'!AL11/'NSW Oct 2018'!AJ11*'NSW Oct 2018'!U11/100)*'NSW Oct 2018'!AJ11)</f>
        <v>154.38059999999999</v>
      </c>
      <c r="L17" s="155">
        <f>IF($C$5*'NSW Oct 2018'!AL11/'NSW Oct 2018'!AJ11&lt;'NSW Oct 2018'!J11,0,IF($C$5*'NSW Oct 2018'!AL11/'NSW Oct 2018'!AJ11&lt;='NSW Oct 2018'!K11,($C$5*'NSW Oct 2018'!AL11/'NSW Oct 2018'!AJ11-'NSW Oct 2018'!J11)*('NSW Oct 2018'!V11/100)*'NSW Oct 2018'!AJ11,('NSW Oct 2018'!K11-'NSW Oct 2018'!J11)*('NSW Oct 2018'!V11/100)*'NSW Oct 2018'!AJ11))</f>
        <v>104.56649999999999</v>
      </c>
      <c r="M17" s="146">
        <f>IF($C$5*'NSW Oct 2018'!AL11/'NSW Oct 2018'!AJ11&lt;'NSW Oct 2018'!K11,0,IF($C$5*'NSW Oct 2018'!AL11/'NSW Oct 2018'!AJ11&lt;='NSW Oct 2018'!L11,($C$5*'NSW Oct 2018'!AL11/'NSW Oct 2018'!AJ11-'NSW Oct 2018'!K11)*('NSW Oct 2018'!W11/100)*'NSW Oct 2018'!AJ11,('NSW Oct 2018'!L11-'NSW Oct 2018'!K11)*('NSW Oct 2018'!W11/100)*'NSW Oct 2018'!AJ11))</f>
        <v>158.67900000000003</v>
      </c>
      <c r="N17" s="158">
        <f>IF($C$5*'NSW Oct 2018'!AL11/'NSW Oct 2018'!AJ11&lt;'NSW Oct 2018'!L11,0,IF($C$5*'NSW Oct 2018'!AL11/'NSW Oct 2018'!AJ11&lt;='NSW Oct 2018'!M11,($C$5*'NSW Oct 2018'!AL11/'NSW Oct 2018'!AJ11-'NSW Oct 2018'!L11)*('NSW Oct 2018'!X11/100)*'NSW Oct 2018'!AJ11,('NSW Oct 2018'!M11-'NSW Oct 2018'!L11)*('NSW Oct 2018'!X11/100)*'NSW Oct 2018'!AJ11))</f>
        <v>984.23000000000013</v>
      </c>
      <c r="O17" s="146">
        <f>IF($C$5*'NSW Oct 2018'!AL11/'NSW Oct 2018'!AJ11&lt;'NSW Oct 2018'!M11,0,IF($C$5*'NSW Oct 2018'!AL11/'NSW Oct 2018'!AJ11&lt;='NSW Oct 2018'!N11,($C$5*'NSW Oct 2018'!AL11/'NSW Oct 2018'!AJ11-'NSW Oct 2018'!M11)*('NSW Oct 2018'!Y11/100)*'NSW Oct 2018'!AJ11,('NSW Oct 2018'!N11-'NSW Oct 2018'!M11)*('NSW Oct 2018'!Y11/100)*'NSW Oct 2018'!AJ11))</f>
        <v>0</v>
      </c>
      <c r="P17" s="148">
        <f>IF(($C$5*'NSW Oct 2018'!AL11/'NSW Oct 2018'!AJ11&gt;'NSW Oct 2018'!N11),($C$5*'NSW Oct 2018'!AL11/'NSW Oct 2018'!AJ11-'NSW Oct 2018'!N11)*'NSW Oct 2018'!Z11/100*'NSW Oct 2018'!AJ12,0)</f>
        <v>0</v>
      </c>
      <c r="Q17" s="149">
        <f t="shared" si="1"/>
        <v>3044.6122</v>
      </c>
      <c r="R17" s="154">
        <f>'NSW Oct 2018'!AM11</f>
        <v>0</v>
      </c>
      <c r="S17" s="87">
        <f>'NSW Oct 2018'!AN11</f>
        <v>20</v>
      </c>
      <c r="T17" s="154">
        <f>'NSW Oct 2018'!AO11</f>
        <v>0</v>
      </c>
      <c r="U17" s="87">
        <f>'NSW Oct 2018'!AP11</f>
        <v>0</v>
      </c>
      <c r="V17" s="151">
        <f t="shared" si="3"/>
        <v>2483.86976</v>
      </c>
      <c r="W17" s="149">
        <f t="shared" si="2"/>
        <v>2483.86976</v>
      </c>
      <c r="X17" s="149">
        <f t="shared" si="0"/>
        <v>2732.2567360000003</v>
      </c>
      <c r="Y17" s="149">
        <f t="shared" si="0"/>
        <v>2732.2567360000003</v>
      </c>
      <c r="Z17" s="152">
        <f>'NSW Oct 2018'!AW11</f>
        <v>24</v>
      </c>
      <c r="AA17" s="153" t="str">
        <f>'NSW Oct 2018'!AX11</f>
        <v>y</v>
      </c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</row>
    <row r="18" spans="1:142" ht="23" customHeight="1" thickTop="1" thickBot="1">
      <c r="A18" s="117" t="str">
        <f>'NSW Oct 2018'!D12</f>
        <v>Tamworth</v>
      </c>
      <c r="B18" s="87" t="str">
        <f>'NSW Oct 2018'!F12</f>
        <v>Origin Energy</v>
      </c>
      <c r="C18" s="87" t="str">
        <f>'NSW Oct 2018'!G12</f>
        <v>Business Saver</v>
      </c>
      <c r="D18" s="146">
        <f>365*'NSW Oct 2018'!H12/100</f>
        <v>339.88800000000003</v>
      </c>
      <c r="E18" s="147">
        <f>($C$5*'NSW Oct 2018'!O12/100)/2</f>
        <v>1735</v>
      </c>
      <c r="F18" s="155">
        <v>0</v>
      </c>
      <c r="G18" s="146">
        <v>0</v>
      </c>
      <c r="H18" s="156">
        <v>0</v>
      </c>
      <c r="I18" s="147">
        <f>IF($C$5*'NSW Oct 2018'!AK12/'NSW Oct 2018'!AI12&lt;'NSW Oct 2018'!M12,0,IF($C$5*'NSW Oct 2018'!AK12/'NSW Oct 2018'!AI12&lt;='NSW Oct 2018'!N12,($C$5*'NSW Oct 2018'!AK12/'NSW Oct 2018'!AI12-'NSW Oct 2018'!M12)*('NSW Oct 2018'!S12/100)*'NSW Oct 2018'!AI12,('NSW Oct 2018'!N12-'NSW Oct 2018'!M12)*('NSW Oct 2018'!S12/100)*'NSW Oct 2018'!AI12))</f>
        <v>0</v>
      </c>
      <c r="J18" s="155">
        <f>IF(($C$5*'NSW Oct 2018'!AK12/'NSW Oct 2018'!AI12&gt;'NSW Oct 2018'!N12),($C$5*'NSW Oct 2018'!AK12/'NSW Oct 2018'!AI12-'NSW Oct 2018'!N12)*'NSW Oct 2018'!T12/100*'NSW Oct 2018'!AI12,0)</f>
        <v>0</v>
      </c>
      <c r="K18" s="146">
        <f>($C$5*'NSW Oct 2018'!U12/100)/2</f>
        <v>1735</v>
      </c>
      <c r="L18" s="155">
        <v>0</v>
      </c>
      <c r="M18" s="146">
        <v>0</v>
      </c>
      <c r="N18" s="155">
        <v>0</v>
      </c>
      <c r="O18" s="146">
        <f>IF($C$5*'NSW Oct 2018'!AL12/'NSW Oct 2018'!AJ12&lt;'NSW Oct 2018'!M12,0,IF($C$5*'NSW Oct 2018'!AL12/'NSW Oct 2018'!AJ12&lt;='NSW Oct 2018'!N12,($C$5*'NSW Oct 2018'!AL12/'NSW Oct 2018'!AJ12-'NSW Oct 2018'!M12)*('NSW Oct 2018'!Y12/100)*'NSW Oct 2018'!AJ12,('NSW Oct 2018'!N12-'NSW Oct 2018'!M12)*('NSW Oct 2018'!Y12/100)*'NSW Oct 2018'!AJ12))</f>
        <v>0</v>
      </c>
      <c r="P18" s="155">
        <f>IF(($C$5*'NSW Oct 2018'!AL12/'NSW Oct 2018'!AJ12&gt;'NSW Oct 2018'!N12),($C$5*'NSW Oct 2018'!AL12/'NSW Oct 2018'!AJ12-'NSW Oct 2018'!N12)*'NSW Oct 2018'!Z12/100*'NSW Oct 2018'!AJ13,0)</f>
        <v>0</v>
      </c>
      <c r="Q18" s="149">
        <f t="shared" si="1"/>
        <v>3809.8879999999999</v>
      </c>
      <c r="R18" s="154">
        <f>'NSW Oct 2018'!AM12</f>
        <v>0</v>
      </c>
      <c r="S18" s="87">
        <f>'NSW Oct 2018'!AN12</f>
        <v>14</v>
      </c>
      <c r="T18" s="154">
        <f>'NSW Oct 2018'!AO12</f>
        <v>0</v>
      </c>
      <c r="U18" s="87">
        <f>'NSW Oct 2018'!AP12</f>
        <v>0</v>
      </c>
      <c r="V18" s="151">
        <f t="shared" si="3"/>
        <v>3324.0879999999997</v>
      </c>
      <c r="W18" s="149">
        <f t="shared" si="2"/>
        <v>3324.0879999999997</v>
      </c>
      <c r="X18" s="149">
        <f t="shared" si="0"/>
        <v>3656.4967999999999</v>
      </c>
      <c r="Y18" s="149">
        <f t="shared" si="0"/>
        <v>3656.4967999999999</v>
      </c>
      <c r="Z18" s="152">
        <f>'NSW Oct 2018'!AW12</f>
        <v>12</v>
      </c>
      <c r="AA18" s="153" t="str">
        <f>'NSW Oct 2018'!AX12</f>
        <v>y</v>
      </c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</row>
    <row r="19" spans="1:142" ht="23" customHeight="1" thickTop="1">
      <c r="A19" s="429" t="str">
        <f>'NSW Oct 2018'!D13</f>
        <v>Envestra Albury</v>
      </c>
      <c r="B19" s="86" t="str">
        <f>'NSW Oct 2018'!F13</f>
        <v>EnergyAustralia</v>
      </c>
      <c r="C19" s="86" t="str">
        <f>'NSW Oct 2018'!G13</f>
        <v xml:space="preserve">Everyday Saver </v>
      </c>
      <c r="D19" s="119">
        <f>365*'NSW Oct 2018'!H13/100</f>
        <v>295.64999999999998</v>
      </c>
      <c r="E19" s="120">
        <f>IF($C$5*'NSW Oct 2018'!AK13/'NSW Oct 2018'!AI13&gt;='NSW Oct 2018'!J13,('NSW Oct 2018'!J13*'NSW Oct 2018'!O13/100)*'NSW Oct 2018'!AI13,($C$5*'NSW Oct 2018'!AK13/'NSW Oct 2018'!AI13*'NSW Oct 2018'!O13/100)*'NSW Oct 2018'!AI13)</f>
        <v>448.20000000000005</v>
      </c>
      <c r="F19" s="136">
        <f>IF($C$5*'NSW Oct 2018'!AK13/'NSW Oct 2018'!AI13&lt;'NSW Oct 2018'!J13,0,IF($C$5*'NSW Oct 2018'!AK13/'NSW Oct 2018'!AI13&lt;='NSW Oct 2018'!K13,($C$5*'NSW Oct 2018'!AK13/'NSW Oct 2018'!AI13-'NSW Oct 2018'!J13)*('NSW Oct 2018'!P13/100)*'NSW Oct 2018'!AI13,('NSW Oct 2018'!K13-'NSW Oct 2018'!J13)*('NSW Oct 2018'!P13/100)*'NSW Oct 2018'!AI13))</f>
        <v>405</v>
      </c>
      <c r="G19" s="119">
        <f>IF($C$5*'NSW Oct 2018'!AK13/'NSW Oct 2018'!AI13&lt;'NSW Oct 2018'!K13,0,IF($C$5*'NSW Oct 2018'!AK13/'NSW Oct 2018'!AI13&lt;='NSW Oct 2018'!L13,($C$5*'NSW Oct 2018'!AK13/'NSW Oct 2018'!AI13-'NSW Oct 2018'!K13)*('NSW Oct 2018'!Q13/100)*'NSW Oct 2018'!AI13,('NSW Oct 2018'!L13-'NSW Oct 2018'!K13)*('NSW Oct 2018'!Q13/100)*'NSW Oct 2018'!AI13))</f>
        <v>310.80000000000013</v>
      </c>
      <c r="H19" s="127">
        <f>IF($C$5*'NSW Oct 2018'!AK13/'NSW Oct 2018'!AI13&lt;'NSW Oct 2018'!L13,0,IF($C$5*'NSW Oct 2018'!AK13/'NSW Oct 2018'!AI13&lt;='NSW Oct 2018'!M13,($C$5*'NSW Oct 2018'!AK13/'NSW Oct 2018'!AI13-'NSW Oct 2018'!L13)*('NSW Oct 2018'!R13/100)*'NSW Oct 2018'!AI13,('NSW Oct 2018'!M13-'NSW Oct 2018'!L13)*('NSW Oct 2018'!R13/100)*'NSW Oct 2018'!AI13))</f>
        <v>0</v>
      </c>
      <c r="I19" s="120">
        <f>IF($C$5*'NSW Oct 2018'!AK13/'NSW Oct 2018'!AI13&lt;'NSW Oct 2018'!M13,0,IF($C$5*'NSW Oct 2018'!AK13/'NSW Oct 2018'!AI13&lt;='NSW Oct 2018'!N13,($C$5*'NSW Oct 2018'!AK13/'NSW Oct 2018'!AI13-'NSW Oct 2018'!M13)*('NSW Oct 2018'!S13/100)*'NSW Oct 2018'!AI13,('NSW Oct 2018'!N13-'NSW Oct 2018'!M13)*('NSW Oct 2018'!S13/100)*'NSW Oct 2018'!AI13))</f>
        <v>0</v>
      </c>
      <c r="J19" s="136">
        <f>IF(($C$5*'NSW Oct 2018'!AK13/'NSW Oct 2018'!AI13&gt;'NSW Oct 2018'!N13),($C$5*'NSW Oct 2018'!AK13/'NSW Oct 2018'!AI13-'NSW Oct 2018'!N13)*'NSW Oct 2018'!T13/100*'NSW Oct 2018'!AI13,0)</f>
        <v>0</v>
      </c>
      <c r="K19" s="119">
        <f>IF($C$5*'NSW Oct 2018'!AL13/'NSW Oct 2018'!AJ13&gt;='NSW Oct 2018'!J13,('NSW Oct 2018'!J13*'NSW Oct 2018'!U13/100)*'NSW Oct 2018'!AJ13,($C$5*'NSW Oct 2018'!AL13/'NSW Oct 2018'!AJ13*'NSW Oct 2018'!U13/100)*'NSW Oct 2018'!AJ13)</f>
        <v>448.20000000000005</v>
      </c>
      <c r="L19" s="136">
        <f>IF($C$5*'NSW Oct 2018'!AL13/'NSW Oct 2018'!AJ13&lt;'NSW Oct 2018'!J13,0,IF($C$5*'NSW Oct 2018'!AL13/'NSW Oct 2018'!AJ13&lt;='NSW Oct 2018'!K13,($C$5*'NSW Oct 2018'!AL13/'NSW Oct 2018'!AJ13-'NSW Oct 2018'!J13)*('NSW Oct 2018'!V13/100)*'NSW Oct 2018'!AJ13,('NSW Oct 2018'!K13-'NSW Oct 2018'!J13)*('NSW Oct 2018'!V13/100)*'NSW Oct 2018'!AJ13))</f>
        <v>405</v>
      </c>
      <c r="M19" s="119">
        <f>IF($C$5*'NSW Oct 2018'!AL13/'NSW Oct 2018'!AJ13&lt;'NSW Oct 2018'!K13,0,IF($C$5*'NSW Oct 2018'!AL13/'NSW Oct 2018'!AJ13&lt;='NSW Oct 2018'!L13,($C$5*'NSW Oct 2018'!AL13/'NSW Oct 2018'!AJ13-'NSW Oct 2018'!K13)*('NSW Oct 2018'!W13/100)*'NSW Oct 2018'!AJ13,('NSW Oct 2018'!L13-'NSW Oct 2018'!K13)*('NSW Oct 2018'!W13/100)*'NSW Oct 2018'!AJ13))</f>
        <v>310.80000000000013</v>
      </c>
      <c r="N19" s="136">
        <f>IF($C$5*'NSW Oct 2018'!AL13/'NSW Oct 2018'!AJ13&lt;'NSW Oct 2018'!L13,0,IF($C$5*'NSW Oct 2018'!AL13/'NSW Oct 2018'!AJ13&lt;='NSW Oct 2018'!M13,($C$5*'NSW Oct 2018'!AL13/'NSW Oct 2018'!AJ13-'NSW Oct 2018'!L13)*('NSW Oct 2018'!X13/100)*'NSW Oct 2018'!AJ13,('NSW Oct 2018'!M13-'NSW Oct 2018'!L13)*('NSW Oct 2018'!X13/100)*'NSW Oct 2018'!AJ13))</f>
        <v>0</v>
      </c>
      <c r="O19" s="119">
        <f>IF($C$5*'NSW Oct 2018'!AL13/'NSW Oct 2018'!AJ13&lt;'NSW Oct 2018'!M13,0,IF($C$5*'NSW Oct 2018'!AL13/'NSW Oct 2018'!AJ13&lt;='NSW Oct 2018'!N13,($C$5*'NSW Oct 2018'!AL13/'NSW Oct 2018'!AJ13-'NSW Oct 2018'!M13)*('NSW Oct 2018'!Y13/100)*'NSW Oct 2018'!AJ13,('NSW Oct 2018'!N13-'NSW Oct 2018'!M13)*('NSW Oct 2018'!Y13/100)*'NSW Oct 2018'!AJ13))</f>
        <v>0</v>
      </c>
      <c r="P19" s="136">
        <f>IF(($C$5*'NSW Oct 2018'!AL13/'NSW Oct 2018'!AJ13&gt;'NSW Oct 2018'!N13),($C$5*'NSW Oct 2018'!AL13/'NSW Oct 2018'!AJ13-'NSW Oct 2018'!N13)*'NSW Oct 2018'!Z13/100*'NSW Oct 2018'!AJ14,0)</f>
        <v>0</v>
      </c>
      <c r="Q19" s="122">
        <f t="shared" si="1"/>
        <v>2623.6500000000005</v>
      </c>
      <c r="R19" s="83">
        <f>'NSW Oct 2018'!AM13</f>
        <v>0</v>
      </c>
      <c r="S19" s="86">
        <f>'NSW Oct 2018'!AN13</f>
        <v>20</v>
      </c>
      <c r="T19" s="83">
        <f>'NSW Oct 2018'!AO13</f>
        <v>0</v>
      </c>
      <c r="U19" s="86">
        <f>'NSW Oct 2018'!AP13</f>
        <v>0</v>
      </c>
      <c r="V19" s="132">
        <f t="shared" si="3"/>
        <v>2158.0500000000006</v>
      </c>
      <c r="W19" s="122">
        <f t="shared" si="2"/>
        <v>2158.0500000000006</v>
      </c>
      <c r="X19" s="122">
        <f t="shared" si="0"/>
        <v>2373.8550000000009</v>
      </c>
      <c r="Y19" s="122">
        <f t="shared" si="0"/>
        <v>2373.8550000000009</v>
      </c>
      <c r="Z19" s="133">
        <f>'NSW Oct 2018'!AW13</f>
        <v>24</v>
      </c>
      <c r="AA19" s="125" t="str">
        <f>'NSW Oct 2018'!AX13</f>
        <v>y</v>
      </c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</row>
    <row r="20" spans="1:142" ht="23" customHeight="1" thickBot="1">
      <c r="A20" s="430"/>
      <c r="B20" s="87" t="str">
        <f>'NSW Oct 2018'!F14</f>
        <v>Origin Energy</v>
      </c>
      <c r="C20" s="87" t="str">
        <f>'NSW Oct 2018'!G14</f>
        <v>Business Saver</v>
      </c>
      <c r="D20" s="146">
        <f>365*'NSW Oct 2018'!H14/100</f>
        <v>205.71400000000003</v>
      </c>
      <c r="E20" s="147">
        <f>IF($C$5*'NSW Oct 2018'!AK14/'NSW Oct 2018'!AI14&gt;='NSW Oct 2018'!J14,('NSW Oct 2018'!J14*'NSW Oct 2018'!O14/100)*'NSW Oct 2018'!AI14,($C$5*'NSW Oct 2018'!AK14/'NSW Oct 2018'!AI14*'NSW Oct 2018'!O14/100)*'NSW Oct 2018'!AI14)</f>
        <v>192.60000000000002</v>
      </c>
      <c r="F20" s="155">
        <f>IF($C$5*'NSW Oct 2018'!AK14/'NSW Oct 2018'!AI14&lt;'NSW Oct 2018'!J14,0,IF($C$5*'NSW Oct 2018'!AK14/'NSW Oct 2018'!AI14&lt;='NSW Oct 2018'!K14,($C$5*'NSW Oct 2018'!AK14/'NSW Oct 2018'!AI14-'NSW Oct 2018'!J14)*('NSW Oct 2018'!P14/100)*'NSW Oct 2018'!AI14,('NSW Oct 2018'!K14-'NSW Oct 2018'!J14)*('NSW Oct 2018'!P14/100)*'NSW Oct 2018'!AI14))</f>
        <v>779</v>
      </c>
      <c r="G20" s="146">
        <f>IF($C$5*'NSW Oct 2018'!AK14/'NSW Oct 2018'!AI14&lt;'NSW Oct 2018'!K14,0,IF($C$5*'NSW Oct 2018'!AK14/'NSW Oct 2018'!AI14&lt;='NSW Oct 2018'!L14,($C$5*'NSW Oct 2018'!AK14/'NSW Oct 2018'!AI14-'NSW Oct 2018'!K14)*('NSW Oct 2018'!Q14/100)*'NSW Oct 2018'!AI14,('NSW Oct 2018'!L14-'NSW Oct 2018'!K14)*('NSW Oct 2018'!Q14/100)*'NSW Oct 2018'!AI14))</f>
        <v>0</v>
      </c>
      <c r="H20" s="156">
        <f>IF($C$5*'NSW Oct 2018'!AK14/'NSW Oct 2018'!AI14&lt;'NSW Oct 2018'!L14,0,IF($C$5*'NSW Oct 2018'!AK14/'NSW Oct 2018'!AI14&lt;='NSW Oct 2018'!M14,($C$5*'NSW Oct 2018'!AK14/'NSW Oct 2018'!AI14-'NSW Oct 2018'!L14)*('NSW Oct 2018'!R14/100)*'NSW Oct 2018'!AI14,('NSW Oct 2018'!M14-'NSW Oct 2018'!L14)*('NSW Oct 2018'!R14/100)*'NSW Oct 2018'!AI14))</f>
        <v>0</v>
      </c>
      <c r="I20" s="147">
        <f>IF($C$5*'NSW Oct 2018'!AK14/'NSW Oct 2018'!AI14&lt;'NSW Oct 2018'!M14,0,IF($C$5*'NSW Oct 2018'!AK14/'NSW Oct 2018'!AI14&lt;='NSW Oct 2018'!N14,($C$5*'NSW Oct 2018'!AK14/'NSW Oct 2018'!AI14-'NSW Oct 2018'!M14)*('NSW Oct 2018'!S14/100)*'NSW Oct 2018'!AI14,('NSW Oct 2018'!N14-'NSW Oct 2018'!M14)*('NSW Oct 2018'!S14/100)*'NSW Oct 2018'!AI14))</f>
        <v>0</v>
      </c>
      <c r="J20" s="155">
        <f>IF(($C$5*'NSW Oct 2018'!AK14/'NSW Oct 2018'!AI14&gt;'NSW Oct 2018'!N14),($C$5*'NSW Oct 2018'!AK14/'NSW Oct 2018'!AI14-'NSW Oct 2018'!N14)*'NSW Oct 2018'!T14/100*'NSW Oct 2018'!AI14,0)</f>
        <v>0</v>
      </c>
      <c r="K20" s="146">
        <f>IF($C$5*'NSW Oct 2018'!AL14/'NSW Oct 2018'!AJ14&gt;='NSW Oct 2018'!J14,('NSW Oct 2018'!J14*'NSW Oct 2018'!U14/100)*'NSW Oct 2018'!AJ14,($C$5*'NSW Oct 2018'!AL14/'NSW Oct 2018'!AJ14*'NSW Oct 2018'!U14/100)*'NSW Oct 2018'!AJ14)</f>
        <v>192.60000000000002</v>
      </c>
      <c r="L20" s="155">
        <f>IF($C$5*'NSW Oct 2018'!AL14/'NSW Oct 2018'!AJ14&lt;'NSW Oct 2018'!J14,0,IF($C$5*'NSW Oct 2018'!AL14/'NSW Oct 2018'!AJ14&lt;='NSW Oct 2018'!K14,($C$5*'NSW Oct 2018'!AL14/'NSW Oct 2018'!AJ14-'NSW Oct 2018'!J14)*('NSW Oct 2018'!V14/100)*'NSW Oct 2018'!AJ14,('NSW Oct 2018'!K14-'NSW Oct 2018'!J14)*('NSW Oct 2018'!V14/100)*'NSW Oct 2018'!AJ14))</f>
        <v>779</v>
      </c>
      <c r="M20" s="146">
        <f>IF($C$5*'NSW Oct 2018'!AL14/'NSW Oct 2018'!AJ14&lt;'NSW Oct 2018'!K14,0,IF($C$5*'NSW Oct 2018'!AL14/'NSW Oct 2018'!AJ14&lt;='NSW Oct 2018'!L14,($C$5*'NSW Oct 2018'!AL14/'NSW Oct 2018'!AJ14-'NSW Oct 2018'!K14)*('NSW Oct 2018'!W14/100)*'NSW Oct 2018'!AJ14,('NSW Oct 2018'!L14-'NSW Oct 2018'!K14)*('NSW Oct 2018'!W14/100)*'NSW Oct 2018'!AJ14))</f>
        <v>0</v>
      </c>
      <c r="N20" s="155">
        <f>IF($C$5*'NSW Oct 2018'!AL14/'NSW Oct 2018'!AJ14&lt;'NSW Oct 2018'!L14,0,IF($C$5*'NSW Oct 2018'!AL14/'NSW Oct 2018'!AJ14&lt;='NSW Oct 2018'!M14,($C$5*'NSW Oct 2018'!AL14/'NSW Oct 2018'!AJ14-'NSW Oct 2018'!L14)*('NSW Oct 2018'!X14/100)*'NSW Oct 2018'!AJ14,('NSW Oct 2018'!M14-'NSW Oct 2018'!L14)*('NSW Oct 2018'!X14/100)*'NSW Oct 2018'!AJ14))</f>
        <v>0</v>
      </c>
      <c r="O20" s="146">
        <f>IF($C$5*'NSW Oct 2018'!AL14/'NSW Oct 2018'!AJ14&lt;'NSW Oct 2018'!M14,0,IF($C$5*'NSW Oct 2018'!AL14/'NSW Oct 2018'!AJ14&lt;='NSW Oct 2018'!N14,($C$5*'NSW Oct 2018'!AL14/'NSW Oct 2018'!AJ14-'NSW Oct 2018'!M14)*('NSW Oct 2018'!Y14/100)*'NSW Oct 2018'!AJ14,('NSW Oct 2018'!N14-'NSW Oct 2018'!M14)*('NSW Oct 2018'!Y14/100)*'NSW Oct 2018'!AJ14))</f>
        <v>0</v>
      </c>
      <c r="P20" s="155">
        <f>IF(($C$5*'NSW Oct 2018'!AL14/'NSW Oct 2018'!AJ14&gt;'NSW Oct 2018'!N14),($C$5*'NSW Oct 2018'!AL14/'NSW Oct 2018'!AJ14-'NSW Oct 2018'!N14)*'NSW Oct 2018'!Z14/100*'NSW Oct 2018'!AJ15,0)</f>
        <v>0</v>
      </c>
      <c r="Q20" s="149">
        <f t="shared" si="1"/>
        <v>2148.9140000000002</v>
      </c>
      <c r="R20" s="154">
        <f>'NSW Oct 2018'!AM14</f>
        <v>0</v>
      </c>
      <c r="S20" s="87">
        <f>'NSW Oct 2018'!AN14</f>
        <v>14</v>
      </c>
      <c r="T20" s="154">
        <f>'NSW Oct 2018'!AO14</f>
        <v>0</v>
      </c>
      <c r="U20" s="87">
        <f>'NSW Oct 2018'!AP14</f>
        <v>0</v>
      </c>
      <c r="V20" s="151">
        <f t="shared" si="3"/>
        <v>1876.8660000000002</v>
      </c>
      <c r="W20" s="149">
        <f t="shared" si="2"/>
        <v>1876.8660000000002</v>
      </c>
      <c r="X20" s="149">
        <f t="shared" si="0"/>
        <v>2064.5526000000004</v>
      </c>
      <c r="Y20" s="149">
        <f t="shared" si="0"/>
        <v>2064.5526000000004</v>
      </c>
      <c r="Z20" s="152">
        <f>'NSW Oct 2018'!AW14</f>
        <v>12</v>
      </c>
      <c r="AA20" s="153" t="str">
        <f>'NSW Oct 2018'!AX14</f>
        <v>y</v>
      </c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</row>
    <row r="21" spans="1:142" ht="23" customHeight="1" thickTop="1">
      <c r="A21" s="429" t="str">
        <f>'NSW Oct 2018'!D15</f>
        <v>Envestra Cooma</v>
      </c>
      <c r="B21" s="86" t="str">
        <f>'NSW Oct 2018'!F15</f>
        <v>Origin Energy</v>
      </c>
      <c r="C21" s="86" t="str">
        <f>'NSW Oct 2018'!G15</f>
        <v>Business Saver</v>
      </c>
      <c r="D21" s="119">
        <f>365*'NSW Oct 2018'!H15/100</f>
        <v>338.75650000000002</v>
      </c>
      <c r="E21" s="120">
        <f>IF($C$5*'NSW Oct 2018'!AK15/'NSW Oct 2018'!AI15&gt;='NSW Oct 2018'!J15,('NSW Oct 2018'!J15*'NSW Oct 2018'!O15/100)*'NSW Oct 2018'!AI15,($C$5*'NSW Oct 2018'!AK15/'NSW Oct 2018'!AI15*'NSW Oct 2018'!O15/100)*'NSW Oct 2018'!AI15)</f>
        <v>1125</v>
      </c>
      <c r="F21" s="136">
        <f>IF($C$5*'NSW Oct 2018'!AK15/'NSW Oct 2018'!AI15&lt;'NSW Oct 2018'!J15,0,IF($C$5*'NSW Oct 2018'!AK15/'NSW Oct 2018'!AI15&lt;='NSW Oct 2018'!K15,($C$5*'NSW Oct 2018'!AK15/'NSW Oct 2018'!AI15-'NSW Oct 2018'!J15)*('NSW Oct 2018'!P15/100)*'NSW Oct 2018'!AI15,('NSW Oct 2018'!K15-'NSW Oct 2018'!J15)*('NSW Oct 2018'!P15/100)*'NSW Oct 2018'!AI15))</f>
        <v>0</v>
      </c>
      <c r="G21" s="119">
        <f>IF($C$5*'NSW Oct 2018'!AK15/'NSW Oct 2018'!AI15&lt;'NSW Oct 2018'!K15,0,IF($C$5*'NSW Oct 2018'!AK15/'NSW Oct 2018'!AI15&lt;='NSW Oct 2018'!L15,($C$5*'NSW Oct 2018'!AK15/'NSW Oct 2018'!AI15-'NSW Oct 2018'!K15)*('NSW Oct 2018'!Q15/100)*'NSW Oct 2018'!AI15,('NSW Oct 2018'!L15-'NSW Oct 2018'!K15)*('NSW Oct 2018'!Q15/100)*'NSW Oct 2018'!AI15))</f>
        <v>0</v>
      </c>
      <c r="H21" s="127">
        <f>IF($C$5*'NSW Oct 2018'!AK15/'NSW Oct 2018'!AI15&lt;'NSW Oct 2018'!L15,0,IF($C$5*'NSW Oct 2018'!AK15/'NSW Oct 2018'!AI15&lt;='NSW Oct 2018'!M15,($C$5*'NSW Oct 2018'!AK15/'NSW Oct 2018'!AI15-'NSW Oct 2018'!L15)*('NSW Oct 2018'!R15/100)*'NSW Oct 2018'!AI15,('NSW Oct 2018'!M15-'NSW Oct 2018'!L15)*('NSW Oct 2018'!R15/100)*'NSW Oct 2018'!AI15))</f>
        <v>0</v>
      </c>
      <c r="I21" s="120">
        <f>IF($C$5*'NSW Oct 2018'!AK15/'NSW Oct 2018'!AI15&lt;'NSW Oct 2018'!M15,0,IF($C$5*'NSW Oct 2018'!AK15/'NSW Oct 2018'!AI15&lt;='NSW Oct 2018'!N15,($C$5*'NSW Oct 2018'!AK15/'NSW Oct 2018'!AI15-'NSW Oct 2018'!M15)*('NSW Oct 2018'!S15/100)*'NSW Oct 2018'!AI15,('NSW Oct 2018'!N15-'NSW Oct 2018'!M15)*('NSW Oct 2018'!S15/100)*'NSW Oct 2018'!AI15))</f>
        <v>0</v>
      </c>
      <c r="J21" s="136">
        <f>IF(($C$5*'NSW Oct 2018'!AK15/'NSW Oct 2018'!AI15&gt;'NSW Oct 2018'!N15),($C$5*'NSW Oct 2018'!AK15/'NSW Oct 2018'!AI15-'NSW Oct 2018'!N15)*'NSW Oct 2018'!T15/100*'NSW Oct 2018'!AI15,0)</f>
        <v>0</v>
      </c>
      <c r="K21" s="119">
        <f>IF($C$5*'NSW Oct 2018'!AL15/'NSW Oct 2018'!AJ15&gt;='NSW Oct 2018'!J15,('NSW Oct 2018'!J15*'NSW Oct 2018'!U15/100)*'NSW Oct 2018'!AJ15,($C$5*'NSW Oct 2018'!AL15/'NSW Oct 2018'!AJ15*'NSW Oct 2018'!U15/100)*'NSW Oct 2018'!AJ15)</f>
        <v>1125</v>
      </c>
      <c r="L21" s="136">
        <f>IF($C$5*'NSW Oct 2018'!AL15/'NSW Oct 2018'!AJ15&lt;'NSW Oct 2018'!J15,0,IF($C$5*'NSW Oct 2018'!AL15/'NSW Oct 2018'!AJ15&lt;='NSW Oct 2018'!K15,($C$5*'NSW Oct 2018'!AL15/'NSW Oct 2018'!AJ15-'NSW Oct 2018'!J15)*('NSW Oct 2018'!V15/100)*'NSW Oct 2018'!AJ15,('NSW Oct 2018'!K15-'NSW Oct 2018'!J15)*('NSW Oct 2018'!V15/100)*'NSW Oct 2018'!AJ15))</f>
        <v>0</v>
      </c>
      <c r="M21" s="119">
        <f>IF($C$5*'NSW Oct 2018'!AL15/'NSW Oct 2018'!AJ15&lt;'NSW Oct 2018'!K15,0,IF($C$5*'NSW Oct 2018'!AL15/'NSW Oct 2018'!AJ15&lt;='NSW Oct 2018'!L15,($C$5*'NSW Oct 2018'!AL15/'NSW Oct 2018'!AJ15-'NSW Oct 2018'!K15)*('NSW Oct 2018'!W15/100)*'NSW Oct 2018'!AJ15,('NSW Oct 2018'!L15-'NSW Oct 2018'!K15)*('NSW Oct 2018'!W15/100)*'NSW Oct 2018'!AJ15))</f>
        <v>0</v>
      </c>
      <c r="N21" s="136">
        <f>IF($C$5*'NSW Oct 2018'!AL15/'NSW Oct 2018'!AJ15&lt;'NSW Oct 2018'!L15,0,IF($C$5*'NSW Oct 2018'!AL15/'NSW Oct 2018'!AJ15&lt;='NSW Oct 2018'!M15,($C$5*'NSW Oct 2018'!AL15/'NSW Oct 2018'!AJ15-'NSW Oct 2018'!L15)*('NSW Oct 2018'!X15/100)*'NSW Oct 2018'!AJ15,('NSW Oct 2018'!M15-'NSW Oct 2018'!L15)*('NSW Oct 2018'!X15/100)*'NSW Oct 2018'!AJ15))</f>
        <v>0</v>
      </c>
      <c r="O21" s="119">
        <f>IF($C$5*'NSW Oct 2018'!AL15/'NSW Oct 2018'!AJ15&lt;'NSW Oct 2018'!M15,0,IF($C$5*'NSW Oct 2018'!AL15/'NSW Oct 2018'!AJ15&lt;='NSW Oct 2018'!N15,($C$5*'NSW Oct 2018'!AL15/'NSW Oct 2018'!AJ15-'NSW Oct 2018'!M15)*('NSW Oct 2018'!Y15/100)*'NSW Oct 2018'!AJ15,('NSW Oct 2018'!N15-'NSW Oct 2018'!M15)*('NSW Oct 2018'!Y15/100)*'NSW Oct 2018'!AJ15))</f>
        <v>0</v>
      </c>
      <c r="P21" s="136">
        <f>IF(($C$5*'NSW Oct 2018'!AL15/'NSW Oct 2018'!AJ15&gt;'NSW Oct 2018'!N15),($C$5*'NSW Oct 2018'!AL15/'NSW Oct 2018'!AJ15-'NSW Oct 2018'!N15)*'NSW Oct 2018'!Z15/100*'NSW Oct 2018'!AJ17,0)</f>
        <v>0</v>
      </c>
      <c r="Q21" s="122">
        <f t="shared" si="1"/>
        <v>2588.7565</v>
      </c>
      <c r="R21" s="83">
        <f>'NSW Oct 2018'!AM15</f>
        <v>0</v>
      </c>
      <c r="S21" s="86">
        <f>'NSW Oct 2018'!AN15</f>
        <v>14</v>
      </c>
      <c r="T21" s="83">
        <f>'NSW Oct 2018'!AO15</f>
        <v>0</v>
      </c>
      <c r="U21" s="86">
        <f>'NSW Oct 2018'!AP15</f>
        <v>0</v>
      </c>
      <c r="V21" s="132">
        <f t="shared" si="3"/>
        <v>2273.7565</v>
      </c>
      <c r="W21" s="122">
        <f t="shared" si="2"/>
        <v>2273.7565</v>
      </c>
      <c r="X21" s="122">
        <f t="shared" si="0"/>
        <v>2501.1321500000004</v>
      </c>
      <c r="Y21" s="122">
        <f t="shared" si="0"/>
        <v>2501.1321500000004</v>
      </c>
      <c r="Z21" s="133">
        <f>'NSW Oct 2018'!AW15</f>
        <v>12</v>
      </c>
      <c r="AA21" s="125" t="str">
        <f>'NSW Oct 2018'!AX15</f>
        <v>y</v>
      </c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</row>
    <row r="22" spans="1:142" ht="23" customHeight="1" thickBot="1">
      <c r="A22" s="430"/>
      <c r="B22" s="87" t="str">
        <f>'NSW Oct 2018'!F16</f>
        <v>Red Energy</v>
      </c>
      <c r="C22" s="87" t="str">
        <f>'NSW Oct 2018'!G16</f>
        <v xml:space="preserve">Easy Saver </v>
      </c>
      <c r="D22" s="146">
        <f>365*'NSW Oct 2018'!H16/100</f>
        <v>350.4</v>
      </c>
      <c r="E22" s="147">
        <f>IF($C$5*'NSW Oct 2018'!AK16/'NSW Oct 2018'!AI16&gt;='NSW Oct 2018'!J16,('NSW Oct 2018'!J16*'NSW Oct 2018'!O16/100)*'NSW Oct 2018'!AI16,($C$5*'NSW Oct 2018'!AK16/'NSW Oct 2018'!AI16*'NSW Oct 2018'!O16/100)*'NSW Oct 2018'!AI16)</f>
        <v>1085.0000000000002</v>
      </c>
      <c r="F22" s="155">
        <f>IF($C$5*'NSW Oct 2018'!AK16/'NSW Oct 2018'!AI16&lt;'NSW Oct 2018'!J16,0,IF($C$5*'NSW Oct 2018'!AK16/'NSW Oct 2018'!AI16&lt;='NSW Oct 2018'!K16,($C$5*'NSW Oct 2018'!AK16/'NSW Oct 2018'!AI16-'NSW Oct 2018'!J16)*('NSW Oct 2018'!P16/100)*'NSW Oct 2018'!AI16,('NSW Oct 2018'!K16-'NSW Oct 2018'!J16)*('NSW Oct 2018'!P16/100)*'NSW Oct 2018'!AI16))</f>
        <v>0</v>
      </c>
      <c r="G22" s="146">
        <f>IF($C$5*'NSW Oct 2018'!AK16/'NSW Oct 2018'!AI16&lt;'NSW Oct 2018'!K16,0,IF($C$5*'NSW Oct 2018'!AK16/'NSW Oct 2018'!AI16&lt;='NSW Oct 2018'!L16,($C$5*'NSW Oct 2018'!AK16/'NSW Oct 2018'!AI16-'NSW Oct 2018'!K16)*('NSW Oct 2018'!Q16/100)*'NSW Oct 2018'!AI16,('NSW Oct 2018'!L16-'NSW Oct 2018'!K16)*('NSW Oct 2018'!Q16/100)*'NSW Oct 2018'!AI16))</f>
        <v>0</v>
      </c>
      <c r="H22" s="156">
        <f>IF($C$5*'NSW Oct 2018'!AK16/'NSW Oct 2018'!AI16&lt;'NSW Oct 2018'!L16,0,IF($C$5*'NSW Oct 2018'!AK16/'NSW Oct 2018'!AI16&lt;='NSW Oct 2018'!M16,($C$5*'NSW Oct 2018'!AK16/'NSW Oct 2018'!AI16-'NSW Oct 2018'!L16)*('NSW Oct 2018'!R16/100)*'NSW Oct 2018'!AI16,('NSW Oct 2018'!M16-'NSW Oct 2018'!L16)*('NSW Oct 2018'!R16/100)*'NSW Oct 2018'!AI16))</f>
        <v>0</v>
      </c>
      <c r="I22" s="147">
        <f>IF($C$5*'NSW Oct 2018'!AK16/'NSW Oct 2018'!AI16&lt;'NSW Oct 2018'!M16,0,IF($C$5*'NSW Oct 2018'!AK16/'NSW Oct 2018'!AI16&lt;='NSW Oct 2018'!N16,($C$5*'NSW Oct 2018'!AK16/'NSW Oct 2018'!AI16-'NSW Oct 2018'!M16)*('NSW Oct 2018'!S16/100)*'NSW Oct 2018'!AI16,('NSW Oct 2018'!N16-'NSW Oct 2018'!M16)*('NSW Oct 2018'!S16/100)*'NSW Oct 2018'!AI16))</f>
        <v>0</v>
      </c>
      <c r="J22" s="155">
        <f>IF(($C$5*'NSW Oct 2018'!AK16/'NSW Oct 2018'!AI16&gt;'NSW Oct 2018'!N16),($C$5*'NSW Oct 2018'!AK16/'NSW Oct 2018'!AI16-'NSW Oct 2018'!N16)*'NSW Oct 2018'!T16/100*'NSW Oct 2018'!AI16,0)</f>
        <v>0</v>
      </c>
      <c r="K22" s="146">
        <f>IF($C$5*'NSW Oct 2018'!AL16/'NSW Oct 2018'!AJ16&gt;='NSW Oct 2018'!J16,('NSW Oct 2018'!J16*'NSW Oct 2018'!U16/100)*'NSW Oct 2018'!AJ16,($C$5*'NSW Oct 2018'!AL16/'NSW Oct 2018'!AJ16*'NSW Oct 2018'!U16/100)*'NSW Oct 2018'!AJ16)</f>
        <v>1085.0000000000002</v>
      </c>
      <c r="L22" s="155">
        <f>IF($C$5*'NSW Oct 2018'!AL16/'NSW Oct 2018'!AJ16&lt;'NSW Oct 2018'!J16,0,IF($C$5*'NSW Oct 2018'!AL16/'NSW Oct 2018'!AJ16&lt;='NSW Oct 2018'!K16,($C$5*'NSW Oct 2018'!AL16/'NSW Oct 2018'!AJ16-'NSW Oct 2018'!J16)*('NSW Oct 2018'!V16/100)*'NSW Oct 2018'!AJ16,('NSW Oct 2018'!K16-'NSW Oct 2018'!J16)*('NSW Oct 2018'!V16/100)*'NSW Oct 2018'!AJ16))</f>
        <v>0</v>
      </c>
      <c r="M22" s="146">
        <f>IF($C$5*'NSW Oct 2018'!AL16/'NSW Oct 2018'!AJ16&lt;'NSW Oct 2018'!K16,0,IF($C$5*'NSW Oct 2018'!AL16/'NSW Oct 2018'!AJ16&lt;='NSW Oct 2018'!L16,($C$5*'NSW Oct 2018'!AL16/'NSW Oct 2018'!AJ16-'NSW Oct 2018'!K16)*('NSW Oct 2018'!W16/100)*'NSW Oct 2018'!AJ16,('NSW Oct 2018'!L16-'NSW Oct 2018'!K16)*('NSW Oct 2018'!W16/100)*'NSW Oct 2018'!AJ16))</f>
        <v>0</v>
      </c>
      <c r="N22" s="155">
        <f>IF($C$5*'NSW Oct 2018'!AL16/'NSW Oct 2018'!AJ16&lt;'NSW Oct 2018'!L16,0,IF($C$5*'NSW Oct 2018'!AL16/'NSW Oct 2018'!AJ16&lt;='NSW Oct 2018'!M16,($C$5*'NSW Oct 2018'!AL16/'NSW Oct 2018'!AJ16-'NSW Oct 2018'!L16)*('NSW Oct 2018'!X16/100)*'NSW Oct 2018'!AJ16,('NSW Oct 2018'!M16-'NSW Oct 2018'!L16)*('NSW Oct 2018'!X16/100)*'NSW Oct 2018'!AJ16))</f>
        <v>0</v>
      </c>
      <c r="O22" s="146">
        <f>IF($C$5*'NSW Oct 2018'!AL16/'NSW Oct 2018'!AJ16&lt;'NSW Oct 2018'!M16,0,IF($C$5*'NSW Oct 2018'!AL16/'NSW Oct 2018'!AJ16&lt;='NSW Oct 2018'!N16,($C$5*'NSW Oct 2018'!AL16/'NSW Oct 2018'!AJ16-'NSW Oct 2018'!M16)*('NSW Oct 2018'!Y16/100)*'NSW Oct 2018'!AJ16,('NSW Oct 2018'!N16-'NSW Oct 2018'!M16)*('NSW Oct 2018'!Y16/100)*'NSW Oct 2018'!AJ16))</f>
        <v>0</v>
      </c>
      <c r="P22" s="155">
        <f>IF(($C$5*'NSW Oct 2018'!AL16/'NSW Oct 2018'!AJ16&gt;'NSW Oct 2018'!N16),($C$5*'NSW Oct 2018'!AL16/'NSW Oct 2018'!AJ16-'NSW Oct 2018'!N16)*'NSW Oct 2018'!Z16/100*'NSW Oct 2018'!#REF!,0)</f>
        <v>0</v>
      </c>
      <c r="Q22" s="149">
        <f t="shared" si="1"/>
        <v>2520.4000000000005</v>
      </c>
      <c r="R22" s="154">
        <f>'NSW Oct 2018'!AM16</f>
        <v>0</v>
      </c>
      <c r="S22" s="87">
        <f>'NSW Oct 2018'!AN16</f>
        <v>0</v>
      </c>
      <c r="T22" s="154">
        <f>'NSW Oct 2018'!AO16</f>
        <v>10</v>
      </c>
      <c r="U22" s="87">
        <f>'NSW Oct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2018'!AW16</f>
        <v>0</v>
      </c>
      <c r="AA22" s="153" t="str">
        <f>'NSW Oct 2018'!AX16</f>
        <v>n</v>
      </c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</row>
    <row r="23" spans="1:142" ht="23" customHeight="1" thickTop="1" thickBot="1">
      <c r="A23" s="117" t="str">
        <f>'NSW Oct 2018'!D17</f>
        <v>Envestra Holbrook</v>
      </c>
      <c r="B23" s="87" t="str">
        <f>'NSW Oct 2018'!F17</f>
        <v>Origin Energy</v>
      </c>
      <c r="C23" s="87" t="str">
        <f>'NSW Oct 2018'!G17</f>
        <v>Business Saver</v>
      </c>
      <c r="D23" s="146">
        <f>365*'NSW Oct 2018'!H17/100</f>
        <v>245.572</v>
      </c>
      <c r="E23" s="147">
        <f>IF($C$5*'NSW Oct 2018'!AK17/'NSW Oct 2018'!AI17&gt;='NSW Oct 2018'!J17,('NSW Oct 2018'!J17*'NSW Oct 2018'!O17/100)*'NSW Oct 2018'!AI17,($C$5*'NSW Oct 2018'!AK17/'NSW Oct 2018'!AI17*'NSW Oct 2018'!O17/100)*'NSW Oct 2018'!AI17)</f>
        <v>1140</v>
      </c>
      <c r="F23" s="155">
        <f>IF($C$5*'NSW Oct 2018'!AK17/'NSW Oct 2018'!AI17&lt;'NSW Oct 2018'!J17,0,IF($C$5*'NSW Oct 2018'!AK17/'NSW Oct 2018'!AI17&lt;='NSW Oct 2018'!K17,($C$5*'NSW Oct 2018'!AK17/'NSW Oct 2018'!AI17-'NSW Oct 2018'!J17)*('NSW Oct 2018'!P17/100)*'NSW Oct 2018'!AI17,('NSW Oct 2018'!K17-'NSW Oct 2018'!J17)*('NSW Oct 2018'!P17/100)*'NSW Oct 2018'!AI17))</f>
        <v>0</v>
      </c>
      <c r="G23" s="146">
        <f>IF($C$5*'NSW Oct 2018'!AK17/'NSW Oct 2018'!AI17&lt;'NSW Oct 2018'!K17,0,IF($C$5*'NSW Oct 2018'!AK17/'NSW Oct 2018'!AI17&lt;='NSW Oct 2018'!L17,($C$5*'NSW Oct 2018'!AK17/'NSW Oct 2018'!AI17-'NSW Oct 2018'!K17)*('NSW Oct 2018'!Q17/100)*'NSW Oct 2018'!AI17,('NSW Oct 2018'!L17-'NSW Oct 2018'!K17)*('NSW Oct 2018'!Q17/100)*'NSW Oct 2018'!AI17))</f>
        <v>0</v>
      </c>
      <c r="H23" s="156">
        <f>IF($C$5*'NSW Oct 2018'!AK17/'NSW Oct 2018'!AI17&lt;'NSW Oct 2018'!L17,0,IF($C$5*'NSW Oct 2018'!AK17/'NSW Oct 2018'!AI17&lt;='NSW Oct 2018'!M17,($C$5*'NSW Oct 2018'!AK17/'NSW Oct 2018'!AI17-'NSW Oct 2018'!L17)*('NSW Oct 2018'!R17/100)*'NSW Oct 2018'!AI17,('NSW Oct 2018'!M17-'NSW Oct 2018'!L17)*('NSW Oct 2018'!R17/100)*'NSW Oct 2018'!AI17))</f>
        <v>0</v>
      </c>
      <c r="I23" s="147">
        <f>IF($C$5*'NSW Oct 2018'!AK17/'NSW Oct 2018'!AI17&lt;'NSW Oct 2018'!M17,0,IF($C$5*'NSW Oct 2018'!AK17/'NSW Oct 2018'!AI17&lt;='NSW Oct 2018'!N17,($C$5*'NSW Oct 2018'!AK17/'NSW Oct 2018'!AI17-'NSW Oct 2018'!M17)*('NSW Oct 2018'!S17/100)*'NSW Oct 2018'!AI17,('NSW Oct 2018'!N17-'NSW Oct 2018'!M17)*('NSW Oct 2018'!S17/100)*'NSW Oct 2018'!AI17))</f>
        <v>0</v>
      </c>
      <c r="J23" s="155">
        <f>IF(($C$5*'NSW Oct 2018'!AK17/'NSW Oct 2018'!AI17&gt;'NSW Oct 2018'!N17),($C$5*'NSW Oct 2018'!AK17/'NSW Oct 2018'!AI17-'NSW Oct 2018'!N17)*'NSW Oct 2018'!T17/100*'NSW Oct 2018'!AI17,0)</f>
        <v>0</v>
      </c>
      <c r="K23" s="146">
        <f>IF($C$5*'NSW Oct 2018'!AL17/'NSW Oct 2018'!AJ17&gt;='NSW Oct 2018'!J17,('NSW Oct 2018'!J17*'NSW Oct 2018'!U17/100)*'NSW Oct 2018'!AJ17,($C$5*'NSW Oct 2018'!AL17/'NSW Oct 2018'!AJ17*'NSW Oct 2018'!U17/100)*'NSW Oct 2018'!AJ17)</f>
        <v>1140</v>
      </c>
      <c r="L23" s="155">
        <f>IF($C$5*'NSW Oct 2018'!AL17/'NSW Oct 2018'!AJ17&lt;'NSW Oct 2018'!J17,0,IF($C$5*'NSW Oct 2018'!AL17/'NSW Oct 2018'!AJ17&lt;='NSW Oct 2018'!K17,($C$5*'NSW Oct 2018'!AL17/'NSW Oct 2018'!AJ17-'NSW Oct 2018'!J17)*('NSW Oct 2018'!V17/100)*'NSW Oct 2018'!AJ17,('NSW Oct 2018'!K17-'NSW Oct 2018'!J17)*('NSW Oct 2018'!V17/100)*'NSW Oct 2018'!AJ17))</f>
        <v>0</v>
      </c>
      <c r="M23" s="146">
        <f>IF($C$5*'NSW Oct 2018'!AL17/'NSW Oct 2018'!AJ17&lt;'NSW Oct 2018'!K17,0,IF($C$5*'NSW Oct 2018'!AL17/'NSW Oct 2018'!AJ17&lt;='NSW Oct 2018'!L17,($C$5*'NSW Oct 2018'!AL17/'NSW Oct 2018'!AJ17-'NSW Oct 2018'!K17)*('NSW Oct 2018'!W17/100)*'NSW Oct 2018'!AJ17,('NSW Oct 2018'!L17-'NSW Oct 2018'!K17)*('NSW Oct 2018'!W17/100)*'NSW Oct 2018'!AJ17))</f>
        <v>0</v>
      </c>
      <c r="N23" s="155">
        <f>IF($C$5*'NSW Oct 2018'!AL17/'NSW Oct 2018'!AJ17&lt;'NSW Oct 2018'!L17,0,IF($C$5*'NSW Oct 2018'!AL17/'NSW Oct 2018'!AJ17&lt;='NSW Oct 2018'!M17,($C$5*'NSW Oct 2018'!AL17/'NSW Oct 2018'!AJ17-'NSW Oct 2018'!L17)*('NSW Oct 2018'!X17/100)*'NSW Oct 2018'!AJ17,('NSW Oct 2018'!M17-'NSW Oct 2018'!L17)*('NSW Oct 2018'!X17/100)*'NSW Oct 2018'!AJ17))</f>
        <v>0</v>
      </c>
      <c r="O23" s="146">
        <f>IF($C$5*'NSW Oct 2018'!AL17/'NSW Oct 2018'!AJ17&lt;'NSW Oct 2018'!M17,0,IF($C$5*'NSW Oct 2018'!AL17/'NSW Oct 2018'!AJ17&lt;='NSW Oct 2018'!N17,($C$5*'NSW Oct 2018'!AL17/'NSW Oct 2018'!AJ17-'NSW Oct 2018'!M17)*('NSW Oct 2018'!Y17/100)*'NSW Oct 2018'!AJ17,('NSW Oct 2018'!N17-'NSW Oct 2018'!M17)*('NSW Oct 2018'!Y17/100)*'NSW Oct 2018'!AJ17))</f>
        <v>0</v>
      </c>
      <c r="P23" s="155">
        <f>IF(($C$5*'NSW Oct 2018'!AL17/'NSW Oct 2018'!AJ17&gt;'NSW Oct 2018'!N17),($C$5*'NSW Oct 2018'!AL17/'NSW Oct 2018'!AJ17-'NSW Oct 2018'!N17)*'NSW Oct 2018'!Z17/100*'NSW Oct 2018'!AJ18,0)</f>
        <v>0</v>
      </c>
      <c r="Q23" s="149">
        <f t="shared" si="1"/>
        <v>2525.5720000000001</v>
      </c>
      <c r="R23" s="154">
        <f>'NSW Oct 2018'!AM17</f>
        <v>0</v>
      </c>
      <c r="S23" s="87">
        <f>'NSW Oct 2018'!AN17</f>
        <v>14</v>
      </c>
      <c r="T23" s="154">
        <f>'NSW Oct 2018'!AO17</f>
        <v>0</v>
      </c>
      <c r="U23" s="87">
        <f>'NSW Oct 2018'!AP17</f>
        <v>0</v>
      </c>
      <c r="V23" s="151">
        <f>(Q23-(Q23-D23)*S23/100)</f>
        <v>2206.3720000000003</v>
      </c>
      <c r="W23" s="149">
        <f t="shared" si="2"/>
        <v>2206.3720000000003</v>
      </c>
      <c r="X23" s="149">
        <f t="shared" si="0"/>
        <v>2427.0092000000004</v>
      </c>
      <c r="Y23" s="149">
        <f t="shared" si="0"/>
        <v>2427.0092000000004</v>
      </c>
      <c r="Z23" s="152">
        <f>'NSW Oct 2018'!AW17</f>
        <v>12</v>
      </c>
      <c r="AA23" s="153" t="str">
        <f>'NSW Oct 2018'!AX17</f>
        <v>y</v>
      </c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</row>
    <row r="24" spans="1:142" ht="23" customHeight="1" thickTop="1">
      <c r="A24" s="429" t="str">
        <f>'NSW Oct 2018'!D18</f>
        <v>Envestra Murray Valley</v>
      </c>
      <c r="B24" s="86" t="str">
        <f>'NSW Oct 2018'!F18</f>
        <v>EnergyAustralia</v>
      </c>
      <c r="C24" s="86" t="str">
        <f>'NSW Oct 2018'!G18</f>
        <v xml:space="preserve">Everyday Saver </v>
      </c>
      <c r="D24" s="119">
        <f>365*'NSW Oct 2018'!H18/100</f>
        <v>335.8</v>
      </c>
      <c r="E24" s="120">
        <f>IF($C$5*'NSW Oct 2018'!AK18/'NSW Oct 2018'!AI18&gt;='NSW Oct 2018'!J18,('NSW Oct 2018'!J18*'NSW Oct 2018'!O18/100)*'NSW Oct 2018'!AI18,($C$5*'NSW Oct 2018'!AK18/'NSW Oct 2018'!AI18*'NSW Oct 2018'!O18/100)*'NSW Oct 2018'!AI18)</f>
        <v>482.40000000000003</v>
      </c>
      <c r="F24" s="136">
        <f>IF($C$5*'NSW Oct 2018'!AK18/'NSW Oct 2018'!AI18&lt;'NSW Oct 2018'!J18,0,IF($C$5*'NSW Oct 2018'!AK18/'NSW Oct 2018'!AI18&lt;='NSW Oct 2018'!K18,($C$5*'NSW Oct 2018'!AK18/'NSW Oct 2018'!AI18-'NSW Oct 2018'!J18)*('NSW Oct 2018'!P18/100)*'NSW Oct 2018'!AI18,('NSW Oct 2018'!K18-'NSW Oct 2018'!J18)*('NSW Oct 2018'!P18/100)*'NSW Oct 2018'!AI18))</f>
        <v>466.20000000000005</v>
      </c>
      <c r="G24" s="119">
        <f>IF($C$5*'NSW Oct 2018'!AK18/'NSW Oct 2018'!AI18&lt;'NSW Oct 2018'!K18,0,IF($C$5*'NSW Oct 2018'!AK18/'NSW Oct 2018'!AI18&lt;='NSW Oct 2018'!L18,($C$5*'NSW Oct 2018'!AK18/'NSW Oct 2018'!AI18-'NSW Oct 2018'!K18)*('NSW Oct 2018'!Q18/100)*'NSW Oct 2018'!AI18,('NSW Oct 2018'!L18-'NSW Oct 2018'!K18)*('NSW Oct 2018'!Q18/100)*'NSW Oct 2018'!AI18))</f>
        <v>329.00000000000011</v>
      </c>
      <c r="H24" s="127">
        <f>IF($C$5*'NSW Oct 2018'!AK18/'NSW Oct 2018'!AI18&lt;'NSW Oct 2018'!L18,0,IF($C$5*'NSW Oct 2018'!AK18/'NSW Oct 2018'!AI18&lt;='NSW Oct 2018'!M18,($C$5*'NSW Oct 2018'!AK18/'NSW Oct 2018'!AI18-'NSW Oct 2018'!L18)*('NSW Oct 2018'!R18/100)*'NSW Oct 2018'!AI18,('NSW Oct 2018'!M18-'NSW Oct 2018'!L18)*('NSW Oct 2018'!R18/100)*'NSW Oct 2018'!AI18))</f>
        <v>0</v>
      </c>
      <c r="I24" s="120">
        <f>IF($C$5*'NSW Oct 2018'!AK18/'NSW Oct 2018'!AI18&lt;'NSW Oct 2018'!M18,0,IF($C$5*'NSW Oct 2018'!AK18/'NSW Oct 2018'!AI18&lt;='NSW Oct 2018'!N18,($C$5*'NSW Oct 2018'!AK18/'NSW Oct 2018'!AI18-'NSW Oct 2018'!M18)*('NSW Oct 2018'!S18/100)*'NSW Oct 2018'!AI18,('NSW Oct 2018'!N18-'NSW Oct 2018'!M18)*('NSW Oct 2018'!S18/100)*'NSW Oct 2018'!AI18))</f>
        <v>0</v>
      </c>
      <c r="J24" s="136">
        <f>IF(($C$5*'NSW Oct 2018'!AK18/'NSW Oct 2018'!AI18&gt;'NSW Oct 2018'!N18),($C$5*'NSW Oct 2018'!AK18/'NSW Oct 2018'!AI18-'NSW Oct 2018'!N18)*'NSW Oct 2018'!T18/100*'NSW Oct 2018'!AI18,0)</f>
        <v>0</v>
      </c>
      <c r="K24" s="119">
        <f>IF($C$5*'NSW Oct 2018'!AL18/'NSW Oct 2018'!AJ18&gt;='NSW Oct 2018'!J18,('NSW Oct 2018'!J18*'NSW Oct 2018'!U18/100)*'NSW Oct 2018'!AJ18,($C$5*'NSW Oct 2018'!AL18/'NSW Oct 2018'!AJ18*'NSW Oct 2018'!U18/100)*'NSW Oct 2018'!AJ18)</f>
        <v>482.40000000000003</v>
      </c>
      <c r="L24" s="136">
        <f>IF($C$5*'NSW Oct 2018'!AL18/'NSW Oct 2018'!AJ18&lt;'NSW Oct 2018'!J18,0,IF($C$5*'NSW Oct 2018'!AL18/'NSW Oct 2018'!AJ18&lt;='NSW Oct 2018'!K18,($C$5*'NSW Oct 2018'!AL18/'NSW Oct 2018'!AJ18-'NSW Oct 2018'!J18)*('NSW Oct 2018'!V18/100)*'NSW Oct 2018'!AJ18,('NSW Oct 2018'!K18-'NSW Oct 2018'!J18)*('NSW Oct 2018'!V18/100)*'NSW Oct 2018'!AJ18))</f>
        <v>466.20000000000005</v>
      </c>
      <c r="M24" s="119">
        <f>IF($C$5*'NSW Oct 2018'!AL18/'NSW Oct 2018'!AJ18&lt;'NSW Oct 2018'!K18,0,IF($C$5*'NSW Oct 2018'!AL18/'NSW Oct 2018'!AJ18&lt;='NSW Oct 2018'!L18,($C$5*'NSW Oct 2018'!AL18/'NSW Oct 2018'!AJ18-'NSW Oct 2018'!K18)*('NSW Oct 2018'!W18/100)*'NSW Oct 2018'!AJ18,('NSW Oct 2018'!L18-'NSW Oct 2018'!K18)*('NSW Oct 2018'!W18/100)*'NSW Oct 2018'!AJ18))</f>
        <v>329.00000000000011</v>
      </c>
      <c r="N24" s="136">
        <f>IF($C$5*'NSW Oct 2018'!AL18/'NSW Oct 2018'!AJ18&lt;'NSW Oct 2018'!L18,0,IF($C$5*'NSW Oct 2018'!AL18/'NSW Oct 2018'!AJ18&lt;='NSW Oct 2018'!M18,($C$5*'NSW Oct 2018'!AL18/'NSW Oct 2018'!AJ18-'NSW Oct 2018'!L18)*('NSW Oct 2018'!X18/100)*'NSW Oct 2018'!AJ18,('NSW Oct 2018'!M18-'NSW Oct 2018'!L18)*('NSW Oct 2018'!X18/100)*'NSW Oct 2018'!AJ18))</f>
        <v>0</v>
      </c>
      <c r="O24" s="119">
        <f>IF($C$5*'NSW Oct 2018'!AL18/'NSW Oct 2018'!AJ18&lt;'NSW Oct 2018'!M18,0,IF($C$5*'NSW Oct 2018'!AL18/'NSW Oct 2018'!AJ18&lt;='NSW Oct 2018'!N18,($C$5*'NSW Oct 2018'!AL18/'NSW Oct 2018'!AJ18-'NSW Oct 2018'!M18)*('NSW Oct 2018'!Y18/100)*'NSW Oct 2018'!AJ18,('NSW Oct 2018'!N18-'NSW Oct 2018'!M18)*('NSW Oct 2018'!Y18/100)*'NSW Oct 2018'!AJ18))</f>
        <v>0</v>
      </c>
      <c r="P24" s="136">
        <f>IF(($C$5*'NSW Oct 2018'!AL18/'NSW Oct 2018'!AJ18&gt;'NSW Oct 2018'!N18),($C$5*'NSW Oct 2018'!AL18/'NSW Oct 2018'!AJ18-'NSW Oct 2018'!N18)*'NSW Oct 2018'!Z18/100*'NSW Oct 2018'!AJ19,0)</f>
        <v>0</v>
      </c>
      <c r="Q24" s="122">
        <f t="shared" si="1"/>
        <v>2891</v>
      </c>
      <c r="R24" s="83">
        <f>'NSW Oct 2018'!AM18</f>
        <v>0</v>
      </c>
      <c r="S24" s="86">
        <f>'NSW Oct 2018'!AN18</f>
        <v>20</v>
      </c>
      <c r="T24" s="83">
        <f>'NSW Oct 2018'!AO18</f>
        <v>0</v>
      </c>
      <c r="U24" s="86">
        <f>'NSW Oct 2018'!AP18</f>
        <v>0</v>
      </c>
      <c r="V24" s="132">
        <f>(Q24-(Q24-D24)*S24/100)</f>
        <v>2379.96</v>
      </c>
      <c r="W24" s="122">
        <f t="shared" si="2"/>
        <v>2379.96</v>
      </c>
      <c r="X24" s="122">
        <f t="shared" si="0"/>
        <v>2617.9560000000001</v>
      </c>
      <c r="Y24" s="122">
        <f t="shared" si="0"/>
        <v>2617.9560000000001</v>
      </c>
      <c r="Z24" s="133">
        <f>'NSW Oct 2018'!AW18</f>
        <v>24</v>
      </c>
      <c r="AA24" s="125" t="str">
        <f>'NSW Oct 2018'!AX18</f>
        <v>y</v>
      </c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</row>
    <row r="25" spans="1:142" ht="23" customHeight="1" thickBot="1">
      <c r="A25" s="430"/>
      <c r="B25" s="87" t="str">
        <f>'NSW Oct 2018'!F19</f>
        <v>Origin Energy</v>
      </c>
      <c r="C25" s="87" t="str">
        <f>'NSW Oct 2018'!G19</f>
        <v>Business Saver</v>
      </c>
      <c r="D25" s="146">
        <f>365*'NSW Oct 2018'!H19/100</f>
        <v>272.28999999999996</v>
      </c>
      <c r="E25" s="147">
        <f>IF($C$5*'NSW Oct 2018'!AK19/'NSW Oct 2018'!AI19&gt;='NSW Oct 2018'!J19,('NSW Oct 2018'!J19*'NSW Oct 2018'!O19/100)*'NSW Oct 2018'!AI19,($C$5*'NSW Oct 2018'!AK19/'NSW Oct 2018'!AI19*'NSW Oct 2018'!O19/100)*'NSW Oct 2018'!AI19)</f>
        <v>206.99999999999994</v>
      </c>
      <c r="F25" s="155">
        <f>IF($C$5*'NSW Oct 2018'!AK19/'NSW Oct 2018'!AI19&lt;'NSW Oct 2018'!J19,0,IF($C$5*'NSW Oct 2018'!AK19/'NSW Oct 2018'!AI19&lt;='NSW Oct 2018'!K19,($C$5*'NSW Oct 2018'!AK19/'NSW Oct 2018'!AI19-'NSW Oct 2018'!J19)*('NSW Oct 2018'!P19/100)*'NSW Oct 2018'!AI19,('NSW Oct 2018'!K19-'NSW Oct 2018'!J19)*('NSW Oct 2018'!P19/100)*'NSW Oct 2018'!AI19))</f>
        <v>856.9</v>
      </c>
      <c r="G25" s="146">
        <f>IF($C$5*'NSW Oct 2018'!AK19/'NSW Oct 2018'!AI19&lt;'NSW Oct 2018'!K19,0,IF($C$5*'NSW Oct 2018'!AK19/'NSW Oct 2018'!AI19&lt;='NSW Oct 2018'!L19,($C$5*'NSW Oct 2018'!AK19/'NSW Oct 2018'!AI19-'NSW Oct 2018'!K19)*('NSW Oct 2018'!Q19/100)*'NSW Oct 2018'!AI19,('NSW Oct 2018'!L19-'NSW Oct 2018'!K19)*('NSW Oct 2018'!Q19/100)*'NSW Oct 2018'!AI19))</f>
        <v>0</v>
      </c>
      <c r="H25" s="156">
        <f>IF($C$5*'NSW Oct 2018'!AK19/'NSW Oct 2018'!AI19&lt;'NSW Oct 2018'!L19,0,IF($C$5*'NSW Oct 2018'!AK19/'NSW Oct 2018'!AI19&lt;='NSW Oct 2018'!M19,($C$5*'NSW Oct 2018'!AK19/'NSW Oct 2018'!AI19-'NSW Oct 2018'!L19)*('NSW Oct 2018'!R19/100)*'NSW Oct 2018'!AI19,('NSW Oct 2018'!M19-'NSW Oct 2018'!L19)*('NSW Oct 2018'!R19/100)*'NSW Oct 2018'!AI19))</f>
        <v>0</v>
      </c>
      <c r="I25" s="147">
        <f>IF($C$5*'NSW Oct 2018'!AK19/'NSW Oct 2018'!AI19&lt;'NSW Oct 2018'!M19,0,IF($C$5*'NSW Oct 2018'!AK19/'NSW Oct 2018'!AI19&lt;='NSW Oct 2018'!N19,($C$5*'NSW Oct 2018'!AK19/'NSW Oct 2018'!AI19-'NSW Oct 2018'!M19)*('NSW Oct 2018'!S19/100)*'NSW Oct 2018'!AI19,('NSW Oct 2018'!N19-'NSW Oct 2018'!M19)*('NSW Oct 2018'!S19/100)*'NSW Oct 2018'!AI19))</f>
        <v>0</v>
      </c>
      <c r="J25" s="155">
        <f>IF(($C$5*'NSW Oct 2018'!AK19/'NSW Oct 2018'!AI19&gt;'NSW Oct 2018'!N19),($C$5*'NSW Oct 2018'!AK19/'NSW Oct 2018'!AI19-'NSW Oct 2018'!N19)*'NSW Oct 2018'!T19/100*'NSW Oct 2018'!AI19,0)</f>
        <v>0</v>
      </c>
      <c r="K25" s="146">
        <f>IF($C$5*'NSW Oct 2018'!AL19/'NSW Oct 2018'!AJ19&gt;='NSW Oct 2018'!J19,('NSW Oct 2018'!J19*'NSW Oct 2018'!U19/100)*'NSW Oct 2018'!AJ19,($C$5*'NSW Oct 2018'!AL19/'NSW Oct 2018'!AJ19*'NSW Oct 2018'!U19/100)*'NSW Oct 2018'!AJ19)</f>
        <v>206.99999999999994</v>
      </c>
      <c r="L25" s="155">
        <f>IF($C$5*'NSW Oct 2018'!AL19/'NSW Oct 2018'!AJ19&lt;'NSW Oct 2018'!J19,0,IF($C$5*'NSW Oct 2018'!AL19/'NSW Oct 2018'!AJ19&lt;='NSW Oct 2018'!K19,($C$5*'NSW Oct 2018'!AL19/'NSW Oct 2018'!AJ19-'NSW Oct 2018'!J19)*('NSW Oct 2018'!V19/100)*'NSW Oct 2018'!AJ19,('NSW Oct 2018'!K19-'NSW Oct 2018'!J19)*('NSW Oct 2018'!V19/100)*'NSW Oct 2018'!AJ19))</f>
        <v>856.9</v>
      </c>
      <c r="M25" s="146">
        <f>IF($C$5*'NSW Oct 2018'!AL19/'NSW Oct 2018'!AJ19&lt;'NSW Oct 2018'!K19,0,IF($C$5*'NSW Oct 2018'!AL19/'NSW Oct 2018'!AJ19&lt;='NSW Oct 2018'!L19,($C$5*'NSW Oct 2018'!AL19/'NSW Oct 2018'!AJ19-'NSW Oct 2018'!K19)*('NSW Oct 2018'!W19/100)*'NSW Oct 2018'!AJ19,('NSW Oct 2018'!L19-'NSW Oct 2018'!K19)*('NSW Oct 2018'!W19/100)*'NSW Oct 2018'!AJ19))</f>
        <v>0</v>
      </c>
      <c r="N25" s="155">
        <f>IF($C$5*'NSW Oct 2018'!AL19/'NSW Oct 2018'!AJ19&lt;'NSW Oct 2018'!L19,0,IF($C$5*'NSW Oct 2018'!AL19/'NSW Oct 2018'!AJ19&lt;='NSW Oct 2018'!M19,($C$5*'NSW Oct 2018'!AL19/'NSW Oct 2018'!AJ19-'NSW Oct 2018'!L19)*('NSW Oct 2018'!X19/100)*'NSW Oct 2018'!AJ19,('NSW Oct 2018'!M19-'NSW Oct 2018'!L19)*('NSW Oct 2018'!X19/100)*'NSW Oct 2018'!AJ19))</f>
        <v>0</v>
      </c>
      <c r="O25" s="146">
        <f>IF($C$5*'NSW Oct 2018'!AL19/'NSW Oct 2018'!AJ19&lt;'NSW Oct 2018'!M19,0,IF($C$5*'NSW Oct 2018'!AL19/'NSW Oct 2018'!AJ19&lt;='NSW Oct 2018'!N19,($C$5*'NSW Oct 2018'!AL19/'NSW Oct 2018'!AJ19-'NSW Oct 2018'!M19)*('NSW Oct 2018'!Y19/100)*'NSW Oct 2018'!AJ19,('NSW Oct 2018'!N19-'NSW Oct 2018'!M19)*('NSW Oct 2018'!Y19/100)*'NSW Oct 2018'!AJ19))</f>
        <v>0</v>
      </c>
      <c r="P25" s="155">
        <f>IF(($C$5*'NSW Oct 2018'!AL19/'NSW Oct 2018'!AJ19&gt;'NSW Oct 2018'!N19),($C$5*'NSW Oct 2018'!AL19/'NSW Oct 2018'!AJ19-'NSW Oct 2018'!N19)*'NSW Oct 2018'!Z19/100*'NSW Oct 2018'!AJ20,0)</f>
        <v>0</v>
      </c>
      <c r="Q25" s="149">
        <f t="shared" si="1"/>
        <v>2400.0899999999997</v>
      </c>
      <c r="R25" s="154">
        <f>'NSW Oct 2018'!AM19</f>
        <v>0</v>
      </c>
      <c r="S25" s="87">
        <f>'NSW Oct 2018'!AN19</f>
        <v>14</v>
      </c>
      <c r="T25" s="154">
        <f>'NSW Oct 2018'!AO19</f>
        <v>0</v>
      </c>
      <c r="U25" s="87">
        <f>'NSW Oct 2018'!AP19</f>
        <v>0</v>
      </c>
      <c r="V25" s="151">
        <f>(Q25-(Q25-D25)*S25/100)</f>
        <v>2102.1979999999999</v>
      </c>
      <c r="W25" s="149">
        <f t="shared" si="2"/>
        <v>2102.1979999999999</v>
      </c>
      <c r="X25" s="149">
        <f t="shared" si="0"/>
        <v>2312.4178000000002</v>
      </c>
      <c r="Y25" s="149">
        <f t="shared" si="0"/>
        <v>2312.4178000000002</v>
      </c>
      <c r="Z25" s="152">
        <f>'NSW Oct 2018'!AW19</f>
        <v>12</v>
      </c>
      <c r="AA25" s="153" t="str">
        <f>'NSW Oct 2018'!AX19</f>
        <v>y</v>
      </c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</row>
    <row r="26" spans="1:142" ht="23" customHeight="1" thickTop="1">
      <c r="A26" s="429" t="str">
        <f>'NSW Oct 2018'!D20</f>
        <v>Envestra Tumut</v>
      </c>
      <c r="B26" s="130" t="str">
        <f>'NSW Oct 2018'!F20</f>
        <v>Origin Energy</v>
      </c>
      <c r="C26" s="130" t="str">
        <f>'NSW Oct 2018'!G20</f>
        <v>Business Saver</v>
      </c>
      <c r="D26" s="121">
        <f>365*'NSW Oct 2018'!H20/100</f>
        <v>331.20099999999996</v>
      </c>
      <c r="E26" s="159">
        <f>IF($C$5*'NSW Oct 2018'!AK20/'NSW Oct 2018'!AI20&gt;='NSW Oct 2018'!J20,('NSW Oct 2018'!J20*'NSW Oct 2018'!O20/100)*'NSW Oct 2018'!AI20,($C$5*'NSW Oct 2018'!AK20/'NSW Oct 2018'!AI20*'NSW Oct 2018'!O20/100)*'NSW Oct 2018'!AI20)</f>
        <v>1115.0000000000002</v>
      </c>
      <c r="F26" s="121">
        <f>IF($C$5*'NSW Oct 2018'!AK20/'NSW Oct 2018'!AI20&lt;'NSW Oct 2018'!J20,0,IF($C$5*'NSW Oct 2018'!AK20/'NSW Oct 2018'!AI20&lt;='NSW Oct 2018'!K20,($C$5*'NSW Oct 2018'!AK20/'NSW Oct 2018'!AI20-'NSW Oct 2018'!J20)*('NSW Oct 2018'!P20/100)*'NSW Oct 2018'!AI20,('NSW Oct 2018'!K20-'NSW Oct 2018'!J20)*('NSW Oct 2018'!P20/100)*'NSW Oct 2018'!AI20))</f>
        <v>0</v>
      </c>
      <c r="G26" s="121">
        <f>IF($C$5*'NSW Oct 2018'!AK20/'NSW Oct 2018'!AI20&lt;'NSW Oct 2018'!K20,0,IF($C$5*'NSW Oct 2018'!AK20/'NSW Oct 2018'!AI20&lt;='NSW Oct 2018'!L20,($C$5*'NSW Oct 2018'!AK20/'NSW Oct 2018'!AI20-'NSW Oct 2018'!K20)*('NSW Oct 2018'!Q20/100)*'NSW Oct 2018'!AI20,('NSW Oct 2018'!L20-'NSW Oct 2018'!K20)*('NSW Oct 2018'!Q20/100)*'NSW Oct 2018'!AI20))</f>
        <v>0</v>
      </c>
      <c r="H26" s="159">
        <f>IF($C$5*'NSW Oct 2018'!AK20/'NSW Oct 2018'!AI20&lt;'NSW Oct 2018'!L20,0,IF($C$5*'NSW Oct 2018'!AK20/'NSW Oct 2018'!AI20&lt;='NSW Oct 2018'!M20,($C$5*'NSW Oct 2018'!AK20/'NSW Oct 2018'!AI20-'NSW Oct 2018'!L20)*('NSW Oct 2018'!R20/100)*'NSW Oct 2018'!AI20,('NSW Oct 2018'!M20-'NSW Oct 2018'!L20)*('NSW Oct 2018'!R20/100)*'NSW Oct 2018'!AI20))</f>
        <v>0</v>
      </c>
      <c r="I26" s="159">
        <f>IF($C$5*'NSW Oct 2018'!AK20/'NSW Oct 2018'!AI20&lt;'NSW Oct 2018'!M20,0,IF($C$5*'NSW Oct 2018'!AK20/'NSW Oct 2018'!AI20&lt;='NSW Oct 2018'!N20,($C$5*'NSW Oct 2018'!AK20/'NSW Oct 2018'!AI20-'NSW Oct 2018'!M20)*('NSW Oct 2018'!S20/100)*'NSW Oct 2018'!AI20,('NSW Oct 2018'!N20-'NSW Oct 2018'!M20)*('NSW Oct 2018'!S20/100)*'NSW Oct 2018'!AI20))</f>
        <v>0</v>
      </c>
      <c r="J26" s="121">
        <f>IF(($C$5*'NSW Oct 2018'!AK20/'NSW Oct 2018'!AI20&gt;'NSW Oct 2018'!N20),($C$5*'NSW Oct 2018'!AK20/'NSW Oct 2018'!AI20-'NSW Oct 2018'!N20)*'NSW Oct 2018'!T20/100*'NSW Oct 2018'!AI20,0)</f>
        <v>0</v>
      </c>
      <c r="K26" s="121">
        <f>IF($C$5*'NSW Oct 2018'!AL20/'NSW Oct 2018'!AJ20&gt;='NSW Oct 2018'!J20,('NSW Oct 2018'!J20*'NSW Oct 2018'!U20/100)*'NSW Oct 2018'!AJ20,($C$5*'NSW Oct 2018'!AL20/'NSW Oct 2018'!AJ20*'NSW Oct 2018'!U20/100)*'NSW Oct 2018'!AJ20)</f>
        <v>1115.0000000000002</v>
      </c>
      <c r="L26" s="121">
        <f>IF($C$5*'NSW Oct 2018'!AL20/'NSW Oct 2018'!AJ20&lt;'NSW Oct 2018'!J20,0,IF($C$5*'NSW Oct 2018'!AL20/'NSW Oct 2018'!AJ20&lt;='NSW Oct 2018'!K20,($C$5*'NSW Oct 2018'!AL20/'NSW Oct 2018'!AJ20-'NSW Oct 2018'!J20)*('NSW Oct 2018'!V20/100)*'NSW Oct 2018'!AJ20,('NSW Oct 2018'!K20-'NSW Oct 2018'!J20)*('NSW Oct 2018'!V20/100)*'NSW Oct 2018'!AJ20))</f>
        <v>0</v>
      </c>
      <c r="M26" s="121">
        <f>IF($C$5*'NSW Oct 2018'!AL20/'NSW Oct 2018'!AJ20&lt;'NSW Oct 2018'!K20,0,IF($C$5*'NSW Oct 2018'!AL20/'NSW Oct 2018'!AJ20&lt;='NSW Oct 2018'!L20,($C$5*'NSW Oct 2018'!AL20/'NSW Oct 2018'!AJ20-'NSW Oct 2018'!K20)*('NSW Oct 2018'!W20/100)*'NSW Oct 2018'!AJ20,('NSW Oct 2018'!L20-'NSW Oct 2018'!K20)*('NSW Oct 2018'!W20/100)*'NSW Oct 2018'!AJ20))</f>
        <v>0</v>
      </c>
      <c r="N26" s="121">
        <f>IF($C$5*'NSW Oct 2018'!AL20/'NSW Oct 2018'!AJ20&lt;'NSW Oct 2018'!L20,0,IF($C$5*'NSW Oct 2018'!AL20/'NSW Oct 2018'!AJ20&lt;='NSW Oct 2018'!M20,($C$5*'NSW Oct 2018'!AL20/'NSW Oct 2018'!AJ20-'NSW Oct 2018'!L20)*('NSW Oct 2018'!X20/100)*'NSW Oct 2018'!AJ20,('NSW Oct 2018'!M20-'NSW Oct 2018'!L20)*('NSW Oct 2018'!X20/100)*'NSW Oct 2018'!AJ20))</f>
        <v>0</v>
      </c>
      <c r="O26" s="119">
        <f>IF($C$5*'NSW Oct 2018'!AL20/'NSW Oct 2018'!AJ20&lt;'NSW Oct 2018'!M20,0,IF($C$5*'NSW Oct 2018'!AL20/'NSW Oct 2018'!AJ20&lt;='NSW Oct 2018'!N20,($C$5*'NSW Oct 2018'!AL20/'NSW Oct 2018'!AJ20-'NSW Oct 2018'!M20)*('NSW Oct 2018'!Y20/100)*'NSW Oct 2018'!AJ20,('NSW Oct 2018'!N20-'NSW Oct 2018'!M20)*('NSW Oct 2018'!Y20/100)*'NSW Oct 2018'!AJ20))</f>
        <v>0</v>
      </c>
      <c r="P26" s="121">
        <f>IF(($C$5*'NSW Oct 2018'!AL20/'NSW Oct 2018'!AJ20&gt;'NSW Oct 2018'!N20),($C$5*'NSW Oct 2018'!AL20/'NSW Oct 2018'!AJ20-'NSW Oct 2018'!N20)*'NSW Oct 2018'!Z20/100*'NSW Oct 2018'!AJ21,0)</f>
        <v>0</v>
      </c>
      <c r="Q26" s="145">
        <f t="shared" si="1"/>
        <v>2561.2010000000005</v>
      </c>
      <c r="R26" s="130">
        <f>'NSW Oct 2018'!AM20</f>
        <v>0</v>
      </c>
      <c r="S26" s="130">
        <f>'NSW Oct 2018'!AN20</f>
        <v>14</v>
      </c>
      <c r="T26" s="130">
        <f>'NSW Oct 2018'!AO20</f>
        <v>0</v>
      </c>
      <c r="U26" s="130">
        <f>'NSW Oct 2018'!AP20</f>
        <v>0</v>
      </c>
      <c r="V26" s="145">
        <f>(Q26-(Q26-D26)*S26/100)</f>
        <v>2249.0010000000002</v>
      </c>
      <c r="W26" s="145">
        <f t="shared" si="2"/>
        <v>2249.0010000000002</v>
      </c>
      <c r="X26" s="145">
        <f t="shared" si="0"/>
        <v>2473.9011000000005</v>
      </c>
      <c r="Y26" s="145">
        <f t="shared" si="0"/>
        <v>2473.9011000000005</v>
      </c>
      <c r="Z26" s="160">
        <f>'NSW Oct 2018'!AW20</f>
        <v>12</v>
      </c>
      <c r="AA26" s="143" t="str">
        <f>'NSW Oct 2018'!AX20</f>
        <v>y</v>
      </c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</row>
    <row r="27" spans="1:142" ht="23" customHeight="1" thickBot="1">
      <c r="A27" s="430"/>
      <c r="B27" s="87" t="str">
        <f>'NSW Oct 2018'!F21</f>
        <v>Red Energy</v>
      </c>
      <c r="C27" s="87" t="str">
        <f>'NSW Oct 2018'!G21</f>
        <v xml:space="preserve">Easy Saver </v>
      </c>
      <c r="D27" s="146">
        <f>365*'NSW Oct 2018'!H21/100</f>
        <v>339.45</v>
      </c>
      <c r="E27" s="147">
        <f>IF($C$5*'NSW Oct 2018'!AK21/'NSW Oct 2018'!AI21&gt;='NSW Oct 2018'!J21,('NSW Oct 2018'!J21*'NSW Oct 2018'!O21/100)*'NSW Oct 2018'!AI21,($C$5*'NSW Oct 2018'!AK21/'NSW Oct 2018'!AI21*'NSW Oct 2018'!O21/100)*'NSW Oct 2018'!AI21)</f>
        <v>1075</v>
      </c>
      <c r="F27" s="155">
        <f>IF($C$5*'NSW Oct 2018'!AK21/'NSW Oct 2018'!AI21&lt;'NSW Oct 2018'!J21,0,IF($C$5*'NSW Oct 2018'!AK21/'NSW Oct 2018'!AI21&lt;='NSW Oct 2018'!K21,($C$5*'NSW Oct 2018'!AK21/'NSW Oct 2018'!AI21-'NSW Oct 2018'!J21)*('NSW Oct 2018'!P21/100)*'NSW Oct 2018'!AI21,('NSW Oct 2018'!K21-'NSW Oct 2018'!J21)*('NSW Oct 2018'!P21/100)*'NSW Oct 2018'!AI21))</f>
        <v>0</v>
      </c>
      <c r="G27" s="146">
        <f>IF($C$5*'NSW Oct 2018'!AK21/'NSW Oct 2018'!AI21&lt;'NSW Oct 2018'!K21,0,IF($C$5*'NSW Oct 2018'!AK21/'NSW Oct 2018'!AI21&lt;='NSW Oct 2018'!L21,($C$5*'NSW Oct 2018'!AK21/'NSW Oct 2018'!AI21-'NSW Oct 2018'!K21)*('NSW Oct 2018'!Q21/100)*'NSW Oct 2018'!AI21,('NSW Oct 2018'!L21-'NSW Oct 2018'!K21)*('NSW Oct 2018'!Q21/100)*'NSW Oct 2018'!AI21))</f>
        <v>0</v>
      </c>
      <c r="H27" s="156">
        <f>IF($C$5*'NSW Oct 2018'!AK21/'NSW Oct 2018'!AI21&lt;'NSW Oct 2018'!L21,0,IF($C$5*'NSW Oct 2018'!AK21/'NSW Oct 2018'!AI21&lt;='NSW Oct 2018'!M21,($C$5*'NSW Oct 2018'!AK21/'NSW Oct 2018'!AI21-'NSW Oct 2018'!L21)*('NSW Oct 2018'!R21/100)*'NSW Oct 2018'!AI21,('NSW Oct 2018'!M21-'NSW Oct 2018'!L21)*('NSW Oct 2018'!R21/100)*'NSW Oct 2018'!AI21))</f>
        <v>0</v>
      </c>
      <c r="I27" s="147">
        <f>IF($C$5*'NSW Oct 2018'!AK21/'NSW Oct 2018'!AI21&lt;'NSW Oct 2018'!M21,0,IF($C$5*'NSW Oct 2018'!AK21/'NSW Oct 2018'!AI21&lt;='NSW Oct 2018'!N21,($C$5*'NSW Oct 2018'!AK21/'NSW Oct 2018'!AI21-'NSW Oct 2018'!M21)*('NSW Oct 2018'!S21/100)*'NSW Oct 2018'!AI21,('NSW Oct 2018'!N21-'NSW Oct 2018'!M21)*('NSW Oct 2018'!S21/100)*'NSW Oct 2018'!AI21))</f>
        <v>0</v>
      </c>
      <c r="J27" s="155">
        <f>IF(($C$5*'NSW Oct 2018'!AK21/'NSW Oct 2018'!AI21&gt;'NSW Oct 2018'!N21),($C$5*'NSW Oct 2018'!AK21/'NSW Oct 2018'!AI21-'NSW Oct 2018'!N21)*'NSW Oct 2018'!T21/100*'NSW Oct 2018'!AI21,0)</f>
        <v>0</v>
      </c>
      <c r="K27" s="146">
        <f>IF($C$5*'NSW Oct 2018'!AL21/'NSW Oct 2018'!AJ21&gt;='NSW Oct 2018'!J21,('NSW Oct 2018'!J21*'NSW Oct 2018'!U21/100)*'NSW Oct 2018'!AJ21,($C$5*'NSW Oct 2018'!AL21/'NSW Oct 2018'!AJ21*'NSW Oct 2018'!U21/100)*'NSW Oct 2018'!AJ21)</f>
        <v>1075</v>
      </c>
      <c r="L27" s="155">
        <f>IF($C$5*'NSW Oct 2018'!AL21/'NSW Oct 2018'!AJ21&lt;'NSW Oct 2018'!J21,0,IF($C$5*'NSW Oct 2018'!AL21/'NSW Oct 2018'!AJ21&lt;='NSW Oct 2018'!K21,($C$5*'NSW Oct 2018'!AL21/'NSW Oct 2018'!AJ21-'NSW Oct 2018'!J21)*('NSW Oct 2018'!V21/100)*'NSW Oct 2018'!AJ21,('NSW Oct 2018'!K21-'NSW Oct 2018'!J21)*('NSW Oct 2018'!V21/100)*'NSW Oct 2018'!AJ21))</f>
        <v>0</v>
      </c>
      <c r="M27" s="146">
        <f>IF($C$5*'NSW Oct 2018'!AL21/'NSW Oct 2018'!AJ21&lt;'NSW Oct 2018'!K21,0,IF($C$5*'NSW Oct 2018'!AL21/'NSW Oct 2018'!AJ21&lt;='NSW Oct 2018'!L21,($C$5*'NSW Oct 2018'!AL21/'NSW Oct 2018'!AJ21-'NSW Oct 2018'!K21)*('NSW Oct 2018'!W21/100)*'NSW Oct 2018'!AJ21,('NSW Oct 2018'!L21-'NSW Oct 2018'!K21)*('NSW Oct 2018'!W21/100)*'NSW Oct 2018'!AJ21))</f>
        <v>0</v>
      </c>
      <c r="N27" s="155">
        <f>IF($C$5*'NSW Oct 2018'!AL21/'NSW Oct 2018'!AJ21&lt;'NSW Oct 2018'!L21,0,IF($C$5*'NSW Oct 2018'!AL21/'NSW Oct 2018'!AJ21&lt;='NSW Oct 2018'!M21,($C$5*'NSW Oct 2018'!AL21/'NSW Oct 2018'!AJ21-'NSW Oct 2018'!L21)*('NSW Oct 2018'!X21/100)*'NSW Oct 2018'!AJ21,('NSW Oct 2018'!M21-'NSW Oct 2018'!L21)*('NSW Oct 2018'!X21/100)*'NSW Oct 2018'!AJ21))</f>
        <v>0</v>
      </c>
      <c r="O27" s="146">
        <f>IF($C$5*'NSW Oct 2018'!AL21/'NSW Oct 2018'!AJ21&lt;'NSW Oct 2018'!M21,0,IF($C$5*'NSW Oct 2018'!AL21/'NSW Oct 2018'!AJ21&lt;='NSW Oct 2018'!N21,($C$5*'NSW Oct 2018'!AL21/'NSW Oct 2018'!AJ21-'NSW Oct 2018'!M21)*('NSW Oct 2018'!Y21/100)*'NSW Oct 2018'!AJ21,('NSW Oct 2018'!N21-'NSW Oct 2018'!M21)*('NSW Oct 2018'!Y21/100)*'NSW Oct 2018'!AJ21))</f>
        <v>0</v>
      </c>
      <c r="P27" s="155">
        <f>IF(($C$5*'NSW Oct 2018'!AL21/'NSW Oct 2018'!AJ21&gt;'NSW Oct 2018'!N21),($C$5*'NSW Oct 2018'!AL21/'NSW Oct 2018'!AJ21-'NSW Oct 2018'!N21)*'NSW Oct 2018'!Z21/100*'NSW Oct 2018'!#REF!,0)</f>
        <v>0</v>
      </c>
      <c r="Q27" s="161">
        <f t="shared" si="1"/>
        <v>2489.4499999999998</v>
      </c>
      <c r="R27" s="87">
        <f>'NSW Oct 2018'!AM21</f>
        <v>0</v>
      </c>
      <c r="S27" s="87">
        <f>'NSW Oct 2018'!AN21</f>
        <v>0</v>
      </c>
      <c r="T27" s="87">
        <f>'NSW Oct 2018'!AO21</f>
        <v>10</v>
      </c>
      <c r="U27" s="87">
        <f>'NSW Oct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2018'!AW21</f>
        <v>0</v>
      </c>
      <c r="AA27" s="162" t="str">
        <f>'NSW Oct 2018'!AX21</f>
        <v>n</v>
      </c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</row>
    <row r="28" spans="1:142" ht="23" customHeight="1" thickTop="1" thickBot="1">
      <c r="A28" s="118" t="str">
        <f>'NSW Oct 2018'!D22</f>
        <v>Envestra Wagga Wagga</v>
      </c>
      <c r="B28" s="163" t="str">
        <f>'NSW Oct 2018'!F22</f>
        <v>Origin Energy</v>
      </c>
      <c r="C28" s="163" t="str">
        <f>'NSW Oct 2018'!G22</f>
        <v>Business Saver</v>
      </c>
      <c r="D28" s="164">
        <f>365*'NSW Oct 2018'!H22/100</f>
        <v>413.32599999999996</v>
      </c>
      <c r="E28" s="165">
        <f>($C$5*'NSW Oct 2018'!O22/100)/2</f>
        <v>840</v>
      </c>
      <c r="F28" s="166">
        <f>IF($C$5*'NSW Oct 2018'!AK22/'NSW Oct 2018'!AI22&lt;'NSW Oct 2018'!J22,0,IF($C$5*'NSW Oct 2018'!AK22/'NSW Oct 2018'!AI22&lt;='NSW Oct 2018'!K22,($C$5*'NSW Oct 2018'!AK22/'NSW Oct 2018'!AI22-'NSW Oct 2018'!J22)*('NSW Oct 2018'!P22/100)*'NSW Oct 2018'!AI22,('NSW Oct 2018'!K22-'NSW Oct 2018'!J22)*('NSW Oct 2018'!P22/100)*'NSW Oct 2018'!AI22))</f>
        <v>0</v>
      </c>
      <c r="G28" s="164">
        <f>IF($C$5*'NSW Oct 2018'!AK22/'NSW Oct 2018'!AI22&lt;'NSW Oct 2018'!K22,0,IF($C$5*'NSW Oct 2018'!AK22/'NSW Oct 2018'!AI22&lt;='NSW Oct 2018'!L22,($C$5*'NSW Oct 2018'!AK22/'NSW Oct 2018'!AI22-'NSW Oct 2018'!K22)*('NSW Oct 2018'!Q22/100)*'NSW Oct 2018'!AI22,('NSW Oct 2018'!L22-'NSW Oct 2018'!K22)*('NSW Oct 2018'!Q22/100)*'NSW Oct 2018'!AI22))</f>
        <v>0</v>
      </c>
      <c r="H28" s="167">
        <f>IF($C$5*'NSW Oct 2018'!AK22/'NSW Oct 2018'!AI22&lt;'NSW Oct 2018'!L22,0,IF($C$5*'NSW Oct 2018'!AK22/'NSW Oct 2018'!AI22&lt;='NSW Oct 2018'!M22,($C$5*'NSW Oct 2018'!AK22/'NSW Oct 2018'!AI22-'NSW Oct 2018'!L22)*('NSW Oct 2018'!R22/100)*'NSW Oct 2018'!AI22,('NSW Oct 2018'!M22-'NSW Oct 2018'!L22)*('NSW Oct 2018'!R22/100)*'NSW Oct 2018'!AI22))</f>
        <v>0</v>
      </c>
      <c r="I28" s="165">
        <f>IF($C$5*'NSW Oct 2018'!AK22/'NSW Oct 2018'!AI22&lt;'NSW Oct 2018'!M22,0,IF($C$5*'NSW Oct 2018'!AK22/'NSW Oct 2018'!AI22&lt;='NSW Oct 2018'!N22,($C$5*'NSW Oct 2018'!AK22/'NSW Oct 2018'!AI22-'NSW Oct 2018'!M22)*('NSW Oct 2018'!S22/100)*'NSW Oct 2018'!AI22,('NSW Oct 2018'!N22-'NSW Oct 2018'!M22)*('NSW Oct 2018'!S22/100)*'NSW Oct 2018'!AI22))</f>
        <v>0</v>
      </c>
      <c r="J28" s="166">
        <f>IF(($C$5*'NSW Oct 2018'!AK22/'NSW Oct 2018'!AI22&gt;'NSW Oct 2018'!N22),($C$5*'NSW Oct 2018'!AK22/'NSW Oct 2018'!AI22-'NSW Oct 2018'!N22)*'NSW Oct 2018'!T22/100*'NSW Oct 2018'!AI22,0)</f>
        <v>0</v>
      </c>
      <c r="K28" s="164">
        <f>($C$5*'NSW Oct 2018'!U22/100)/2</f>
        <v>840</v>
      </c>
      <c r="L28" s="166">
        <v>0</v>
      </c>
      <c r="M28" s="164">
        <v>0</v>
      </c>
      <c r="N28" s="166">
        <v>0</v>
      </c>
      <c r="O28" s="164">
        <f>IF($C$5*'NSW Oct 2018'!AL22/'NSW Oct 2018'!AJ22&lt;'NSW Oct 2018'!M22,0,IF($C$5*'NSW Oct 2018'!AL22/'NSW Oct 2018'!AJ22&lt;='NSW Oct 2018'!N22,($C$5*'NSW Oct 2018'!AL22/'NSW Oct 2018'!AJ22-'NSW Oct 2018'!M22)*('NSW Oct 2018'!Y22/100)*'NSW Oct 2018'!AJ22,('NSW Oct 2018'!N22-'NSW Oct 2018'!M22)*('NSW Oct 2018'!Y22/100)*'NSW Oct 2018'!AJ22))</f>
        <v>0</v>
      </c>
      <c r="P28" s="166">
        <f>IF(($C$5*'NSW Oct 2018'!AL22/'NSW Oct 2018'!AJ22&gt;'NSW Oct 2018'!N22),($C$5*'NSW Oct 2018'!AL22/'NSW Oct 2018'!AJ22-'NSW Oct 2018'!N22)*'NSW Oct 2018'!Z22/100*'NSW Oct 2018'!AJ22,0)</f>
        <v>0</v>
      </c>
      <c r="Q28" s="168">
        <f t="shared" si="1"/>
        <v>2093.326</v>
      </c>
      <c r="R28" s="169">
        <f>'NSW Oct 2018'!AM22</f>
        <v>0</v>
      </c>
      <c r="S28" s="163">
        <f>'NSW Oct 2018'!AN22</f>
        <v>14</v>
      </c>
      <c r="T28" s="169">
        <f>'NSW Oct 2018'!AO22</f>
        <v>0</v>
      </c>
      <c r="U28" s="163">
        <f>'NSW Oct 2018'!AP22</f>
        <v>0</v>
      </c>
      <c r="V28" s="170">
        <f>(Q28-(Q28-D28)*S28/100)</f>
        <v>1858.126</v>
      </c>
      <c r="W28" s="168">
        <f t="shared" si="2"/>
        <v>1858.126</v>
      </c>
      <c r="X28" s="168">
        <f t="shared" si="0"/>
        <v>2043.9386000000002</v>
      </c>
      <c r="Y28" s="168">
        <f t="shared" si="0"/>
        <v>2043.9386000000002</v>
      </c>
      <c r="Z28" s="171">
        <f>'NSW Oct 2018'!AW22</f>
        <v>12</v>
      </c>
      <c r="AA28" s="172" t="str">
        <f>'NSW Oct 2018'!AX22</f>
        <v>y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</row>
  </sheetData>
  <sheetProtection algorithmName="SHA-512" hashValue="ZXX+UZPWscxMrtFAANXA5sdc7pt/x58Y+y+ZcECCEvNUwXH0+nNDCCmFY6VTJpga7Lmp9nffqtPe1wMy4YTf4A==" saltValue="Nyxq+plHNRsaX/qRZlAcng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8439-6254-FF42-BB71-924F6F494F94}">
  <sheetPr codeName="Sheet5">
    <tabColor theme="9" tint="0.59999389629810485"/>
  </sheetPr>
  <dimension ref="A1:EL28"/>
  <sheetViews>
    <sheetView workbookViewId="0">
      <selection activeCell="H23" sqref="H23"/>
    </sheetView>
  </sheetViews>
  <sheetFormatPr baseColWidth="10" defaultRowHeight="13"/>
  <cols>
    <col min="1" max="1" width="24.1640625" style="100" customWidth="1"/>
    <col min="2" max="2" width="14" style="100" bestFit="1" customWidth="1"/>
    <col min="3" max="3" width="15" style="100" bestFit="1" customWidth="1"/>
    <col min="4" max="21" width="12.1640625" style="100" customWidth="1"/>
    <col min="22" max="23" width="12.1640625" style="100" hidden="1" customWidth="1"/>
    <col min="24" max="37" width="12.1640625" style="100" customWidth="1"/>
    <col min="38" max="16384" width="10.83203125" style="100"/>
  </cols>
  <sheetData>
    <row r="1" spans="1:142" ht="14">
      <c r="A1" s="99" t="s">
        <v>55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</row>
    <row r="2" spans="1:142" ht="14">
      <c r="A2" s="101" t="s">
        <v>93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</row>
    <row r="3" spans="1:142" ht="15" thickBot="1">
      <c r="A3" s="99"/>
      <c r="B3" s="102"/>
      <c r="C3" s="99"/>
      <c r="D3" s="99"/>
      <c r="E3" s="99"/>
      <c r="F3" s="99"/>
      <c r="G3" s="99"/>
      <c r="H3" s="102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82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</row>
    <row r="8" spans="1:142" ht="23" customHeight="1">
      <c r="A8" s="432" t="str">
        <f>'NSW Apr 2018'!D2</f>
        <v>Jemena Sydney</v>
      </c>
      <c r="B8" s="86" t="str">
        <f>'NSW Apr 2018'!F2</f>
        <v>AGL</v>
      </c>
      <c r="C8" s="86" t="str">
        <f>'NSW Apr 2018'!G2</f>
        <v>Business Savers</v>
      </c>
      <c r="D8" s="119">
        <f>365*'NSW Apr 2018'!H2/100</f>
        <v>273.75</v>
      </c>
      <c r="E8" s="120">
        <f>($C$5*'NSW Apr 2018'!O2/100)/2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Apr 2018'!O2/100)/2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Apr 2018'!AM2</f>
        <v>0</v>
      </c>
      <c r="S8" s="86">
        <f>'NSW Apr 2018'!AN2</f>
        <v>14</v>
      </c>
      <c r="T8" s="86">
        <f>'NSW Apr 2018'!AO2</f>
        <v>0</v>
      </c>
      <c r="U8" s="130">
        <f>'NSW Apr 2018'!AP2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Apr 2018'!AW2</f>
        <v>0</v>
      </c>
      <c r="AA8" s="125" t="str">
        <f>'NSW Apr 2018'!AX2</f>
        <v>n</v>
      </c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</row>
    <row r="9" spans="1:142" ht="23" customHeight="1">
      <c r="A9" s="431"/>
      <c r="B9" s="86" t="str">
        <f>'NSW Apr 2018'!F3</f>
        <v>Covau</v>
      </c>
      <c r="C9" s="86" t="str">
        <f>'NSW Apr 2018'!G3</f>
        <v>Freedom</v>
      </c>
      <c r="D9" s="119">
        <f>365*'NSW Apr 2018'!H3/100</f>
        <v>317.55</v>
      </c>
      <c r="E9" s="120">
        <f>IF($C$5*'NSW Apr 2018'!AK3/'NSW Apr 2018'!AI3&gt;='NSW Apr 2018'!J3,('NSW Apr 2018'!J3*'NSW Apr 2018'!O3/100)*'NSW Apr 2018'!AI3,($C$5*'NSW Apr 2018'!AK3/'NSW Apr 2018'!AI3*'NSW Apr 2018'!O3/100)*'NSW Apr 2018'!AI3)</f>
        <v>152.51609999999999</v>
      </c>
      <c r="F9" s="121">
        <f>IF($C$5*'NSW Apr 2018'!AK3/'NSW Apr 2018'!AI3&lt;'NSW Apr 2018'!J3,0,IF($C$5*'NSW Apr 2018'!AK3/'NSW Apr 2018'!AI3&lt;='NSW Apr 2018'!K3,($C$5*'NSW Apr 2018'!AK3/'NSW Apr 2018'!AI3-'NSW Apr 2018'!J3)*('NSW Apr 2018'!P3/100)*'NSW Apr 2018'!AI3,('NSW Apr 2018'!K3-'NSW Apr 2018'!J3)*('NSW Apr 2018'!P3/100)*'NSW Apr 2018'!AI3))</f>
        <v>99.79679999999999</v>
      </c>
      <c r="G9" s="119">
        <f>IF($C$5*'NSW Apr 2018'!AK3/'NSW Apr 2018'!AI3&lt;'NSW Apr 2018'!K3,0,IF($C$5*'NSW Apr 2018'!AK3/'NSW Apr 2018'!AI3&lt;='NSW Apr 2018'!L3,($C$5*'NSW Apr 2018'!AK3/'NSW Apr 2018'!AI3-'NSW Apr 2018'!K3)*('NSW Apr 2018'!Q3/100)*'NSW Apr 2018'!AI3,('NSW Apr 2018'!L3-'NSW Apr 2018'!K3)*('NSW Apr 2018'!Q3/100)*'NSW Apr 2018'!AI3))</f>
        <v>224.5881</v>
      </c>
      <c r="H9" s="120">
        <f>IF($C$5*'NSW Apr 2018'!AK3/'NSW Apr 2018'!AI3&lt;'NSW Apr 2018'!L3,0,IF($C$5*'NSW Apr 2018'!AK3/'NSW Apr 2018'!AI3&lt;='NSW Apr 2018'!M3,($C$5*'NSW Apr 2018'!AK3/'NSW Apr 2018'!AI3-'NSW Apr 2018'!L3)*('NSW Apr 2018'!R3/100)*'NSW Apr 2018'!AI3,('NSW Apr 2018'!M3-'NSW Apr 2018'!L3)*('NSW Apr 2018'!R3/100)*'NSW Apr 2018'!AI3))</f>
        <v>843.125</v>
      </c>
      <c r="I9" s="120">
        <f>IF($C$5*'NSW Apr 2018'!AK3/'NSW Apr 2018'!AI3&lt;'NSW Apr 2018'!M3,0,IF($C$5*'NSW Apr 2018'!AK3/'NSW Apr 2018'!AI3&lt;='NSW Apr 2018'!N3,($C$5*'NSW Apr 2018'!AK3/'NSW Apr 2018'!AI3-'NSW Apr 2018'!M3)*('NSW Apr 2018'!S3/100)*'NSW Apr 2018'!AI3,('NSW Apr 2018'!N3-'NSW Apr 2018'!M3)*('NSW Apr 2018'!S3/100)*'NSW Apr 2018'!AI3))</f>
        <v>0</v>
      </c>
      <c r="J9" s="119">
        <f>IF(($C$5*'NSW Apr 2018'!AK3/'NSW Apr 2018'!AI3&gt;'NSW Apr 2018'!N3),($C$5*'NSW Apr 2018'!AK3/'NSW Apr 2018'!AI3-'NSW Apr 2018'!N3)*'NSW Apr 2018'!T3/100*'NSW Apr 2018'!AI3,0)</f>
        <v>0</v>
      </c>
      <c r="K9" s="119">
        <f>IF($C$5*'NSW Apr 2018'!AL3/'NSW Apr 2018'!AJ3&gt;='NSW Apr 2018'!J3,('NSW Apr 2018'!J3*'NSW Apr 2018'!U3/100)*'NSW Apr 2018'!AJ3,($C$5*'NSW Apr 2018'!AL3/'NSW Apr 2018'!AJ3*'NSW Apr 2018'!U3/100)*'NSW Apr 2018'!AJ3)</f>
        <v>152.51609999999999</v>
      </c>
      <c r="L9" s="119">
        <f>IF($C$5*'NSW Apr 2018'!AL3/'NSW Apr 2018'!AJ3&lt;'NSW Apr 2018'!J3,0,IF($C$5*'NSW Apr 2018'!AL3/'NSW Apr 2018'!AJ3&lt;='NSW Apr 2018'!K3,($C$5*'NSW Apr 2018'!AL3/'NSW Apr 2018'!AJ3-'NSW Apr 2018'!J3)*('NSW Apr 2018'!V3/100)*'NSW Apr 2018'!AJ3,('NSW Apr 2018'!K3-'NSW Apr 2018'!J3)*('NSW Apr 2018'!V3/100)*'NSW Apr 2018'!AJ3))</f>
        <v>99.79679999999999</v>
      </c>
      <c r="M9" s="119">
        <f>IF($C$5*'NSW Apr 2018'!AL3/'NSW Apr 2018'!AJ3&lt;'NSW Apr 2018'!K3,0,IF($C$5*'NSW Apr 2018'!AL3/'NSW Apr 2018'!AJ3&lt;='NSW Apr 2018'!L3,($C$5*'NSW Apr 2018'!AL3/'NSW Apr 2018'!AJ3-'NSW Apr 2018'!K3)*('NSW Apr 2018'!W3/100)*'NSW Apr 2018'!AJ3,('NSW Apr 2018'!L3-'NSW Apr 2018'!K3)*('NSW Apr 2018'!W3/100)*'NSW Apr 2018'!AJ3))</f>
        <v>224.5881</v>
      </c>
      <c r="N9" s="119">
        <f>IF($C$5*'NSW Apr 2018'!AL3/'NSW Apr 2018'!AJ3&lt;'NSW Apr 2018'!L3,0,IF($C$5*'NSW Apr 2018'!AL3/'NSW Apr 2018'!AJ3&lt;='NSW Apr 2018'!M3,($C$5*'NSW Apr 2018'!AL3/'NSW Apr 2018'!AJ3-'NSW Apr 2018'!L3)*('NSW Apr 2018'!X3/100)*'NSW Apr 2018'!AJ3,('NSW Apr 2018'!M3-'NSW Apr 2018'!L3)*('NSW Apr 2018'!X3/100)*'NSW Apr 2018'!AJ3))</f>
        <v>843.125</v>
      </c>
      <c r="O9" s="119">
        <f>IF($C$5*'NSW Apr 2018'!AL3/'NSW Apr 2018'!AJ3&lt;'NSW Apr 2018'!M3,0,IF($C$5*'NSW Apr 2018'!AL3/'NSW Apr 2018'!AJ3&lt;='NSW Apr 2018'!N3,($C$5*'NSW Apr 2018'!AL3/'NSW Apr 2018'!AJ3-'NSW Apr 2018'!M3)*('NSW Apr 2018'!Y3/100)*'NSW Apr 2018'!AJ3,('NSW Apr 2018'!N3-'NSW Apr 2018'!M3)*('NSW Apr 2018'!Y3/100)*'NSW Apr 2018'!AJ3))</f>
        <v>0</v>
      </c>
      <c r="P9" s="119">
        <f>IF(($C$5*'NSW Apr 2018'!AL3/'NSW Apr 2018'!AJ3&gt;'NSW Apr 2018'!N3),($C$5*'NSW Apr 2018'!AL3/'NSW Apr 2018'!AJ3-'NSW Apr 2018'!N3)*'NSW Apr 2018'!Z3/100*'NSW Apr 2018'!AJ4,0)</f>
        <v>0</v>
      </c>
      <c r="Q9" s="122">
        <f t="shared" ref="Q9:Q28" si="1">SUM(D9:P9)</f>
        <v>2957.6020000000003</v>
      </c>
      <c r="R9" s="86">
        <f>'NSW Apr 2018'!AM3</f>
        <v>0</v>
      </c>
      <c r="S9" s="86">
        <f>'NSW Apr 2018'!AN3</f>
        <v>0</v>
      </c>
      <c r="T9" s="86">
        <f>'NSW Apr 2018'!AO3</f>
        <v>20</v>
      </c>
      <c r="U9" s="130">
        <f>'NSW Apr 2018'!AP3</f>
        <v>0</v>
      </c>
      <c r="V9" s="122">
        <f>Q9</f>
        <v>2957.6020000000003</v>
      </c>
      <c r="W9" s="122">
        <f>V9-(V9*T9/100)</f>
        <v>2366.0816000000004</v>
      </c>
      <c r="X9" s="122">
        <f t="shared" si="0"/>
        <v>3253.3622000000005</v>
      </c>
      <c r="Y9" s="122">
        <f t="shared" si="0"/>
        <v>2602.6897600000007</v>
      </c>
      <c r="Z9" s="133">
        <f>'NSW Apr 2018'!AW3</f>
        <v>0</v>
      </c>
      <c r="AA9" s="125" t="str">
        <f>'NSW Apr 2018'!AX3</f>
        <v>n</v>
      </c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</row>
    <row r="10" spans="1:142" ht="23" customHeight="1">
      <c r="A10" s="431"/>
      <c r="B10" s="86" t="str">
        <f>'NSW Apr 2018'!F4</f>
        <v>EnergyAustralia</v>
      </c>
      <c r="C10" s="86" t="str">
        <f>'NSW Apr 2018'!G4</f>
        <v xml:space="preserve">Everyday Saver </v>
      </c>
      <c r="D10" s="119">
        <f>365*'NSW Apr 2018'!H4/100</f>
        <v>245.64500000000001</v>
      </c>
      <c r="E10" s="120">
        <f>IF($C$5*'NSW Apr 2018'!AK4/'NSW Apr 2018'!AI4&gt;='NSW Apr 2018'!J4,('NSW Apr 2018'!J4*'NSW Apr 2018'!O4/100)*'NSW Apr 2018'!AI4,($C$5*'NSW Apr 2018'!AK4/'NSW Apr 2018'!AI4*'NSW Apr 2018'!O4/100)*'NSW Apr 2018'!AI4)</f>
        <v>157.3638</v>
      </c>
      <c r="F10" s="121">
        <f>IF($C$5*'NSW Apr 2018'!AK4/'NSW Apr 2018'!AI4&lt;'NSW Apr 2018'!J4,0,IF($C$5*'NSW Apr 2018'!AK4/'NSW Apr 2018'!AI4&lt;='NSW Apr 2018'!K4,($C$5*'NSW Apr 2018'!AK4/'NSW Apr 2018'!AI4-'NSW Apr 2018'!J4)*('NSW Apr 2018'!P4/100)*'NSW Apr 2018'!AI4,('NSW Apr 2018'!K4-'NSW Apr 2018'!J4)*('NSW Apr 2018'!P4/100)*'NSW Apr 2018'!AI4))</f>
        <v>106.7679</v>
      </c>
      <c r="G10" s="119">
        <f>IF($C$5*'NSW Apr 2018'!AK4/'NSW Apr 2018'!AI4&lt;'NSW Apr 2018'!K4,0,IF($C$5*'NSW Apr 2018'!AK4/'NSW Apr 2018'!AI4&lt;='NSW Apr 2018'!L4,($C$5*'NSW Apr 2018'!AK4/'NSW Apr 2018'!AI4-'NSW Apr 2018'!K4)*('NSW Apr 2018'!Q4/100)*'NSW Apr 2018'!AI4,('NSW Apr 2018'!L4-'NSW Apr 2018'!K4)*('NSW Apr 2018'!Q4/100)*'NSW Apr 2018'!AI4))</f>
        <v>244.11750000000001</v>
      </c>
      <c r="H10" s="120">
        <f>IF($C$5*'NSW Apr 2018'!AK4/'NSW Apr 2018'!AI4&lt;'NSW Apr 2018'!L4,0,IF($C$5*'NSW Apr 2018'!AK4/'NSW Apr 2018'!AI4&lt;='NSW Apr 2018'!M4,($C$5*'NSW Apr 2018'!AK4/'NSW Apr 2018'!AI4-'NSW Apr 2018'!L4)*('NSW Apr 2018'!R4/100)*'NSW Apr 2018'!AI4,('NSW Apr 2018'!M4-'NSW Apr 2018'!L4)*('NSW Apr 2018'!R4/100)*'NSW Apr 2018'!AI4))</f>
        <v>927.43750000000011</v>
      </c>
      <c r="I10" s="120">
        <f>IF($C$5*'NSW Apr 2018'!AK4/'NSW Apr 2018'!AI4&lt;'NSW Apr 2018'!M4,0,IF($C$5*'NSW Apr 2018'!AK4/'NSW Apr 2018'!AI4&lt;='NSW Apr 2018'!N4,($C$5*'NSW Apr 2018'!AK4/'NSW Apr 2018'!AI4-'NSW Apr 2018'!M4)*('NSW Apr 2018'!S4/100)*'NSW Apr 2018'!AI4,('NSW Apr 2018'!N4-'NSW Apr 2018'!M4)*('NSW Apr 2018'!S4/100)*'NSW Apr 2018'!AI4))</f>
        <v>0</v>
      </c>
      <c r="J10" s="119">
        <f>IF(($C$5*'NSW Apr 2018'!AK4/'NSW Apr 2018'!AI4&gt;'NSW Apr 2018'!N4),($C$5*'NSW Apr 2018'!AK4/'NSW Apr 2018'!AI4-'NSW Apr 2018'!N4)*'NSW Apr 2018'!T4/100*'NSW Apr 2018'!AI4,0)</f>
        <v>0</v>
      </c>
      <c r="K10" s="119">
        <f>IF($C$5*'NSW Apr 2018'!AL4/'NSW Apr 2018'!AJ4&gt;='NSW Apr 2018'!J4,('NSW Apr 2018'!J4*'NSW Apr 2018'!U4/100)*'NSW Apr 2018'!AJ4,($C$5*'NSW Apr 2018'!AL4/'NSW Apr 2018'!AJ4*'NSW Apr 2018'!U4/100)*'NSW Apr 2018'!AJ4)</f>
        <v>157.3638</v>
      </c>
      <c r="L10" s="119">
        <f>IF($C$5*'NSW Apr 2018'!AL4/'NSW Apr 2018'!AJ4&lt;'NSW Apr 2018'!J4,0,IF($C$5*'NSW Apr 2018'!AL4/'NSW Apr 2018'!AJ4&lt;='NSW Apr 2018'!K4,($C$5*'NSW Apr 2018'!AL4/'NSW Apr 2018'!AJ4-'NSW Apr 2018'!J4)*('NSW Apr 2018'!V4/100)*'NSW Apr 2018'!AJ4,('NSW Apr 2018'!K4-'NSW Apr 2018'!J4)*('NSW Apr 2018'!V4/100)*'NSW Apr 2018'!AJ4))</f>
        <v>106.7679</v>
      </c>
      <c r="M10" s="119">
        <f>IF($C$5*'NSW Apr 2018'!AL4/'NSW Apr 2018'!AJ4&lt;'NSW Apr 2018'!K4,0,IF($C$5*'NSW Apr 2018'!AL4/'NSW Apr 2018'!AJ4&lt;='NSW Apr 2018'!L4,($C$5*'NSW Apr 2018'!AL4/'NSW Apr 2018'!AJ4-'NSW Apr 2018'!K4)*('NSW Apr 2018'!W4/100)*'NSW Apr 2018'!AJ4,('NSW Apr 2018'!L4-'NSW Apr 2018'!K4)*('NSW Apr 2018'!W4/100)*'NSW Apr 2018'!AJ4))</f>
        <v>244.11750000000001</v>
      </c>
      <c r="N10" s="119">
        <f>IF($C$5*'NSW Apr 2018'!AL4/'NSW Apr 2018'!AJ4&lt;'NSW Apr 2018'!L4,0,IF($C$5*'NSW Apr 2018'!AL4/'NSW Apr 2018'!AJ4&lt;='NSW Apr 2018'!M4,($C$5*'NSW Apr 2018'!AL4/'NSW Apr 2018'!AJ4-'NSW Apr 2018'!L4)*('NSW Apr 2018'!X4/100)*'NSW Apr 2018'!AJ4,('NSW Apr 2018'!M4-'NSW Apr 2018'!L4)*('NSW Apr 2018'!X4/100)*'NSW Apr 2018'!AJ4))</f>
        <v>927.43750000000011</v>
      </c>
      <c r="O10" s="119">
        <f>IF($C$5*'NSW Apr 2018'!AL4/'NSW Apr 2018'!AJ4&lt;'NSW Apr 2018'!M4,0,IF($C$5*'NSW Apr 2018'!AL4/'NSW Apr 2018'!AJ4&lt;='NSW Apr 2018'!N4,($C$5*'NSW Apr 2018'!AL4/'NSW Apr 2018'!AJ4-'NSW Apr 2018'!M4)*('NSW Apr 2018'!Y4/100)*'NSW Apr 2018'!AJ4,('NSW Apr 2018'!N4-'NSW Apr 2018'!M4)*('NSW Apr 2018'!Y4/100)*'NSW Apr 2018'!AJ4))</f>
        <v>0</v>
      </c>
      <c r="P10" s="119">
        <f>IF(($C$5*'NSW Apr 2018'!AL4/'NSW Apr 2018'!AJ4&gt;'NSW Apr 2018'!N4),($C$5*'NSW Apr 2018'!AL4/'NSW Apr 2018'!AJ4-'NSW Apr 2018'!N4)*'NSW Apr 2018'!Z4/100*'NSW Apr 2018'!AJ5,0)</f>
        <v>0</v>
      </c>
      <c r="Q10" s="122">
        <f t="shared" si="1"/>
        <v>3117.0184000000004</v>
      </c>
      <c r="R10" s="86">
        <f>'NSW Apr 2018'!AM4</f>
        <v>0</v>
      </c>
      <c r="S10" s="86">
        <f>'NSW Apr 2018'!AN4</f>
        <v>14</v>
      </c>
      <c r="T10" s="86">
        <f>'NSW Apr 2018'!AO4</f>
        <v>0</v>
      </c>
      <c r="U10" s="86">
        <f>'NSW Apr 2018'!AP4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Apr 2018'!AW4</f>
        <v>24</v>
      </c>
      <c r="AA10" s="125" t="str">
        <f>'NSW Apr 2018'!AX4</f>
        <v>y</v>
      </c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</row>
    <row r="11" spans="1:142" ht="23" customHeight="1">
      <c r="A11" s="431"/>
      <c r="B11" s="86" t="str">
        <f>'NSW Apr 2018'!F5</f>
        <v>Origin Energy</v>
      </c>
      <c r="C11" s="86" t="str">
        <f>'NSW Apr 2018'!G5</f>
        <v>Business Saver</v>
      </c>
      <c r="D11" s="119">
        <f>365*'NSW Apr 2018'!H5/100</f>
        <v>259.14999999999998</v>
      </c>
      <c r="E11" s="120">
        <f>IF($C$5*'NSW Apr 2018'!AK5/'NSW Apr 2018'!AI5&gt;='NSW Apr 2018'!J5,('NSW Apr 2018'!J5*'NSW Apr 2018'!O5/100)*'NSW Apr 2018'!AI5,($C$5*'NSW Apr 2018'!AK5/'NSW Apr 2018'!AI5*'NSW Apr 2018'!O5/100)*'NSW Apr 2018'!AI5)</f>
        <v>141.702</v>
      </c>
      <c r="F11" s="121">
        <f>IF($C$5*'NSW Apr 2018'!AK5/'NSW Apr 2018'!AI5&lt;'NSW Apr 2018'!J5,0,IF($C$5*'NSW Apr 2018'!AK5/'NSW Apr 2018'!AI5&lt;='NSW Apr 2018'!K5,($C$5*'NSW Apr 2018'!AK5/'NSW Apr 2018'!AI5-'NSW Apr 2018'!J5)*('NSW Apr 2018'!P5/100)*'NSW Apr 2018'!AI5,('NSW Apr 2018'!K5-'NSW Apr 2018'!J5)*('NSW Apr 2018'!P5/100)*'NSW Apr 2018'!AI5))</f>
        <v>102.732</v>
      </c>
      <c r="G11" s="119">
        <f>IF($C$5*'NSW Apr 2018'!AK5/'NSW Apr 2018'!AI5&lt;'NSW Apr 2018'!K5,0,IF($C$5*'NSW Apr 2018'!AK5/'NSW Apr 2018'!AI5&lt;='NSW Apr 2018'!L5,($C$5*'NSW Apr 2018'!AK5/'NSW Apr 2018'!AI5-'NSW Apr 2018'!K5)*('NSW Apr 2018'!Q5/100)*'NSW Apr 2018'!AI5,('NSW Apr 2018'!L5-'NSW Apr 2018'!K5)*('NSW Apr 2018'!Q5/100)*'NSW Apr 2018'!AI5))</f>
        <v>213.048</v>
      </c>
      <c r="H11" s="120">
        <f>IF($C$5*'NSW Apr 2018'!AK5/'NSW Apr 2018'!AI5&lt;'NSW Apr 2018'!L5,0,IF($C$5*'NSW Apr 2018'!AK5/'NSW Apr 2018'!AI5&lt;='NSW Apr 2018'!M5,($C$5*'NSW Apr 2018'!AK5/'NSW Apr 2018'!AI5-'NSW Apr 2018'!L5)*('NSW Apr 2018'!R5/100)*'NSW Apr 2018'!AI5,('NSW Apr 2018'!M5-'NSW Apr 2018'!L5)*('NSW Apr 2018'!R5/100)*'NSW Apr 2018'!AI5))</f>
        <v>809.40000000000009</v>
      </c>
      <c r="I11" s="120">
        <f>IF($C$5*'NSW Apr 2018'!AK5/'NSW Apr 2018'!AI5&lt;'NSW Apr 2018'!M5,0,IF($C$5*'NSW Apr 2018'!AK5/'NSW Apr 2018'!AI5&lt;='NSW Apr 2018'!N5,($C$5*'NSW Apr 2018'!AK5/'NSW Apr 2018'!AI5-'NSW Apr 2018'!M5)*('NSW Apr 2018'!S5/100)*'NSW Apr 2018'!AI5,('NSW Apr 2018'!N5-'NSW Apr 2018'!M5)*('NSW Apr 2018'!S5/100)*'NSW Apr 2018'!AI5))</f>
        <v>0</v>
      </c>
      <c r="J11" s="119">
        <f>IF(($C$5*'NSW Apr 2018'!AK5/'NSW Apr 2018'!AI5&gt;'NSW Apr 2018'!N5),($C$5*'NSW Apr 2018'!AK5/'NSW Apr 2018'!AI5-'NSW Apr 2018'!N5)*'NSW Apr 2018'!T5/100*'NSW Apr 2018'!AI5,0)</f>
        <v>0</v>
      </c>
      <c r="K11" s="119">
        <f>IF($C$5*'NSW Apr 2018'!AL5/'NSW Apr 2018'!AJ5&gt;='NSW Apr 2018'!J5,('NSW Apr 2018'!J5*'NSW Apr 2018'!U5/100)*'NSW Apr 2018'!AJ5,($C$5*'NSW Apr 2018'!AL5/'NSW Apr 2018'!AJ5*'NSW Apr 2018'!U5/100)*'NSW Apr 2018'!AJ5)</f>
        <v>141.702</v>
      </c>
      <c r="L11" s="119">
        <f>IF($C$5*'NSW Apr 2018'!AL5/'NSW Apr 2018'!AJ5&lt;'NSW Apr 2018'!J5,0,IF($C$5*'NSW Apr 2018'!AL5/'NSW Apr 2018'!AJ5&lt;='NSW Apr 2018'!K5,($C$5*'NSW Apr 2018'!AL5/'NSW Apr 2018'!AJ5-'NSW Apr 2018'!J5)*('NSW Apr 2018'!V5/100)*'NSW Apr 2018'!AJ5,('NSW Apr 2018'!K5-'NSW Apr 2018'!J5)*('NSW Apr 2018'!V5/100)*'NSW Apr 2018'!AJ5))</f>
        <v>102.732</v>
      </c>
      <c r="M11" s="119">
        <f>IF($C$5*'NSW Apr 2018'!AL5/'NSW Apr 2018'!AJ5&lt;'NSW Apr 2018'!K5,0,IF($C$5*'NSW Apr 2018'!AL5/'NSW Apr 2018'!AJ5&lt;='NSW Apr 2018'!L5,($C$5*'NSW Apr 2018'!AL5/'NSW Apr 2018'!AJ5-'NSW Apr 2018'!K5)*('NSW Apr 2018'!W5/100)*'NSW Apr 2018'!AJ5,('NSW Apr 2018'!L5-'NSW Apr 2018'!K5)*('NSW Apr 2018'!W5/100)*'NSW Apr 2018'!AJ5))</f>
        <v>213.048</v>
      </c>
      <c r="N11" s="119">
        <f>IF($C$5*'NSW Apr 2018'!AL5/'NSW Apr 2018'!AJ5&lt;'NSW Apr 2018'!L5,0,IF($C$5*'NSW Apr 2018'!AL5/'NSW Apr 2018'!AJ5&lt;='NSW Apr 2018'!M5,($C$5*'NSW Apr 2018'!AL5/'NSW Apr 2018'!AJ5-'NSW Apr 2018'!L5)*('NSW Apr 2018'!X5/100)*'NSW Apr 2018'!AJ5,('NSW Apr 2018'!M5-'NSW Apr 2018'!L5)*('NSW Apr 2018'!X5/100)*'NSW Apr 2018'!AJ5))</f>
        <v>809.40000000000009</v>
      </c>
      <c r="O11" s="119">
        <f>IF($C$5*'NSW Apr 2018'!AL5/'NSW Apr 2018'!AJ5&lt;'NSW Apr 2018'!M5,0,IF($C$5*'NSW Apr 2018'!AL5/'NSW Apr 2018'!AJ5&lt;='NSW Apr 2018'!N5,($C$5*'NSW Apr 2018'!AL5/'NSW Apr 2018'!AJ5-'NSW Apr 2018'!M5)*('NSW Apr 2018'!Y5/100)*'NSW Apr 2018'!AJ5,('NSW Apr 2018'!N5-'NSW Apr 2018'!M5)*('NSW Apr 2018'!Y5/100)*'NSW Apr 2018'!AJ5))</f>
        <v>0</v>
      </c>
      <c r="P11" s="119">
        <f>IF(($C$5*'NSW Apr 2018'!AL5/'NSW Apr 2018'!AJ5&gt;'NSW Apr 2018'!N5),($C$5*'NSW Apr 2018'!AL5/'NSW Apr 2018'!AJ5-'NSW Apr 2018'!N5)*'NSW Apr 2018'!Z5/100*'NSW Apr 2018'!AJ6,0)</f>
        <v>0</v>
      </c>
      <c r="Q11" s="122">
        <f t="shared" si="1"/>
        <v>2792.9140000000002</v>
      </c>
      <c r="R11" s="86">
        <f>'NSW Apr 2018'!AM5</f>
        <v>0</v>
      </c>
      <c r="S11" s="86">
        <f>'NSW Apr 2018'!AN5</f>
        <v>14</v>
      </c>
      <c r="T11" s="86">
        <f>'NSW Apr 2018'!AO5</f>
        <v>0</v>
      </c>
      <c r="U11" s="86">
        <f>'NSW Apr 2018'!AP5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Apr 2018'!AW5</f>
        <v>12</v>
      </c>
      <c r="AA11" s="125" t="str">
        <f>'NSW Apr 2018'!AX5</f>
        <v>y</v>
      </c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</row>
    <row r="12" spans="1:142" ht="23" customHeight="1" thickBot="1">
      <c r="A12" s="430"/>
      <c r="B12" s="87" t="str">
        <f>'NSW Apr 2018'!F6</f>
        <v>Red Energy</v>
      </c>
      <c r="C12" s="87" t="str">
        <f>'NSW Apr 2018'!G6</f>
        <v xml:space="preserve">Easy Saver </v>
      </c>
      <c r="D12" s="146">
        <f>365*'NSW Apr 2018'!H6/100</f>
        <v>235.27899999999997</v>
      </c>
      <c r="E12" s="147">
        <f>IF($C$5*'NSW Apr 2018'!AK6/'NSW Apr 2018'!AI6&gt;='NSW Apr 2018'!J6,('NSW Apr 2018'!J6*'NSW Apr 2018'!O6/100)*'NSW Apr 2018'!AI6,($C$5*'NSW Apr 2018'!AK6/'NSW Apr 2018'!AI6*'NSW Apr 2018'!O6/100)*'NSW Apr 2018'!AI6)</f>
        <v>138.3459</v>
      </c>
      <c r="F12" s="148">
        <f>IF($C$5*'NSW Apr 2018'!AK6/'NSW Apr 2018'!AI6&lt;'NSW Apr 2018'!J6,0,IF($C$5*'NSW Apr 2018'!AK6/'NSW Apr 2018'!AI6&lt;='NSW Apr 2018'!K6,($C$5*'NSW Apr 2018'!AK6/'NSW Apr 2018'!AI6-'NSW Apr 2018'!J6)*('NSW Apr 2018'!P6/100)*'NSW Apr 2018'!AI6,('NSW Apr 2018'!K6-'NSW Apr 2018'!J6)*('NSW Apr 2018'!P6/100)*'NSW Apr 2018'!AI6))</f>
        <v>92.825699999999998</v>
      </c>
      <c r="G12" s="146">
        <f>IF($C$5*'NSW Apr 2018'!AK6/'NSW Apr 2018'!AI6&lt;'NSW Apr 2018'!K6,0,IF($C$5*'NSW Apr 2018'!AK6/'NSW Apr 2018'!AI6&lt;='NSW Apr 2018'!L6,($C$5*'NSW Apr 2018'!AK6/'NSW Apr 2018'!AI6-'NSW Apr 2018'!K6)*('NSW Apr 2018'!Q6/100)*'NSW Apr 2018'!AI6,('NSW Apr 2018'!L6-'NSW Apr 2018'!K6)*('NSW Apr 2018'!Q6/100)*'NSW Apr 2018'!AI6))</f>
        <v>207.72179999999997</v>
      </c>
      <c r="H12" s="147">
        <f>IF($C$5*'NSW Apr 2018'!AK6/'NSW Apr 2018'!AI6&lt;'NSW Apr 2018'!L6,0,IF($C$5*'NSW Apr 2018'!AK6/'NSW Apr 2018'!AI6&lt;='NSW Apr 2018'!M6,($C$5*'NSW Apr 2018'!AK6/'NSW Apr 2018'!AI6-'NSW Apr 2018'!L6)*('NSW Apr 2018'!R6/100)*'NSW Apr 2018'!AI6,('NSW Apr 2018'!M6-'NSW Apr 2018'!L6)*('NSW Apr 2018'!R6/100)*'NSW Apr 2018'!AI6))</f>
        <v>779.04750000000001</v>
      </c>
      <c r="I12" s="147">
        <f>IF($C$5*'NSW Apr 2018'!AK6/'NSW Apr 2018'!AI6&lt;'NSW Apr 2018'!M6,0,IF($C$5*'NSW Apr 2018'!AK6/'NSW Apr 2018'!AI6&lt;='NSW Apr 2018'!N6,($C$5*'NSW Apr 2018'!AK6/'NSW Apr 2018'!AI6-'NSW Apr 2018'!M6)*('NSW Apr 2018'!S6/100)*'NSW Apr 2018'!AI6,('NSW Apr 2018'!N6-'NSW Apr 2018'!M6)*('NSW Apr 2018'!S6/100)*'NSW Apr 2018'!AI6))</f>
        <v>0</v>
      </c>
      <c r="J12" s="146">
        <f>IF(($C$5*'NSW Apr 2018'!AK6/'NSW Apr 2018'!AI6&gt;'NSW Apr 2018'!N6),($C$5*'NSW Apr 2018'!AK6/'NSW Apr 2018'!AI6-'NSW Apr 2018'!N6)*'NSW Apr 2018'!T6/100*'NSW Apr 2018'!AI6,0)</f>
        <v>0</v>
      </c>
      <c r="K12" s="146">
        <f>IF($C$5*'NSW Apr 2018'!AL6/'NSW Apr 2018'!AJ6&gt;='NSW Apr 2018'!J6,('NSW Apr 2018'!J6*'NSW Apr 2018'!U6/100)*'NSW Apr 2018'!AJ6,($C$5*'NSW Apr 2018'!AL6/'NSW Apr 2018'!AJ6*'NSW Apr 2018'!U6/100)*'NSW Apr 2018'!AJ6)</f>
        <v>138.3459</v>
      </c>
      <c r="L12" s="146">
        <f>IF($C$5*'NSW Apr 2018'!AL6/'NSW Apr 2018'!AJ6&lt;'NSW Apr 2018'!J6,0,IF($C$5*'NSW Apr 2018'!AL6/'NSW Apr 2018'!AJ6&lt;='NSW Apr 2018'!K6,($C$5*'NSW Apr 2018'!AL6/'NSW Apr 2018'!AJ6-'NSW Apr 2018'!J6)*('NSW Apr 2018'!V6/100)*'NSW Apr 2018'!AJ6,('NSW Apr 2018'!K6-'NSW Apr 2018'!J6)*('NSW Apr 2018'!V6/100)*'NSW Apr 2018'!AJ6))</f>
        <v>92.825699999999998</v>
      </c>
      <c r="M12" s="146">
        <f>IF($C$5*'NSW Apr 2018'!AL6/'NSW Apr 2018'!AJ6&lt;'NSW Apr 2018'!K6,0,IF($C$5*'NSW Apr 2018'!AL6/'NSW Apr 2018'!AJ6&lt;='NSW Apr 2018'!L6,($C$5*'NSW Apr 2018'!AL6/'NSW Apr 2018'!AJ6-'NSW Apr 2018'!K6)*('NSW Apr 2018'!W6/100)*'NSW Apr 2018'!AJ6,('NSW Apr 2018'!L6-'NSW Apr 2018'!K6)*('NSW Apr 2018'!W6/100)*'NSW Apr 2018'!AJ6))</f>
        <v>207.72179999999997</v>
      </c>
      <c r="N12" s="146">
        <f>IF($C$5*'NSW Apr 2018'!AL6/'NSW Apr 2018'!AJ6&lt;'NSW Apr 2018'!L6,0,IF($C$5*'NSW Apr 2018'!AL6/'NSW Apr 2018'!AJ6&lt;='NSW Apr 2018'!M6,($C$5*'NSW Apr 2018'!AL6/'NSW Apr 2018'!AJ6-'NSW Apr 2018'!L6)*('NSW Apr 2018'!X6/100)*'NSW Apr 2018'!AJ6,('NSW Apr 2018'!M6-'NSW Apr 2018'!L6)*('NSW Apr 2018'!X6/100)*'NSW Apr 2018'!AJ6))</f>
        <v>779.04750000000001</v>
      </c>
      <c r="O12" s="146">
        <f>IF($C$5*'NSW Apr 2018'!AL6/'NSW Apr 2018'!AJ6&lt;'NSW Apr 2018'!M6,0,IF($C$5*'NSW Apr 2018'!AL6/'NSW Apr 2018'!AJ6&lt;='NSW Apr 2018'!N6,($C$5*'NSW Apr 2018'!AL6/'NSW Apr 2018'!AJ6-'NSW Apr 2018'!M6)*('NSW Apr 2018'!Y6/100)*'NSW Apr 2018'!AJ6,('NSW Apr 2018'!N6-'NSW Apr 2018'!M6)*('NSW Apr 2018'!Y6/100)*'NSW Apr 2018'!AJ6))</f>
        <v>0</v>
      </c>
      <c r="P12" s="146">
        <f>IF(($C$5*'NSW Apr 2018'!AL6/'NSW Apr 2018'!AJ6&gt;'NSW Apr 2018'!N6),($C$5*'NSW Apr 2018'!AL6/'NSW Apr 2018'!AJ6-'NSW Apr 2018'!N6)*'NSW Apr 2018'!Z6/100*'NSW Apr 2018'!AJ7,0)</f>
        <v>0</v>
      </c>
      <c r="Q12" s="149">
        <f t="shared" si="1"/>
        <v>2671.1608000000001</v>
      </c>
      <c r="R12" s="87">
        <f>'NSW Apr 2018'!AM6</f>
        <v>0</v>
      </c>
      <c r="S12" s="87">
        <f>'NSW Apr 2018'!AN6</f>
        <v>0</v>
      </c>
      <c r="T12" s="150">
        <f>'NSW Apr 2018'!AO6</f>
        <v>10</v>
      </c>
      <c r="U12" s="87">
        <f>'NSW Apr 2018'!AP6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Apr 2018'!AW6</f>
        <v>0</v>
      </c>
      <c r="AA12" s="153" t="str">
        <f>'NSW Apr 2018'!AX6</f>
        <v>n</v>
      </c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</row>
    <row r="13" spans="1:142" ht="23" customHeight="1" thickTop="1">
      <c r="A13" s="429" t="str">
        <f>'NSW Apr 2018'!D7</f>
        <v xml:space="preserve">ActewAGL Queanbeyan </v>
      </c>
      <c r="B13" s="86" t="str">
        <f>'NSW Apr 2018'!F7</f>
        <v>ActewAGL</v>
      </c>
      <c r="C13" s="86" t="str">
        <f>'NSW Apr 2018'!G7</f>
        <v>Business plan</v>
      </c>
      <c r="D13" s="119">
        <f>365*'NSW Apr 2018'!H7/100</f>
        <v>321.2</v>
      </c>
      <c r="E13" s="120">
        <f>IF($C$5*'NSW Apr 2018'!AK7/'NSW Apr 2018'!AI7&gt;='NSW Apr 2018'!J7,('NSW Apr 2018'!J7*'NSW Apr 2018'!O7/100)*'NSW Apr 2018'!AI7,($C$5*'NSW Apr 2018'!AK7/'NSW Apr 2018'!AI7*'NSW Apr 2018'!O7/100)*'NSW Apr 2018'!AI7)</f>
        <v>364.42439999999999</v>
      </c>
      <c r="F13" s="121">
        <f>IF($C$5*'NSW Apr 2018'!AK7/'NSW Apr 2018'!AI7&lt;'NSW Apr 2018'!J7,0,IF($C$5*'NSW Apr 2018'!AK7/'NSW Apr 2018'!AI7&lt;='NSW Apr 2018'!K7,($C$5*'NSW Apr 2018'!AK7/'NSW Apr 2018'!AI7-'NSW Apr 2018'!J7)*('NSW Apr 2018'!P7/100)*'NSW Apr 2018'!AI7,('NSW Apr 2018'!K7-'NSW Apr 2018'!J7)*('NSW Apr 2018'!P7/100)*'NSW Apr 2018'!AI7))</f>
        <v>805.93880000000013</v>
      </c>
      <c r="G13" s="119">
        <f>IF($C$5*'NSW Apr 2018'!AK7/'NSW Apr 2018'!AI7&lt;'NSW Apr 2018'!K7,0,IF($C$5*'NSW Apr 2018'!AK7/'NSW Apr 2018'!AI7&lt;='NSW Apr 2018'!L7,($C$5*'NSW Apr 2018'!AK7/'NSW Apr 2018'!AI7-'NSW Apr 2018'!K7)*('NSW Apr 2018'!Q7/100)*'NSW Apr 2018'!AI7,('NSW Apr 2018'!L7-'NSW Apr 2018'!K7)*('NSW Apr 2018'!Q7/100)*'NSW Apr 2018'!AI7))</f>
        <v>0</v>
      </c>
      <c r="H13" s="127">
        <f>IF($C$5*'NSW Apr 2018'!AK7/'NSW Apr 2018'!AI7&lt;'NSW Apr 2018'!L7,0,IF($C$5*'NSW Apr 2018'!AK7/'NSW Apr 2018'!AI7&lt;='NSW Apr 2018'!M7,($C$5*'NSW Apr 2018'!AK7/'NSW Apr 2018'!AI7-'NSW Apr 2018'!L7)*('NSW Apr 2018'!R7/100)*'NSW Apr 2018'!AI7,('NSW Apr 2018'!M7-'NSW Apr 2018'!L7)*('NSW Apr 2018'!R7/100)*'NSW Apr 2018'!AI7))</f>
        <v>0</v>
      </c>
      <c r="I13" s="120">
        <f>IF($C$5*'NSW Apr 2018'!AK7/'NSW Apr 2018'!AI7&lt;'NSW Apr 2018'!M7,0,IF($C$5*'NSW Apr 2018'!AK7/'NSW Apr 2018'!AI7&lt;='NSW Apr 2018'!N7,($C$5*'NSW Apr 2018'!AK7/'NSW Apr 2018'!AI7-'NSW Apr 2018'!M7)*('NSW Apr 2018'!S7/100)*'NSW Apr 2018'!AI7,('NSW Apr 2018'!N7-'NSW Apr 2018'!M7)*('NSW Apr 2018'!S7/100)*'NSW Apr 2018'!AI7))</f>
        <v>0</v>
      </c>
      <c r="J13" s="129">
        <f>IF(($C$5*'NSW Apr 2018'!AK7/'NSW Apr 2018'!AI7&gt;'NSW Apr 2018'!N7),($C$5*'NSW Apr 2018'!AK7/'NSW Apr 2018'!AI7-'NSW Apr 2018'!N7)*'NSW Apr 2018'!T7/100*'NSW Apr 2018'!AI7,0)</f>
        <v>0</v>
      </c>
      <c r="K13" s="119">
        <f>IF($C$5*'NSW Apr 2018'!AL7/'NSW Apr 2018'!AJ7&gt;='NSW Apr 2018'!J7,('NSW Apr 2018'!J7*'NSW Apr 2018'!U7/100)*'NSW Apr 2018'!AJ7,($C$5*'NSW Apr 2018'!AL7/'NSW Apr 2018'!AJ7*'NSW Apr 2018'!U7/100)*'NSW Apr 2018'!AJ7)</f>
        <v>364.42439999999999</v>
      </c>
      <c r="L13" s="136">
        <f>IF($C$5*'NSW Apr 2018'!AL7/'NSW Apr 2018'!AJ7&lt;'NSW Apr 2018'!J7,0,IF($C$5*'NSW Apr 2018'!AL7/'NSW Apr 2018'!AJ7&lt;='NSW Apr 2018'!K7,($C$5*'NSW Apr 2018'!AL7/'NSW Apr 2018'!AJ7-'NSW Apr 2018'!J7)*('NSW Apr 2018'!V7/100)*'NSW Apr 2018'!AJ7,('NSW Apr 2018'!K7-'NSW Apr 2018'!J7)*('NSW Apr 2018'!V7/100)*'NSW Apr 2018'!AJ7))</f>
        <v>805.93880000000013</v>
      </c>
      <c r="M13" s="119">
        <f>IF($C$5*'NSW Apr 2018'!AL7/'NSW Apr 2018'!AJ7&lt;'NSW Apr 2018'!K7,0,IF($C$5*'NSW Apr 2018'!AL7/'NSW Apr 2018'!AJ7&lt;='NSW Apr 2018'!L7,($C$5*'NSW Apr 2018'!AL7/'NSW Apr 2018'!AJ7-'NSW Apr 2018'!K7)*('NSW Apr 2018'!W7/100)*'NSW Apr 2018'!AJ7,('NSW Apr 2018'!L7-'NSW Apr 2018'!K7)*('NSW Apr 2018'!W7/100)*'NSW Apr 2018'!AJ7))</f>
        <v>0</v>
      </c>
      <c r="N13" s="129">
        <f>IF($C$5*'NSW Apr 2018'!AL7/'NSW Apr 2018'!AJ7&lt;'NSW Apr 2018'!L7,0,IF($C$5*'NSW Apr 2018'!AL7/'NSW Apr 2018'!AJ7&lt;='NSW Apr 2018'!M7,($C$5*'NSW Apr 2018'!AL7/'NSW Apr 2018'!AJ7-'NSW Apr 2018'!L7)*('NSW Apr 2018'!X7/100)*'NSW Apr 2018'!AJ7,('NSW Apr 2018'!M7-'NSW Apr 2018'!L7)*('NSW Apr 2018'!X7/100)*'NSW Apr 2018'!AJ7))</f>
        <v>0</v>
      </c>
      <c r="O13" s="119">
        <f>IF($C$5*'NSW Apr 2018'!AL7/'NSW Apr 2018'!AJ7&lt;'NSW Apr 2018'!M7,0,IF($C$5*'NSW Apr 2018'!AL7/'NSW Apr 2018'!AJ7&lt;='NSW Apr 2018'!N7,($C$5*'NSW Apr 2018'!AL7/'NSW Apr 2018'!AJ7-'NSW Apr 2018'!M7)*('NSW Apr 2018'!Y7/100)*'NSW Apr 2018'!AJ7,('NSW Apr 2018'!N7-'NSW Apr 2018'!M7)*('NSW Apr 2018'!Y7/100)*'NSW Apr 2018'!AJ7))</f>
        <v>0</v>
      </c>
      <c r="P13" s="119">
        <f>IF(($C$5*'NSW Apr 2018'!AL7/'NSW Apr 2018'!AJ7&gt;'NSW Apr 2018'!N7),($C$5*'NSW Apr 2018'!AL7/'NSW Apr 2018'!AJ7-'NSW Apr 2018'!N7)*'NSW Apr 2018'!Z7/100*'NSW Apr 2018'!AJ8,0)</f>
        <v>0</v>
      </c>
      <c r="Q13" s="122">
        <f t="shared" si="1"/>
        <v>2661.9264000000003</v>
      </c>
      <c r="R13" s="130">
        <f>'NSW Apr 2018'!AM7</f>
        <v>0</v>
      </c>
      <c r="S13" s="86">
        <f>'NSW Apr 2018'!AN7</f>
        <v>10</v>
      </c>
      <c r="T13" s="83">
        <f>'NSW Apr 2018'!AO7</f>
        <v>0</v>
      </c>
      <c r="U13" s="130">
        <f>'NSW Apr 2018'!AP7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Apr 2018'!AW7</f>
        <v>24</v>
      </c>
      <c r="AA13" s="125" t="str">
        <f>'NSW Apr 2018'!AX7</f>
        <v>y</v>
      </c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</row>
    <row r="14" spans="1:142" ht="23" customHeight="1" thickBot="1">
      <c r="A14" s="430"/>
      <c r="B14" s="87" t="str">
        <f>'NSW Apr 2018'!F8</f>
        <v>EnergyAustralia</v>
      </c>
      <c r="C14" s="87" t="str">
        <f>'NSW Apr 2018'!G8</f>
        <v xml:space="preserve">Everyday Saver </v>
      </c>
      <c r="D14" s="146">
        <f>365*'NSW Apr 2018'!H8/100</f>
        <v>302.95</v>
      </c>
      <c r="E14" s="147">
        <f>IF($C$5*'NSW Apr 2018'!AK8/'NSW Apr 2018'!AI8&gt;='NSW Apr 2018'!J8,('NSW Apr 2018'!J8*'NSW Apr 2018'!O8/100)*'NSW Apr 2018'!AI8,($C$5*'NSW Apr 2018'!AK8/'NSW Apr 2018'!AI8*'NSW Apr 2018'!O8/100)*'NSW Apr 2018'!AI8)</f>
        <v>210.82247999999998</v>
      </c>
      <c r="F14" s="148">
        <f>IF($C$5*'NSW Apr 2018'!AK8/'NSW Apr 2018'!AI8&lt;'NSW Apr 2018'!J8,0,IF($C$5*'NSW Apr 2018'!AK8/'NSW Apr 2018'!AI8&lt;='NSW Apr 2018'!K8,($C$5*'NSW Apr 2018'!AK8/'NSW Apr 2018'!AI8-'NSW Apr 2018'!J8)*('NSW Apr 2018'!P8/100)*'NSW Apr 2018'!AI8,('NSW Apr 2018'!K8-'NSW Apr 2018'!J8)*('NSW Apr 2018'!P8/100)*'NSW Apr 2018'!AI8))</f>
        <v>1103.4104480000001</v>
      </c>
      <c r="G14" s="146">
        <f>IF($C$5*'NSW Apr 2018'!AK8/'NSW Apr 2018'!AI8&lt;'NSW Apr 2018'!K8,0,IF($C$5*'NSW Apr 2018'!AK8/'NSW Apr 2018'!AI8&lt;='NSW Apr 2018'!L8,($C$5*'NSW Apr 2018'!AK8/'NSW Apr 2018'!AI8-'NSW Apr 2018'!K8)*('NSW Apr 2018'!Q8/100)*'NSW Apr 2018'!AI8,('NSW Apr 2018'!L8-'NSW Apr 2018'!K8)*('NSW Apr 2018'!Q8/100)*'NSW Apr 2018'!AI8))</f>
        <v>0</v>
      </c>
      <c r="H14" s="156">
        <f>IF($C$5*'NSW Apr 2018'!AK8/'NSW Apr 2018'!AI8&lt;'NSW Apr 2018'!L8,0,IF($C$5*'NSW Apr 2018'!AK8/'NSW Apr 2018'!AI8&lt;='NSW Apr 2018'!M8,($C$5*'NSW Apr 2018'!AK8/'NSW Apr 2018'!AI8-'NSW Apr 2018'!L8)*('NSW Apr 2018'!R8/100)*'NSW Apr 2018'!AI8,('NSW Apr 2018'!M8-'NSW Apr 2018'!L8)*('NSW Apr 2018'!R8/100)*'NSW Apr 2018'!AI8))</f>
        <v>0</v>
      </c>
      <c r="I14" s="147">
        <f>IF($C$5*'NSW Apr 2018'!AK8/'NSW Apr 2018'!AI8&lt;'NSW Apr 2018'!M8,0,IF($C$5*'NSW Apr 2018'!AK8/'NSW Apr 2018'!AI8&lt;='NSW Apr 2018'!N8,($C$5*'NSW Apr 2018'!AK8/'NSW Apr 2018'!AI8-'NSW Apr 2018'!M8)*('NSW Apr 2018'!S8/100)*'NSW Apr 2018'!AI8,('NSW Apr 2018'!N8-'NSW Apr 2018'!M8)*('NSW Apr 2018'!S8/100)*'NSW Apr 2018'!AI8))</f>
        <v>0</v>
      </c>
      <c r="J14" s="155">
        <f>IF(($C$5*'NSW Apr 2018'!AK8/'NSW Apr 2018'!AI8&gt;'NSW Apr 2018'!N8),($C$5*'NSW Apr 2018'!AK8/'NSW Apr 2018'!AI8-'NSW Apr 2018'!N8)*'NSW Apr 2018'!T8/100*'NSW Apr 2018'!AI8,0)</f>
        <v>0</v>
      </c>
      <c r="K14" s="146">
        <f>IF($C$5*'NSW Apr 2018'!AL8/'NSW Apr 2018'!AJ8&gt;='NSW Apr 2018'!J8,('NSW Apr 2018'!J8*'NSW Apr 2018'!U8/100)*'NSW Apr 2018'!AJ8,($C$5*'NSW Apr 2018'!AL8/'NSW Apr 2018'!AJ8*'NSW Apr 2018'!U8/100)*'NSW Apr 2018'!AJ8)</f>
        <v>210.82247999999998</v>
      </c>
      <c r="L14" s="155">
        <f>IF($C$5*'NSW Apr 2018'!AL8/'NSW Apr 2018'!AJ8&lt;'NSW Apr 2018'!J8,0,IF($C$5*'NSW Apr 2018'!AL8/'NSW Apr 2018'!AJ8&lt;='NSW Apr 2018'!K8,($C$5*'NSW Apr 2018'!AL8/'NSW Apr 2018'!AJ8-'NSW Apr 2018'!J8)*('NSW Apr 2018'!V8/100)*'NSW Apr 2018'!AJ8,('NSW Apr 2018'!K8-'NSW Apr 2018'!J8)*('NSW Apr 2018'!V8/100)*'NSW Apr 2018'!AJ8))</f>
        <v>1103.4104480000001</v>
      </c>
      <c r="M14" s="146">
        <f>IF($C$5*'NSW Apr 2018'!AL8/'NSW Apr 2018'!AJ8&lt;'NSW Apr 2018'!K8,0,IF($C$5*'NSW Apr 2018'!AL8/'NSW Apr 2018'!AJ8&lt;='NSW Apr 2018'!L8,($C$5*'NSW Apr 2018'!AL8/'NSW Apr 2018'!AJ8-'NSW Apr 2018'!K8)*('NSW Apr 2018'!W8/100)*'NSW Apr 2018'!AJ8,('NSW Apr 2018'!L8-'NSW Apr 2018'!K8)*('NSW Apr 2018'!W8/100)*'NSW Apr 2018'!AJ8))</f>
        <v>0</v>
      </c>
      <c r="N14" s="158">
        <f>IF($C$5*'NSW Apr 2018'!AL8/'NSW Apr 2018'!AJ8&lt;'NSW Apr 2018'!L8,0,IF($C$5*'NSW Apr 2018'!AL8/'NSW Apr 2018'!AJ8&lt;='NSW Apr 2018'!M8,($C$5*'NSW Apr 2018'!AL8/'NSW Apr 2018'!AJ8-'NSW Apr 2018'!L8)*('NSW Apr 2018'!X8/100)*'NSW Apr 2018'!AJ8,('NSW Apr 2018'!M8-'NSW Apr 2018'!L8)*('NSW Apr 2018'!X8/100)*'NSW Apr 2018'!AJ8))</f>
        <v>0</v>
      </c>
      <c r="O14" s="146">
        <f>IF($C$5*'NSW Apr 2018'!AL8/'NSW Apr 2018'!AJ8&lt;'NSW Apr 2018'!M8,0,IF($C$5*'NSW Apr 2018'!AL8/'NSW Apr 2018'!AJ8&lt;='NSW Apr 2018'!N8,($C$5*'NSW Apr 2018'!AL8/'NSW Apr 2018'!AJ8-'NSW Apr 2018'!M8)*('NSW Apr 2018'!Y8/100)*'NSW Apr 2018'!AJ8,('NSW Apr 2018'!N8-'NSW Apr 2018'!M8)*('NSW Apr 2018'!Y8/100)*'NSW Apr 2018'!AJ8))</f>
        <v>0</v>
      </c>
      <c r="P14" s="146">
        <f>IF(($C$5*'NSW Apr 2018'!AL8/'NSW Apr 2018'!AJ8&gt;'NSW Apr 2018'!N8),($C$5*'NSW Apr 2018'!AL8/'NSW Apr 2018'!AJ8-'NSW Apr 2018'!N8)*'NSW Apr 2018'!Z8/100*'NSW Apr 2018'!AJ9,0)</f>
        <v>0</v>
      </c>
      <c r="Q14" s="149">
        <f t="shared" si="1"/>
        <v>2931.4158560000005</v>
      </c>
      <c r="R14" s="150">
        <f>'NSW Apr 2018'!AM8</f>
        <v>0</v>
      </c>
      <c r="S14" s="87">
        <f>'NSW Apr 2018'!AN8</f>
        <v>14</v>
      </c>
      <c r="T14" s="154">
        <f>'NSW Apr 2018'!AO8</f>
        <v>0</v>
      </c>
      <c r="U14" s="87">
        <f>'NSW Apr 2018'!AP8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Apr 2018'!AW8</f>
        <v>24</v>
      </c>
      <c r="AA14" s="153" t="str">
        <f>'NSW Apr 2018'!AX8</f>
        <v>y</v>
      </c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</row>
    <row r="15" spans="1:142" ht="23" customHeight="1" thickTop="1" thickBot="1">
      <c r="A15" s="117" t="str">
        <f>'NSW Apr 2018'!D9</f>
        <v>ActewAGL Shoalhaven</v>
      </c>
      <c r="B15" s="87" t="str">
        <f>'NSW Apr 2018'!F9</f>
        <v>ActewAGL</v>
      </c>
      <c r="C15" s="87" t="str">
        <f>'NSW Apr 2018'!G9</f>
        <v>Business plan</v>
      </c>
      <c r="D15" s="146">
        <f>365*'NSW Apr 2018'!H9/100</f>
        <v>365.1825</v>
      </c>
      <c r="E15" s="147">
        <f>IF($C$5*'NSW Apr 2018'!AK9/'NSW Apr 2018'!AI9&gt;='NSW Apr 2018'!J9,('NSW Apr 2018'!J9*'NSW Apr 2018'!O9/100)*'NSW Apr 2018'!AI9,($C$5*'NSW Apr 2018'!AK9/'NSW Apr 2018'!AI9*'NSW Apr 2018'!O9/100)*'NSW Apr 2018'!AI9)</f>
        <v>1347.5</v>
      </c>
      <c r="F15" s="155">
        <f>IF($C$5*'NSW Apr 2018'!AK9/'NSW Apr 2018'!AI9&lt;'NSW Apr 2018'!J9,0,IF($C$5*'NSW Apr 2018'!AK9/'NSW Apr 2018'!AI9&lt;='NSW Apr 2018'!K9,($C$5*'NSW Apr 2018'!AK9/'NSW Apr 2018'!AI9-'NSW Apr 2018'!J9)*('NSW Apr 2018'!P9/100)*'NSW Apr 2018'!AI9,('NSW Apr 2018'!K9-'NSW Apr 2018'!J9)*('NSW Apr 2018'!P9/100)*'NSW Apr 2018'!AI9))</f>
        <v>0</v>
      </c>
      <c r="G15" s="146">
        <f>IF($C$5*'NSW Apr 2018'!AK9/'NSW Apr 2018'!AI9&lt;'NSW Apr 2018'!K9,0,IF($C$5*'NSW Apr 2018'!AK9/'NSW Apr 2018'!AI9&lt;='NSW Apr 2018'!L9,($C$5*'NSW Apr 2018'!AK9/'NSW Apr 2018'!AI9-'NSW Apr 2018'!K9)*('NSW Apr 2018'!Q9/100)*'NSW Apr 2018'!AI9,('NSW Apr 2018'!L9-'NSW Apr 2018'!K9)*('NSW Apr 2018'!Q9/100)*'NSW Apr 2018'!AI9))</f>
        <v>0</v>
      </c>
      <c r="H15" s="156">
        <f>IF($C$5*'NSW Apr 2018'!AK9/'NSW Apr 2018'!AI9&lt;'NSW Apr 2018'!L9,0,IF($C$5*'NSW Apr 2018'!AK9/'NSW Apr 2018'!AI9&lt;='NSW Apr 2018'!M9,($C$5*'NSW Apr 2018'!AK9/'NSW Apr 2018'!AI9-'NSW Apr 2018'!L9)*('NSW Apr 2018'!R9/100)*'NSW Apr 2018'!AI9,('NSW Apr 2018'!M9-'NSW Apr 2018'!L9)*('NSW Apr 2018'!R9/100)*'NSW Apr 2018'!AI9))</f>
        <v>0</v>
      </c>
      <c r="I15" s="147">
        <f>IF($C$5*'NSW Apr 2018'!AK9/'NSW Apr 2018'!AI9&lt;'NSW Apr 2018'!M9,0,IF($C$5*'NSW Apr 2018'!AK9/'NSW Apr 2018'!AI9&lt;='NSW Apr 2018'!N9,($C$5*'NSW Apr 2018'!AK9/'NSW Apr 2018'!AI9-'NSW Apr 2018'!M9)*('NSW Apr 2018'!S9/100)*'NSW Apr 2018'!AI9,('NSW Apr 2018'!N9-'NSW Apr 2018'!M9)*('NSW Apr 2018'!S9/100)*'NSW Apr 2018'!AI9))</f>
        <v>0</v>
      </c>
      <c r="J15" s="155">
        <f>IF(($C$5*'NSW Apr 2018'!AK9/'NSW Apr 2018'!AI9&gt;'NSW Apr 2018'!N9),($C$5*'NSW Apr 2018'!AK9/'NSW Apr 2018'!AI9-'NSW Apr 2018'!N9)*'NSW Apr 2018'!T9/100*'NSW Apr 2018'!AI9,0)</f>
        <v>0</v>
      </c>
      <c r="K15" s="146">
        <f>IF($C$5*'NSW Apr 2018'!AL9/'NSW Apr 2018'!AJ9&gt;='NSW Apr 2018'!J9,('NSW Apr 2018'!J9*'NSW Apr 2018'!U9/100)*'NSW Apr 2018'!AJ9,($C$5*'NSW Apr 2018'!AL9/'NSW Apr 2018'!AJ9*'NSW Apr 2018'!U9/100)*'NSW Apr 2018'!AJ9)</f>
        <v>1347.5</v>
      </c>
      <c r="L15" s="155">
        <f>IF($C$5*'NSW Apr 2018'!AL9/'NSW Apr 2018'!AJ9&lt;'NSW Apr 2018'!J9,0,IF($C$5*'NSW Apr 2018'!AL9/'NSW Apr 2018'!AJ9&lt;='NSW Apr 2018'!K9,($C$5*'NSW Apr 2018'!AL9/'NSW Apr 2018'!AJ9-'NSW Apr 2018'!J9)*('NSW Apr 2018'!V9/100)*'NSW Apr 2018'!AJ9,('NSW Apr 2018'!K9-'NSW Apr 2018'!J9)*('NSW Apr 2018'!V9/100)*'NSW Apr 2018'!AJ9))</f>
        <v>0</v>
      </c>
      <c r="M15" s="146">
        <f>IF($C$5*'NSW Apr 2018'!AL9/'NSW Apr 2018'!AJ9&lt;'NSW Apr 2018'!K9,0,IF($C$5*'NSW Apr 2018'!AL9/'NSW Apr 2018'!AJ9&lt;='NSW Apr 2018'!L9,($C$5*'NSW Apr 2018'!AL9/'NSW Apr 2018'!AJ9-'NSW Apr 2018'!K9)*('NSW Apr 2018'!W9/100)*'NSW Apr 2018'!AJ9,('NSW Apr 2018'!L9-'NSW Apr 2018'!K9)*('NSW Apr 2018'!W9/100)*'NSW Apr 2018'!AJ9))</f>
        <v>0</v>
      </c>
      <c r="N15" s="155">
        <f>IF($C$5*'NSW Apr 2018'!AL9/'NSW Apr 2018'!AJ9&lt;'NSW Apr 2018'!L9,0,IF($C$5*'NSW Apr 2018'!AL9/'NSW Apr 2018'!AJ9&lt;='NSW Apr 2018'!M9,($C$5*'NSW Apr 2018'!AL9/'NSW Apr 2018'!AJ9-'NSW Apr 2018'!L9)*('NSW Apr 2018'!X9/100)*'NSW Apr 2018'!AJ9,('NSW Apr 2018'!M9-'NSW Apr 2018'!L9)*('NSW Apr 2018'!X9/100)*'NSW Apr 2018'!AJ9))</f>
        <v>0</v>
      </c>
      <c r="O15" s="146">
        <f>IF($C$5*'NSW Apr 2018'!AL9/'NSW Apr 2018'!AJ9&lt;'NSW Apr 2018'!M9,0,IF($C$5*'NSW Apr 2018'!AL9/'NSW Apr 2018'!AJ9&lt;='NSW Apr 2018'!N9,($C$5*'NSW Apr 2018'!AL9/'NSW Apr 2018'!AJ9-'NSW Apr 2018'!M9)*('NSW Apr 2018'!Y9/100)*'NSW Apr 2018'!AJ9,('NSW Apr 2018'!N9-'NSW Apr 2018'!M9)*('NSW Apr 2018'!Y9/100)*'NSW Apr 2018'!AJ9))</f>
        <v>0</v>
      </c>
      <c r="P15" s="155">
        <f>IF(($C$5*'NSW Apr 2018'!AL9/'NSW Apr 2018'!AJ9&gt;'NSW Apr 2018'!N9),($C$5*'NSW Apr 2018'!AL9/'NSW Apr 2018'!AJ9-'NSW Apr 2018'!N9)*'NSW Apr 2018'!Z9/100*'NSW Apr 2018'!AJ10,0)</f>
        <v>0</v>
      </c>
      <c r="Q15" s="149">
        <f t="shared" si="1"/>
        <v>3060.1824999999999</v>
      </c>
      <c r="R15" s="154">
        <f>'NSW Apr 2018'!AM9</f>
        <v>0</v>
      </c>
      <c r="S15" s="87">
        <f>'NSW Apr 2018'!AN9</f>
        <v>0</v>
      </c>
      <c r="T15" s="154">
        <f>'NSW Apr 2018'!AO9</f>
        <v>0</v>
      </c>
      <c r="U15" s="87">
        <f>'NSW Apr 2018'!AP9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Apr 2018'!AW9</f>
        <v>0</v>
      </c>
      <c r="AA15" s="153" t="str">
        <f>'NSW Apr 2018'!AX9</f>
        <v>n</v>
      </c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</row>
    <row r="16" spans="1:142" ht="23" customHeight="1" thickTop="1">
      <c r="A16" s="429" t="str">
        <f>'NSW Apr 2018'!D10</f>
        <v>Capital Region</v>
      </c>
      <c r="B16" s="86" t="str">
        <f>'NSW Apr 2018'!F10</f>
        <v>ActewAGL</v>
      </c>
      <c r="C16" s="86" t="str">
        <f>'NSW Apr 2018'!G10</f>
        <v>Business plan</v>
      </c>
      <c r="D16" s="119">
        <f>365*'NSW Apr 2018'!H10/100</f>
        <v>328.97449999999998</v>
      </c>
      <c r="E16" s="120">
        <f>IF($C$5*'NSW Apr 2018'!AK10/'NSW Apr 2018'!AI10&gt;='NSW Apr 2018'!J10,('NSW Apr 2018'!J10*'NSW Apr 2018'!O10/100)*'NSW Apr 2018'!AI10,($C$5*'NSW Apr 2018'!AK10/'NSW Apr 2018'!AI10*'NSW Apr 2018'!O10/100)*'NSW Apr 2018'!AI10)</f>
        <v>140.32226999999997</v>
      </c>
      <c r="F16" s="136">
        <f>IF($C$5*'NSW Apr 2018'!AK10/'NSW Apr 2018'!AI10&lt;'NSW Apr 2018'!J10,0,IF($C$5*'NSW Apr 2018'!AK10/'NSW Apr 2018'!AI10&lt;='NSW Apr 2018'!K10,($C$5*'NSW Apr 2018'!AK10/'NSW Apr 2018'!AI10-'NSW Apr 2018'!J10)*('NSW Apr 2018'!P10/100)*'NSW Apr 2018'!AI10,('NSW Apr 2018'!K10-'NSW Apr 2018'!J10)*('NSW Apr 2018'!P10/100)*'NSW Apr 2018'!AI10))</f>
        <v>89.523599999999988</v>
      </c>
      <c r="G16" s="119">
        <f>IF($C$5*'NSW Apr 2018'!AK10/'NSW Apr 2018'!AI10&lt;'NSW Apr 2018'!K10,0,IF($C$5*'NSW Apr 2018'!AK10/'NSW Apr 2018'!AI10&lt;='NSW Apr 2018'!L10,($C$5*'NSW Apr 2018'!AK10/'NSW Apr 2018'!AI10-'NSW Apr 2018'!K10)*('NSW Apr 2018'!Q10/100)*'NSW Apr 2018'!AI10,('NSW Apr 2018'!L10-'NSW Apr 2018'!K10)*('NSW Apr 2018'!Q10/100)*'NSW Apr 2018'!AI10))</f>
        <v>140.57783999999998</v>
      </c>
      <c r="H16" s="127">
        <f>IF($C$5*'NSW Apr 2018'!AK10/'NSW Apr 2018'!AI10&lt;'NSW Apr 2018'!L10,0,IF($C$5*'NSW Apr 2018'!AK10/'NSW Apr 2018'!AI10&lt;='NSW Apr 2018'!M10,($C$5*'NSW Apr 2018'!AK10/'NSW Apr 2018'!AI10-'NSW Apr 2018'!L10)*('NSW Apr 2018'!R10/100)*'NSW Apr 2018'!AI10,('NSW Apr 2018'!M10-'NSW Apr 2018'!L10)*('NSW Apr 2018'!R10/100)*'NSW Apr 2018'!AI10))</f>
        <v>870.01525000000015</v>
      </c>
      <c r="I16" s="120">
        <f>IF($C$5*'NSW Apr 2018'!AK10/'NSW Apr 2018'!AI10&lt;'NSW Apr 2018'!M10,0,IF($C$5*'NSW Apr 2018'!AK10/'NSW Apr 2018'!AI10&lt;='NSW Apr 2018'!N10,($C$5*'NSW Apr 2018'!AK10/'NSW Apr 2018'!AI10-'NSW Apr 2018'!M10)*('NSW Apr 2018'!S10/100)*'NSW Apr 2018'!AI10,('NSW Apr 2018'!N10-'NSW Apr 2018'!M10)*('NSW Apr 2018'!S10/100)*'NSW Apr 2018'!AI10))</f>
        <v>0</v>
      </c>
      <c r="J16" s="136">
        <f>IF(($C$5*'NSW Apr 2018'!AK10/'NSW Apr 2018'!AI10&gt;'NSW Apr 2018'!N10),($C$5*'NSW Apr 2018'!AK10/'NSW Apr 2018'!AI10-'NSW Apr 2018'!N10)*'NSW Apr 2018'!T10/100*'NSW Apr 2018'!AI10,0)</f>
        <v>0</v>
      </c>
      <c r="K16" s="119">
        <f>IF($C$5*'NSW Apr 2018'!AL10/'NSW Apr 2018'!AJ10&gt;='NSW Apr 2018'!J10,('NSW Apr 2018'!J10*'NSW Apr 2018'!U10/100)*'NSW Apr 2018'!AJ10,($C$5*'NSW Apr 2018'!AL10/'NSW Apr 2018'!AJ10*'NSW Apr 2018'!U10/100)*'NSW Apr 2018'!AJ10)</f>
        <v>140.32226999999997</v>
      </c>
      <c r="L16" s="136">
        <f>IF($C$5*'NSW Apr 2018'!AL10/'NSW Apr 2018'!AJ10&lt;'NSW Apr 2018'!J10,0,IF($C$5*'NSW Apr 2018'!AL10/'NSW Apr 2018'!AJ10&lt;='NSW Apr 2018'!K10,($C$5*'NSW Apr 2018'!AL10/'NSW Apr 2018'!AJ10-'NSW Apr 2018'!J10)*('NSW Apr 2018'!V10/100)*'NSW Apr 2018'!AJ10,('NSW Apr 2018'!K10-'NSW Apr 2018'!J10)*('NSW Apr 2018'!V10/100)*'NSW Apr 2018'!AJ10))</f>
        <v>89.523599999999988</v>
      </c>
      <c r="M16" s="119">
        <f>IF($C$5*'NSW Apr 2018'!AL10/'NSW Apr 2018'!AJ10&lt;'NSW Apr 2018'!K10,0,IF($C$5*'NSW Apr 2018'!AL10/'NSW Apr 2018'!AJ10&lt;='NSW Apr 2018'!L10,($C$5*'NSW Apr 2018'!AL10/'NSW Apr 2018'!AJ10-'NSW Apr 2018'!K10)*('NSW Apr 2018'!W10/100)*'NSW Apr 2018'!AJ10,('NSW Apr 2018'!L10-'NSW Apr 2018'!K10)*('NSW Apr 2018'!W10/100)*'NSW Apr 2018'!AJ10))</f>
        <v>140.57783999999998</v>
      </c>
      <c r="N16" s="129">
        <f>IF($C$5*'NSW Apr 2018'!AL10/'NSW Apr 2018'!AJ10&lt;'NSW Apr 2018'!L10,0,IF($C$5*'NSW Apr 2018'!AL10/'NSW Apr 2018'!AJ10&lt;='NSW Apr 2018'!M10,($C$5*'NSW Apr 2018'!AL10/'NSW Apr 2018'!AJ10-'NSW Apr 2018'!L10)*('NSW Apr 2018'!X10/100)*'NSW Apr 2018'!AJ10,('NSW Apr 2018'!M10-'NSW Apr 2018'!L10)*('NSW Apr 2018'!X10/100)*'NSW Apr 2018'!AJ10))</f>
        <v>870.01525000000015</v>
      </c>
      <c r="O16" s="119">
        <f>IF($C$5*'NSW Apr 2018'!AL10/'NSW Apr 2018'!AJ10&lt;'NSW Apr 2018'!M10,0,IF($C$5*'NSW Apr 2018'!AL10/'NSW Apr 2018'!AJ10&lt;='NSW Apr 2018'!N10,($C$5*'NSW Apr 2018'!AL10/'NSW Apr 2018'!AJ10-'NSW Apr 2018'!M10)*('NSW Apr 2018'!Y10/100)*'NSW Apr 2018'!AJ10,('NSW Apr 2018'!N10-'NSW Apr 2018'!M10)*('NSW Apr 2018'!Y10/100)*'NSW Apr 2018'!AJ10))</f>
        <v>0</v>
      </c>
      <c r="P16" s="121">
        <f>IF(($C$5*'NSW Apr 2018'!AL10/'NSW Apr 2018'!AJ10&gt;'NSW Apr 2018'!N10),($C$5*'NSW Apr 2018'!AL10/'NSW Apr 2018'!AJ10-'NSW Apr 2018'!N10)*'NSW Apr 2018'!Z10/100*'NSW Apr 2018'!AJ11,0)</f>
        <v>0</v>
      </c>
      <c r="Q16" s="122">
        <f t="shared" si="1"/>
        <v>2809.8524200000002</v>
      </c>
      <c r="R16" s="83">
        <f>'NSW Apr 2018'!AM10</f>
        <v>0</v>
      </c>
      <c r="S16" s="86">
        <f>'NSW Apr 2018'!AN10</f>
        <v>10</v>
      </c>
      <c r="T16" s="83">
        <f>'NSW Apr 2018'!AO10</f>
        <v>0</v>
      </c>
      <c r="U16" s="130">
        <f>'NSW Apr 2018'!AP10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Apr 2018'!AW10</f>
        <v>24</v>
      </c>
      <c r="AA16" s="125" t="str">
        <f>'NSW Apr 2018'!AX10</f>
        <v>y</v>
      </c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</row>
    <row r="17" spans="1:142" ht="23" customHeight="1" thickBot="1">
      <c r="A17" s="430"/>
      <c r="B17" s="87" t="str">
        <f>'NSW Apr 2018'!F11</f>
        <v>EnergyAustralia</v>
      </c>
      <c r="C17" s="87" t="str">
        <f>'NSW Apr 2018'!G11</f>
        <v xml:space="preserve">Everyday Saver </v>
      </c>
      <c r="D17" s="146">
        <f>365*'NSW Apr 2018'!H11/100</f>
        <v>240.9</v>
      </c>
      <c r="E17" s="147">
        <f>IF($C$5*'NSW Apr 2018'!AK11/'NSW Apr 2018'!AI11&gt;='NSW Apr 2018'!J11,('NSW Apr 2018'!J11*'NSW Apr 2018'!O11/100)*'NSW Apr 2018'!AI11,($C$5*'NSW Apr 2018'!AK11/'NSW Apr 2018'!AI11*'NSW Apr 2018'!O11/100)*'NSW Apr 2018'!AI11)</f>
        <v>154.38059999999999</v>
      </c>
      <c r="F17" s="155">
        <f>IF($C$5*'NSW Apr 2018'!AK11/'NSW Apr 2018'!AI11&lt;'NSW Apr 2018'!J11,0,IF($C$5*'NSW Apr 2018'!AK11/'NSW Apr 2018'!AI11&lt;='NSW Apr 2018'!K11,($C$5*'NSW Apr 2018'!AK11/'NSW Apr 2018'!AI11-'NSW Apr 2018'!J11)*('NSW Apr 2018'!P11/100)*'NSW Apr 2018'!AI11,('NSW Apr 2018'!K11-'NSW Apr 2018'!J11)*('NSW Apr 2018'!P11/100)*'NSW Apr 2018'!AI11))</f>
        <v>104.56649999999999</v>
      </c>
      <c r="G17" s="146">
        <f>IF($C$5*'NSW Apr 2018'!AK11/'NSW Apr 2018'!AI11&lt;'NSW Apr 2018'!K11,0,IF($C$5*'NSW Apr 2018'!AK11/'NSW Apr 2018'!AI11&lt;='NSW Apr 2018'!L11,($C$5*'NSW Apr 2018'!AK11/'NSW Apr 2018'!AI11-'NSW Apr 2018'!K11)*('NSW Apr 2018'!Q11/100)*'NSW Apr 2018'!AI11,('NSW Apr 2018'!L11-'NSW Apr 2018'!K11)*('NSW Apr 2018'!Q11/100)*'NSW Apr 2018'!AI11))</f>
        <v>158.67900000000003</v>
      </c>
      <c r="H17" s="156">
        <f>IF($C$5*'NSW Apr 2018'!AK11/'NSW Apr 2018'!AI11&lt;'NSW Apr 2018'!L11,0,IF($C$5*'NSW Apr 2018'!AK11/'NSW Apr 2018'!AI11&lt;='NSW Apr 2018'!M11,($C$5*'NSW Apr 2018'!AK11/'NSW Apr 2018'!AI11-'NSW Apr 2018'!L11)*('NSW Apr 2018'!R11/100)*'NSW Apr 2018'!AI11,('NSW Apr 2018'!M11-'NSW Apr 2018'!L11)*('NSW Apr 2018'!R11/100)*'NSW Apr 2018'!AI11))</f>
        <v>984.23000000000013</v>
      </c>
      <c r="I17" s="147">
        <f>IF($C$5*'NSW Apr 2018'!AK11/'NSW Apr 2018'!AI11&lt;'NSW Apr 2018'!M11,0,IF($C$5*'NSW Apr 2018'!AK11/'NSW Apr 2018'!AI11&lt;='NSW Apr 2018'!N11,($C$5*'NSW Apr 2018'!AK11/'NSW Apr 2018'!AI11-'NSW Apr 2018'!M11)*('NSW Apr 2018'!S11/100)*'NSW Apr 2018'!AI11,('NSW Apr 2018'!N11-'NSW Apr 2018'!M11)*('NSW Apr 2018'!S11/100)*'NSW Apr 2018'!AI11))</f>
        <v>0</v>
      </c>
      <c r="J17" s="155">
        <f>IF(($C$5*'NSW Apr 2018'!AK11/'NSW Apr 2018'!AI11&gt;'NSW Apr 2018'!N11),($C$5*'NSW Apr 2018'!AK11/'NSW Apr 2018'!AI11-'NSW Apr 2018'!N11)*'NSW Apr 2018'!T11/100*'NSW Apr 2018'!AI11,0)</f>
        <v>0</v>
      </c>
      <c r="K17" s="146">
        <f>IF($C$5*'NSW Apr 2018'!AL11/'NSW Apr 2018'!AJ11&gt;='NSW Apr 2018'!J11,('NSW Apr 2018'!J11*'NSW Apr 2018'!U11/100)*'NSW Apr 2018'!AJ11,($C$5*'NSW Apr 2018'!AL11/'NSW Apr 2018'!AJ11*'NSW Apr 2018'!U11/100)*'NSW Apr 2018'!AJ11)</f>
        <v>154.38059999999999</v>
      </c>
      <c r="L17" s="155">
        <f>IF($C$5*'NSW Apr 2018'!AL11/'NSW Apr 2018'!AJ11&lt;'NSW Apr 2018'!J11,0,IF($C$5*'NSW Apr 2018'!AL11/'NSW Apr 2018'!AJ11&lt;='NSW Apr 2018'!K11,($C$5*'NSW Apr 2018'!AL11/'NSW Apr 2018'!AJ11-'NSW Apr 2018'!J11)*('NSW Apr 2018'!V11/100)*'NSW Apr 2018'!AJ11,('NSW Apr 2018'!K11-'NSW Apr 2018'!J11)*('NSW Apr 2018'!V11/100)*'NSW Apr 2018'!AJ11))</f>
        <v>104.56649999999999</v>
      </c>
      <c r="M17" s="146">
        <f>IF($C$5*'NSW Apr 2018'!AL11/'NSW Apr 2018'!AJ11&lt;'NSW Apr 2018'!K11,0,IF($C$5*'NSW Apr 2018'!AL11/'NSW Apr 2018'!AJ11&lt;='NSW Apr 2018'!L11,($C$5*'NSW Apr 2018'!AL11/'NSW Apr 2018'!AJ11-'NSW Apr 2018'!K11)*('NSW Apr 2018'!W11/100)*'NSW Apr 2018'!AJ11,('NSW Apr 2018'!L11-'NSW Apr 2018'!K11)*('NSW Apr 2018'!W11/100)*'NSW Apr 2018'!AJ11))</f>
        <v>158.67900000000003</v>
      </c>
      <c r="N17" s="158">
        <f>IF($C$5*'NSW Apr 2018'!AL11/'NSW Apr 2018'!AJ11&lt;'NSW Apr 2018'!L11,0,IF($C$5*'NSW Apr 2018'!AL11/'NSW Apr 2018'!AJ11&lt;='NSW Apr 2018'!M11,($C$5*'NSW Apr 2018'!AL11/'NSW Apr 2018'!AJ11-'NSW Apr 2018'!L11)*('NSW Apr 2018'!X11/100)*'NSW Apr 2018'!AJ11,('NSW Apr 2018'!M11-'NSW Apr 2018'!L11)*('NSW Apr 2018'!X11/100)*'NSW Apr 2018'!AJ11))</f>
        <v>984.23000000000013</v>
      </c>
      <c r="O17" s="146">
        <f>IF($C$5*'NSW Apr 2018'!AL11/'NSW Apr 2018'!AJ11&lt;'NSW Apr 2018'!M11,0,IF($C$5*'NSW Apr 2018'!AL11/'NSW Apr 2018'!AJ11&lt;='NSW Apr 2018'!N11,($C$5*'NSW Apr 2018'!AL11/'NSW Apr 2018'!AJ11-'NSW Apr 2018'!M11)*('NSW Apr 2018'!Y11/100)*'NSW Apr 2018'!AJ11,('NSW Apr 2018'!N11-'NSW Apr 2018'!M11)*('NSW Apr 2018'!Y11/100)*'NSW Apr 2018'!AJ11))</f>
        <v>0</v>
      </c>
      <c r="P17" s="148">
        <f>IF(($C$5*'NSW Apr 2018'!AL11/'NSW Apr 2018'!AJ11&gt;'NSW Apr 2018'!N11),($C$5*'NSW Apr 2018'!AL11/'NSW Apr 2018'!AJ11-'NSW Apr 2018'!N11)*'NSW Apr 2018'!Z11/100*'NSW Apr 2018'!AJ12,0)</f>
        <v>0</v>
      </c>
      <c r="Q17" s="149">
        <f t="shared" si="1"/>
        <v>3044.6122</v>
      </c>
      <c r="R17" s="154">
        <f>'NSW Apr 2018'!AM11</f>
        <v>0</v>
      </c>
      <c r="S17" s="87">
        <f>'NSW Apr 2018'!AN11</f>
        <v>14</v>
      </c>
      <c r="T17" s="154">
        <f>'NSW Apr 2018'!AO11</f>
        <v>0</v>
      </c>
      <c r="U17" s="87">
        <f>'NSW Apr 2018'!AP11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Apr 2018'!AW11</f>
        <v>24</v>
      </c>
      <c r="AA17" s="153" t="str">
        <f>'NSW Apr 2018'!AX11</f>
        <v>y</v>
      </c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</row>
    <row r="18" spans="1:142" ht="23" customHeight="1" thickTop="1" thickBot="1">
      <c r="A18" s="117" t="str">
        <f>'NSW Apr 2018'!D12</f>
        <v>Tamworth</v>
      </c>
      <c r="B18" s="87" t="str">
        <f>'NSW Apr 2018'!F12</f>
        <v>Origin Energy</v>
      </c>
      <c r="C18" s="87" t="str">
        <f>'NSW Apr 2018'!G12</f>
        <v>Business Saver</v>
      </c>
      <c r="D18" s="146">
        <f>365*'NSW Apr 2018'!H12/100</f>
        <v>354.05</v>
      </c>
      <c r="E18" s="147">
        <f>($C$5*'NSW Apr 2018'!O12/100)/2</f>
        <v>1805</v>
      </c>
      <c r="F18" s="155">
        <v>0</v>
      </c>
      <c r="G18" s="146">
        <v>0</v>
      </c>
      <c r="H18" s="156">
        <v>0</v>
      </c>
      <c r="I18" s="147">
        <f>IF($C$5*'NSW Apr 2018'!AK12/'NSW Apr 2018'!AI12&lt;'NSW Apr 2018'!M12,0,IF($C$5*'NSW Apr 2018'!AK12/'NSW Apr 2018'!AI12&lt;='NSW Apr 2018'!N12,($C$5*'NSW Apr 2018'!AK12/'NSW Apr 2018'!AI12-'NSW Apr 2018'!M12)*('NSW Apr 2018'!S12/100)*'NSW Apr 2018'!AI12,('NSW Apr 2018'!N12-'NSW Apr 2018'!M12)*('NSW Apr 2018'!S12/100)*'NSW Apr 2018'!AI12))</f>
        <v>0</v>
      </c>
      <c r="J18" s="155">
        <f>IF(($C$5*'NSW Apr 2018'!AK12/'NSW Apr 2018'!AI12&gt;'NSW Apr 2018'!N12),($C$5*'NSW Apr 2018'!AK12/'NSW Apr 2018'!AI12-'NSW Apr 2018'!N12)*'NSW Apr 2018'!T12/100*'NSW Apr 2018'!AI12,0)</f>
        <v>0</v>
      </c>
      <c r="K18" s="146">
        <f>($C$5*'NSW Apr 2018'!U12/100)/2</f>
        <v>1805</v>
      </c>
      <c r="L18" s="155">
        <v>0</v>
      </c>
      <c r="M18" s="146">
        <v>0</v>
      </c>
      <c r="N18" s="155">
        <v>0</v>
      </c>
      <c r="O18" s="146">
        <f>IF($C$5*'NSW Apr 2018'!AL12/'NSW Apr 2018'!AJ12&lt;'NSW Apr 2018'!M12,0,IF($C$5*'NSW Apr 2018'!AL12/'NSW Apr 2018'!AJ12&lt;='NSW Apr 2018'!N12,($C$5*'NSW Apr 2018'!AL12/'NSW Apr 2018'!AJ12-'NSW Apr 2018'!M12)*('NSW Apr 2018'!Y12/100)*'NSW Apr 2018'!AJ12,('NSW Apr 2018'!N12-'NSW Apr 2018'!M12)*('NSW Apr 2018'!Y12/100)*'NSW Apr 2018'!AJ12))</f>
        <v>0</v>
      </c>
      <c r="P18" s="155">
        <f>IF(($C$5*'NSW Apr 2018'!AL12/'NSW Apr 2018'!AJ12&gt;'NSW Apr 2018'!N12),($C$5*'NSW Apr 2018'!AL12/'NSW Apr 2018'!AJ12-'NSW Apr 2018'!N12)*'NSW Apr 2018'!Z12/100*'NSW Apr 2018'!AJ13,0)</f>
        <v>0</v>
      </c>
      <c r="Q18" s="149">
        <f t="shared" si="1"/>
        <v>3964.05</v>
      </c>
      <c r="R18" s="154">
        <f>'NSW Apr 2018'!AM12</f>
        <v>0</v>
      </c>
      <c r="S18" s="87">
        <f>'NSW Apr 2018'!AN12</f>
        <v>14</v>
      </c>
      <c r="T18" s="154">
        <f>'NSW Apr 2018'!AO12</f>
        <v>0</v>
      </c>
      <c r="U18" s="87">
        <f>'NSW Apr 2018'!AP12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Apr 2018'!AW12</f>
        <v>12</v>
      </c>
      <c r="AA18" s="153" t="str">
        <f>'NSW Apr 2018'!AX12</f>
        <v>y</v>
      </c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</row>
    <row r="19" spans="1:142" ht="23" customHeight="1" thickTop="1">
      <c r="A19" s="429" t="str">
        <f>'NSW Apr 2018'!D13</f>
        <v>Envestra Albury</v>
      </c>
      <c r="B19" s="86" t="str">
        <f>'NSW Apr 2018'!F13</f>
        <v>EnergyAustralia</v>
      </c>
      <c r="C19" s="86" t="str">
        <f>'NSW Apr 2018'!G13</f>
        <v xml:space="preserve">Everyday Saver </v>
      </c>
      <c r="D19" s="119">
        <f>365*'NSW Apr 2018'!H13/100</f>
        <v>295.64999999999998</v>
      </c>
      <c r="E19" s="120">
        <f>IF($C$5*'NSW Apr 2018'!AK13/'NSW Apr 2018'!AI13&gt;='NSW Apr 2018'!J13,('NSW Apr 2018'!J13*'NSW Apr 2018'!O13/100)*'NSW Apr 2018'!AI13,($C$5*'NSW Apr 2018'!AK13/'NSW Apr 2018'!AI13*'NSW Apr 2018'!O13/100)*'NSW Apr 2018'!AI13)</f>
        <v>448.20000000000005</v>
      </c>
      <c r="F19" s="136">
        <f>IF($C$5*'NSW Apr 2018'!AK13/'NSW Apr 2018'!AI13&lt;'NSW Apr 2018'!J13,0,IF($C$5*'NSW Apr 2018'!AK13/'NSW Apr 2018'!AI13&lt;='NSW Apr 2018'!K13,($C$5*'NSW Apr 2018'!AK13/'NSW Apr 2018'!AI13-'NSW Apr 2018'!J13)*('NSW Apr 2018'!P13/100)*'NSW Apr 2018'!AI13,('NSW Apr 2018'!K13-'NSW Apr 2018'!J13)*('NSW Apr 2018'!P13/100)*'NSW Apr 2018'!AI13))</f>
        <v>405</v>
      </c>
      <c r="G19" s="119">
        <f>IF($C$5*'NSW Apr 2018'!AK13/'NSW Apr 2018'!AI13&lt;'NSW Apr 2018'!K13,0,IF($C$5*'NSW Apr 2018'!AK13/'NSW Apr 2018'!AI13&lt;='NSW Apr 2018'!L13,($C$5*'NSW Apr 2018'!AK13/'NSW Apr 2018'!AI13-'NSW Apr 2018'!K13)*('NSW Apr 2018'!Q13/100)*'NSW Apr 2018'!AI13,('NSW Apr 2018'!L13-'NSW Apr 2018'!K13)*('NSW Apr 2018'!Q13/100)*'NSW Apr 2018'!AI13))</f>
        <v>310.80000000000013</v>
      </c>
      <c r="H19" s="127">
        <f>IF($C$5*'NSW Apr 2018'!AK13/'NSW Apr 2018'!AI13&lt;'NSW Apr 2018'!L13,0,IF($C$5*'NSW Apr 2018'!AK13/'NSW Apr 2018'!AI13&lt;='NSW Apr 2018'!M13,($C$5*'NSW Apr 2018'!AK13/'NSW Apr 2018'!AI13-'NSW Apr 2018'!L13)*('NSW Apr 2018'!R13/100)*'NSW Apr 2018'!AI13,('NSW Apr 2018'!M13-'NSW Apr 2018'!L13)*('NSW Apr 2018'!R13/100)*'NSW Apr 2018'!AI13))</f>
        <v>0</v>
      </c>
      <c r="I19" s="120">
        <f>IF($C$5*'NSW Apr 2018'!AK13/'NSW Apr 2018'!AI13&lt;'NSW Apr 2018'!M13,0,IF($C$5*'NSW Apr 2018'!AK13/'NSW Apr 2018'!AI13&lt;='NSW Apr 2018'!N13,($C$5*'NSW Apr 2018'!AK13/'NSW Apr 2018'!AI13-'NSW Apr 2018'!M13)*('NSW Apr 2018'!S13/100)*'NSW Apr 2018'!AI13,('NSW Apr 2018'!N13-'NSW Apr 2018'!M13)*('NSW Apr 2018'!S13/100)*'NSW Apr 2018'!AI13))</f>
        <v>0</v>
      </c>
      <c r="J19" s="136">
        <f>IF(($C$5*'NSW Apr 2018'!AK13/'NSW Apr 2018'!AI13&gt;'NSW Apr 2018'!N13),($C$5*'NSW Apr 2018'!AK13/'NSW Apr 2018'!AI13-'NSW Apr 2018'!N13)*'NSW Apr 2018'!T13/100*'NSW Apr 2018'!AI13,0)</f>
        <v>0</v>
      </c>
      <c r="K19" s="119">
        <f>IF($C$5*'NSW Apr 2018'!AL13/'NSW Apr 2018'!AJ13&gt;='NSW Apr 2018'!J13,('NSW Apr 2018'!J13*'NSW Apr 2018'!U13/100)*'NSW Apr 2018'!AJ13,($C$5*'NSW Apr 2018'!AL13/'NSW Apr 2018'!AJ13*'NSW Apr 2018'!U13/100)*'NSW Apr 2018'!AJ13)</f>
        <v>448.20000000000005</v>
      </c>
      <c r="L19" s="136">
        <f>IF($C$5*'NSW Apr 2018'!AL13/'NSW Apr 2018'!AJ13&lt;'NSW Apr 2018'!J13,0,IF($C$5*'NSW Apr 2018'!AL13/'NSW Apr 2018'!AJ13&lt;='NSW Apr 2018'!K13,($C$5*'NSW Apr 2018'!AL13/'NSW Apr 2018'!AJ13-'NSW Apr 2018'!J13)*('NSW Apr 2018'!V13/100)*'NSW Apr 2018'!AJ13,('NSW Apr 2018'!K13-'NSW Apr 2018'!J13)*('NSW Apr 2018'!V13/100)*'NSW Apr 2018'!AJ13))</f>
        <v>405</v>
      </c>
      <c r="M19" s="119">
        <f>IF($C$5*'NSW Apr 2018'!AL13/'NSW Apr 2018'!AJ13&lt;'NSW Apr 2018'!K13,0,IF($C$5*'NSW Apr 2018'!AL13/'NSW Apr 2018'!AJ13&lt;='NSW Apr 2018'!L13,($C$5*'NSW Apr 2018'!AL13/'NSW Apr 2018'!AJ13-'NSW Apr 2018'!K13)*('NSW Apr 2018'!W13/100)*'NSW Apr 2018'!AJ13,('NSW Apr 2018'!L13-'NSW Apr 2018'!K13)*('NSW Apr 2018'!W13/100)*'NSW Apr 2018'!AJ13))</f>
        <v>310.80000000000013</v>
      </c>
      <c r="N19" s="136">
        <f>IF($C$5*'NSW Apr 2018'!AL13/'NSW Apr 2018'!AJ13&lt;'NSW Apr 2018'!L13,0,IF($C$5*'NSW Apr 2018'!AL13/'NSW Apr 2018'!AJ13&lt;='NSW Apr 2018'!M13,($C$5*'NSW Apr 2018'!AL13/'NSW Apr 2018'!AJ13-'NSW Apr 2018'!L13)*('NSW Apr 2018'!X13/100)*'NSW Apr 2018'!AJ13,('NSW Apr 2018'!M13-'NSW Apr 2018'!L13)*('NSW Apr 2018'!X13/100)*'NSW Apr 2018'!AJ13))</f>
        <v>0</v>
      </c>
      <c r="O19" s="119">
        <f>IF($C$5*'NSW Apr 2018'!AL13/'NSW Apr 2018'!AJ13&lt;'NSW Apr 2018'!M13,0,IF($C$5*'NSW Apr 2018'!AL13/'NSW Apr 2018'!AJ13&lt;='NSW Apr 2018'!N13,($C$5*'NSW Apr 2018'!AL13/'NSW Apr 2018'!AJ13-'NSW Apr 2018'!M13)*('NSW Apr 2018'!Y13/100)*'NSW Apr 2018'!AJ13,('NSW Apr 2018'!N13-'NSW Apr 2018'!M13)*('NSW Apr 2018'!Y13/100)*'NSW Apr 2018'!AJ13))</f>
        <v>0</v>
      </c>
      <c r="P19" s="136">
        <f>IF(($C$5*'NSW Apr 2018'!AL13/'NSW Apr 2018'!AJ13&gt;'NSW Apr 2018'!N13),($C$5*'NSW Apr 2018'!AL13/'NSW Apr 2018'!AJ13-'NSW Apr 2018'!N13)*'NSW Apr 2018'!Z13/100*'NSW Apr 2018'!AJ14,0)</f>
        <v>0</v>
      </c>
      <c r="Q19" s="122">
        <f t="shared" si="1"/>
        <v>2623.6500000000005</v>
      </c>
      <c r="R19" s="83">
        <f>'NSW Apr 2018'!AM13</f>
        <v>0</v>
      </c>
      <c r="S19" s="86">
        <f>'NSW Apr 2018'!AN13</f>
        <v>14</v>
      </c>
      <c r="T19" s="83">
        <f>'NSW Apr 2018'!AO13</f>
        <v>0</v>
      </c>
      <c r="U19" s="86">
        <f>'NSW Apr 2018'!AP13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Apr 2018'!AW13</f>
        <v>24</v>
      </c>
      <c r="AA19" s="125" t="str">
        <f>'NSW Apr 2018'!AX13</f>
        <v>y</v>
      </c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</row>
    <row r="20" spans="1:142" ht="23" customHeight="1" thickBot="1">
      <c r="A20" s="430"/>
      <c r="B20" s="87" t="str">
        <f>'NSW Apr 2018'!F14</f>
        <v>Origin Energy</v>
      </c>
      <c r="C20" s="87" t="str">
        <f>'NSW Apr 2018'!G14</f>
        <v>Business Saver</v>
      </c>
      <c r="D20" s="146">
        <f>365*'NSW Apr 2018'!H14/100</f>
        <v>214.29150000000001</v>
      </c>
      <c r="E20" s="147">
        <f>IF($C$5*'NSW Apr 2018'!AK14/'NSW Apr 2018'!AI14&gt;='NSW Apr 2018'!J14,('NSW Apr 2018'!J14*'NSW Apr 2018'!O14/100)*'NSW Apr 2018'!AI14,($C$5*'NSW Apr 2018'!AK14/'NSW Apr 2018'!AI14*'NSW Apr 2018'!O14/100)*'NSW Apr 2018'!AI14)</f>
        <v>200.70000000000002</v>
      </c>
      <c r="F20" s="155">
        <f>IF($C$5*'NSW Apr 2018'!AK14/'NSW Apr 2018'!AI14&lt;'NSW Apr 2018'!J14,0,IF($C$5*'NSW Apr 2018'!AK14/'NSW Apr 2018'!AI14&lt;='NSW Apr 2018'!K14,($C$5*'NSW Apr 2018'!AK14/'NSW Apr 2018'!AI14-'NSW Apr 2018'!J14)*('NSW Apr 2018'!P14/100)*'NSW Apr 2018'!AI14,('NSW Apr 2018'!K14-'NSW Apr 2018'!J14)*('NSW Apr 2018'!P14/100)*'NSW Apr 2018'!AI14))</f>
        <v>811.80000000000007</v>
      </c>
      <c r="G20" s="146">
        <f>IF($C$5*'NSW Apr 2018'!AK14/'NSW Apr 2018'!AI14&lt;'NSW Apr 2018'!K14,0,IF($C$5*'NSW Apr 2018'!AK14/'NSW Apr 2018'!AI14&lt;='NSW Apr 2018'!L14,($C$5*'NSW Apr 2018'!AK14/'NSW Apr 2018'!AI14-'NSW Apr 2018'!K14)*('NSW Apr 2018'!Q14/100)*'NSW Apr 2018'!AI14,('NSW Apr 2018'!L14-'NSW Apr 2018'!K14)*('NSW Apr 2018'!Q14/100)*'NSW Apr 2018'!AI14))</f>
        <v>0</v>
      </c>
      <c r="H20" s="156">
        <f>IF($C$5*'NSW Apr 2018'!AK14/'NSW Apr 2018'!AI14&lt;'NSW Apr 2018'!L14,0,IF($C$5*'NSW Apr 2018'!AK14/'NSW Apr 2018'!AI14&lt;='NSW Apr 2018'!M14,($C$5*'NSW Apr 2018'!AK14/'NSW Apr 2018'!AI14-'NSW Apr 2018'!L14)*('NSW Apr 2018'!R14/100)*'NSW Apr 2018'!AI14,('NSW Apr 2018'!M14-'NSW Apr 2018'!L14)*('NSW Apr 2018'!R14/100)*'NSW Apr 2018'!AI14))</f>
        <v>0</v>
      </c>
      <c r="I20" s="147">
        <f>IF($C$5*'NSW Apr 2018'!AK14/'NSW Apr 2018'!AI14&lt;'NSW Apr 2018'!M14,0,IF($C$5*'NSW Apr 2018'!AK14/'NSW Apr 2018'!AI14&lt;='NSW Apr 2018'!N14,($C$5*'NSW Apr 2018'!AK14/'NSW Apr 2018'!AI14-'NSW Apr 2018'!M14)*('NSW Apr 2018'!S14/100)*'NSW Apr 2018'!AI14,('NSW Apr 2018'!N14-'NSW Apr 2018'!M14)*('NSW Apr 2018'!S14/100)*'NSW Apr 2018'!AI14))</f>
        <v>0</v>
      </c>
      <c r="J20" s="155">
        <f>IF(($C$5*'NSW Apr 2018'!AK14/'NSW Apr 2018'!AI14&gt;'NSW Apr 2018'!N14),($C$5*'NSW Apr 2018'!AK14/'NSW Apr 2018'!AI14-'NSW Apr 2018'!N14)*'NSW Apr 2018'!T14/100*'NSW Apr 2018'!AI14,0)</f>
        <v>0</v>
      </c>
      <c r="K20" s="146">
        <f>IF($C$5*'NSW Apr 2018'!AL14/'NSW Apr 2018'!AJ14&gt;='NSW Apr 2018'!J14,('NSW Apr 2018'!J14*'NSW Apr 2018'!U14/100)*'NSW Apr 2018'!AJ14,($C$5*'NSW Apr 2018'!AL14/'NSW Apr 2018'!AJ14*'NSW Apr 2018'!U14/100)*'NSW Apr 2018'!AJ14)</f>
        <v>200.70000000000002</v>
      </c>
      <c r="L20" s="155">
        <f>IF($C$5*'NSW Apr 2018'!AL14/'NSW Apr 2018'!AJ14&lt;'NSW Apr 2018'!J14,0,IF($C$5*'NSW Apr 2018'!AL14/'NSW Apr 2018'!AJ14&lt;='NSW Apr 2018'!K14,($C$5*'NSW Apr 2018'!AL14/'NSW Apr 2018'!AJ14-'NSW Apr 2018'!J14)*('NSW Apr 2018'!V14/100)*'NSW Apr 2018'!AJ14,('NSW Apr 2018'!K14-'NSW Apr 2018'!J14)*('NSW Apr 2018'!V14/100)*'NSW Apr 2018'!AJ14))</f>
        <v>811.80000000000007</v>
      </c>
      <c r="M20" s="146">
        <f>IF($C$5*'NSW Apr 2018'!AL14/'NSW Apr 2018'!AJ14&lt;'NSW Apr 2018'!K14,0,IF($C$5*'NSW Apr 2018'!AL14/'NSW Apr 2018'!AJ14&lt;='NSW Apr 2018'!L14,($C$5*'NSW Apr 2018'!AL14/'NSW Apr 2018'!AJ14-'NSW Apr 2018'!K14)*('NSW Apr 2018'!W14/100)*'NSW Apr 2018'!AJ14,('NSW Apr 2018'!L14-'NSW Apr 2018'!K14)*('NSW Apr 2018'!W14/100)*'NSW Apr 2018'!AJ14))</f>
        <v>0</v>
      </c>
      <c r="N20" s="155">
        <f>IF($C$5*'NSW Apr 2018'!AL14/'NSW Apr 2018'!AJ14&lt;'NSW Apr 2018'!L14,0,IF($C$5*'NSW Apr 2018'!AL14/'NSW Apr 2018'!AJ14&lt;='NSW Apr 2018'!M14,($C$5*'NSW Apr 2018'!AL14/'NSW Apr 2018'!AJ14-'NSW Apr 2018'!L14)*('NSW Apr 2018'!X14/100)*'NSW Apr 2018'!AJ14,('NSW Apr 2018'!M14-'NSW Apr 2018'!L14)*('NSW Apr 2018'!X14/100)*'NSW Apr 2018'!AJ14))</f>
        <v>0</v>
      </c>
      <c r="O20" s="146">
        <f>IF($C$5*'NSW Apr 2018'!AL14/'NSW Apr 2018'!AJ14&lt;'NSW Apr 2018'!M14,0,IF($C$5*'NSW Apr 2018'!AL14/'NSW Apr 2018'!AJ14&lt;='NSW Apr 2018'!N14,($C$5*'NSW Apr 2018'!AL14/'NSW Apr 2018'!AJ14-'NSW Apr 2018'!M14)*('NSW Apr 2018'!Y14/100)*'NSW Apr 2018'!AJ14,('NSW Apr 2018'!N14-'NSW Apr 2018'!M14)*('NSW Apr 2018'!Y14/100)*'NSW Apr 2018'!AJ14))</f>
        <v>0</v>
      </c>
      <c r="P20" s="155">
        <f>IF(($C$5*'NSW Apr 2018'!AL14/'NSW Apr 2018'!AJ14&gt;'NSW Apr 2018'!N14),($C$5*'NSW Apr 2018'!AL14/'NSW Apr 2018'!AJ14-'NSW Apr 2018'!N14)*'NSW Apr 2018'!Z14/100*'NSW Apr 2018'!AJ15,0)</f>
        <v>0</v>
      </c>
      <c r="Q20" s="149">
        <f t="shared" si="1"/>
        <v>2239.2915000000003</v>
      </c>
      <c r="R20" s="154">
        <f>'NSW Apr 2018'!AM14</f>
        <v>0</v>
      </c>
      <c r="S20" s="87">
        <f>'NSW Apr 2018'!AN14</f>
        <v>14</v>
      </c>
      <c r="T20" s="154">
        <f>'NSW Apr 2018'!AO14</f>
        <v>0</v>
      </c>
      <c r="U20" s="87">
        <f>'NSW Apr 2018'!AP14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Apr 2018'!AW14</f>
        <v>12</v>
      </c>
      <c r="AA20" s="153" t="str">
        <f>'NSW Apr 2018'!AX14</f>
        <v>y</v>
      </c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</row>
    <row r="21" spans="1:142" ht="23" customHeight="1" thickTop="1">
      <c r="A21" s="429" t="str">
        <f>'NSW Apr 2018'!D15</f>
        <v>Envestra Cooma</v>
      </c>
      <c r="B21" s="86" t="str">
        <f>'NSW Apr 2018'!F15</f>
        <v>Origin Energy</v>
      </c>
      <c r="C21" s="86" t="str">
        <f>'NSW Apr 2018'!G15</f>
        <v>Business Saver</v>
      </c>
      <c r="D21" s="119">
        <f>365*'NSW Apr 2018'!H15/100</f>
        <v>352.88200000000006</v>
      </c>
      <c r="E21" s="120">
        <f>IF($C$5*'NSW Apr 2018'!AK15/'NSW Apr 2018'!AI15&gt;='NSW Apr 2018'!J15,('NSW Apr 2018'!J15*'NSW Apr 2018'!O15/100)*'NSW Apr 2018'!AI15,($C$5*'NSW Apr 2018'!AK15/'NSW Apr 2018'!AI15*'NSW Apr 2018'!O15/100)*'NSW Apr 2018'!AI15)</f>
        <v>1170</v>
      </c>
      <c r="F21" s="136">
        <f>IF($C$5*'NSW Apr 2018'!AK15/'NSW Apr 2018'!AI15&lt;'NSW Apr 2018'!J15,0,IF($C$5*'NSW Apr 2018'!AK15/'NSW Apr 2018'!AI15&lt;='NSW Apr 2018'!K15,($C$5*'NSW Apr 2018'!AK15/'NSW Apr 2018'!AI15-'NSW Apr 2018'!J15)*('NSW Apr 2018'!P15/100)*'NSW Apr 2018'!AI15,('NSW Apr 2018'!K15-'NSW Apr 2018'!J15)*('NSW Apr 2018'!P15/100)*'NSW Apr 2018'!AI15))</f>
        <v>0</v>
      </c>
      <c r="G21" s="119">
        <f>IF($C$5*'NSW Apr 2018'!AK15/'NSW Apr 2018'!AI15&lt;'NSW Apr 2018'!K15,0,IF($C$5*'NSW Apr 2018'!AK15/'NSW Apr 2018'!AI15&lt;='NSW Apr 2018'!L15,($C$5*'NSW Apr 2018'!AK15/'NSW Apr 2018'!AI15-'NSW Apr 2018'!K15)*('NSW Apr 2018'!Q15/100)*'NSW Apr 2018'!AI15,('NSW Apr 2018'!L15-'NSW Apr 2018'!K15)*('NSW Apr 2018'!Q15/100)*'NSW Apr 2018'!AI15))</f>
        <v>0</v>
      </c>
      <c r="H21" s="127">
        <f>IF($C$5*'NSW Apr 2018'!AK15/'NSW Apr 2018'!AI15&lt;'NSW Apr 2018'!L15,0,IF($C$5*'NSW Apr 2018'!AK15/'NSW Apr 2018'!AI15&lt;='NSW Apr 2018'!M15,($C$5*'NSW Apr 2018'!AK15/'NSW Apr 2018'!AI15-'NSW Apr 2018'!L15)*('NSW Apr 2018'!R15/100)*'NSW Apr 2018'!AI15,('NSW Apr 2018'!M15-'NSW Apr 2018'!L15)*('NSW Apr 2018'!R15/100)*'NSW Apr 2018'!AI15))</f>
        <v>0</v>
      </c>
      <c r="I21" s="120">
        <f>IF($C$5*'NSW Apr 2018'!AK15/'NSW Apr 2018'!AI15&lt;'NSW Apr 2018'!M15,0,IF($C$5*'NSW Apr 2018'!AK15/'NSW Apr 2018'!AI15&lt;='NSW Apr 2018'!N15,($C$5*'NSW Apr 2018'!AK15/'NSW Apr 2018'!AI15-'NSW Apr 2018'!M15)*('NSW Apr 2018'!S15/100)*'NSW Apr 2018'!AI15,('NSW Apr 2018'!N15-'NSW Apr 2018'!M15)*('NSW Apr 2018'!S15/100)*'NSW Apr 2018'!AI15))</f>
        <v>0</v>
      </c>
      <c r="J21" s="136">
        <f>IF(($C$5*'NSW Apr 2018'!AK15/'NSW Apr 2018'!AI15&gt;'NSW Apr 2018'!N15),($C$5*'NSW Apr 2018'!AK15/'NSW Apr 2018'!AI15-'NSW Apr 2018'!N15)*'NSW Apr 2018'!T15/100*'NSW Apr 2018'!AI15,0)</f>
        <v>0</v>
      </c>
      <c r="K21" s="119">
        <f>IF($C$5*'NSW Apr 2018'!AL15/'NSW Apr 2018'!AJ15&gt;='NSW Apr 2018'!J15,('NSW Apr 2018'!J15*'NSW Apr 2018'!U15/100)*'NSW Apr 2018'!AJ15,($C$5*'NSW Apr 2018'!AL15/'NSW Apr 2018'!AJ15*'NSW Apr 2018'!U15/100)*'NSW Apr 2018'!AJ15)</f>
        <v>1170</v>
      </c>
      <c r="L21" s="136">
        <f>IF($C$5*'NSW Apr 2018'!AL15/'NSW Apr 2018'!AJ15&lt;'NSW Apr 2018'!J15,0,IF($C$5*'NSW Apr 2018'!AL15/'NSW Apr 2018'!AJ15&lt;='NSW Apr 2018'!K15,($C$5*'NSW Apr 2018'!AL15/'NSW Apr 2018'!AJ15-'NSW Apr 2018'!J15)*('NSW Apr 2018'!V15/100)*'NSW Apr 2018'!AJ15,('NSW Apr 2018'!K15-'NSW Apr 2018'!J15)*('NSW Apr 2018'!V15/100)*'NSW Apr 2018'!AJ15))</f>
        <v>0</v>
      </c>
      <c r="M21" s="119">
        <f>IF($C$5*'NSW Apr 2018'!AL15/'NSW Apr 2018'!AJ15&lt;'NSW Apr 2018'!K15,0,IF($C$5*'NSW Apr 2018'!AL15/'NSW Apr 2018'!AJ15&lt;='NSW Apr 2018'!L15,($C$5*'NSW Apr 2018'!AL15/'NSW Apr 2018'!AJ15-'NSW Apr 2018'!K15)*('NSW Apr 2018'!W15/100)*'NSW Apr 2018'!AJ15,('NSW Apr 2018'!L15-'NSW Apr 2018'!K15)*('NSW Apr 2018'!W15/100)*'NSW Apr 2018'!AJ15))</f>
        <v>0</v>
      </c>
      <c r="N21" s="136">
        <f>IF($C$5*'NSW Apr 2018'!AL15/'NSW Apr 2018'!AJ15&lt;'NSW Apr 2018'!L15,0,IF($C$5*'NSW Apr 2018'!AL15/'NSW Apr 2018'!AJ15&lt;='NSW Apr 2018'!M15,($C$5*'NSW Apr 2018'!AL15/'NSW Apr 2018'!AJ15-'NSW Apr 2018'!L15)*('NSW Apr 2018'!X15/100)*'NSW Apr 2018'!AJ15,('NSW Apr 2018'!M15-'NSW Apr 2018'!L15)*('NSW Apr 2018'!X15/100)*'NSW Apr 2018'!AJ15))</f>
        <v>0</v>
      </c>
      <c r="O21" s="119">
        <f>IF($C$5*'NSW Apr 2018'!AL15/'NSW Apr 2018'!AJ15&lt;'NSW Apr 2018'!M15,0,IF($C$5*'NSW Apr 2018'!AL15/'NSW Apr 2018'!AJ15&lt;='NSW Apr 2018'!N15,($C$5*'NSW Apr 2018'!AL15/'NSW Apr 2018'!AJ15-'NSW Apr 2018'!M15)*('NSW Apr 2018'!Y15/100)*'NSW Apr 2018'!AJ15,('NSW Apr 2018'!N15-'NSW Apr 2018'!M15)*('NSW Apr 2018'!Y15/100)*'NSW Apr 2018'!AJ15))</f>
        <v>0</v>
      </c>
      <c r="P21" s="136">
        <f>IF(($C$5*'NSW Apr 2018'!AL15/'NSW Apr 2018'!AJ15&gt;'NSW Apr 2018'!N15),($C$5*'NSW Apr 2018'!AL15/'NSW Apr 2018'!AJ15-'NSW Apr 2018'!N15)*'NSW Apr 2018'!Z15/100*'NSW Apr 2018'!AJ17,0)</f>
        <v>0</v>
      </c>
      <c r="Q21" s="122">
        <f t="shared" si="1"/>
        <v>2692.8820000000001</v>
      </c>
      <c r="R21" s="83">
        <f>'NSW Apr 2018'!AM15</f>
        <v>0</v>
      </c>
      <c r="S21" s="86">
        <f>'NSW Apr 2018'!AN15</f>
        <v>14</v>
      </c>
      <c r="T21" s="83">
        <f>'NSW Apr 2018'!AO15</f>
        <v>0</v>
      </c>
      <c r="U21" s="86">
        <f>'NSW Apr 2018'!AP15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Apr 2018'!AW15</f>
        <v>12</v>
      </c>
      <c r="AA21" s="125" t="str">
        <f>'NSW Apr 2018'!AX15</f>
        <v>y</v>
      </c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</row>
    <row r="22" spans="1:142" ht="23" customHeight="1" thickBot="1">
      <c r="A22" s="430"/>
      <c r="B22" s="87" t="str">
        <f>'NSW Apr 2018'!F16</f>
        <v>Red Energy</v>
      </c>
      <c r="C22" s="87" t="str">
        <f>'NSW Apr 2018'!G16</f>
        <v xml:space="preserve">Easy Saver </v>
      </c>
      <c r="D22" s="146">
        <f>365*'NSW Apr 2018'!H16/100</f>
        <v>350.4</v>
      </c>
      <c r="E22" s="147">
        <f>IF($C$5*'NSW Apr 2018'!AK16/'NSW Apr 2018'!AI16&gt;='NSW Apr 2018'!J16,('NSW Apr 2018'!J16*'NSW Apr 2018'!O16/100)*'NSW Apr 2018'!AI16,($C$5*'NSW Apr 2018'!AK16/'NSW Apr 2018'!AI16*'NSW Apr 2018'!O16/100)*'NSW Apr 2018'!AI16)</f>
        <v>1085.0000000000002</v>
      </c>
      <c r="F22" s="155">
        <f>IF($C$5*'NSW Apr 2018'!AK16/'NSW Apr 2018'!AI16&lt;'NSW Apr 2018'!J16,0,IF($C$5*'NSW Apr 2018'!AK16/'NSW Apr 2018'!AI16&lt;='NSW Apr 2018'!K16,($C$5*'NSW Apr 2018'!AK16/'NSW Apr 2018'!AI16-'NSW Apr 2018'!J16)*('NSW Apr 2018'!P16/100)*'NSW Apr 2018'!AI16,('NSW Apr 2018'!K16-'NSW Apr 2018'!J16)*('NSW Apr 2018'!P16/100)*'NSW Apr 2018'!AI16))</f>
        <v>0</v>
      </c>
      <c r="G22" s="146">
        <f>IF($C$5*'NSW Apr 2018'!AK16/'NSW Apr 2018'!AI16&lt;'NSW Apr 2018'!K16,0,IF($C$5*'NSW Apr 2018'!AK16/'NSW Apr 2018'!AI16&lt;='NSW Apr 2018'!L16,($C$5*'NSW Apr 2018'!AK16/'NSW Apr 2018'!AI16-'NSW Apr 2018'!K16)*('NSW Apr 2018'!Q16/100)*'NSW Apr 2018'!AI16,('NSW Apr 2018'!L16-'NSW Apr 2018'!K16)*('NSW Apr 2018'!Q16/100)*'NSW Apr 2018'!AI16))</f>
        <v>0</v>
      </c>
      <c r="H22" s="156">
        <f>IF($C$5*'NSW Apr 2018'!AK16/'NSW Apr 2018'!AI16&lt;'NSW Apr 2018'!L16,0,IF($C$5*'NSW Apr 2018'!AK16/'NSW Apr 2018'!AI16&lt;='NSW Apr 2018'!M16,($C$5*'NSW Apr 2018'!AK16/'NSW Apr 2018'!AI16-'NSW Apr 2018'!L16)*('NSW Apr 2018'!R16/100)*'NSW Apr 2018'!AI16,('NSW Apr 2018'!M16-'NSW Apr 2018'!L16)*('NSW Apr 2018'!R16/100)*'NSW Apr 2018'!AI16))</f>
        <v>0</v>
      </c>
      <c r="I22" s="147">
        <f>IF($C$5*'NSW Apr 2018'!AK16/'NSW Apr 2018'!AI16&lt;'NSW Apr 2018'!M16,0,IF($C$5*'NSW Apr 2018'!AK16/'NSW Apr 2018'!AI16&lt;='NSW Apr 2018'!N16,($C$5*'NSW Apr 2018'!AK16/'NSW Apr 2018'!AI16-'NSW Apr 2018'!M16)*('NSW Apr 2018'!S16/100)*'NSW Apr 2018'!AI16,('NSW Apr 2018'!N16-'NSW Apr 2018'!M16)*('NSW Apr 2018'!S16/100)*'NSW Apr 2018'!AI16))</f>
        <v>0</v>
      </c>
      <c r="J22" s="155">
        <f>IF(($C$5*'NSW Apr 2018'!AK16/'NSW Apr 2018'!AI16&gt;'NSW Apr 2018'!N16),($C$5*'NSW Apr 2018'!AK16/'NSW Apr 2018'!AI16-'NSW Apr 2018'!N16)*'NSW Apr 2018'!T16/100*'NSW Apr 2018'!AI16,0)</f>
        <v>0</v>
      </c>
      <c r="K22" s="146">
        <f>IF($C$5*'NSW Apr 2018'!AL16/'NSW Apr 2018'!AJ16&gt;='NSW Apr 2018'!J16,('NSW Apr 2018'!J16*'NSW Apr 2018'!U16/100)*'NSW Apr 2018'!AJ16,($C$5*'NSW Apr 2018'!AL16/'NSW Apr 2018'!AJ16*'NSW Apr 2018'!U16/100)*'NSW Apr 2018'!AJ16)</f>
        <v>1085.0000000000002</v>
      </c>
      <c r="L22" s="155">
        <f>IF($C$5*'NSW Apr 2018'!AL16/'NSW Apr 2018'!AJ16&lt;'NSW Apr 2018'!J16,0,IF($C$5*'NSW Apr 2018'!AL16/'NSW Apr 2018'!AJ16&lt;='NSW Apr 2018'!K16,($C$5*'NSW Apr 2018'!AL16/'NSW Apr 2018'!AJ16-'NSW Apr 2018'!J16)*('NSW Apr 2018'!V16/100)*'NSW Apr 2018'!AJ16,('NSW Apr 2018'!K16-'NSW Apr 2018'!J16)*('NSW Apr 2018'!V16/100)*'NSW Apr 2018'!AJ16))</f>
        <v>0</v>
      </c>
      <c r="M22" s="146">
        <f>IF($C$5*'NSW Apr 2018'!AL16/'NSW Apr 2018'!AJ16&lt;'NSW Apr 2018'!K16,0,IF($C$5*'NSW Apr 2018'!AL16/'NSW Apr 2018'!AJ16&lt;='NSW Apr 2018'!L16,($C$5*'NSW Apr 2018'!AL16/'NSW Apr 2018'!AJ16-'NSW Apr 2018'!K16)*('NSW Apr 2018'!W16/100)*'NSW Apr 2018'!AJ16,('NSW Apr 2018'!L16-'NSW Apr 2018'!K16)*('NSW Apr 2018'!W16/100)*'NSW Apr 2018'!AJ16))</f>
        <v>0</v>
      </c>
      <c r="N22" s="155">
        <f>IF($C$5*'NSW Apr 2018'!AL16/'NSW Apr 2018'!AJ16&lt;'NSW Apr 2018'!L16,0,IF($C$5*'NSW Apr 2018'!AL16/'NSW Apr 2018'!AJ16&lt;='NSW Apr 2018'!M16,($C$5*'NSW Apr 2018'!AL16/'NSW Apr 2018'!AJ16-'NSW Apr 2018'!L16)*('NSW Apr 2018'!X16/100)*'NSW Apr 2018'!AJ16,('NSW Apr 2018'!M16-'NSW Apr 2018'!L16)*('NSW Apr 2018'!X16/100)*'NSW Apr 2018'!AJ16))</f>
        <v>0</v>
      </c>
      <c r="O22" s="146">
        <f>IF($C$5*'NSW Apr 2018'!AL16/'NSW Apr 2018'!AJ16&lt;'NSW Apr 2018'!M16,0,IF($C$5*'NSW Apr 2018'!AL16/'NSW Apr 2018'!AJ16&lt;='NSW Apr 2018'!N16,($C$5*'NSW Apr 2018'!AL16/'NSW Apr 2018'!AJ16-'NSW Apr 2018'!M16)*('NSW Apr 2018'!Y16/100)*'NSW Apr 2018'!AJ16,('NSW Apr 2018'!N16-'NSW Apr 2018'!M16)*('NSW Apr 2018'!Y16/100)*'NSW Apr 2018'!AJ16))</f>
        <v>0</v>
      </c>
      <c r="P22" s="155">
        <f>IF(($C$5*'NSW Apr 2018'!AL16/'NSW Apr 2018'!AJ16&gt;'NSW Apr 2018'!N16),($C$5*'NSW Apr 2018'!AL16/'NSW Apr 2018'!AJ16-'NSW Apr 2018'!N16)*'NSW Apr 2018'!Z16/100*'NSW Apr 2018'!#REF!,0)</f>
        <v>0</v>
      </c>
      <c r="Q22" s="149">
        <f t="shared" si="1"/>
        <v>2520.4000000000005</v>
      </c>
      <c r="R22" s="154">
        <f>'NSW Apr 2018'!AM16</f>
        <v>0</v>
      </c>
      <c r="S22" s="87">
        <f>'NSW Apr 2018'!AN16</f>
        <v>0</v>
      </c>
      <c r="T22" s="154">
        <f>'NSW Apr 2018'!AO16</f>
        <v>10</v>
      </c>
      <c r="U22" s="87">
        <f>'NSW Apr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Apr 2018'!AW16</f>
        <v>0</v>
      </c>
      <c r="AA22" s="153" t="str">
        <f>'NSW Apr 2018'!AX16</f>
        <v>n</v>
      </c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</row>
    <row r="23" spans="1:142" ht="23" customHeight="1" thickTop="1" thickBot="1">
      <c r="A23" s="117" t="str">
        <f>'NSW Apr 2018'!D17</f>
        <v>Envestra Holbrook</v>
      </c>
      <c r="B23" s="87" t="str">
        <f>'NSW Apr 2018'!F17</f>
        <v>Origin Energy</v>
      </c>
      <c r="C23" s="87" t="str">
        <f>'NSW Apr 2018'!G17</f>
        <v>Business Saver</v>
      </c>
      <c r="D23" s="146">
        <f>365*'NSW Apr 2018'!H17/100</f>
        <v>255.792</v>
      </c>
      <c r="E23" s="147">
        <f>IF($C$5*'NSW Apr 2018'!AK17/'NSW Apr 2018'!AI17&gt;='NSW Apr 2018'!J17,('NSW Apr 2018'!J17*'NSW Apr 2018'!O17/100)*'NSW Apr 2018'!AI17,($C$5*'NSW Apr 2018'!AK17/'NSW Apr 2018'!AI17*'NSW Apr 2018'!O17/100)*'NSW Apr 2018'!AI17)</f>
        <v>1190</v>
      </c>
      <c r="F23" s="155">
        <f>IF($C$5*'NSW Apr 2018'!AK17/'NSW Apr 2018'!AI17&lt;'NSW Apr 2018'!J17,0,IF($C$5*'NSW Apr 2018'!AK17/'NSW Apr 2018'!AI17&lt;='NSW Apr 2018'!K17,($C$5*'NSW Apr 2018'!AK17/'NSW Apr 2018'!AI17-'NSW Apr 2018'!J17)*('NSW Apr 2018'!P17/100)*'NSW Apr 2018'!AI17,('NSW Apr 2018'!K17-'NSW Apr 2018'!J17)*('NSW Apr 2018'!P17/100)*'NSW Apr 2018'!AI17))</f>
        <v>0</v>
      </c>
      <c r="G23" s="146">
        <f>IF($C$5*'NSW Apr 2018'!AK17/'NSW Apr 2018'!AI17&lt;'NSW Apr 2018'!K17,0,IF($C$5*'NSW Apr 2018'!AK17/'NSW Apr 2018'!AI17&lt;='NSW Apr 2018'!L17,($C$5*'NSW Apr 2018'!AK17/'NSW Apr 2018'!AI17-'NSW Apr 2018'!K17)*('NSW Apr 2018'!Q17/100)*'NSW Apr 2018'!AI17,('NSW Apr 2018'!L17-'NSW Apr 2018'!K17)*('NSW Apr 2018'!Q17/100)*'NSW Apr 2018'!AI17))</f>
        <v>0</v>
      </c>
      <c r="H23" s="156">
        <f>IF($C$5*'NSW Apr 2018'!AK17/'NSW Apr 2018'!AI17&lt;'NSW Apr 2018'!L17,0,IF($C$5*'NSW Apr 2018'!AK17/'NSW Apr 2018'!AI17&lt;='NSW Apr 2018'!M17,($C$5*'NSW Apr 2018'!AK17/'NSW Apr 2018'!AI17-'NSW Apr 2018'!L17)*('NSW Apr 2018'!R17/100)*'NSW Apr 2018'!AI17,('NSW Apr 2018'!M17-'NSW Apr 2018'!L17)*('NSW Apr 2018'!R17/100)*'NSW Apr 2018'!AI17))</f>
        <v>0</v>
      </c>
      <c r="I23" s="147">
        <f>IF($C$5*'NSW Apr 2018'!AK17/'NSW Apr 2018'!AI17&lt;'NSW Apr 2018'!M17,0,IF($C$5*'NSW Apr 2018'!AK17/'NSW Apr 2018'!AI17&lt;='NSW Apr 2018'!N17,($C$5*'NSW Apr 2018'!AK17/'NSW Apr 2018'!AI17-'NSW Apr 2018'!M17)*('NSW Apr 2018'!S17/100)*'NSW Apr 2018'!AI17,('NSW Apr 2018'!N17-'NSW Apr 2018'!M17)*('NSW Apr 2018'!S17/100)*'NSW Apr 2018'!AI17))</f>
        <v>0</v>
      </c>
      <c r="J23" s="155">
        <f>IF(($C$5*'NSW Apr 2018'!AK17/'NSW Apr 2018'!AI17&gt;'NSW Apr 2018'!N17),($C$5*'NSW Apr 2018'!AK17/'NSW Apr 2018'!AI17-'NSW Apr 2018'!N17)*'NSW Apr 2018'!T17/100*'NSW Apr 2018'!AI17,0)</f>
        <v>0</v>
      </c>
      <c r="K23" s="146">
        <f>IF($C$5*'NSW Apr 2018'!AL17/'NSW Apr 2018'!AJ17&gt;='NSW Apr 2018'!J17,('NSW Apr 2018'!J17*'NSW Apr 2018'!U17/100)*'NSW Apr 2018'!AJ17,($C$5*'NSW Apr 2018'!AL17/'NSW Apr 2018'!AJ17*'NSW Apr 2018'!U17/100)*'NSW Apr 2018'!AJ17)</f>
        <v>1190</v>
      </c>
      <c r="L23" s="155">
        <f>IF($C$5*'NSW Apr 2018'!AL17/'NSW Apr 2018'!AJ17&lt;'NSW Apr 2018'!J17,0,IF($C$5*'NSW Apr 2018'!AL17/'NSW Apr 2018'!AJ17&lt;='NSW Apr 2018'!K17,($C$5*'NSW Apr 2018'!AL17/'NSW Apr 2018'!AJ17-'NSW Apr 2018'!J17)*('NSW Apr 2018'!V17/100)*'NSW Apr 2018'!AJ17,('NSW Apr 2018'!K17-'NSW Apr 2018'!J17)*('NSW Apr 2018'!V17/100)*'NSW Apr 2018'!AJ17))</f>
        <v>0</v>
      </c>
      <c r="M23" s="146">
        <f>IF($C$5*'NSW Apr 2018'!AL17/'NSW Apr 2018'!AJ17&lt;'NSW Apr 2018'!K17,0,IF($C$5*'NSW Apr 2018'!AL17/'NSW Apr 2018'!AJ17&lt;='NSW Apr 2018'!L17,($C$5*'NSW Apr 2018'!AL17/'NSW Apr 2018'!AJ17-'NSW Apr 2018'!K17)*('NSW Apr 2018'!W17/100)*'NSW Apr 2018'!AJ17,('NSW Apr 2018'!L17-'NSW Apr 2018'!K17)*('NSW Apr 2018'!W17/100)*'NSW Apr 2018'!AJ17))</f>
        <v>0</v>
      </c>
      <c r="N23" s="155">
        <f>IF($C$5*'NSW Apr 2018'!AL17/'NSW Apr 2018'!AJ17&lt;'NSW Apr 2018'!L17,0,IF($C$5*'NSW Apr 2018'!AL17/'NSW Apr 2018'!AJ17&lt;='NSW Apr 2018'!M17,($C$5*'NSW Apr 2018'!AL17/'NSW Apr 2018'!AJ17-'NSW Apr 2018'!L17)*('NSW Apr 2018'!X17/100)*'NSW Apr 2018'!AJ17,('NSW Apr 2018'!M17-'NSW Apr 2018'!L17)*('NSW Apr 2018'!X17/100)*'NSW Apr 2018'!AJ17))</f>
        <v>0</v>
      </c>
      <c r="O23" s="146">
        <f>IF($C$5*'NSW Apr 2018'!AL17/'NSW Apr 2018'!AJ17&lt;'NSW Apr 2018'!M17,0,IF($C$5*'NSW Apr 2018'!AL17/'NSW Apr 2018'!AJ17&lt;='NSW Apr 2018'!N17,($C$5*'NSW Apr 2018'!AL17/'NSW Apr 2018'!AJ17-'NSW Apr 2018'!M17)*('NSW Apr 2018'!Y17/100)*'NSW Apr 2018'!AJ17,('NSW Apr 2018'!N17-'NSW Apr 2018'!M17)*('NSW Apr 2018'!Y17/100)*'NSW Apr 2018'!AJ17))</f>
        <v>0</v>
      </c>
      <c r="P23" s="155">
        <f>IF(($C$5*'NSW Apr 2018'!AL17/'NSW Apr 2018'!AJ17&gt;'NSW Apr 2018'!N17),($C$5*'NSW Apr 2018'!AL17/'NSW Apr 2018'!AJ17-'NSW Apr 2018'!N17)*'NSW Apr 2018'!Z17/100*'NSW Apr 2018'!AJ18,0)</f>
        <v>0</v>
      </c>
      <c r="Q23" s="149">
        <f t="shared" si="1"/>
        <v>2635.7919999999999</v>
      </c>
      <c r="R23" s="154">
        <f>'NSW Apr 2018'!AM17</f>
        <v>0</v>
      </c>
      <c r="S23" s="87">
        <f>'NSW Apr 2018'!AN17</f>
        <v>14</v>
      </c>
      <c r="T23" s="154">
        <f>'NSW Apr 2018'!AO17</f>
        <v>0</v>
      </c>
      <c r="U23" s="87">
        <f>'NSW Apr 2018'!AP17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Apr 2018'!AW17</f>
        <v>12</v>
      </c>
      <c r="AA23" s="153" t="str">
        <f>'NSW Apr 2018'!AX17</f>
        <v>y</v>
      </c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</row>
    <row r="24" spans="1:142" ht="23" customHeight="1" thickTop="1">
      <c r="A24" s="429" t="str">
        <f>'NSW Apr 2018'!D18</f>
        <v>Envestra Murray Valley</v>
      </c>
      <c r="B24" s="86" t="str">
        <f>'NSW Apr 2018'!F18</f>
        <v>EnergyAustralia</v>
      </c>
      <c r="C24" s="86" t="str">
        <f>'NSW Apr 2018'!G18</f>
        <v xml:space="preserve">Everyday Saver </v>
      </c>
      <c r="D24" s="119">
        <f>365*'NSW Apr 2018'!H18/100</f>
        <v>335.8</v>
      </c>
      <c r="E24" s="120">
        <f>IF($C$5*'NSW Apr 2018'!AK18/'NSW Apr 2018'!AI18&gt;='NSW Apr 2018'!J18,('NSW Apr 2018'!J18*'NSW Apr 2018'!O18/100)*'NSW Apr 2018'!AI18,($C$5*'NSW Apr 2018'!AK18/'NSW Apr 2018'!AI18*'NSW Apr 2018'!O18/100)*'NSW Apr 2018'!AI18)</f>
        <v>482.40000000000003</v>
      </c>
      <c r="F24" s="136">
        <f>IF($C$5*'NSW Apr 2018'!AK18/'NSW Apr 2018'!AI18&lt;'NSW Apr 2018'!J18,0,IF($C$5*'NSW Apr 2018'!AK18/'NSW Apr 2018'!AI18&lt;='NSW Apr 2018'!K18,($C$5*'NSW Apr 2018'!AK18/'NSW Apr 2018'!AI18-'NSW Apr 2018'!J18)*('NSW Apr 2018'!P18/100)*'NSW Apr 2018'!AI18,('NSW Apr 2018'!K18-'NSW Apr 2018'!J18)*('NSW Apr 2018'!P18/100)*'NSW Apr 2018'!AI18))</f>
        <v>466.20000000000005</v>
      </c>
      <c r="G24" s="119">
        <f>IF($C$5*'NSW Apr 2018'!AK18/'NSW Apr 2018'!AI18&lt;'NSW Apr 2018'!K18,0,IF($C$5*'NSW Apr 2018'!AK18/'NSW Apr 2018'!AI18&lt;='NSW Apr 2018'!L18,($C$5*'NSW Apr 2018'!AK18/'NSW Apr 2018'!AI18-'NSW Apr 2018'!K18)*('NSW Apr 2018'!Q18/100)*'NSW Apr 2018'!AI18,('NSW Apr 2018'!L18-'NSW Apr 2018'!K18)*('NSW Apr 2018'!Q18/100)*'NSW Apr 2018'!AI18))</f>
        <v>329.00000000000011</v>
      </c>
      <c r="H24" s="127">
        <f>IF($C$5*'NSW Apr 2018'!AK18/'NSW Apr 2018'!AI18&lt;'NSW Apr 2018'!L18,0,IF($C$5*'NSW Apr 2018'!AK18/'NSW Apr 2018'!AI18&lt;='NSW Apr 2018'!M18,($C$5*'NSW Apr 2018'!AK18/'NSW Apr 2018'!AI18-'NSW Apr 2018'!L18)*('NSW Apr 2018'!R18/100)*'NSW Apr 2018'!AI18,('NSW Apr 2018'!M18-'NSW Apr 2018'!L18)*('NSW Apr 2018'!R18/100)*'NSW Apr 2018'!AI18))</f>
        <v>0</v>
      </c>
      <c r="I24" s="120">
        <f>IF($C$5*'NSW Apr 2018'!AK18/'NSW Apr 2018'!AI18&lt;'NSW Apr 2018'!M18,0,IF($C$5*'NSW Apr 2018'!AK18/'NSW Apr 2018'!AI18&lt;='NSW Apr 2018'!N18,($C$5*'NSW Apr 2018'!AK18/'NSW Apr 2018'!AI18-'NSW Apr 2018'!M18)*('NSW Apr 2018'!S18/100)*'NSW Apr 2018'!AI18,('NSW Apr 2018'!N18-'NSW Apr 2018'!M18)*('NSW Apr 2018'!S18/100)*'NSW Apr 2018'!AI18))</f>
        <v>0</v>
      </c>
      <c r="J24" s="136">
        <f>IF(($C$5*'NSW Apr 2018'!AK18/'NSW Apr 2018'!AI18&gt;'NSW Apr 2018'!N18),($C$5*'NSW Apr 2018'!AK18/'NSW Apr 2018'!AI18-'NSW Apr 2018'!N18)*'NSW Apr 2018'!T18/100*'NSW Apr 2018'!AI18,0)</f>
        <v>0</v>
      </c>
      <c r="K24" s="119">
        <f>IF($C$5*'NSW Apr 2018'!AL18/'NSW Apr 2018'!AJ18&gt;='NSW Apr 2018'!J18,('NSW Apr 2018'!J18*'NSW Apr 2018'!U18/100)*'NSW Apr 2018'!AJ18,($C$5*'NSW Apr 2018'!AL18/'NSW Apr 2018'!AJ18*'NSW Apr 2018'!U18/100)*'NSW Apr 2018'!AJ18)</f>
        <v>482.40000000000003</v>
      </c>
      <c r="L24" s="136">
        <f>IF($C$5*'NSW Apr 2018'!AL18/'NSW Apr 2018'!AJ18&lt;'NSW Apr 2018'!J18,0,IF($C$5*'NSW Apr 2018'!AL18/'NSW Apr 2018'!AJ18&lt;='NSW Apr 2018'!K18,($C$5*'NSW Apr 2018'!AL18/'NSW Apr 2018'!AJ18-'NSW Apr 2018'!J18)*('NSW Apr 2018'!V18/100)*'NSW Apr 2018'!AJ18,('NSW Apr 2018'!K18-'NSW Apr 2018'!J18)*('NSW Apr 2018'!V18/100)*'NSW Apr 2018'!AJ18))</f>
        <v>466.20000000000005</v>
      </c>
      <c r="M24" s="119">
        <f>IF($C$5*'NSW Apr 2018'!AL18/'NSW Apr 2018'!AJ18&lt;'NSW Apr 2018'!K18,0,IF($C$5*'NSW Apr 2018'!AL18/'NSW Apr 2018'!AJ18&lt;='NSW Apr 2018'!L18,($C$5*'NSW Apr 2018'!AL18/'NSW Apr 2018'!AJ18-'NSW Apr 2018'!K18)*('NSW Apr 2018'!W18/100)*'NSW Apr 2018'!AJ18,('NSW Apr 2018'!L18-'NSW Apr 2018'!K18)*('NSW Apr 2018'!W18/100)*'NSW Apr 2018'!AJ18))</f>
        <v>329.00000000000011</v>
      </c>
      <c r="N24" s="136">
        <f>IF($C$5*'NSW Apr 2018'!AL18/'NSW Apr 2018'!AJ18&lt;'NSW Apr 2018'!L18,0,IF($C$5*'NSW Apr 2018'!AL18/'NSW Apr 2018'!AJ18&lt;='NSW Apr 2018'!M18,($C$5*'NSW Apr 2018'!AL18/'NSW Apr 2018'!AJ18-'NSW Apr 2018'!L18)*('NSW Apr 2018'!X18/100)*'NSW Apr 2018'!AJ18,('NSW Apr 2018'!M18-'NSW Apr 2018'!L18)*('NSW Apr 2018'!X18/100)*'NSW Apr 2018'!AJ18))</f>
        <v>0</v>
      </c>
      <c r="O24" s="119">
        <f>IF($C$5*'NSW Apr 2018'!AL18/'NSW Apr 2018'!AJ18&lt;'NSW Apr 2018'!M18,0,IF($C$5*'NSW Apr 2018'!AL18/'NSW Apr 2018'!AJ18&lt;='NSW Apr 2018'!N18,($C$5*'NSW Apr 2018'!AL18/'NSW Apr 2018'!AJ18-'NSW Apr 2018'!M18)*('NSW Apr 2018'!Y18/100)*'NSW Apr 2018'!AJ18,('NSW Apr 2018'!N18-'NSW Apr 2018'!M18)*('NSW Apr 2018'!Y18/100)*'NSW Apr 2018'!AJ18))</f>
        <v>0</v>
      </c>
      <c r="P24" s="136">
        <f>IF(($C$5*'NSW Apr 2018'!AL18/'NSW Apr 2018'!AJ18&gt;'NSW Apr 2018'!N18),($C$5*'NSW Apr 2018'!AL18/'NSW Apr 2018'!AJ18-'NSW Apr 2018'!N18)*'NSW Apr 2018'!Z18/100*'NSW Apr 2018'!AJ19,0)</f>
        <v>0</v>
      </c>
      <c r="Q24" s="122">
        <f t="shared" si="1"/>
        <v>2891</v>
      </c>
      <c r="R24" s="83">
        <f>'NSW Apr 2018'!AM18</f>
        <v>0</v>
      </c>
      <c r="S24" s="86">
        <f>'NSW Apr 2018'!AN18</f>
        <v>14</v>
      </c>
      <c r="T24" s="83">
        <f>'NSW Apr 2018'!AO18</f>
        <v>0</v>
      </c>
      <c r="U24" s="86">
        <f>'NSW Apr 2018'!AP18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Apr 2018'!AW18</f>
        <v>24</v>
      </c>
      <c r="AA24" s="125" t="str">
        <f>'NSW Apr 2018'!AX18</f>
        <v>y</v>
      </c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</row>
    <row r="25" spans="1:142" ht="23" customHeight="1" thickBot="1">
      <c r="A25" s="430"/>
      <c r="B25" s="87" t="str">
        <f>'NSW Apr 2018'!F19</f>
        <v>Origin Energy</v>
      </c>
      <c r="C25" s="87" t="str">
        <f>'NSW Apr 2018'!G19</f>
        <v>Business Saver</v>
      </c>
      <c r="D25" s="146">
        <f>365*'NSW Apr 2018'!H19/100</f>
        <v>283.64149999999995</v>
      </c>
      <c r="E25" s="147">
        <f>IF($C$5*'NSW Apr 2018'!AK19/'NSW Apr 2018'!AI19&gt;='NSW Apr 2018'!J19,('NSW Apr 2018'!J19*'NSW Apr 2018'!O19/100)*'NSW Apr 2018'!AI19,($C$5*'NSW Apr 2018'!AK19/'NSW Apr 2018'!AI19*'NSW Apr 2018'!O19/100)*'NSW Apr 2018'!AI19)</f>
        <v>216</v>
      </c>
      <c r="F25" s="155">
        <f>IF($C$5*'NSW Apr 2018'!AK19/'NSW Apr 2018'!AI19&lt;'NSW Apr 2018'!J19,0,IF($C$5*'NSW Apr 2018'!AK19/'NSW Apr 2018'!AI19&lt;='NSW Apr 2018'!K19,($C$5*'NSW Apr 2018'!AK19/'NSW Apr 2018'!AI19-'NSW Apr 2018'!J19)*('NSW Apr 2018'!P19/100)*'NSW Apr 2018'!AI19,('NSW Apr 2018'!K19-'NSW Apr 2018'!J19)*('NSW Apr 2018'!P19/100)*'NSW Apr 2018'!AI19))</f>
        <v>893.8</v>
      </c>
      <c r="G25" s="146">
        <f>IF($C$5*'NSW Apr 2018'!AK19/'NSW Apr 2018'!AI19&lt;'NSW Apr 2018'!K19,0,IF($C$5*'NSW Apr 2018'!AK19/'NSW Apr 2018'!AI19&lt;='NSW Apr 2018'!L19,($C$5*'NSW Apr 2018'!AK19/'NSW Apr 2018'!AI19-'NSW Apr 2018'!K19)*('NSW Apr 2018'!Q19/100)*'NSW Apr 2018'!AI19,('NSW Apr 2018'!L19-'NSW Apr 2018'!K19)*('NSW Apr 2018'!Q19/100)*'NSW Apr 2018'!AI19))</f>
        <v>0</v>
      </c>
      <c r="H25" s="156">
        <f>IF($C$5*'NSW Apr 2018'!AK19/'NSW Apr 2018'!AI19&lt;'NSW Apr 2018'!L19,0,IF($C$5*'NSW Apr 2018'!AK19/'NSW Apr 2018'!AI19&lt;='NSW Apr 2018'!M19,($C$5*'NSW Apr 2018'!AK19/'NSW Apr 2018'!AI19-'NSW Apr 2018'!L19)*('NSW Apr 2018'!R19/100)*'NSW Apr 2018'!AI19,('NSW Apr 2018'!M19-'NSW Apr 2018'!L19)*('NSW Apr 2018'!R19/100)*'NSW Apr 2018'!AI19))</f>
        <v>0</v>
      </c>
      <c r="I25" s="147">
        <f>IF($C$5*'NSW Apr 2018'!AK19/'NSW Apr 2018'!AI19&lt;'NSW Apr 2018'!M19,0,IF($C$5*'NSW Apr 2018'!AK19/'NSW Apr 2018'!AI19&lt;='NSW Apr 2018'!N19,($C$5*'NSW Apr 2018'!AK19/'NSW Apr 2018'!AI19-'NSW Apr 2018'!M19)*('NSW Apr 2018'!S19/100)*'NSW Apr 2018'!AI19,('NSW Apr 2018'!N19-'NSW Apr 2018'!M19)*('NSW Apr 2018'!S19/100)*'NSW Apr 2018'!AI19))</f>
        <v>0</v>
      </c>
      <c r="J25" s="155">
        <f>IF(($C$5*'NSW Apr 2018'!AK19/'NSW Apr 2018'!AI19&gt;'NSW Apr 2018'!N19),($C$5*'NSW Apr 2018'!AK19/'NSW Apr 2018'!AI19-'NSW Apr 2018'!N19)*'NSW Apr 2018'!T19/100*'NSW Apr 2018'!AI19,0)</f>
        <v>0</v>
      </c>
      <c r="K25" s="146">
        <f>IF($C$5*'NSW Apr 2018'!AL19/'NSW Apr 2018'!AJ19&gt;='NSW Apr 2018'!J19,('NSW Apr 2018'!J19*'NSW Apr 2018'!U19/100)*'NSW Apr 2018'!AJ19,($C$5*'NSW Apr 2018'!AL19/'NSW Apr 2018'!AJ19*'NSW Apr 2018'!U19/100)*'NSW Apr 2018'!AJ19)</f>
        <v>216</v>
      </c>
      <c r="L25" s="155">
        <f>IF($C$5*'NSW Apr 2018'!AL19/'NSW Apr 2018'!AJ19&lt;'NSW Apr 2018'!J19,0,IF($C$5*'NSW Apr 2018'!AL19/'NSW Apr 2018'!AJ19&lt;='NSW Apr 2018'!K19,($C$5*'NSW Apr 2018'!AL19/'NSW Apr 2018'!AJ19-'NSW Apr 2018'!J19)*('NSW Apr 2018'!V19/100)*'NSW Apr 2018'!AJ19,('NSW Apr 2018'!K19-'NSW Apr 2018'!J19)*('NSW Apr 2018'!V19/100)*'NSW Apr 2018'!AJ19))</f>
        <v>893.8</v>
      </c>
      <c r="M25" s="146">
        <f>IF($C$5*'NSW Apr 2018'!AL19/'NSW Apr 2018'!AJ19&lt;'NSW Apr 2018'!K19,0,IF($C$5*'NSW Apr 2018'!AL19/'NSW Apr 2018'!AJ19&lt;='NSW Apr 2018'!L19,($C$5*'NSW Apr 2018'!AL19/'NSW Apr 2018'!AJ19-'NSW Apr 2018'!K19)*('NSW Apr 2018'!W19/100)*'NSW Apr 2018'!AJ19,('NSW Apr 2018'!L19-'NSW Apr 2018'!K19)*('NSW Apr 2018'!W19/100)*'NSW Apr 2018'!AJ19))</f>
        <v>0</v>
      </c>
      <c r="N25" s="155">
        <f>IF($C$5*'NSW Apr 2018'!AL19/'NSW Apr 2018'!AJ19&lt;'NSW Apr 2018'!L19,0,IF($C$5*'NSW Apr 2018'!AL19/'NSW Apr 2018'!AJ19&lt;='NSW Apr 2018'!M19,($C$5*'NSW Apr 2018'!AL19/'NSW Apr 2018'!AJ19-'NSW Apr 2018'!L19)*('NSW Apr 2018'!X19/100)*'NSW Apr 2018'!AJ19,('NSW Apr 2018'!M19-'NSW Apr 2018'!L19)*('NSW Apr 2018'!X19/100)*'NSW Apr 2018'!AJ19))</f>
        <v>0</v>
      </c>
      <c r="O25" s="146">
        <f>IF($C$5*'NSW Apr 2018'!AL19/'NSW Apr 2018'!AJ19&lt;'NSW Apr 2018'!M19,0,IF($C$5*'NSW Apr 2018'!AL19/'NSW Apr 2018'!AJ19&lt;='NSW Apr 2018'!N19,($C$5*'NSW Apr 2018'!AL19/'NSW Apr 2018'!AJ19-'NSW Apr 2018'!M19)*('NSW Apr 2018'!Y19/100)*'NSW Apr 2018'!AJ19,('NSW Apr 2018'!N19-'NSW Apr 2018'!M19)*('NSW Apr 2018'!Y19/100)*'NSW Apr 2018'!AJ19))</f>
        <v>0</v>
      </c>
      <c r="P25" s="155">
        <f>IF(($C$5*'NSW Apr 2018'!AL19/'NSW Apr 2018'!AJ19&gt;'NSW Apr 2018'!N19),($C$5*'NSW Apr 2018'!AL19/'NSW Apr 2018'!AJ19-'NSW Apr 2018'!N19)*'NSW Apr 2018'!Z19/100*'NSW Apr 2018'!AJ20,0)</f>
        <v>0</v>
      </c>
      <c r="Q25" s="149">
        <f t="shared" si="1"/>
        <v>2503.2415000000001</v>
      </c>
      <c r="R25" s="154">
        <f>'NSW Apr 2018'!AM19</f>
        <v>0</v>
      </c>
      <c r="S25" s="87">
        <f>'NSW Apr 2018'!AN19</f>
        <v>14</v>
      </c>
      <c r="T25" s="154">
        <f>'NSW Apr 2018'!AO19</f>
        <v>0</v>
      </c>
      <c r="U25" s="87">
        <f>'NSW Apr 2018'!AP19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Apr 2018'!AW19</f>
        <v>12</v>
      </c>
      <c r="AA25" s="153" t="str">
        <f>'NSW Apr 2018'!AX19</f>
        <v>y</v>
      </c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</row>
    <row r="26" spans="1:142" ht="23" customHeight="1" thickTop="1">
      <c r="A26" s="429" t="str">
        <f>'NSW Apr 2018'!D20</f>
        <v>Envestra Tumut</v>
      </c>
      <c r="B26" s="130" t="str">
        <f>'NSW Apr 2018'!F20</f>
        <v>Origin Energy</v>
      </c>
      <c r="C26" s="130" t="str">
        <f>'NSW Apr 2018'!G20</f>
        <v>Business Saver</v>
      </c>
      <c r="D26" s="121">
        <f>365*'NSW Apr 2018'!H20/100</f>
        <v>344.99799999999993</v>
      </c>
      <c r="E26" s="159">
        <f>IF($C$5*'NSW Apr 2018'!AK20/'NSW Apr 2018'!AI20&gt;='NSW Apr 2018'!J20,('NSW Apr 2018'!J20*'NSW Apr 2018'!O20/100)*'NSW Apr 2018'!AI20,($C$5*'NSW Apr 2018'!AK20/'NSW Apr 2018'!AI20*'NSW Apr 2018'!O20/100)*'NSW Apr 2018'!AI20)</f>
        <v>1160</v>
      </c>
      <c r="F26" s="121">
        <f>IF($C$5*'NSW Apr 2018'!AK20/'NSW Apr 2018'!AI20&lt;'NSW Apr 2018'!J20,0,IF($C$5*'NSW Apr 2018'!AK20/'NSW Apr 2018'!AI20&lt;='NSW Apr 2018'!K20,($C$5*'NSW Apr 2018'!AK20/'NSW Apr 2018'!AI20-'NSW Apr 2018'!J20)*('NSW Apr 2018'!P20/100)*'NSW Apr 2018'!AI20,('NSW Apr 2018'!K20-'NSW Apr 2018'!J20)*('NSW Apr 2018'!P20/100)*'NSW Apr 2018'!AI20))</f>
        <v>0</v>
      </c>
      <c r="G26" s="121">
        <f>IF($C$5*'NSW Apr 2018'!AK20/'NSW Apr 2018'!AI20&lt;'NSW Apr 2018'!K20,0,IF($C$5*'NSW Apr 2018'!AK20/'NSW Apr 2018'!AI20&lt;='NSW Apr 2018'!L20,($C$5*'NSW Apr 2018'!AK20/'NSW Apr 2018'!AI20-'NSW Apr 2018'!K20)*('NSW Apr 2018'!Q20/100)*'NSW Apr 2018'!AI20,('NSW Apr 2018'!L20-'NSW Apr 2018'!K20)*('NSW Apr 2018'!Q20/100)*'NSW Apr 2018'!AI20))</f>
        <v>0</v>
      </c>
      <c r="H26" s="159">
        <f>IF($C$5*'NSW Apr 2018'!AK20/'NSW Apr 2018'!AI20&lt;'NSW Apr 2018'!L20,0,IF($C$5*'NSW Apr 2018'!AK20/'NSW Apr 2018'!AI20&lt;='NSW Apr 2018'!M20,($C$5*'NSW Apr 2018'!AK20/'NSW Apr 2018'!AI20-'NSW Apr 2018'!L20)*('NSW Apr 2018'!R20/100)*'NSW Apr 2018'!AI20,('NSW Apr 2018'!M20-'NSW Apr 2018'!L20)*('NSW Apr 2018'!R20/100)*'NSW Apr 2018'!AI20))</f>
        <v>0</v>
      </c>
      <c r="I26" s="159">
        <f>IF($C$5*'NSW Apr 2018'!AK20/'NSW Apr 2018'!AI20&lt;'NSW Apr 2018'!M20,0,IF($C$5*'NSW Apr 2018'!AK20/'NSW Apr 2018'!AI20&lt;='NSW Apr 2018'!N20,($C$5*'NSW Apr 2018'!AK20/'NSW Apr 2018'!AI20-'NSW Apr 2018'!M20)*('NSW Apr 2018'!S20/100)*'NSW Apr 2018'!AI20,('NSW Apr 2018'!N20-'NSW Apr 2018'!M20)*('NSW Apr 2018'!S20/100)*'NSW Apr 2018'!AI20))</f>
        <v>0</v>
      </c>
      <c r="J26" s="121">
        <f>IF(($C$5*'NSW Apr 2018'!AK20/'NSW Apr 2018'!AI20&gt;'NSW Apr 2018'!N20),($C$5*'NSW Apr 2018'!AK20/'NSW Apr 2018'!AI20-'NSW Apr 2018'!N20)*'NSW Apr 2018'!T20/100*'NSW Apr 2018'!AI20,0)</f>
        <v>0</v>
      </c>
      <c r="K26" s="121">
        <f>IF($C$5*'NSW Apr 2018'!AL20/'NSW Apr 2018'!AJ20&gt;='NSW Apr 2018'!J20,('NSW Apr 2018'!J20*'NSW Apr 2018'!U20/100)*'NSW Apr 2018'!AJ20,($C$5*'NSW Apr 2018'!AL20/'NSW Apr 2018'!AJ20*'NSW Apr 2018'!U20/100)*'NSW Apr 2018'!AJ20)</f>
        <v>1160</v>
      </c>
      <c r="L26" s="121">
        <f>IF($C$5*'NSW Apr 2018'!AL20/'NSW Apr 2018'!AJ20&lt;'NSW Apr 2018'!J20,0,IF($C$5*'NSW Apr 2018'!AL20/'NSW Apr 2018'!AJ20&lt;='NSW Apr 2018'!K20,($C$5*'NSW Apr 2018'!AL20/'NSW Apr 2018'!AJ20-'NSW Apr 2018'!J20)*('NSW Apr 2018'!V20/100)*'NSW Apr 2018'!AJ20,('NSW Apr 2018'!K20-'NSW Apr 2018'!J20)*('NSW Apr 2018'!V20/100)*'NSW Apr 2018'!AJ20))</f>
        <v>0</v>
      </c>
      <c r="M26" s="121">
        <f>IF($C$5*'NSW Apr 2018'!AL20/'NSW Apr 2018'!AJ20&lt;'NSW Apr 2018'!K20,0,IF($C$5*'NSW Apr 2018'!AL20/'NSW Apr 2018'!AJ20&lt;='NSW Apr 2018'!L20,($C$5*'NSW Apr 2018'!AL20/'NSW Apr 2018'!AJ20-'NSW Apr 2018'!K20)*('NSW Apr 2018'!W20/100)*'NSW Apr 2018'!AJ20,('NSW Apr 2018'!L20-'NSW Apr 2018'!K20)*('NSW Apr 2018'!W20/100)*'NSW Apr 2018'!AJ20))</f>
        <v>0</v>
      </c>
      <c r="N26" s="121">
        <f>IF($C$5*'NSW Apr 2018'!AL20/'NSW Apr 2018'!AJ20&lt;'NSW Apr 2018'!L20,0,IF($C$5*'NSW Apr 2018'!AL20/'NSW Apr 2018'!AJ20&lt;='NSW Apr 2018'!M20,($C$5*'NSW Apr 2018'!AL20/'NSW Apr 2018'!AJ20-'NSW Apr 2018'!L20)*('NSW Apr 2018'!X20/100)*'NSW Apr 2018'!AJ20,('NSW Apr 2018'!M20-'NSW Apr 2018'!L20)*('NSW Apr 2018'!X20/100)*'NSW Apr 2018'!AJ20))</f>
        <v>0</v>
      </c>
      <c r="O26" s="119">
        <f>IF($C$5*'NSW Apr 2018'!AL20/'NSW Apr 2018'!AJ20&lt;'NSW Apr 2018'!M20,0,IF($C$5*'NSW Apr 2018'!AL20/'NSW Apr 2018'!AJ20&lt;='NSW Apr 2018'!N20,($C$5*'NSW Apr 2018'!AL20/'NSW Apr 2018'!AJ20-'NSW Apr 2018'!M20)*('NSW Apr 2018'!Y20/100)*'NSW Apr 2018'!AJ20,('NSW Apr 2018'!N20-'NSW Apr 2018'!M20)*('NSW Apr 2018'!Y20/100)*'NSW Apr 2018'!AJ20))</f>
        <v>0</v>
      </c>
      <c r="P26" s="121">
        <f>IF(($C$5*'NSW Apr 2018'!AL20/'NSW Apr 2018'!AJ20&gt;'NSW Apr 2018'!N20),($C$5*'NSW Apr 2018'!AL20/'NSW Apr 2018'!AJ20-'NSW Apr 2018'!N20)*'NSW Apr 2018'!Z20/100*'NSW Apr 2018'!AJ21,0)</f>
        <v>0</v>
      </c>
      <c r="Q26" s="145">
        <f t="shared" si="1"/>
        <v>2664.998</v>
      </c>
      <c r="R26" s="130">
        <f>'NSW Apr 2018'!AM20</f>
        <v>0</v>
      </c>
      <c r="S26" s="130">
        <f>'NSW Apr 2018'!AN20</f>
        <v>14</v>
      </c>
      <c r="T26" s="130">
        <f>'NSW Apr 2018'!AO20</f>
        <v>0</v>
      </c>
      <c r="U26" s="130">
        <f>'NSW Apr 2018'!AP20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Apr 2018'!AW20</f>
        <v>12</v>
      </c>
      <c r="AA26" s="143" t="str">
        <f>'NSW Apr 2018'!AX20</f>
        <v>y</v>
      </c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</row>
    <row r="27" spans="1:142" ht="23" customHeight="1" thickBot="1">
      <c r="A27" s="430"/>
      <c r="B27" s="87" t="str">
        <f>'NSW Apr 2018'!F21</f>
        <v>Red Energy</v>
      </c>
      <c r="C27" s="87" t="str">
        <f>'NSW Apr 2018'!G21</f>
        <v xml:space="preserve">Easy Saver </v>
      </c>
      <c r="D27" s="146">
        <f>365*'NSW Apr 2018'!H21/100</f>
        <v>339.45</v>
      </c>
      <c r="E27" s="147">
        <f>IF($C$5*'NSW Apr 2018'!AK21/'NSW Apr 2018'!AI21&gt;='NSW Apr 2018'!J21,('NSW Apr 2018'!J21*'NSW Apr 2018'!O21/100)*'NSW Apr 2018'!AI21,($C$5*'NSW Apr 2018'!AK21/'NSW Apr 2018'!AI21*'NSW Apr 2018'!O21/100)*'NSW Apr 2018'!AI21)</f>
        <v>1075</v>
      </c>
      <c r="F27" s="155">
        <f>IF($C$5*'NSW Apr 2018'!AK21/'NSW Apr 2018'!AI21&lt;'NSW Apr 2018'!J21,0,IF($C$5*'NSW Apr 2018'!AK21/'NSW Apr 2018'!AI21&lt;='NSW Apr 2018'!K21,($C$5*'NSW Apr 2018'!AK21/'NSW Apr 2018'!AI21-'NSW Apr 2018'!J21)*('NSW Apr 2018'!P21/100)*'NSW Apr 2018'!AI21,('NSW Apr 2018'!K21-'NSW Apr 2018'!J21)*('NSW Apr 2018'!P21/100)*'NSW Apr 2018'!AI21))</f>
        <v>0</v>
      </c>
      <c r="G27" s="146">
        <f>IF($C$5*'NSW Apr 2018'!AK21/'NSW Apr 2018'!AI21&lt;'NSW Apr 2018'!K21,0,IF($C$5*'NSW Apr 2018'!AK21/'NSW Apr 2018'!AI21&lt;='NSW Apr 2018'!L21,($C$5*'NSW Apr 2018'!AK21/'NSW Apr 2018'!AI21-'NSW Apr 2018'!K21)*('NSW Apr 2018'!Q21/100)*'NSW Apr 2018'!AI21,('NSW Apr 2018'!L21-'NSW Apr 2018'!K21)*('NSW Apr 2018'!Q21/100)*'NSW Apr 2018'!AI21))</f>
        <v>0</v>
      </c>
      <c r="H27" s="156">
        <f>IF($C$5*'NSW Apr 2018'!AK21/'NSW Apr 2018'!AI21&lt;'NSW Apr 2018'!L21,0,IF($C$5*'NSW Apr 2018'!AK21/'NSW Apr 2018'!AI21&lt;='NSW Apr 2018'!M21,($C$5*'NSW Apr 2018'!AK21/'NSW Apr 2018'!AI21-'NSW Apr 2018'!L21)*('NSW Apr 2018'!R21/100)*'NSW Apr 2018'!AI21,('NSW Apr 2018'!M21-'NSW Apr 2018'!L21)*('NSW Apr 2018'!R21/100)*'NSW Apr 2018'!AI21))</f>
        <v>0</v>
      </c>
      <c r="I27" s="147">
        <f>IF($C$5*'NSW Apr 2018'!AK21/'NSW Apr 2018'!AI21&lt;'NSW Apr 2018'!M21,0,IF($C$5*'NSW Apr 2018'!AK21/'NSW Apr 2018'!AI21&lt;='NSW Apr 2018'!N21,($C$5*'NSW Apr 2018'!AK21/'NSW Apr 2018'!AI21-'NSW Apr 2018'!M21)*('NSW Apr 2018'!S21/100)*'NSW Apr 2018'!AI21,('NSW Apr 2018'!N21-'NSW Apr 2018'!M21)*('NSW Apr 2018'!S21/100)*'NSW Apr 2018'!AI21))</f>
        <v>0</v>
      </c>
      <c r="J27" s="155">
        <f>IF(($C$5*'NSW Apr 2018'!AK21/'NSW Apr 2018'!AI21&gt;'NSW Apr 2018'!N21),($C$5*'NSW Apr 2018'!AK21/'NSW Apr 2018'!AI21-'NSW Apr 2018'!N21)*'NSW Apr 2018'!T21/100*'NSW Apr 2018'!AI21,0)</f>
        <v>0</v>
      </c>
      <c r="K27" s="146">
        <f>IF($C$5*'NSW Apr 2018'!AL21/'NSW Apr 2018'!AJ21&gt;='NSW Apr 2018'!J21,('NSW Apr 2018'!J21*'NSW Apr 2018'!U21/100)*'NSW Apr 2018'!AJ21,($C$5*'NSW Apr 2018'!AL21/'NSW Apr 2018'!AJ21*'NSW Apr 2018'!U21/100)*'NSW Apr 2018'!AJ21)</f>
        <v>1075</v>
      </c>
      <c r="L27" s="155">
        <f>IF($C$5*'NSW Apr 2018'!AL21/'NSW Apr 2018'!AJ21&lt;'NSW Apr 2018'!J21,0,IF($C$5*'NSW Apr 2018'!AL21/'NSW Apr 2018'!AJ21&lt;='NSW Apr 2018'!K21,($C$5*'NSW Apr 2018'!AL21/'NSW Apr 2018'!AJ21-'NSW Apr 2018'!J21)*('NSW Apr 2018'!V21/100)*'NSW Apr 2018'!AJ21,('NSW Apr 2018'!K21-'NSW Apr 2018'!J21)*('NSW Apr 2018'!V21/100)*'NSW Apr 2018'!AJ21))</f>
        <v>0</v>
      </c>
      <c r="M27" s="146">
        <f>IF($C$5*'NSW Apr 2018'!AL21/'NSW Apr 2018'!AJ21&lt;'NSW Apr 2018'!K21,0,IF($C$5*'NSW Apr 2018'!AL21/'NSW Apr 2018'!AJ21&lt;='NSW Apr 2018'!L21,($C$5*'NSW Apr 2018'!AL21/'NSW Apr 2018'!AJ21-'NSW Apr 2018'!K21)*('NSW Apr 2018'!W21/100)*'NSW Apr 2018'!AJ21,('NSW Apr 2018'!L21-'NSW Apr 2018'!K21)*('NSW Apr 2018'!W21/100)*'NSW Apr 2018'!AJ21))</f>
        <v>0</v>
      </c>
      <c r="N27" s="155">
        <f>IF($C$5*'NSW Apr 2018'!AL21/'NSW Apr 2018'!AJ21&lt;'NSW Apr 2018'!L21,0,IF($C$5*'NSW Apr 2018'!AL21/'NSW Apr 2018'!AJ21&lt;='NSW Apr 2018'!M21,($C$5*'NSW Apr 2018'!AL21/'NSW Apr 2018'!AJ21-'NSW Apr 2018'!L21)*('NSW Apr 2018'!X21/100)*'NSW Apr 2018'!AJ21,('NSW Apr 2018'!M21-'NSW Apr 2018'!L21)*('NSW Apr 2018'!X21/100)*'NSW Apr 2018'!AJ21))</f>
        <v>0</v>
      </c>
      <c r="O27" s="146">
        <f>IF($C$5*'NSW Apr 2018'!AL21/'NSW Apr 2018'!AJ21&lt;'NSW Apr 2018'!M21,0,IF($C$5*'NSW Apr 2018'!AL21/'NSW Apr 2018'!AJ21&lt;='NSW Apr 2018'!N21,($C$5*'NSW Apr 2018'!AL21/'NSW Apr 2018'!AJ21-'NSW Apr 2018'!M21)*('NSW Apr 2018'!Y21/100)*'NSW Apr 2018'!AJ21,('NSW Apr 2018'!N21-'NSW Apr 2018'!M21)*('NSW Apr 2018'!Y21/100)*'NSW Apr 2018'!AJ21))</f>
        <v>0</v>
      </c>
      <c r="P27" s="155">
        <f>IF(($C$5*'NSW Apr 2018'!AL21/'NSW Apr 2018'!AJ21&gt;'NSW Apr 2018'!N21),($C$5*'NSW Apr 2018'!AL21/'NSW Apr 2018'!AJ21-'NSW Apr 2018'!N21)*'NSW Apr 2018'!Z21/100*'NSW Apr 2018'!#REF!,0)</f>
        <v>0</v>
      </c>
      <c r="Q27" s="161">
        <f t="shared" si="1"/>
        <v>2489.4499999999998</v>
      </c>
      <c r="R27" s="87">
        <f>'NSW Apr 2018'!AM21</f>
        <v>0</v>
      </c>
      <c r="S27" s="87">
        <f>'NSW Apr 2018'!AN21</f>
        <v>0</v>
      </c>
      <c r="T27" s="87">
        <f>'NSW Apr 2018'!AO21</f>
        <v>10</v>
      </c>
      <c r="U27" s="87">
        <f>'NSW Apr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Apr 2018'!AW21</f>
        <v>0</v>
      </c>
      <c r="AA27" s="162" t="str">
        <f>'NSW Apr 2018'!AX21</f>
        <v>n</v>
      </c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</row>
    <row r="28" spans="1:142" ht="23" customHeight="1" thickTop="1" thickBot="1">
      <c r="A28" s="118" t="str">
        <f>'NSW Apr 2018'!D22</f>
        <v>Envestra Wagga Wagga</v>
      </c>
      <c r="B28" s="163" t="str">
        <f>'NSW Apr 2018'!F22</f>
        <v>Origin Energy</v>
      </c>
      <c r="C28" s="163" t="str">
        <f>'NSW Apr 2018'!G22</f>
        <v>Business Saver</v>
      </c>
      <c r="D28" s="164">
        <f>365*'NSW Apr 2018'!H22/100</f>
        <v>430.55399999999992</v>
      </c>
      <c r="E28" s="165">
        <f>($C$5*'NSW Apr 2018'!O22/100)/2</f>
        <v>875</v>
      </c>
      <c r="F28" s="166">
        <f>IF($C$5*'NSW Apr 2018'!AK22/'NSW Apr 2018'!AI22&lt;'NSW Apr 2018'!J22,0,IF($C$5*'NSW Apr 2018'!AK22/'NSW Apr 2018'!AI22&lt;='NSW Apr 2018'!K22,($C$5*'NSW Apr 2018'!AK22/'NSW Apr 2018'!AI22-'NSW Apr 2018'!J22)*('NSW Apr 2018'!P22/100)*'NSW Apr 2018'!AI22,('NSW Apr 2018'!K22-'NSW Apr 2018'!J22)*('NSW Apr 2018'!P22/100)*'NSW Apr 2018'!AI22))</f>
        <v>0</v>
      </c>
      <c r="G28" s="164">
        <f>IF($C$5*'NSW Apr 2018'!AK22/'NSW Apr 2018'!AI22&lt;'NSW Apr 2018'!K22,0,IF($C$5*'NSW Apr 2018'!AK22/'NSW Apr 2018'!AI22&lt;='NSW Apr 2018'!L22,($C$5*'NSW Apr 2018'!AK22/'NSW Apr 2018'!AI22-'NSW Apr 2018'!K22)*('NSW Apr 2018'!Q22/100)*'NSW Apr 2018'!AI22,('NSW Apr 2018'!L22-'NSW Apr 2018'!K22)*('NSW Apr 2018'!Q22/100)*'NSW Apr 2018'!AI22))</f>
        <v>0</v>
      </c>
      <c r="H28" s="167">
        <f>IF($C$5*'NSW Apr 2018'!AK22/'NSW Apr 2018'!AI22&lt;'NSW Apr 2018'!L22,0,IF($C$5*'NSW Apr 2018'!AK22/'NSW Apr 2018'!AI22&lt;='NSW Apr 2018'!M22,($C$5*'NSW Apr 2018'!AK22/'NSW Apr 2018'!AI22-'NSW Apr 2018'!L22)*('NSW Apr 2018'!R22/100)*'NSW Apr 2018'!AI22,('NSW Apr 2018'!M22-'NSW Apr 2018'!L22)*('NSW Apr 2018'!R22/100)*'NSW Apr 2018'!AI22))</f>
        <v>0</v>
      </c>
      <c r="I28" s="165">
        <f>IF($C$5*'NSW Apr 2018'!AK22/'NSW Apr 2018'!AI22&lt;'NSW Apr 2018'!M22,0,IF($C$5*'NSW Apr 2018'!AK22/'NSW Apr 2018'!AI22&lt;='NSW Apr 2018'!N22,($C$5*'NSW Apr 2018'!AK22/'NSW Apr 2018'!AI22-'NSW Apr 2018'!M22)*('NSW Apr 2018'!S22/100)*'NSW Apr 2018'!AI22,('NSW Apr 2018'!N22-'NSW Apr 2018'!M22)*('NSW Apr 2018'!S22/100)*'NSW Apr 2018'!AI22))</f>
        <v>0</v>
      </c>
      <c r="J28" s="166">
        <f>IF(($C$5*'NSW Apr 2018'!AK22/'NSW Apr 2018'!AI22&gt;'NSW Apr 2018'!N22),($C$5*'NSW Apr 2018'!AK22/'NSW Apr 2018'!AI22-'NSW Apr 2018'!N22)*'NSW Apr 2018'!T22/100*'NSW Apr 2018'!AI22,0)</f>
        <v>0</v>
      </c>
      <c r="K28" s="164">
        <f>($C$5*'NSW Apr 2018'!U22/100)/2</f>
        <v>875</v>
      </c>
      <c r="L28" s="166">
        <v>0</v>
      </c>
      <c r="M28" s="164">
        <v>0</v>
      </c>
      <c r="N28" s="166">
        <v>0</v>
      </c>
      <c r="O28" s="164">
        <f>IF($C$5*'NSW Apr 2018'!AL22/'NSW Apr 2018'!AJ22&lt;'NSW Apr 2018'!M22,0,IF($C$5*'NSW Apr 2018'!AL22/'NSW Apr 2018'!AJ22&lt;='NSW Apr 2018'!N22,($C$5*'NSW Apr 2018'!AL22/'NSW Apr 2018'!AJ22-'NSW Apr 2018'!M22)*('NSW Apr 2018'!Y22/100)*'NSW Apr 2018'!AJ22,('NSW Apr 2018'!N22-'NSW Apr 2018'!M22)*('NSW Apr 2018'!Y22/100)*'NSW Apr 2018'!AJ22))</f>
        <v>0</v>
      </c>
      <c r="P28" s="166">
        <f>IF(($C$5*'NSW Apr 2018'!AL22/'NSW Apr 2018'!AJ22&gt;'NSW Apr 2018'!N22),($C$5*'NSW Apr 2018'!AL22/'NSW Apr 2018'!AJ22-'NSW Apr 2018'!N22)*'NSW Apr 2018'!Z22/100*'NSW Apr 2018'!AJ22,0)</f>
        <v>0</v>
      </c>
      <c r="Q28" s="168">
        <f t="shared" si="1"/>
        <v>2180.5540000000001</v>
      </c>
      <c r="R28" s="169">
        <f>'NSW Apr 2018'!AM22</f>
        <v>0</v>
      </c>
      <c r="S28" s="163">
        <f>'NSW Apr 2018'!AN22</f>
        <v>14</v>
      </c>
      <c r="T28" s="169">
        <f>'NSW Apr 2018'!AO22</f>
        <v>0</v>
      </c>
      <c r="U28" s="163">
        <f>'NSW Apr 2018'!AP22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Apr 2018'!AW22</f>
        <v>12</v>
      </c>
      <c r="AA28" s="172" t="str">
        <f>'NSW Apr 2018'!AX22</f>
        <v>y</v>
      </c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</row>
  </sheetData>
  <sheetProtection algorithmName="SHA-512" hashValue="YVgZJh2pdIZvQhcKJVVsEg82HmawiR7agxZURB/uT7fB4RBn9N2O0sIg7J2SaBKL0tVlSwWOfo6ZcMOklTuJig==" saltValue="UCvJss8crvK3OQmCONvXw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GL554"/>
  <sheetViews>
    <sheetView workbookViewId="0">
      <selection activeCell="G19" sqref="G19"/>
    </sheetView>
  </sheetViews>
  <sheetFormatPr baseColWidth="10" defaultRowHeight="13"/>
  <cols>
    <col min="1" max="1" width="24.1640625" style="77" customWidth="1"/>
    <col min="2" max="2" width="14" style="77" bestFit="1" customWidth="1"/>
    <col min="3" max="3" width="1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6" customWidth="1"/>
    <col min="38" max="194" width="10.83203125" style="96"/>
    <col min="195" max="16384" width="10.83203125" style="77"/>
  </cols>
  <sheetData>
    <row r="1" spans="1:194" s="96" customFormat="1" ht="14">
      <c r="A1" s="95" t="s">
        <v>55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</row>
    <row r="2" spans="1:194" s="96" customFormat="1" ht="14">
      <c r="A2" s="97" t="s">
        <v>190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</row>
    <row r="3" spans="1:194" s="96" customFormat="1" ht="15" thickBot="1">
      <c r="A3" s="95"/>
      <c r="B3" s="98"/>
      <c r="C3" s="95"/>
      <c r="D3" s="95"/>
      <c r="E3" s="95"/>
      <c r="F3" s="95"/>
      <c r="G3" s="95"/>
      <c r="H3" s="98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</row>
    <row r="4" spans="1:194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</row>
    <row r="5" spans="1:194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</row>
    <row r="6" spans="1:194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</row>
    <row r="7" spans="1:194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</row>
    <row r="8" spans="1:194" ht="23" customHeight="1">
      <c r="A8" s="432" t="str">
        <f>'NSW Oct 2017'!D2</f>
        <v>Jemena Sydney</v>
      </c>
      <c r="B8" s="86" t="str">
        <f>'NSW Oct 2017'!F2</f>
        <v>AGL</v>
      </c>
      <c r="C8" s="86" t="str">
        <f>'NSW Oct 2017'!G2</f>
        <v>Business Savers</v>
      </c>
      <c r="D8" s="119">
        <f>365*'NSW Oct 2017'!H2/100</f>
        <v>273.75</v>
      </c>
      <c r="E8" s="120">
        <f>($C$5*'NSW Oct 2017'!O2/100)/2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Oct 2017'!O2/100)/2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Oct 2017'!AM2</f>
        <v>0</v>
      </c>
      <c r="S8" s="86">
        <f>'NSW Oct 2017'!AN2</f>
        <v>14</v>
      </c>
      <c r="T8" s="86">
        <f>'NSW Oct 2017'!AO2</f>
        <v>0</v>
      </c>
      <c r="U8" s="130">
        <f>'NSW Oct 2017'!AP2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Oct 2017'!AW2</f>
        <v>0</v>
      </c>
      <c r="AA8" s="125" t="str">
        <f>'NSW Oct 2017'!AX2</f>
        <v>n</v>
      </c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</row>
    <row r="9" spans="1:194" s="85" customFormat="1" ht="23" customHeight="1">
      <c r="A9" s="431"/>
      <c r="B9" s="86" t="str">
        <f>'NSW Oct 2017'!F3</f>
        <v>Covau</v>
      </c>
      <c r="C9" s="86" t="str">
        <f>'NSW Oct 2017'!G3</f>
        <v>Freedom</v>
      </c>
      <c r="D9" s="119">
        <f>365*'NSW Oct 2017'!H3/100</f>
        <v>273.75</v>
      </c>
      <c r="E9" s="120">
        <f>IF($C$5*'NSW Oct 2017'!AK3/'NSW Oct 2017'!AI3&gt;='NSW Oct 2017'!J3,('NSW Oct 2017'!J3*'NSW Oct 2017'!O3/100)*'NSW Oct 2017'!AI3,($C$5*'NSW Oct 2017'!AK3/'NSW Oct 2017'!AI3*'NSW Oct 2017'!O3/100)*'NSW Oct 2017'!AI3)</f>
        <v>143.56649999999999</v>
      </c>
      <c r="F9" s="121">
        <f>IF($C$5*'NSW Oct 2017'!AK3/'NSW Oct 2017'!AI3&lt;'NSW Oct 2017'!J3,0,IF($C$5*'NSW Oct 2017'!AK3/'NSW Oct 2017'!AI3&lt;='NSW Oct 2017'!K3,($C$5*'NSW Oct 2017'!AK3/'NSW Oct 2017'!AI3-'NSW Oct 2017'!J3)*('NSW Oct 2017'!P3/100)*'NSW Oct 2017'!AI3,('NSW Oct 2017'!K3-'NSW Oct 2017'!J3)*('NSW Oct 2017'!P3/100)*'NSW Oct 2017'!AI3))</f>
        <v>89.890500000000003</v>
      </c>
      <c r="G9" s="119">
        <f>IF($C$5*'NSW Oct 2017'!AK3/'NSW Oct 2017'!AI3&lt;'NSW Oct 2017'!K3,0,IF($C$5*'NSW Oct 2017'!AK3/'NSW Oct 2017'!AI3&lt;='NSW Oct 2017'!L3,($C$5*'NSW Oct 2017'!AK3/'NSW Oct 2017'!AI3-'NSW Oct 2017'!K3)*('NSW Oct 2017'!Q3/100)*'NSW Oct 2017'!AI3,('NSW Oct 2017'!L3-'NSW Oct 2017'!K3)*('NSW Oct 2017'!Q3/100)*'NSW Oct 2017'!AI3))</f>
        <v>205.05869999999999</v>
      </c>
      <c r="H9" s="120">
        <f>IF($C$5*'NSW Oct 2017'!AK3/'NSW Oct 2017'!AI3&lt;'NSW Oct 2017'!L3,0,IF($C$5*'NSW Oct 2017'!AK3/'NSW Oct 2017'!AI3&lt;='NSW Oct 2017'!M3,($C$5*'NSW Oct 2017'!AK3/'NSW Oct 2017'!AI3-'NSW Oct 2017'!L3)*('NSW Oct 2017'!R3/100)*'NSW Oct 2017'!AI3,('NSW Oct 2017'!M3-'NSW Oct 2017'!L3)*('NSW Oct 2017'!R3/100)*'NSW Oct 2017'!AI3))</f>
        <v>779.04750000000001</v>
      </c>
      <c r="I9" s="120">
        <f>IF($C$5*'NSW Oct 2017'!AK3/'NSW Oct 2017'!AI3&lt;'NSW Oct 2017'!M3,0,IF($C$5*'NSW Oct 2017'!AK3/'NSW Oct 2017'!AI3&lt;='NSW Oct 2017'!N3,($C$5*'NSW Oct 2017'!AK3/'NSW Oct 2017'!AI3-'NSW Oct 2017'!M3)*('NSW Oct 2017'!S3/100)*'NSW Oct 2017'!AI3,('NSW Oct 2017'!N3-'NSW Oct 2017'!M3)*('NSW Oct 2017'!S3/100)*'NSW Oct 2017'!AI3))</f>
        <v>0</v>
      </c>
      <c r="J9" s="119">
        <f>IF(($C$5*'NSW Oct 2017'!AK3/'NSW Oct 2017'!AI3&gt;'NSW Oct 2017'!N3),($C$5*'NSW Oct 2017'!AK3/'NSW Oct 2017'!AI3-'NSW Oct 2017'!N3)*'NSW Oct 2017'!T3/100*'NSW Oct 2017'!AI3,0)</f>
        <v>0</v>
      </c>
      <c r="K9" s="119">
        <f>IF($C$5*'NSW Oct 2017'!AL3/'NSW Oct 2017'!AJ3&gt;='NSW Oct 2017'!J3,('NSW Oct 2017'!J3*'NSW Oct 2017'!U3/100)*'NSW Oct 2017'!AJ3,($C$5*'NSW Oct 2017'!AL3/'NSW Oct 2017'!AJ3*'NSW Oct 2017'!U3/100)*'NSW Oct 2017'!AJ3)</f>
        <v>143.56649999999999</v>
      </c>
      <c r="L9" s="119">
        <f>IF($C$5*'NSW Oct 2017'!AL3/'NSW Oct 2017'!AJ3&lt;'NSW Oct 2017'!J3,0,IF($C$5*'NSW Oct 2017'!AL3/'NSW Oct 2017'!AJ3&lt;='NSW Oct 2017'!K3,($C$5*'NSW Oct 2017'!AL3/'NSW Oct 2017'!AJ3-'NSW Oct 2017'!J3)*('NSW Oct 2017'!V3/100)*'NSW Oct 2017'!AJ3,('NSW Oct 2017'!K3-'NSW Oct 2017'!J3)*('NSW Oct 2017'!V3/100)*'NSW Oct 2017'!AJ3))</f>
        <v>89.890500000000003</v>
      </c>
      <c r="M9" s="119">
        <f>IF($C$5*'NSW Oct 2017'!AL3/'NSW Oct 2017'!AJ3&lt;'NSW Oct 2017'!K3,0,IF($C$5*'NSW Oct 2017'!AL3/'NSW Oct 2017'!AJ3&lt;='NSW Oct 2017'!L3,($C$5*'NSW Oct 2017'!AL3/'NSW Oct 2017'!AJ3-'NSW Oct 2017'!K3)*('NSW Oct 2017'!W3/100)*'NSW Oct 2017'!AJ3,('NSW Oct 2017'!L3-'NSW Oct 2017'!K3)*('NSW Oct 2017'!W3/100)*'NSW Oct 2017'!AJ3))</f>
        <v>205.05869999999999</v>
      </c>
      <c r="N9" s="119">
        <f>IF($C$5*'NSW Oct 2017'!AL3/'NSW Oct 2017'!AJ3&lt;'NSW Oct 2017'!L3,0,IF($C$5*'NSW Oct 2017'!AL3/'NSW Oct 2017'!AJ3&lt;='NSW Oct 2017'!M3,($C$5*'NSW Oct 2017'!AL3/'NSW Oct 2017'!AJ3-'NSW Oct 2017'!L3)*('NSW Oct 2017'!X3/100)*'NSW Oct 2017'!AJ3,('NSW Oct 2017'!M3-'NSW Oct 2017'!L3)*('NSW Oct 2017'!X3/100)*'NSW Oct 2017'!AJ3))</f>
        <v>779.04750000000001</v>
      </c>
      <c r="O9" s="119">
        <f>IF($C$5*'NSW Oct 2017'!AL3/'NSW Oct 2017'!AJ3&lt;'NSW Oct 2017'!M3,0,IF($C$5*'NSW Oct 2017'!AL3/'NSW Oct 2017'!AJ3&lt;='NSW Oct 2017'!N3,($C$5*'NSW Oct 2017'!AL3/'NSW Oct 2017'!AJ3-'NSW Oct 2017'!M3)*('NSW Oct 2017'!Y3/100)*'NSW Oct 2017'!AJ3,('NSW Oct 2017'!N3-'NSW Oct 2017'!M3)*('NSW Oct 2017'!Y3/100)*'NSW Oct 2017'!AJ3))</f>
        <v>0</v>
      </c>
      <c r="P9" s="119">
        <f>IF(($C$5*'NSW Oct 2017'!AL3/'NSW Oct 2017'!AJ3&gt;'NSW Oct 2017'!N3),($C$5*'NSW Oct 2017'!AL3/'NSW Oct 2017'!AJ3-'NSW Oct 2017'!N3)*'NSW Oct 2017'!Z3/100*'NSW Oct 2017'!AJ4,0)</f>
        <v>0</v>
      </c>
      <c r="Q9" s="122">
        <f t="shared" ref="Q9:Q28" si="1">SUM(D9:P9)</f>
        <v>2708.8764000000001</v>
      </c>
      <c r="R9" s="86">
        <f>'NSW Oct 2017'!AM3</f>
        <v>0</v>
      </c>
      <c r="S9" s="86">
        <f>'NSW Oct 2017'!AN3</f>
        <v>0</v>
      </c>
      <c r="T9" s="86">
        <f>'NSW Oct 2017'!AO3</f>
        <v>18</v>
      </c>
      <c r="U9" s="130">
        <f>'NSW Oct 2017'!AP3</f>
        <v>0</v>
      </c>
      <c r="V9" s="122">
        <f>Q9</f>
        <v>2708.8764000000001</v>
      </c>
      <c r="W9" s="122">
        <f>V9-(V9*T9/100)</f>
        <v>2221.278648</v>
      </c>
      <c r="X9" s="122">
        <f t="shared" si="0"/>
        <v>2979.7640400000005</v>
      </c>
      <c r="Y9" s="122">
        <f t="shared" si="0"/>
        <v>2443.4065128000002</v>
      </c>
      <c r="Z9" s="133">
        <f>'NSW Oct 2017'!AW3</f>
        <v>0</v>
      </c>
      <c r="AA9" s="125" t="str">
        <f>'NSW Oct 2017'!AX3</f>
        <v>n</v>
      </c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</row>
    <row r="10" spans="1:194" ht="23" customHeight="1">
      <c r="A10" s="431"/>
      <c r="B10" s="86" t="str">
        <f>'NSW Oct 2017'!F4</f>
        <v>EnergyAustralia</v>
      </c>
      <c r="C10" s="86" t="str">
        <f>'NSW Oct 2017'!G4</f>
        <v xml:space="preserve">Everyday Saver </v>
      </c>
      <c r="D10" s="119">
        <f>365*'NSW Oct 2017'!H4/100</f>
        <v>245.64500000000001</v>
      </c>
      <c r="E10" s="120">
        <f>IF($C$5*'NSW Oct 2017'!AK4/'NSW Oct 2017'!AI4&gt;='NSW Oct 2017'!J4,('NSW Oct 2017'!J4*'NSW Oct 2017'!O4/100)*'NSW Oct 2017'!AI4,($C$5*'NSW Oct 2017'!AK4/'NSW Oct 2017'!AI4*'NSW Oct 2017'!O4/100)*'NSW Oct 2017'!AI4)</f>
        <v>157.3638</v>
      </c>
      <c r="F10" s="121">
        <f>IF($C$5*'NSW Oct 2017'!AK4/'NSW Oct 2017'!AI4&lt;'NSW Oct 2017'!J4,0,IF($C$5*'NSW Oct 2017'!AK4/'NSW Oct 2017'!AI4&lt;='NSW Oct 2017'!K4,($C$5*'NSW Oct 2017'!AK4/'NSW Oct 2017'!AI4-'NSW Oct 2017'!J4)*('NSW Oct 2017'!P4/100)*'NSW Oct 2017'!AI4,('NSW Oct 2017'!K4-'NSW Oct 2017'!J4)*('NSW Oct 2017'!P4/100)*'NSW Oct 2017'!AI4))</f>
        <v>106.7679</v>
      </c>
      <c r="G10" s="119">
        <f>IF($C$5*'NSW Oct 2017'!AK4/'NSW Oct 2017'!AI4&lt;'NSW Oct 2017'!K4,0,IF($C$5*'NSW Oct 2017'!AK4/'NSW Oct 2017'!AI4&lt;='NSW Oct 2017'!L4,($C$5*'NSW Oct 2017'!AK4/'NSW Oct 2017'!AI4-'NSW Oct 2017'!K4)*('NSW Oct 2017'!Q4/100)*'NSW Oct 2017'!AI4,('NSW Oct 2017'!L4-'NSW Oct 2017'!K4)*('NSW Oct 2017'!Q4/100)*'NSW Oct 2017'!AI4))</f>
        <v>244.11750000000001</v>
      </c>
      <c r="H10" s="120">
        <f>IF($C$5*'NSW Oct 2017'!AK4/'NSW Oct 2017'!AI4&lt;'NSW Oct 2017'!L4,0,IF($C$5*'NSW Oct 2017'!AK4/'NSW Oct 2017'!AI4&lt;='NSW Oct 2017'!M4,($C$5*'NSW Oct 2017'!AK4/'NSW Oct 2017'!AI4-'NSW Oct 2017'!L4)*('NSW Oct 2017'!R4/100)*'NSW Oct 2017'!AI4,('NSW Oct 2017'!M4-'NSW Oct 2017'!L4)*('NSW Oct 2017'!R4/100)*'NSW Oct 2017'!AI4))</f>
        <v>927.43750000000011</v>
      </c>
      <c r="I10" s="120">
        <f>IF($C$5*'NSW Oct 2017'!AK4/'NSW Oct 2017'!AI4&lt;'NSW Oct 2017'!M4,0,IF($C$5*'NSW Oct 2017'!AK4/'NSW Oct 2017'!AI4&lt;='NSW Oct 2017'!N4,($C$5*'NSW Oct 2017'!AK4/'NSW Oct 2017'!AI4-'NSW Oct 2017'!M4)*('NSW Oct 2017'!S4/100)*'NSW Oct 2017'!AI4,('NSW Oct 2017'!N4-'NSW Oct 2017'!M4)*('NSW Oct 2017'!S4/100)*'NSW Oct 2017'!AI4))</f>
        <v>0</v>
      </c>
      <c r="J10" s="119">
        <f>IF(($C$5*'NSW Oct 2017'!AK4/'NSW Oct 2017'!AI4&gt;'NSW Oct 2017'!N4),($C$5*'NSW Oct 2017'!AK4/'NSW Oct 2017'!AI4-'NSW Oct 2017'!N4)*'NSW Oct 2017'!T4/100*'NSW Oct 2017'!AI4,0)</f>
        <v>0</v>
      </c>
      <c r="K10" s="119">
        <f>IF($C$5*'NSW Oct 2017'!AL4/'NSW Oct 2017'!AJ4&gt;='NSW Oct 2017'!J4,('NSW Oct 2017'!J4*'NSW Oct 2017'!U4/100)*'NSW Oct 2017'!AJ4,($C$5*'NSW Oct 2017'!AL4/'NSW Oct 2017'!AJ4*'NSW Oct 2017'!U4/100)*'NSW Oct 2017'!AJ4)</f>
        <v>157.3638</v>
      </c>
      <c r="L10" s="119">
        <f>IF($C$5*'NSW Oct 2017'!AL4/'NSW Oct 2017'!AJ4&lt;'NSW Oct 2017'!J4,0,IF($C$5*'NSW Oct 2017'!AL4/'NSW Oct 2017'!AJ4&lt;='NSW Oct 2017'!K4,($C$5*'NSW Oct 2017'!AL4/'NSW Oct 2017'!AJ4-'NSW Oct 2017'!J4)*('NSW Oct 2017'!V4/100)*'NSW Oct 2017'!AJ4,('NSW Oct 2017'!K4-'NSW Oct 2017'!J4)*('NSW Oct 2017'!V4/100)*'NSW Oct 2017'!AJ4))</f>
        <v>106.7679</v>
      </c>
      <c r="M10" s="119">
        <f>IF($C$5*'NSW Oct 2017'!AL4/'NSW Oct 2017'!AJ4&lt;'NSW Oct 2017'!K4,0,IF($C$5*'NSW Oct 2017'!AL4/'NSW Oct 2017'!AJ4&lt;='NSW Oct 2017'!L4,($C$5*'NSW Oct 2017'!AL4/'NSW Oct 2017'!AJ4-'NSW Oct 2017'!K4)*('NSW Oct 2017'!W4/100)*'NSW Oct 2017'!AJ4,('NSW Oct 2017'!L4-'NSW Oct 2017'!K4)*('NSW Oct 2017'!W4/100)*'NSW Oct 2017'!AJ4))</f>
        <v>244.11750000000001</v>
      </c>
      <c r="N10" s="119">
        <f>IF($C$5*'NSW Oct 2017'!AL4/'NSW Oct 2017'!AJ4&lt;'NSW Oct 2017'!L4,0,IF($C$5*'NSW Oct 2017'!AL4/'NSW Oct 2017'!AJ4&lt;='NSW Oct 2017'!M4,($C$5*'NSW Oct 2017'!AL4/'NSW Oct 2017'!AJ4-'NSW Oct 2017'!L4)*('NSW Oct 2017'!X4/100)*'NSW Oct 2017'!AJ4,('NSW Oct 2017'!M4-'NSW Oct 2017'!L4)*('NSW Oct 2017'!X4/100)*'NSW Oct 2017'!AJ4))</f>
        <v>927.43750000000011</v>
      </c>
      <c r="O10" s="119">
        <f>IF($C$5*'NSW Oct 2017'!AL4/'NSW Oct 2017'!AJ4&lt;'NSW Oct 2017'!M4,0,IF($C$5*'NSW Oct 2017'!AL4/'NSW Oct 2017'!AJ4&lt;='NSW Oct 2017'!N4,($C$5*'NSW Oct 2017'!AL4/'NSW Oct 2017'!AJ4-'NSW Oct 2017'!M4)*('NSW Oct 2017'!Y4/100)*'NSW Oct 2017'!AJ4,('NSW Oct 2017'!N4-'NSW Oct 2017'!M4)*('NSW Oct 2017'!Y4/100)*'NSW Oct 2017'!AJ4))</f>
        <v>0</v>
      </c>
      <c r="P10" s="119">
        <f>IF(($C$5*'NSW Oct 2017'!AL4/'NSW Oct 2017'!AJ4&gt;'NSW Oct 2017'!N4),($C$5*'NSW Oct 2017'!AL4/'NSW Oct 2017'!AJ4-'NSW Oct 2017'!N4)*'NSW Oct 2017'!Z4/100*'NSW Oct 2017'!AJ5,0)</f>
        <v>0</v>
      </c>
      <c r="Q10" s="122">
        <f t="shared" si="1"/>
        <v>3117.0184000000004</v>
      </c>
      <c r="R10" s="86">
        <f>'NSW Oct 2017'!AM4</f>
        <v>0</v>
      </c>
      <c r="S10" s="86">
        <f>'NSW Oct 2017'!AN4</f>
        <v>14</v>
      </c>
      <c r="T10" s="86">
        <f>'NSW Oct 2017'!AO4</f>
        <v>0</v>
      </c>
      <c r="U10" s="86">
        <f>'NSW Oct 2017'!AP4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Oct 2017'!AW4</f>
        <v>24</v>
      </c>
      <c r="AA10" s="125" t="str">
        <f>'NSW Oct 2017'!AX4</f>
        <v>y</v>
      </c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</row>
    <row r="11" spans="1:194" s="85" customFormat="1" ht="23" customHeight="1">
      <c r="A11" s="431"/>
      <c r="B11" s="86" t="str">
        <f>'NSW Oct 2017'!F5</f>
        <v>Origin Energy</v>
      </c>
      <c r="C11" s="86" t="str">
        <f>'NSW Oct 2017'!G5</f>
        <v>Business Saver</v>
      </c>
      <c r="D11" s="119">
        <f>365*'NSW Oct 2017'!H5/100</f>
        <v>259.14999999999998</v>
      </c>
      <c r="E11" s="120">
        <f>IF($C$5*'NSW Oct 2017'!AK5/'NSW Oct 2017'!AI5&gt;='NSW Oct 2017'!J5,('NSW Oct 2017'!J5*'NSW Oct 2017'!O5/100)*'NSW Oct 2017'!AI5,($C$5*'NSW Oct 2017'!AK5/'NSW Oct 2017'!AI5*'NSW Oct 2017'!O5/100)*'NSW Oct 2017'!AI5)</f>
        <v>141.702</v>
      </c>
      <c r="F11" s="121">
        <f>IF($C$5*'NSW Oct 2017'!AK5/'NSW Oct 2017'!AI5&lt;'NSW Oct 2017'!J5,0,IF($C$5*'NSW Oct 2017'!AK5/'NSW Oct 2017'!AI5&lt;='NSW Oct 2017'!K5,($C$5*'NSW Oct 2017'!AK5/'NSW Oct 2017'!AI5-'NSW Oct 2017'!J5)*('NSW Oct 2017'!P5/100)*'NSW Oct 2017'!AI5,('NSW Oct 2017'!K5-'NSW Oct 2017'!J5)*('NSW Oct 2017'!P5/100)*'NSW Oct 2017'!AI5))</f>
        <v>102.732</v>
      </c>
      <c r="G11" s="119">
        <f>IF($C$5*'NSW Oct 2017'!AK5/'NSW Oct 2017'!AI5&lt;'NSW Oct 2017'!K5,0,IF($C$5*'NSW Oct 2017'!AK5/'NSW Oct 2017'!AI5&lt;='NSW Oct 2017'!L5,($C$5*'NSW Oct 2017'!AK5/'NSW Oct 2017'!AI5-'NSW Oct 2017'!K5)*('NSW Oct 2017'!Q5/100)*'NSW Oct 2017'!AI5,('NSW Oct 2017'!L5-'NSW Oct 2017'!K5)*('NSW Oct 2017'!Q5/100)*'NSW Oct 2017'!AI5))</f>
        <v>213.048</v>
      </c>
      <c r="H11" s="120">
        <f>IF($C$5*'NSW Oct 2017'!AK5/'NSW Oct 2017'!AI5&lt;'NSW Oct 2017'!L5,0,IF($C$5*'NSW Oct 2017'!AK5/'NSW Oct 2017'!AI5&lt;='NSW Oct 2017'!M5,($C$5*'NSW Oct 2017'!AK5/'NSW Oct 2017'!AI5-'NSW Oct 2017'!L5)*('NSW Oct 2017'!R5/100)*'NSW Oct 2017'!AI5,('NSW Oct 2017'!M5-'NSW Oct 2017'!L5)*('NSW Oct 2017'!R5/100)*'NSW Oct 2017'!AI5))</f>
        <v>809.40000000000009</v>
      </c>
      <c r="I11" s="120">
        <f>IF($C$5*'NSW Oct 2017'!AK5/'NSW Oct 2017'!AI5&lt;'NSW Oct 2017'!M5,0,IF($C$5*'NSW Oct 2017'!AK5/'NSW Oct 2017'!AI5&lt;='NSW Oct 2017'!N5,($C$5*'NSW Oct 2017'!AK5/'NSW Oct 2017'!AI5-'NSW Oct 2017'!M5)*('NSW Oct 2017'!S5/100)*'NSW Oct 2017'!AI5,('NSW Oct 2017'!N5-'NSW Oct 2017'!M5)*('NSW Oct 2017'!S5/100)*'NSW Oct 2017'!AI5))</f>
        <v>0</v>
      </c>
      <c r="J11" s="119">
        <f>IF(($C$5*'NSW Oct 2017'!AK5/'NSW Oct 2017'!AI5&gt;'NSW Oct 2017'!N5),($C$5*'NSW Oct 2017'!AK5/'NSW Oct 2017'!AI5-'NSW Oct 2017'!N5)*'NSW Oct 2017'!T5/100*'NSW Oct 2017'!AI5,0)</f>
        <v>0</v>
      </c>
      <c r="K11" s="119">
        <f>IF($C$5*'NSW Oct 2017'!AL5/'NSW Oct 2017'!AJ5&gt;='NSW Oct 2017'!J5,('NSW Oct 2017'!J5*'NSW Oct 2017'!U5/100)*'NSW Oct 2017'!AJ5,($C$5*'NSW Oct 2017'!AL5/'NSW Oct 2017'!AJ5*'NSW Oct 2017'!U5/100)*'NSW Oct 2017'!AJ5)</f>
        <v>141.702</v>
      </c>
      <c r="L11" s="119">
        <f>IF($C$5*'NSW Oct 2017'!AL5/'NSW Oct 2017'!AJ5&lt;'NSW Oct 2017'!J5,0,IF($C$5*'NSW Oct 2017'!AL5/'NSW Oct 2017'!AJ5&lt;='NSW Oct 2017'!K5,($C$5*'NSW Oct 2017'!AL5/'NSW Oct 2017'!AJ5-'NSW Oct 2017'!J5)*('NSW Oct 2017'!V5/100)*'NSW Oct 2017'!AJ5,('NSW Oct 2017'!K5-'NSW Oct 2017'!J5)*('NSW Oct 2017'!V5/100)*'NSW Oct 2017'!AJ5))</f>
        <v>102.732</v>
      </c>
      <c r="M11" s="119">
        <f>IF($C$5*'NSW Oct 2017'!AL5/'NSW Oct 2017'!AJ5&lt;'NSW Oct 2017'!K5,0,IF($C$5*'NSW Oct 2017'!AL5/'NSW Oct 2017'!AJ5&lt;='NSW Oct 2017'!L5,($C$5*'NSW Oct 2017'!AL5/'NSW Oct 2017'!AJ5-'NSW Oct 2017'!K5)*('NSW Oct 2017'!W5/100)*'NSW Oct 2017'!AJ5,('NSW Oct 2017'!L5-'NSW Oct 2017'!K5)*('NSW Oct 2017'!W5/100)*'NSW Oct 2017'!AJ5))</f>
        <v>213.048</v>
      </c>
      <c r="N11" s="119">
        <f>IF($C$5*'NSW Oct 2017'!AL5/'NSW Oct 2017'!AJ5&lt;'NSW Oct 2017'!L5,0,IF($C$5*'NSW Oct 2017'!AL5/'NSW Oct 2017'!AJ5&lt;='NSW Oct 2017'!M5,($C$5*'NSW Oct 2017'!AL5/'NSW Oct 2017'!AJ5-'NSW Oct 2017'!L5)*('NSW Oct 2017'!X5/100)*'NSW Oct 2017'!AJ5,('NSW Oct 2017'!M5-'NSW Oct 2017'!L5)*('NSW Oct 2017'!X5/100)*'NSW Oct 2017'!AJ5))</f>
        <v>809.40000000000009</v>
      </c>
      <c r="O11" s="119">
        <f>IF($C$5*'NSW Oct 2017'!AL5/'NSW Oct 2017'!AJ5&lt;'NSW Oct 2017'!M5,0,IF($C$5*'NSW Oct 2017'!AL5/'NSW Oct 2017'!AJ5&lt;='NSW Oct 2017'!N5,($C$5*'NSW Oct 2017'!AL5/'NSW Oct 2017'!AJ5-'NSW Oct 2017'!M5)*('NSW Oct 2017'!Y5/100)*'NSW Oct 2017'!AJ5,('NSW Oct 2017'!N5-'NSW Oct 2017'!M5)*('NSW Oct 2017'!Y5/100)*'NSW Oct 2017'!AJ5))</f>
        <v>0</v>
      </c>
      <c r="P11" s="119">
        <f>IF(($C$5*'NSW Oct 2017'!AL5/'NSW Oct 2017'!AJ5&gt;'NSW Oct 2017'!N5),($C$5*'NSW Oct 2017'!AL5/'NSW Oct 2017'!AJ5-'NSW Oct 2017'!N5)*'NSW Oct 2017'!Z5/100*'NSW Oct 2017'!AJ6,0)</f>
        <v>0</v>
      </c>
      <c r="Q11" s="122">
        <f t="shared" si="1"/>
        <v>2792.9140000000002</v>
      </c>
      <c r="R11" s="86">
        <f>'NSW Oct 2017'!AM5</f>
        <v>0</v>
      </c>
      <c r="S11" s="86">
        <f>'NSW Oct 2017'!AN5</f>
        <v>14</v>
      </c>
      <c r="T11" s="86">
        <f>'NSW Oct 2017'!AO5</f>
        <v>0</v>
      </c>
      <c r="U11" s="86">
        <f>'NSW Oct 2017'!AP5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Oct 2017'!AW5</f>
        <v>12</v>
      </c>
      <c r="AA11" s="125" t="str">
        <f>'NSW Oct 2017'!AX5</f>
        <v>y</v>
      </c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</row>
    <row r="12" spans="1:194" ht="23" customHeight="1" thickBot="1">
      <c r="A12" s="430"/>
      <c r="B12" s="87" t="str">
        <f>'NSW Oct 2017'!F6</f>
        <v>Red Energy</v>
      </c>
      <c r="C12" s="87" t="str">
        <f>'NSW Oct 2017'!G6</f>
        <v xml:space="preserve">Easy Saver </v>
      </c>
      <c r="D12" s="146">
        <f>365*'NSW Oct 2017'!H6/100</f>
        <v>235.27899999999997</v>
      </c>
      <c r="E12" s="147">
        <f>IF($C$5*'NSW Oct 2017'!AK6/'NSW Oct 2017'!AI6&gt;='NSW Oct 2017'!J6,('NSW Oct 2017'!J6*'NSW Oct 2017'!O6/100)*'NSW Oct 2017'!AI6,($C$5*'NSW Oct 2017'!AK6/'NSW Oct 2017'!AI6*'NSW Oct 2017'!O6/100)*'NSW Oct 2017'!AI6)</f>
        <v>138.3459</v>
      </c>
      <c r="F12" s="148">
        <f>IF($C$5*'NSW Oct 2017'!AK6/'NSW Oct 2017'!AI6&lt;'NSW Oct 2017'!J6,0,IF($C$5*'NSW Oct 2017'!AK6/'NSW Oct 2017'!AI6&lt;='NSW Oct 2017'!K6,($C$5*'NSW Oct 2017'!AK6/'NSW Oct 2017'!AI6-'NSW Oct 2017'!J6)*('NSW Oct 2017'!P6/100)*'NSW Oct 2017'!AI6,('NSW Oct 2017'!K6-'NSW Oct 2017'!J6)*('NSW Oct 2017'!P6/100)*'NSW Oct 2017'!AI6))</f>
        <v>92.825699999999998</v>
      </c>
      <c r="G12" s="146">
        <f>IF($C$5*'NSW Oct 2017'!AK6/'NSW Oct 2017'!AI6&lt;'NSW Oct 2017'!K6,0,IF($C$5*'NSW Oct 2017'!AK6/'NSW Oct 2017'!AI6&lt;='NSW Oct 2017'!L6,($C$5*'NSW Oct 2017'!AK6/'NSW Oct 2017'!AI6-'NSW Oct 2017'!K6)*('NSW Oct 2017'!Q6/100)*'NSW Oct 2017'!AI6,('NSW Oct 2017'!L6-'NSW Oct 2017'!K6)*('NSW Oct 2017'!Q6/100)*'NSW Oct 2017'!AI6))</f>
        <v>207.72179999999997</v>
      </c>
      <c r="H12" s="147">
        <f>IF($C$5*'NSW Oct 2017'!AK6/'NSW Oct 2017'!AI6&lt;'NSW Oct 2017'!L6,0,IF($C$5*'NSW Oct 2017'!AK6/'NSW Oct 2017'!AI6&lt;='NSW Oct 2017'!M6,($C$5*'NSW Oct 2017'!AK6/'NSW Oct 2017'!AI6-'NSW Oct 2017'!L6)*('NSW Oct 2017'!R6/100)*'NSW Oct 2017'!AI6,('NSW Oct 2017'!M6-'NSW Oct 2017'!L6)*('NSW Oct 2017'!R6/100)*'NSW Oct 2017'!AI6))</f>
        <v>779.04750000000001</v>
      </c>
      <c r="I12" s="147">
        <f>IF($C$5*'NSW Oct 2017'!AK6/'NSW Oct 2017'!AI6&lt;'NSW Oct 2017'!M6,0,IF($C$5*'NSW Oct 2017'!AK6/'NSW Oct 2017'!AI6&lt;='NSW Oct 2017'!N6,($C$5*'NSW Oct 2017'!AK6/'NSW Oct 2017'!AI6-'NSW Oct 2017'!M6)*('NSW Oct 2017'!S6/100)*'NSW Oct 2017'!AI6,('NSW Oct 2017'!N6-'NSW Oct 2017'!M6)*('NSW Oct 2017'!S6/100)*'NSW Oct 2017'!AI6))</f>
        <v>0</v>
      </c>
      <c r="J12" s="146">
        <f>IF(($C$5*'NSW Oct 2017'!AK6/'NSW Oct 2017'!AI6&gt;'NSW Oct 2017'!N6),($C$5*'NSW Oct 2017'!AK6/'NSW Oct 2017'!AI6-'NSW Oct 2017'!N6)*'NSW Oct 2017'!T6/100*'NSW Oct 2017'!AI6,0)</f>
        <v>0</v>
      </c>
      <c r="K12" s="146">
        <f>IF($C$5*'NSW Oct 2017'!AL6/'NSW Oct 2017'!AJ6&gt;='NSW Oct 2017'!J6,('NSW Oct 2017'!J6*'NSW Oct 2017'!U6/100)*'NSW Oct 2017'!AJ6,($C$5*'NSW Oct 2017'!AL6/'NSW Oct 2017'!AJ6*'NSW Oct 2017'!U6/100)*'NSW Oct 2017'!AJ6)</f>
        <v>138.3459</v>
      </c>
      <c r="L12" s="146">
        <f>IF($C$5*'NSW Oct 2017'!AL6/'NSW Oct 2017'!AJ6&lt;'NSW Oct 2017'!J6,0,IF($C$5*'NSW Oct 2017'!AL6/'NSW Oct 2017'!AJ6&lt;='NSW Oct 2017'!K6,($C$5*'NSW Oct 2017'!AL6/'NSW Oct 2017'!AJ6-'NSW Oct 2017'!J6)*('NSW Oct 2017'!V6/100)*'NSW Oct 2017'!AJ6,('NSW Oct 2017'!K6-'NSW Oct 2017'!J6)*('NSW Oct 2017'!V6/100)*'NSW Oct 2017'!AJ6))</f>
        <v>92.825699999999998</v>
      </c>
      <c r="M12" s="146">
        <f>IF($C$5*'NSW Oct 2017'!AL6/'NSW Oct 2017'!AJ6&lt;'NSW Oct 2017'!K6,0,IF($C$5*'NSW Oct 2017'!AL6/'NSW Oct 2017'!AJ6&lt;='NSW Oct 2017'!L6,($C$5*'NSW Oct 2017'!AL6/'NSW Oct 2017'!AJ6-'NSW Oct 2017'!K6)*('NSW Oct 2017'!W6/100)*'NSW Oct 2017'!AJ6,('NSW Oct 2017'!L6-'NSW Oct 2017'!K6)*('NSW Oct 2017'!W6/100)*'NSW Oct 2017'!AJ6))</f>
        <v>207.72179999999997</v>
      </c>
      <c r="N12" s="146">
        <f>IF($C$5*'NSW Oct 2017'!AL6/'NSW Oct 2017'!AJ6&lt;'NSW Oct 2017'!L6,0,IF($C$5*'NSW Oct 2017'!AL6/'NSW Oct 2017'!AJ6&lt;='NSW Oct 2017'!M6,($C$5*'NSW Oct 2017'!AL6/'NSW Oct 2017'!AJ6-'NSW Oct 2017'!L6)*('NSW Oct 2017'!X6/100)*'NSW Oct 2017'!AJ6,('NSW Oct 2017'!M6-'NSW Oct 2017'!L6)*('NSW Oct 2017'!X6/100)*'NSW Oct 2017'!AJ6))</f>
        <v>779.04750000000001</v>
      </c>
      <c r="O12" s="146">
        <f>IF($C$5*'NSW Oct 2017'!AL6/'NSW Oct 2017'!AJ6&lt;'NSW Oct 2017'!M6,0,IF($C$5*'NSW Oct 2017'!AL6/'NSW Oct 2017'!AJ6&lt;='NSW Oct 2017'!N6,($C$5*'NSW Oct 2017'!AL6/'NSW Oct 2017'!AJ6-'NSW Oct 2017'!M6)*('NSW Oct 2017'!Y6/100)*'NSW Oct 2017'!AJ6,('NSW Oct 2017'!N6-'NSW Oct 2017'!M6)*('NSW Oct 2017'!Y6/100)*'NSW Oct 2017'!AJ6))</f>
        <v>0</v>
      </c>
      <c r="P12" s="146">
        <f>IF(($C$5*'NSW Oct 2017'!AL6/'NSW Oct 2017'!AJ6&gt;'NSW Oct 2017'!N6),($C$5*'NSW Oct 2017'!AL6/'NSW Oct 2017'!AJ6-'NSW Oct 2017'!N6)*'NSW Oct 2017'!Z6/100*'NSW Oct 2017'!AJ7,0)</f>
        <v>0</v>
      </c>
      <c r="Q12" s="149">
        <f t="shared" si="1"/>
        <v>2671.1608000000001</v>
      </c>
      <c r="R12" s="87">
        <f>'NSW Oct 2017'!AM6</f>
        <v>0</v>
      </c>
      <c r="S12" s="87">
        <f>'NSW Oct 2017'!AN6</f>
        <v>0</v>
      </c>
      <c r="T12" s="150">
        <f>'NSW Oct 2017'!AO6</f>
        <v>10</v>
      </c>
      <c r="U12" s="87">
        <f>'NSW Oct 2017'!AP6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2017'!AW6</f>
        <v>0</v>
      </c>
      <c r="AA12" s="153" t="str">
        <f>'NSW Oct 2017'!AX6</f>
        <v>n</v>
      </c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</row>
    <row r="13" spans="1:194" s="85" customFormat="1" ht="23" customHeight="1" thickTop="1">
      <c r="A13" s="429" t="str">
        <f>'NSW Oct 2017'!D7</f>
        <v xml:space="preserve">ActewAGL Queanbeyan </v>
      </c>
      <c r="B13" s="86" t="str">
        <f>'NSW Oct 2017'!F7</f>
        <v>ActewAGL</v>
      </c>
      <c r="C13" s="86" t="str">
        <f>'NSW Oct 2017'!G7</f>
        <v>Business plan</v>
      </c>
      <c r="D13" s="119">
        <f>365*'NSW Oct 2017'!H7/100</f>
        <v>321.2</v>
      </c>
      <c r="E13" s="120">
        <f>IF($C$5*'NSW Oct 2017'!AK7/'NSW Oct 2017'!AI7&gt;='NSW Oct 2017'!J7,('NSW Oct 2017'!J7*'NSW Oct 2017'!O7/100)*'NSW Oct 2017'!AI7,($C$5*'NSW Oct 2017'!AK7/'NSW Oct 2017'!AI7*'NSW Oct 2017'!O7/100)*'NSW Oct 2017'!AI7)</f>
        <v>364.42439999999999</v>
      </c>
      <c r="F13" s="121">
        <f>IF($C$5*'NSW Oct 2017'!AK7/'NSW Oct 2017'!AI7&lt;'NSW Oct 2017'!J7,0,IF($C$5*'NSW Oct 2017'!AK7/'NSW Oct 2017'!AI7&lt;='NSW Oct 2017'!K7,($C$5*'NSW Oct 2017'!AK7/'NSW Oct 2017'!AI7-'NSW Oct 2017'!J7)*('NSW Oct 2017'!P7/100)*'NSW Oct 2017'!AI7,('NSW Oct 2017'!K7-'NSW Oct 2017'!J7)*('NSW Oct 2017'!P7/100)*'NSW Oct 2017'!AI7))</f>
        <v>805.93880000000013</v>
      </c>
      <c r="G13" s="119">
        <f>IF($C$5*'NSW Oct 2017'!AK7/'NSW Oct 2017'!AI7&lt;'NSW Oct 2017'!K7,0,IF($C$5*'NSW Oct 2017'!AK7/'NSW Oct 2017'!AI7&lt;='NSW Oct 2017'!L7,($C$5*'NSW Oct 2017'!AK7/'NSW Oct 2017'!AI7-'NSW Oct 2017'!K7)*('NSW Oct 2017'!Q7/100)*'NSW Oct 2017'!AI7,('NSW Oct 2017'!L7-'NSW Oct 2017'!K7)*('NSW Oct 2017'!Q7/100)*'NSW Oct 2017'!AI7))</f>
        <v>0</v>
      </c>
      <c r="H13" s="127">
        <f>IF($C$5*'NSW Oct 2017'!AK7/'NSW Oct 2017'!AI7&lt;'NSW Oct 2017'!L7,0,IF($C$5*'NSW Oct 2017'!AK7/'NSW Oct 2017'!AI7&lt;='NSW Oct 2017'!M7,($C$5*'NSW Oct 2017'!AK7/'NSW Oct 2017'!AI7-'NSW Oct 2017'!L7)*('NSW Oct 2017'!R7/100)*'NSW Oct 2017'!AI7,('NSW Oct 2017'!M7-'NSW Oct 2017'!L7)*('NSW Oct 2017'!R7/100)*'NSW Oct 2017'!AI7))</f>
        <v>0</v>
      </c>
      <c r="I13" s="120">
        <f>IF($C$5*'NSW Oct 2017'!AK7/'NSW Oct 2017'!AI7&lt;'NSW Oct 2017'!M7,0,IF($C$5*'NSW Oct 2017'!AK7/'NSW Oct 2017'!AI7&lt;='NSW Oct 2017'!N7,($C$5*'NSW Oct 2017'!AK7/'NSW Oct 2017'!AI7-'NSW Oct 2017'!M7)*('NSW Oct 2017'!S7/100)*'NSW Oct 2017'!AI7,('NSW Oct 2017'!N7-'NSW Oct 2017'!M7)*('NSW Oct 2017'!S7/100)*'NSW Oct 2017'!AI7))</f>
        <v>0</v>
      </c>
      <c r="J13" s="129">
        <f>IF(($C$5*'NSW Oct 2017'!AK7/'NSW Oct 2017'!AI7&gt;'NSW Oct 2017'!N7),($C$5*'NSW Oct 2017'!AK7/'NSW Oct 2017'!AI7-'NSW Oct 2017'!N7)*'NSW Oct 2017'!T7/100*'NSW Oct 2017'!AI7,0)</f>
        <v>0</v>
      </c>
      <c r="K13" s="119">
        <f>IF($C$5*'NSW Oct 2017'!AL7/'NSW Oct 2017'!AJ7&gt;='NSW Oct 2017'!J7,('NSW Oct 2017'!J7*'NSW Oct 2017'!U7/100)*'NSW Oct 2017'!AJ7,($C$5*'NSW Oct 2017'!AL7/'NSW Oct 2017'!AJ7*'NSW Oct 2017'!U7/100)*'NSW Oct 2017'!AJ7)</f>
        <v>364.42439999999999</v>
      </c>
      <c r="L13" s="136">
        <f>IF($C$5*'NSW Oct 2017'!AL7/'NSW Oct 2017'!AJ7&lt;'NSW Oct 2017'!J7,0,IF($C$5*'NSW Oct 2017'!AL7/'NSW Oct 2017'!AJ7&lt;='NSW Oct 2017'!K7,($C$5*'NSW Oct 2017'!AL7/'NSW Oct 2017'!AJ7-'NSW Oct 2017'!J7)*('NSW Oct 2017'!V7/100)*'NSW Oct 2017'!AJ7,('NSW Oct 2017'!K7-'NSW Oct 2017'!J7)*('NSW Oct 2017'!V7/100)*'NSW Oct 2017'!AJ7))</f>
        <v>805.93880000000013</v>
      </c>
      <c r="M13" s="119">
        <f>IF($C$5*'NSW Oct 2017'!AL7/'NSW Oct 2017'!AJ7&lt;'NSW Oct 2017'!K7,0,IF($C$5*'NSW Oct 2017'!AL7/'NSW Oct 2017'!AJ7&lt;='NSW Oct 2017'!L7,($C$5*'NSW Oct 2017'!AL7/'NSW Oct 2017'!AJ7-'NSW Oct 2017'!K7)*('NSW Oct 2017'!W7/100)*'NSW Oct 2017'!AJ7,('NSW Oct 2017'!L7-'NSW Oct 2017'!K7)*('NSW Oct 2017'!W7/100)*'NSW Oct 2017'!AJ7))</f>
        <v>0</v>
      </c>
      <c r="N13" s="129">
        <f>IF($C$5*'NSW Oct 2017'!AL7/'NSW Oct 2017'!AJ7&lt;'NSW Oct 2017'!L7,0,IF($C$5*'NSW Oct 2017'!AL7/'NSW Oct 2017'!AJ7&lt;='NSW Oct 2017'!M7,($C$5*'NSW Oct 2017'!AL7/'NSW Oct 2017'!AJ7-'NSW Oct 2017'!L7)*('NSW Oct 2017'!X7/100)*'NSW Oct 2017'!AJ7,('NSW Oct 2017'!M7-'NSW Oct 2017'!L7)*('NSW Oct 2017'!X7/100)*'NSW Oct 2017'!AJ7))</f>
        <v>0</v>
      </c>
      <c r="O13" s="119">
        <f>IF($C$5*'NSW Oct 2017'!AL7/'NSW Oct 2017'!AJ7&lt;'NSW Oct 2017'!M7,0,IF($C$5*'NSW Oct 2017'!AL7/'NSW Oct 2017'!AJ7&lt;='NSW Oct 2017'!N7,($C$5*'NSW Oct 2017'!AL7/'NSW Oct 2017'!AJ7-'NSW Oct 2017'!M7)*('NSW Oct 2017'!Y7/100)*'NSW Oct 2017'!AJ7,('NSW Oct 2017'!N7-'NSW Oct 2017'!M7)*('NSW Oct 2017'!Y7/100)*'NSW Oct 2017'!AJ7))</f>
        <v>0</v>
      </c>
      <c r="P13" s="119">
        <f>IF(($C$5*'NSW Oct 2017'!AL7/'NSW Oct 2017'!AJ7&gt;'NSW Oct 2017'!N7),($C$5*'NSW Oct 2017'!AL7/'NSW Oct 2017'!AJ7-'NSW Oct 2017'!N7)*'NSW Oct 2017'!Z7/100*'NSW Oct 2017'!AJ8,0)</f>
        <v>0</v>
      </c>
      <c r="Q13" s="122">
        <f t="shared" si="1"/>
        <v>2661.9264000000003</v>
      </c>
      <c r="R13" s="130">
        <f>'NSW Oct 2017'!AM7</f>
        <v>0</v>
      </c>
      <c r="S13" s="86">
        <f>'NSW Oct 2017'!AN7</f>
        <v>10</v>
      </c>
      <c r="T13" s="83">
        <f>'NSW Oct 2017'!AO7</f>
        <v>0</v>
      </c>
      <c r="U13" s="130">
        <f>'NSW Oct 2017'!AP7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Oct 2017'!AW7</f>
        <v>24</v>
      </c>
      <c r="AA13" s="125" t="str">
        <f>'NSW Oct 2017'!AX7</f>
        <v>y</v>
      </c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</row>
    <row r="14" spans="1:194" ht="23" customHeight="1" thickBot="1">
      <c r="A14" s="430"/>
      <c r="B14" s="87" t="str">
        <f>'NSW Oct 2017'!F8</f>
        <v>EnergyAustralia</v>
      </c>
      <c r="C14" s="87" t="str">
        <f>'NSW Oct 2017'!G8</f>
        <v xml:space="preserve">Everyday Saver </v>
      </c>
      <c r="D14" s="146">
        <f>365*'NSW Oct 2017'!H8/100</f>
        <v>302.95</v>
      </c>
      <c r="E14" s="147">
        <f>IF($C$5*'NSW Oct 2017'!AK8/'NSW Oct 2017'!AI8&gt;='NSW Oct 2017'!J8,('NSW Oct 2017'!J8*'NSW Oct 2017'!O8/100)*'NSW Oct 2017'!AI8,($C$5*'NSW Oct 2017'!AK8/'NSW Oct 2017'!AI8*'NSW Oct 2017'!O8/100)*'NSW Oct 2017'!AI8)</f>
        <v>210.82247999999998</v>
      </c>
      <c r="F14" s="148">
        <f>IF($C$5*'NSW Oct 2017'!AK8/'NSW Oct 2017'!AI8&lt;'NSW Oct 2017'!J8,0,IF($C$5*'NSW Oct 2017'!AK8/'NSW Oct 2017'!AI8&lt;='NSW Oct 2017'!K8,($C$5*'NSW Oct 2017'!AK8/'NSW Oct 2017'!AI8-'NSW Oct 2017'!J8)*('NSW Oct 2017'!P8/100)*'NSW Oct 2017'!AI8,('NSW Oct 2017'!K8-'NSW Oct 2017'!J8)*('NSW Oct 2017'!P8/100)*'NSW Oct 2017'!AI8))</f>
        <v>1103.4104480000001</v>
      </c>
      <c r="G14" s="146">
        <f>IF($C$5*'NSW Oct 2017'!AK8/'NSW Oct 2017'!AI8&lt;'NSW Oct 2017'!K8,0,IF($C$5*'NSW Oct 2017'!AK8/'NSW Oct 2017'!AI8&lt;='NSW Oct 2017'!L8,($C$5*'NSW Oct 2017'!AK8/'NSW Oct 2017'!AI8-'NSW Oct 2017'!K8)*('NSW Oct 2017'!Q8/100)*'NSW Oct 2017'!AI8,('NSW Oct 2017'!L8-'NSW Oct 2017'!K8)*('NSW Oct 2017'!Q8/100)*'NSW Oct 2017'!AI8))</f>
        <v>0</v>
      </c>
      <c r="H14" s="156">
        <f>IF($C$5*'NSW Oct 2017'!AK8/'NSW Oct 2017'!AI8&lt;'NSW Oct 2017'!L8,0,IF($C$5*'NSW Oct 2017'!AK8/'NSW Oct 2017'!AI8&lt;='NSW Oct 2017'!M8,($C$5*'NSW Oct 2017'!AK8/'NSW Oct 2017'!AI8-'NSW Oct 2017'!L8)*('NSW Oct 2017'!R8/100)*'NSW Oct 2017'!AI8,('NSW Oct 2017'!M8-'NSW Oct 2017'!L8)*('NSW Oct 2017'!R8/100)*'NSW Oct 2017'!AI8))</f>
        <v>0</v>
      </c>
      <c r="I14" s="147">
        <f>IF($C$5*'NSW Oct 2017'!AK8/'NSW Oct 2017'!AI8&lt;'NSW Oct 2017'!M8,0,IF($C$5*'NSW Oct 2017'!AK8/'NSW Oct 2017'!AI8&lt;='NSW Oct 2017'!N8,($C$5*'NSW Oct 2017'!AK8/'NSW Oct 2017'!AI8-'NSW Oct 2017'!M8)*('NSW Oct 2017'!S8/100)*'NSW Oct 2017'!AI8,('NSW Oct 2017'!N8-'NSW Oct 2017'!M8)*('NSW Oct 2017'!S8/100)*'NSW Oct 2017'!AI8))</f>
        <v>0</v>
      </c>
      <c r="J14" s="155">
        <f>IF(($C$5*'NSW Oct 2017'!AK8/'NSW Oct 2017'!AI8&gt;'NSW Oct 2017'!N8),($C$5*'NSW Oct 2017'!AK8/'NSW Oct 2017'!AI8-'NSW Oct 2017'!N8)*'NSW Oct 2017'!T8/100*'NSW Oct 2017'!AI8,0)</f>
        <v>0</v>
      </c>
      <c r="K14" s="146">
        <f>IF($C$5*'NSW Oct 2017'!AL8/'NSW Oct 2017'!AJ8&gt;='NSW Oct 2017'!J8,('NSW Oct 2017'!J8*'NSW Oct 2017'!U8/100)*'NSW Oct 2017'!AJ8,($C$5*'NSW Oct 2017'!AL8/'NSW Oct 2017'!AJ8*'NSW Oct 2017'!U8/100)*'NSW Oct 2017'!AJ8)</f>
        <v>210.82247999999998</v>
      </c>
      <c r="L14" s="155">
        <f>IF($C$5*'NSW Oct 2017'!AL8/'NSW Oct 2017'!AJ8&lt;'NSW Oct 2017'!J8,0,IF($C$5*'NSW Oct 2017'!AL8/'NSW Oct 2017'!AJ8&lt;='NSW Oct 2017'!K8,($C$5*'NSW Oct 2017'!AL8/'NSW Oct 2017'!AJ8-'NSW Oct 2017'!J8)*('NSW Oct 2017'!V8/100)*'NSW Oct 2017'!AJ8,('NSW Oct 2017'!K8-'NSW Oct 2017'!J8)*('NSW Oct 2017'!V8/100)*'NSW Oct 2017'!AJ8))</f>
        <v>1103.4104480000001</v>
      </c>
      <c r="M14" s="146">
        <f>IF($C$5*'NSW Oct 2017'!AL8/'NSW Oct 2017'!AJ8&lt;'NSW Oct 2017'!K8,0,IF($C$5*'NSW Oct 2017'!AL8/'NSW Oct 2017'!AJ8&lt;='NSW Oct 2017'!L8,($C$5*'NSW Oct 2017'!AL8/'NSW Oct 2017'!AJ8-'NSW Oct 2017'!K8)*('NSW Oct 2017'!W8/100)*'NSW Oct 2017'!AJ8,('NSW Oct 2017'!L8-'NSW Oct 2017'!K8)*('NSW Oct 2017'!W8/100)*'NSW Oct 2017'!AJ8))</f>
        <v>0</v>
      </c>
      <c r="N14" s="158">
        <f>IF($C$5*'NSW Oct 2017'!AL8/'NSW Oct 2017'!AJ8&lt;'NSW Oct 2017'!L8,0,IF($C$5*'NSW Oct 2017'!AL8/'NSW Oct 2017'!AJ8&lt;='NSW Oct 2017'!M8,($C$5*'NSW Oct 2017'!AL8/'NSW Oct 2017'!AJ8-'NSW Oct 2017'!L8)*('NSW Oct 2017'!X8/100)*'NSW Oct 2017'!AJ8,('NSW Oct 2017'!M8-'NSW Oct 2017'!L8)*('NSW Oct 2017'!X8/100)*'NSW Oct 2017'!AJ8))</f>
        <v>0</v>
      </c>
      <c r="O14" s="146">
        <f>IF($C$5*'NSW Oct 2017'!AL8/'NSW Oct 2017'!AJ8&lt;'NSW Oct 2017'!M8,0,IF($C$5*'NSW Oct 2017'!AL8/'NSW Oct 2017'!AJ8&lt;='NSW Oct 2017'!N8,($C$5*'NSW Oct 2017'!AL8/'NSW Oct 2017'!AJ8-'NSW Oct 2017'!M8)*('NSW Oct 2017'!Y8/100)*'NSW Oct 2017'!AJ8,('NSW Oct 2017'!N8-'NSW Oct 2017'!M8)*('NSW Oct 2017'!Y8/100)*'NSW Oct 2017'!AJ8))</f>
        <v>0</v>
      </c>
      <c r="P14" s="146">
        <f>IF(($C$5*'NSW Oct 2017'!AL8/'NSW Oct 2017'!AJ8&gt;'NSW Oct 2017'!N8),($C$5*'NSW Oct 2017'!AL8/'NSW Oct 2017'!AJ8-'NSW Oct 2017'!N8)*'NSW Oct 2017'!Z8/100*'NSW Oct 2017'!AJ9,0)</f>
        <v>0</v>
      </c>
      <c r="Q14" s="149">
        <f t="shared" si="1"/>
        <v>2931.4158560000005</v>
      </c>
      <c r="R14" s="150">
        <f>'NSW Oct 2017'!AM8</f>
        <v>0</v>
      </c>
      <c r="S14" s="87">
        <f>'NSW Oct 2017'!AN8</f>
        <v>14</v>
      </c>
      <c r="T14" s="154">
        <f>'NSW Oct 2017'!AO8</f>
        <v>0</v>
      </c>
      <c r="U14" s="87">
        <f>'NSW Oct 2017'!AP8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Oct 2017'!AW8</f>
        <v>24</v>
      </c>
      <c r="AA14" s="153" t="str">
        <f>'NSW Oct 2017'!AX8</f>
        <v>y</v>
      </c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</row>
    <row r="15" spans="1:194" s="85" customFormat="1" ht="23" customHeight="1" thickTop="1" thickBot="1">
      <c r="A15" s="117" t="str">
        <f>'NSW Oct 2017'!D9</f>
        <v>ActewAGL Shoalhaven</v>
      </c>
      <c r="B15" s="87" t="str">
        <f>'NSW Oct 2017'!F9</f>
        <v>ActewAGL</v>
      </c>
      <c r="C15" s="87" t="str">
        <f>'NSW Oct 2017'!G9</f>
        <v>Business plan</v>
      </c>
      <c r="D15" s="146">
        <f>365*'NSW Oct 2017'!H9/100</f>
        <v>365.1825</v>
      </c>
      <c r="E15" s="147">
        <f>IF($C$5*'NSW Oct 2017'!AK9/'NSW Oct 2017'!AI9&gt;='NSW Oct 2017'!J9,('NSW Oct 2017'!J9*'NSW Oct 2017'!O9/100)*'NSW Oct 2017'!AI9,($C$5*'NSW Oct 2017'!AK9/'NSW Oct 2017'!AI9*'NSW Oct 2017'!O9/100)*'NSW Oct 2017'!AI9)</f>
        <v>1347.5</v>
      </c>
      <c r="F15" s="155">
        <f>IF($C$5*'NSW Oct 2017'!AK9/'NSW Oct 2017'!AI9&lt;'NSW Oct 2017'!J9,0,IF($C$5*'NSW Oct 2017'!AK9/'NSW Oct 2017'!AI9&lt;='NSW Oct 2017'!K9,($C$5*'NSW Oct 2017'!AK9/'NSW Oct 2017'!AI9-'NSW Oct 2017'!J9)*('NSW Oct 2017'!P9/100)*'NSW Oct 2017'!AI9,('NSW Oct 2017'!K9-'NSW Oct 2017'!J9)*('NSW Oct 2017'!P9/100)*'NSW Oct 2017'!AI9))</f>
        <v>0</v>
      </c>
      <c r="G15" s="146">
        <f>IF($C$5*'NSW Oct 2017'!AK9/'NSW Oct 2017'!AI9&lt;'NSW Oct 2017'!K9,0,IF($C$5*'NSW Oct 2017'!AK9/'NSW Oct 2017'!AI9&lt;='NSW Oct 2017'!L9,($C$5*'NSW Oct 2017'!AK9/'NSW Oct 2017'!AI9-'NSW Oct 2017'!K9)*('NSW Oct 2017'!Q9/100)*'NSW Oct 2017'!AI9,('NSW Oct 2017'!L9-'NSW Oct 2017'!K9)*('NSW Oct 2017'!Q9/100)*'NSW Oct 2017'!AI9))</f>
        <v>0</v>
      </c>
      <c r="H15" s="156">
        <f>IF($C$5*'NSW Oct 2017'!AK9/'NSW Oct 2017'!AI9&lt;'NSW Oct 2017'!L9,0,IF($C$5*'NSW Oct 2017'!AK9/'NSW Oct 2017'!AI9&lt;='NSW Oct 2017'!M9,($C$5*'NSW Oct 2017'!AK9/'NSW Oct 2017'!AI9-'NSW Oct 2017'!L9)*('NSW Oct 2017'!R9/100)*'NSW Oct 2017'!AI9,('NSW Oct 2017'!M9-'NSW Oct 2017'!L9)*('NSW Oct 2017'!R9/100)*'NSW Oct 2017'!AI9))</f>
        <v>0</v>
      </c>
      <c r="I15" s="147">
        <f>IF($C$5*'NSW Oct 2017'!AK9/'NSW Oct 2017'!AI9&lt;'NSW Oct 2017'!M9,0,IF($C$5*'NSW Oct 2017'!AK9/'NSW Oct 2017'!AI9&lt;='NSW Oct 2017'!N9,($C$5*'NSW Oct 2017'!AK9/'NSW Oct 2017'!AI9-'NSW Oct 2017'!M9)*('NSW Oct 2017'!S9/100)*'NSW Oct 2017'!AI9,('NSW Oct 2017'!N9-'NSW Oct 2017'!M9)*('NSW Oct 2017'!S9/100)*'NSW Oct 2017'!AI9))</f>
        <v>0</v>
      </c>
      <c r="J15" s="155">
        <f>IF(($C$5*'NSW Oct 2017'!AK9/'NSW Oct 2017'!AI9&gt;'NSW Oct 2017'!N9),($C$5*'NSW Oct 2017'!AK9/'NSW Oct 2017'!AI9-'NSW Oct 2017'!N9)*'NSW Oct 2017'!T9/100*'NSW Oct 2017'!AI9,0)</f>
        <v>0</v>
      </c>
      <c r="K15" s="146">
        <f>IF($C$5*'NSW Oct 2017'!AL9/'NSW Oct 2017'!AJ9&gt;='NSW Oct 2017'!J9,('NSW Oct 2017'!J9*'NSW Oct 2017'!U9/100)*'NSW Oct 2017'!AJ9,($C$5*'NSW Oct 2017'!AL9/'NSW Oct 2017'!AJ9*'NSW Oct 2017'!U9/100)*'NSW Oct 2017'!AJ9)</f>
        <v>1347.5</v>
      </c>
      <c r="L15" s="155">
        <f>IF($C$5*'NSW Oct 2017'!AL9/'NSW Oct 2017'!AJ9&lt;'NSW Oct 2017'!J9,0,IF($C$5*'NSW Oct 2017'!AL9/'NSW Oct 2017'!AJ9&lt;='NSW Oct 2017'!K9,($C$5*'NSW Oct 2017'!AL9/'NSW Oct 2017'!AJ9-'NSW Oct 2017'!J9)*('NSW Oct 2017'!V9/100)*'NSW Oct 2017'!AJ9,('NSW Oct 2017'!K9-'NSW Oct 2017'!J9)*('NSW Oct 2017'!V9/100)*'NSW Oct 2017'!AJ9))</f>
        <v>0</v>
      </c>
      <c r="M15" s="146">
        <f>IF($C$5*'NSW Oct 2017'!AL9/'NSW Oct 2017'!AJ9&lt;'NSW Oct 2017'!K9,0,IF($C$5*'NSW Oct 2017'!AL9/'NSW Oct 2017'!AJ9&lt;='NSW Oct 2017'!L9,($C$5*'NSW Oct 2017'!AL9/'NSW Oct 2017'!AJ9-'NSW Oct 2017'!K9)*('NSW Oct 2017'!W9/100)*'NSW Oct 2017'!AJ9,('NSW Oct 2017'!L9-'NSW Oct 2017'!K9)*('NSW Oct 2017'!W9/100)*'NSW Oct 2017'!AJ9))</f>
        <v>0</v>
      </c>
      <c r="N15" s="155">
        <f>IF($C$5*'NSW Oct 2017'!AL9/'NSW Oct 2017'!AJ9&lt;'NSW Oct 2017'!L9,0,IF($C$5*'NSW Oct 2017'!AL9/'NSW Oct 2017'!AJ9&lt;='NSW Oct 2017'!M9,($C$5*'NSW Oct 2017'!AL9/'NSW Oct 2017'!AJ9-'NSW Oct 2017'!L9)*('NSW Oct 2017'!X9/100)*'NSW Oct 2017'!AJ9,('NSW Oct 2017'!M9-'NSW Oct 2017'!L9)*('NSW Oct 2017'!X9/100)*'NSW Oct 2017'!AJ9))</f>
        <v>0</v>
      </c>
      <c r="O15" s="146">
        <f>IF($C$5*'NSW Oct 2017'!AL9/'NSW Oct 2017'!AJ9&lt;'NSW Oct 2017'!M9,0,IF($C$5*'NSW Oct 2017'!AL9/'NSW Oct 2017'!AJ9&lt;='NSW Oct 2017'!N9,($C$5*'NSW Oct 2017'!AL9/'NSW Oct 2017'!AJ9-'NSW Oct 2017'!M9)*('NSW Oct 2017'!Y9/100)*'NSW Oct 2017'!AJ9,('NSW Oct 2017'!N9-'NSW Oct 2017'!M9)*('NSW Oct 2017'!Y9/100)*'NSW Oct 2017'!AJ9))</f>
        <v>0</v>
      </c>
      <c r="P15" s="155">
        <f>IF(($C$5*'NSW Oct 2017'!AL9/'NSW Oct 2017'!AJ9&gt;'NSW Oct 2017'!N9),($C$5*'NSW Oct 2017'!AL9/'NSW Oct 2017'!AJ9-'NSW Oct 2017'!N9)*'NSW Oct 2017'!Z9/100*'NSW Oct 2017'!AJ10,0)</f>
        <v>0</v>
      </c>
      <c r="Q15" s="149">
        <f t="shared" si="1"/>
        <v>3060.1824999999999</v>
      </c>
      <c r="R15" s="154">
        <f>'NSW Oct 2017'!AM9</f>
        <v>0</v>
      </c>
      <c r="S15" s="87">
        <f>'NSW Oct 2017'!AN9</f>
        <v>0</v>
      </c>
      <c r="T15" s="154">
        <f>'NSW Oct 2017'!AO9</f>
        <v>0</v>
      </c>
      <c r="U15" s="87">
        <f>'NSW Oct 2017'!AP9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Oct 2017'!AW9</f>
        <v>0</v>
      </c>
      <c r="AA15" s="153" t="str">
        <f>'NSW Oct 2017'!AX9</f>
        <v>n</v>
      </c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</row>
    <row r="16" spans="1:194" ht="23" customHeight="1" thickTop="1">
      <c r="A16" s="429" t="str">
        <f>'NSW Oct 2017'!D10</f>
        <v>Capital Region</v>
      </c>
      <c r="B16" s="86" t="str">
        <f>'NSW Oct 2017'!F10</f>
        <v>ActewAGL</v>
      </c>
      <c r="C16" s="86" t="str">
        <f>'NSW Oct 2017'!G10</f>
        <v>Business plan</v>
      </c>
      <c r="D16" s="119">
        <f>365*'NSW Oct 2017'!H10/100</f>
        <v>328.97449999999998</v>
      </c>
      <c r="E16" s="120">
        <f>IF($C$5*'NSW Oct 2017'!AK10/'NSW Oct 2017'!AI10&gt;='NSW Oct 2017'!J10,('NSW Oct 2017'!J10*'NSW Oct 2017'!O10/100)*'NSW Oct 2017'!AI10,($C$5*'NSW Oct 2017'!AK10/'NSW Oct 2017'!AI10*'NSW Oct 2017'!O10/100)*'NSW Oct 2017'!AI10)</f>
        <v>140.32226999999997</v>
      </c>
      <c r="F16" s="136">
        <f>IF($C$5*'NSW Oct 2017'!AK10/'NSW Oct 2017'!AI10&lt;'NSW Oct 2017'!J10,0,IF($C$5*'NSW Oct 2017'!AK10/'NSW Oct 2017'!AI10&lt;='NSW Oct 2017'!K10,($C$5*'NSW Oct 2017'!AK10/'NSW Oct 2017'!AI10-'NSW Oct 2017'!J10)*('NSW Oct 2017'!P10/100)*'NSW Oct 2017'!AI10,('NSW Oct 2017'!K10-'NSW Oct 2017'!J10)*('NSW Oct 2017'!P10/100)*'NSW Oct 2017'!AI10))</f>
        <v>89.523599999999988</v>
      </c>
      <c r="G16" s="119">
        <f>IF($C$5*'NSW Oct 2017'!AK10/'NSW Oct 2017'!AI10&lt;'NSW Oct 2017'!K10,0,IF($C$5*'NSW Oct 2017'!AK10/'NSW Oct 2017'!AI10&lt;='NSW Oct 2017'!L10,($C$5*'NSW Oct 2017'!AK10/'NSW Oct 2017'!AI10-'NSW Oct 2017'!K10)*('NSW Oct 2017'!Q10/100)*'NSW Oct 2017'!AI10,('NSW Oct 2017'!L10-'NSW Oct 2017'!K10)*('NSW Oct 2017'!Q10/100)*'NSW Oct 2017'!AI10))</f>
        <v>140.57783999999998</v>
      </c>
      <c r="H16" s="127">
        <f>IF($C$5*'NSW Oct 2017'!AK10/'NSW Oct 2017'!AI10&lt;'NSW Oct 2017'!L10,0,IF($C$5*'NSW Oct 2017'!AK10/'NSW Oct 2017'!AI10&lt;='NSW Oct 2017'!M10,($C$5*'NSW Oct 2017'!AK10/'NSW Oct 2017'!AI10-'NSW Oct 2017'!L10)*('NSW Oct 2017'!R10/100)*'NSW Oct 2017'!AI10,('NSW Oct 2017'!M10-'NSW Oct 2017'!L10)*('NSW Oct 2017'!R10/100)*'NSW Oct 2017'!AI10))</f>
        <v>870.01525000000015</v>
      </c>
      <c r="I16" s="120">
        <f>IF($C$5*'NSW Oct 2017'!AK10/'NSW Oct 2017'!AI10&lt;'NSW Oct 2017'!M10,0,IF($C$5*'NSW Oct 2017'!AK10/'NSW Oct 2017'!AI10&lt;='NSW Oct 2017'!N10,($C$5*'NSW Oct 2017'!AK10/'NSW Oct 2017'!AI10-'NSW Oct 2017'!M10)*('NSW Oct 2017'!S10/100)*'NSW Oct 2017'!AI10,('NSW Oct 2017'!N10-'NSW Oct 2017'!M10)*('NSW Oct 2017'!S10/100)*'NSW Oct 2017'!AI10))</f>
        <v>0</v>
      </c>
      <c r="J16" s="136">
        <f>IF(($C$5*'NSW Oct 2017'!AK10/'NSW Oct 2017'!AI10&gt;'NSW Oct 2017'!N10),($C$5*'NSW Oct 2017'!AK10/'NSW Oct 2017'!AI10-'NSW Oct 2017'!N10)*'NSW Oct 2017'!T10/100*'NSW Oct 2017'!AI10,0)</f>
        <v>0</v>
      </c>
      <c r="K16" s="119">
        <f>IF($C$5*'NSW Oct 2017'!AL10/'NSW Oct 2017'!AJ10&gt;='NSW Oct 2017'!J10,('NSW Oct 2017'!J10*'NSW Oct 2017'!U10/100)*'NSW Oct 2017'!AJ10,($C$5*'NSW Oct 2017'!AL10/'NSW Oct 2017'!AJ10*'NSW Oct 2017'!U10/100)*'NSW Oct 2017'!AJ10)</f>
        <v>140.32226999999997</v>
      </c>
      <c r="L16" s="136">
        <f>IF($C$5*'NSW Oct 2017'!AL10/'NSW Oct 2017'!AJ10&lt;'NSW Oct 2017'!J10,0,IF($C$5*'NSW Oct 2017'!AL10/'NSW Oct 2017'!AJ10&lt;='NSW Oct 2017'!K10,($C$5*'NSW Oct 2017'!AL10/'NSW Oct 2017'!AJ10-'NSW Oct 2017'!J10)*('NSW Oct 2017'!V10/100)*'NSW Oct 2017'!AJ10,('NSW Oct 2017'!K10-'NSW Oct 2017'!J10)*('NSW Oct 2017'!V10/100)*'NSW Oct 2017'!AJ10))</f>
        <v>89.523599999999988</v>
      </c>
      <c r="M16" s="119">
        <f>IF($C$5*'NSW Oct 2017'!AL10/'NSW Oct 2017'!AJ10&lt;'NSW Oct 2017'!K10,0,IF($C$5*'NSW Oct 2017'!AL10/'NSW Oct 2017'!AJ10&lt;='NSW Oct 2017'!L10,($C$5*'NSW Oct 2017'!AL10/'NSW Oct 2017'!AJ10-'NSW Oct 2017'!K10)*('NSW Oct 2017'!W10/100)*'NSW Oct 2017'!AJ10,('NSW Oct 2017'!L10-'NSW Oct 2017'!K10)*('NSW Oct 2017'!W10/100)*'NSW Oct 2017'!AJ10))</f>
        <v>140.57783999999998</v>
      </c>
      <c r="N16" s="129">
        <f>IF($C$5*'NSW Oct 2017'!AL10/'NSW Oct 2017'!AJ10&lt;'NSW Oct 2017'!L10,0,IF($C$5*'NSW Oct 2017'!AL10/'NSW Oct 2017'!AJ10&lt;='NSW Oct 2017'!M10,($C$5*'NSW Oct 2017'!AL10/'NSW Oct 2017'!AJ10-'NSW Oct 2017'!L10)*('NSW Oct 2017'!X10/100)*'NSW Oct 2017'!AJ10,('NSW Oct 2017'!M10-'NSW Oct 2017'!L10)*('NSW Oct 2017'!X10/100)*'NSW Oct 2017'!AJ10))</f>
        <v>870.01525000000015</v>
      </c>
      <c r="O16" s="119">
        <f>IF($C$5*'NSW Oct 2017'!AL10/'NSW Oct 2017'!AJ10&lt;'NSW Oct 2017'!M10,0,IF($C$5*'NSW Oct 2017'!AL10/'NSW Oct 2017'!AJ10&lt;='NSW Oct 2017'!N10,($C$5*'NSW Oct 2017'!AL10/'NSW Oct 2017'!AJ10-'NSW Oct 2017'!M10)*('NSW Oct 2017'!Y10/100)*'NSW Oct 2017'!AJ10,('NSW Oct 2017'!N10-'NSW Oct 2017'!M10)*('NSW Oct 2017'!Y10/100)*'NSW Oct 2017'!AJ10))</f>
        <v>0</v>
      </c>
      <c r="P16" s="121">
        <f>IF(($C$5*'NSW Oct 2017'!AL10/'NSW Oct 2017'!AJ10&gt;'NSW Oct 2017'!N10),($C$5*'NSW Oct 2017'!AL10/'NSW Oct 2017'!AJ10-'NSW Oct 2017'!N10)*'NSW Oct 2017'!Z10/100*'NSW Oct 2017'!AJ11,0)</f>
        <v>0</v>
      </c>
      <c r="Q16" s="122">
        <f t="shared" si="1"/>
        <v>2809.8524200000002</v>
      </c>
      <c r="R16" s="83">
        <f>'NSW Oct 2017'!AM10</f>
        <v>0</v>
      </c>
      <c r="S16" s="86">
        <f>'NSW Oct 2017'!AN10</f>
        <v>10</v>
      </c>
      <c r="T16" s="83">
        <f>'NSW Oct 2017'!AO10</f>
        <v>0</v>
      </c>
      <c r="U16" s="130">
        <f>'NSW Oct 2017'!AP10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Oct 2017'!AW10</f>
        <v>24</v>
      </c>
      <c r="AA16" s="125" t="str">
        <f>'NSW Oct 2017'!AX10</f>
        <v>y</v>
      </c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</row>
    <row r="17" spans="1:194" s="85" customFormat="1" ht="23" customHeight="1" thickBot="1">
      <c r="A17" s="430"/>
      <c r="B17" s="87" t="str">
        <f>'NSW Oct 2017'!F11</f>
        <v>EnergyAustralia</v>
      </c>
      <c r="C17" s="87" t="str">
        <f>'NSW Oct 2017'!G11</f>
        <v xml:space="preserve">Everyday Saver </v>
      </c>
      <c r="D17" s="146">
        <f>365*'NSW Oct 2017'!H11/100</f>
        <v>240.9</v>
      </c>
      <c r="E17" s="147">
        <f>IF($C$5*'NSW Oct 2017'!AK11/'NSW Oct 2017'!AI11&gt;='NSW Oct 2017'!J11,('NSW Oct 2017'!J11*'NSW Oct 2017'!O11/100)*'NSW Oct 2017'!AI11,($C$5*'NSW Oct 2017'!AK11/'NSW Oct 2017'!AI11*'NSW Oct 2017'!O11/100)*'NSW Oct 2017'!AI11)</f>
        <v>154.38059999999999</v>
      </c>
      <c r="F17" s="155">
        <f>IF($C$5*'NSW Oct 2017'!AK11/'NSW Oct 2017'!AI11&lt;'NSW Oct 2017'!J11,0,IF($C$5*'NSW Oct 2017'!AK11/'NSW Oct 2017'!AI11&lt;='NSW Oct 2017'!K11,($C$5*'NSW Oct 2017'!AK11/'NSW Oct 2017'!AI11-'NSW Oct 2017'!J11)*('NSW Oct 2017'!P11/100)*'NSW Oct 2017'!AI11,('NSW Oct 2017'!K11-'NSW Oct 2017'!J11)*('NSW Oct 2017'!P11/100)*'NSW Oct 2017'!AI11))</f>
        <v>104.56649999999999</v>
      </c>
      <c r="G17" s="146">
        <f>IF($C$5*'NSW Oct 2017'!AK11/'NSW Oct 2017'!AI11&lt;'NSW Oct 2017'!K11,0,IF($C$5*'NSW Oct 2017'!AK11/'NSW Oct 2017'!AI11&lt;='NSW Oct 2017'!L11,($C$5*'NSW Oct 2017'!AK11/'NSW Oct 2017'!AI11-'NSW Oct 2017'!K11)*('NSW Oct 2017'!Q11/100)*'NSW Oct 2017'!AI11,('NSW Oct 2017'!L11-'NSW Oct 2017'!K11)*('NSW Oct 2017'!Q11/100)*'NSW Oct 2017'!AI11))</f>
        <v>158.67900000000003</v>
      </c>
      <c r="H17" s="156">
        <f>IF($C$5*'NSW Oct 2017'!AK11/'NSW Oct 2017'!AI11&lt;'NSW Oct 2017'!L11,0,IF($C$5*'NSW Oct 2017'!AK11/'NSW Oct 2017'!AI11&lt;='NSW Oct 2017'!M11,($C$5*'NSW Oct 2017'!AK11/'NSW Oct 2017'!AI11-'NSW Oct 2017'!L11)*('NSW Oct 2017'!R11/100)*'NSW Oct 2017'!AI11,('NSW Oct 2017'!M11-'NSW Oct 2017'!L11)*('NSW Oct 2017'!R11/100)*'NSW Oct 2017'!AI11))</f>
        <v>984.23000000000013</v>
      </c>
      <c r="I17" s="147">
        <f>IF($C$5*'NSW Oct 2017'!AK11/'NSW Oct 2017'!AI11&lt;'NSW Oct 2017'!M11,0,IF($C$5*'NSW Oct 2017'!AK11/'NSW Oct 2017'!AI11&lt;='NSW Oct 2017'!N11,($C$5*'NSW Oct 2017'!AK11/'NSW Oct 2017'!AI11-'NSW Oct 2017'!M11)*('NSW Oct 2017'!S11/100)*'NSW Oct 2017'!AI11,('NSW Oct 2017'!N11-'NSW Oct 2017'!M11)*('NSW Oct 2017'!S11/100)*'NSW Oct 2017'!AI11))</f>
        <v>0</v>
      </c>
      <c r="J17" s="155">
        <f>IF(($C$5*'NSW Oct 2017'!AK11/'NSW Oct 2017'!AI11&gt;'NSW Oct 2017'!N11),($C$5*'NSW Oct 2017'!AK11/'NSW Oct 2017'!AI11-'NSW Oct 2017'!N11)*'NSW Oct 2017'!T11/100*'NSW Oct 2017'!AI11,0)</f>
        <v>0</v>
      </c>
      <c r="K17" s="146">
        <f>IF($C$5*'NSW Oct 2017'!AL11/'NSW Oct 2017'!AJ11&gt;='NSW Oct 2017'!J11,('NSW Oct 2017'!J11*'NSW Oct 2017'!U11/100)*'NSW Oct 2017'!AJ11,($C$5*'NSW Oct 2017'!AL11/'NSW Oct 2017'!AJ11*'NSW Oct 2017'!U11/100)*'NSW Oct 2017'!AJ11)</f>
        <v>154.38059999999999</v>
      </c>
      <c r="L17" s="155">
        <f>IF($C$5*'NSW Oct 2017'!AL11/'NSW Oct 2017'!AJ11&lt;'NSW Oct 2017'!J11,0,IF($C$5*'NSW Oct 2017'!AL11/'NSW Oct 2017'!AJ11&lt;='NSW Oct 2017'!K11,($C$5*'NSW Oct 2017'!AL11/'NSW Oct 2017'!AJ11-'NSW Oct 2017'!J11)*('NSW Oct 2017'!V11/100)*'NSW Oct 2017'!AJ11,('NSW Oct 2017'!K11-'NSW Oct 2017'!J11)*('NSW Oct 2017'!V11/100)*'NSW Oct 2017'!AJ11))</f>
        <v>104.56649999999999</v>
      </c>
      <c r="M17" s="146">
        <f>IF($C$5*'NSW Oct 2017'!AL11/'NSW Oct 2017'!AJ11&lt;'NSW Oct 2017'!K11,0,IF($C$5*'NSW Oct 2017'!AL11/'NSW Oct 2017'!AJ11&lt;='NSW Oct 2017'!L11,($C$5*'NSW Oct 2017'!AL11/'NSW Oct 2017'!AJ11-'NSW Oct 2017'!K11)*('NSW Oct 2017'!W11/100)*'NSW Oct 2017'!AJ11,('NSW Oct 2017'!L11-'NSW Oct 2017'!K11)*('NSW Oct 2017'!W11/100)*'NSW Oct 2017'!AJ11))</f>
        <v>158.67900000000003</v>
      </c>
      <c r="N17" s="158">
        <f>IF($C$5*'NSW Oct 2017'!AL11/'NSW Oct 2017'!AJ11&lt;'NSW Oct 2017'!L11,0,IF($C$5*'NSW Oct 2017'!AL11/'NSW Oct 2017'!AJ11&lt;='NSW Oct 2017'!M11,($C$5*'NSW Oct 2017'!AL11/'NSW Oct 2017'!AJ11-'NSW Oct 2017'!L11)*('NSW Oct 2017'!X11/100)*'NSW Oct 2017'!AJ11,('NSW Oct 2017'!M11-'NSW Oct 2017'!L11)*('NSW Oct 2017'!X11/100)*'NSW Oct 2017'!AJ11))</f>
        <v>984.23000000000013</v>
      </c>
      <c r="O17" s="146">
        <f>IF($C$5*'NSW Oct 2017'!AL11/'NSW Oct 2017'!AJ11&lt;'NSW Oct 2017'!M11,0,IF($C$5*'NSW Oct 2017'!AL11/'NSW Oct 2017'!AJ11&lt;='NSW Oct 2017'!N11,($C$5*'NSW Oct 2017'!AL11/'NSW Oct 2017'!AJ11-'NSW Oct 2017'!M11)*('NSW Oct 2017'!Y11/100)*'NSW Oct 2017'!AJ11,('NSW Oct 2017'!N11-'NSW Oct 2017'!M11)*('NSW Oct 2017'!Y11/100)*'NSW Oct 2017'!AJ11))</f>
        <v>0</v>
      </c>
      <c r="P17" s="148">
        <f>IF(($C$5*'NSW Oct 2017'!AL11/'NSW Oct 2017'!AJ11&gt;'NSW Oct 2017'!N11),($C$5*'NSW Oct 2017'!AL11/'NSW Oct 2017'!AJ11-'NSW Oct 2017'!N11)*'NSW Oct 2017'!Z11/100*'NSW Oct 2017'!AJ12,0)</f>
        <v>0</v>
      </c>
      <c r="Q17" s="149">
        <f t="shared" si="1"/>
        <v>3044.6122</v>
      </c>
      <c r="R17" s="154">
        <f>'NSW Oct 2017'!AM11</f>
        <v>0</v>
      </c>
      <c r="S17" s="87">
        <f>'NSW Oct 2017'!AN11</f>
        <v>14</v>
      </c>
      <c r="T17" s="154">
        <f>'NSW Oct 2017'!AO11</f>
        <v>0</v>
      </c>
      <c r="U17" s="87">
        <f>'NSW Oct 2017'!AP11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Oct 2017'!AW11</f>
        <v>24</v>
      </c>
      <c r="AA17" s="153" t="str">
        <f>'NSW Oct 2017'!AX11</f>
        <v>y</v>
      </c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</row>
    <row r="18" spans="1:194" ht="23" customHeight="1" thickTop="1" thickBot="1">
      <c r="A18" s="117" t="str">
        <f>'NSW Oct 2017'!D12</f>
        <v>Tamworth</v>
      </c>
      <c r="B18" s="87" t="str">
        <f>'NSW Oct 2017'!F12</f>
        <v>Origin Energy</v>
      </c>
      <c r="C18" s="87" t="str">
        <f>'NSW Oct 2017'!G12</f>
        <v>Business Saver</v>
      </c>
      <c r="D18" s="146">
        <f>365*'NSW Oct 2017'!H12/100</f>
        <v>354.05</v>
      </c>
      <c r="E18" s="147">
        <f>($C$5*'NSW Oct 2017'!O12/100)/2</f>
        <v>1805</v>
      </c>
      <c r="F18" s="155">
        <v>0</v>
      </c>
      <c r="G18" s="146">
        <v>0</v>
      </c>
      <c r="H18" s="156">
        <v>0</v>
      </c>
      <c r="I18" s="147">
        <f>IF($C$5*'NSW Oct 2017'!AK12/'NSW Oct 2017'!AI12&lt;'NSW Oct 2017'!M12,0,IF($C$5*'NSW Oct 2017'!AK12/'NSW Oct 2017'!AI12&lt;='NSW Oct 2017'!N12,($C$5*'NSW Oct 2017'!AK12/'NSW Oct 2017'!AI12-'NSW Oct 2017'!M12)*('NSW Oct 2017'!S12/100)*'NSW Oct 2017'!AI12,('NSW Oct 2017'!N12-'NSW Oct 2017'!M12)*('NSW Oct 2017'!S12/100)*'NSW Oct 2017'!AI12))</f>
        <v>0</v>
      </c>
      <c r="J18" s="155">
        <f>IF(($C$5*'NSW Oct 2017'!AK12/'NSW Oct 2017'!AI12&gt;'NSW Oct 2017'!N12),($C$5*'NSW Oct 2017'!AK12/'NSW Oct 2017'!AI12-'NSW Oct 2017'!N12)*'NSW Oct 2017'!T12/100*'NSW Oct 2017'!AI12,0)</f>
        <v>0</v>
      </c>
      <c r="K18" s="146">
        <f>($C$5*'NSW Oct 2017'!U12/100)/2</f>
        <v>1805</v>
      </c>
      <c r="L18" s="155">
        <v>0</v>
      </c>
      <c r="M18" s="146">
        <v>0</v>
      </c>
      <c r="N18" s="155">
        <v>0</v>
      </c>
      <c r="O18" s="146">
        <f>IF($C$5*'NSW Oct 2017'!AL12/'NSW Oct 2017'!AJ12&lt;'NSW Oct 2017'!M12,0,IF($C$5*'NSW Oct 2017'!AL12/'NSW Oct 2017'!AJ12&lt;='NSW Oct 2017'!N12,($C$5*'NSW Oct 2017'!AL12/'NSW Oct 2017'!AJ12-'NSW Oct 2017'!M12)*('NSW Oct 2017'!Y12/100)*'NSW Oct 2017'!AJ12,('NSW Oct 2017'!N12-'NSW Oct 2017'!M12)*('NSW Oct 2017'!Y12/100)*'NSW Oct 2017'!AJ12))</f>
        <v>0</v>
      </c>
      <c r="P18" s="155">
        <f>IF(($C$5*'NSW Oct 2017'!AL12/'NSW Oct 2017'!AJ12&gt;'NSW Oct 2017'!N12),($C$5*'NSW Oct 2017'!AL12/'NSW Oct 2017'!AJ12-'NSW Oct 2017'!N12)*'NSW Oct 2017'!Z12/100*'NSW Oct 2017'!AJ13,0)</f>
        <v>0</v>
      </c>
      <c r="Q18" s="149">
        <f t="shared" si="1"/>
        <v>3964.05</v>
      </c>
      <c r="R18" s="154">
        <f>'NSW Oct 2017'!AM12</f>
        <v>0</v>
      </c>
      <c r="S18" s="87">
        <f>'NSW Oct 2017'!AN12</f>
        <v>14</v>
      </c>
      <c r="T18" s="154">
        <f>'NSW Oct 2017'!AO12</f>
        <v>0</v>
      </c>
      <c r="U18" s="87">
        <f>'NSW Oct 2017'!AP12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Oct 2017'!AW12</f>
        <v>12</v>
      </c>
      <c r="AA18" s="153" t="str">
        <f>'NSW Oct 2017'!AX12</f>
        <v>y</v>
      </c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</row>
    <row r="19" spans="1:194" s="85" customFormat="1" ht="23" customHeight="1" thickTop="1">
      <c r="A19" s="429" t="str">
        <f>'NSW Oct 2017'!D13</f>
        <v>Envestra Albury</v>
      </c>
      <c r="B19" s="86" t="str">
        <f>'NSW Oct 2017'!F13</f>
        <v>EnergyAustralia</v>
      </c>
      <c r="C19" s="86" t="str">
        <f>'NSW Oct 2017'!G13</f>
        <v xml:space="preserve">Everyday Saver </v>
      </c>
      <c r="D19" s="119">
        <f>365*'NSW Oct 2017'!H13/100</f>
        <v>295.64999999999998</v>
      </c>
      <c r="E19" s="120">
        <f>IF($C$5*'NSW Oct 2017'!AK13/'NSW Oct 2017'!AI13&gt;='NSW Oct 2017'!J13,('NSW Oct 2017'!J13*'NSW Oct 2017'!O13/100)*'NSW Oct 2017'!AI13,($C$5*'NSW Oct 2017'!AK13/'NSW Oct 2017'!AI13*'NSW Oct 2017'!O13/100)*'NSW Oct 2017'!AI13)</f>
        <v>448.20000000000005</v>
      </c>
      <c r="F19" s="136">
        <f>IF($C$5*'NSW Oct 2017'!AK13/'NSW Oct 2017'!AI13&lt;'NSW Oct 2017'!J13,0,IF($C$5*'NSW Oct 2017'!AK13/'NSW Oct 2017'!AI13&lt;='NSW Oct 2017'!K13,($C$5*'NSW Oct 2017'!AK13/'NSW Oct 2017'!AI13-'NSW Oct 2017'!J13)*('NSW Oct 2017'!P13/100)*'NSW Oct 2017'!AI13,('NSW Oct 2017'!K13-'NSW Oct 2017'!J13)*('NSW Oct 2017'!P13/100)*'NSW Oct 2017'!AI13))</f>
        <v>405</v>
      </c>
      <c r="G19" s="119">
        <f>IF($C$5*'NSW Oct 2017'!AK13/'NSW Oct 2017'!AI13&lt;'NSW Oct 2017'!K13,0,IF($C$5*'NSW Oct 2017'!AK13/'NSW Oct 2017'!AI13&lt;='NSW Oct 2017'!L13,($C$5*'NSW Oct 2017'!AK13/'NSW Oct 2017'!AI13-'NSW Oct 2017'!K13)*('NSW Oct 2017'!Q13/100)*'NSW Oct 2017'!AI13,('NSW Oct 2017'!L13-'NSW Oct 2017'!K13)*('NSW Oct 2017'!Q13/100)*'NSW Oct 2017'!AI13))</f>
        <v>310.80000000000013</v>
      </c>
      <c r="H19" s="127">
        <f>IF($C$5*'NSW Oct 2017'!AK13/'NSW Oct 2017'!AI13&lt;'NSW Oct 2017'!L13,0,IF($C$5*'NSW Oct 2017'!AK13/'NSW Oct 2017'!AI13&lt;='NSW Oct 2017'!M13,($C$5*'NSW Oct 2017'!AK13/'NSW Oct 2017'!AI13-'NSW Oct 2017'!L13)*('NSW Oct 2017'!R13/100)*'NSW Oct 2017'!AI13,('NSW Oct 2017'!M13-'NSW Oct 2017'!L13)*('NSW Oct 2017'!R13/100)*'NSW Oct 2017'!AI13))</f>
        <v>0</v>
      </c>
      <c r="I19" s="120">
        <f>IF($C$5*'NSW Oct 2017'!AK13/'NSW Oct 2017'!AI13&lt;'NSW Oct 2017'!M13,0,IF($C$5*'NSW Oct 2017'!AK13/'NSW Oct 2017'!AI13&lt;='NSW Oct 2017'!N13,($C$5*'NSW Oct 2017'!AK13/'NSW Oct 2017'!AI13-'NSW Oct 2017'!M13)*('NSW Oct 2017'!S13/100)*'NSW Oct 2017'!AI13,('NSW Oct 2017'!N13-'NSW Oct 2017'!M13)*('NSW Oct 2017'!S13/100)*'NSW Oct 2017'!AI13))</f>
        <v>0</v>
      </c>
      <c r="J19" s="136">
        <f>IF(($C$5*'NSW Oct 2017'!AK13/'NSW Oct 2017'!AI13&gt;'NSW Oct 2017'!N13),($C$5*'NSW Oct 2017'!AK13/'NSW Oct 2017'!AI13-'NSW Oct 2017'!N13)*'NSW Oct 2017'!T13/100*'NSW Oct 2017'!AI13,0)</f>
        <v>0</v>
      </c>
      <c r="K19" s="119">
        <f>IF($C$5*'NSW Oct 2017'!AL13/'NSW Oct 2017'!AJ13&gt;='NSW Oct 2017'!J13,('NSW Oct 2017'!J13*'NSW Oct 2017'!U13/100)*'NSW Oct 2017'!AJ13,($C$5*'NSW Oct 2017'!AL13/'NSW Oct 2017'!AJ13*'NSW Oct 2017'!U13/100)*'NSW Oct 2017'!AJ13)</f>
        <v>448.20000000000005</v>
      </c>
      <c r="L19" s="136">
        <f>IF($C$5*'NSW Oct 2017'!AL13/'NSW Oct 2017'!AJ13&lt;'NSW Oct 2017'!J13,0,IF($C$5*'NSW Oct 2017'!AL13/'NSW Oct 2017'!AJ13&lt;='NSW Oct 2017'!K13,($C$5*'NSW Oct 2017'!AL13/'NSW Oct 2017'!AJ13-'NSW Oct 2017'!J13)*('NSW Oct 2017'!V13/100)*'NSW Oct 2017'!AJ13,('NSW Oct 2017'!K13-'NSW Oct 2017'!J13)*('NSW Oct 2017'!V13/100)*'NSW Oct 2017'!AJ13))</f>
        <v>405</v>
      </c>
      <c r="M19" s="119">
        <f>IF($C$5*'NSW Oct 2017'!AL13/'NSW Oct 2017'!AJ13&lt;'NSW Oct 2017'!K13,0,IF($C$5*'NSW Oct 2017'!AL13/'NSW Oct 2017'!AJ13&lt;='NSW Oct 2017'!L13,($C$5*'NSW Oct 2017'!AL13/'NSW Oct 2017'!AJ13-'NSW Oct 2017'!K13)*('NSW Oct 2017'!W13/100)*'NSW Oct 2017'!AJ13,('NSW Oct 2017'!L13-'NSW Oct 2017'!K13)*('NSW Oct 2017'!W13/100)*'NSW Oct 2017'!AJ13))</f>
        <v>310.80000000000013</v>
      </c>
      <c r="N19" s="136">
        <f>IF($C$5*'NSW Oct 2017'!AL13/'NSW Oct 2017'!AJ13&lt;'NSW Oct 2017'!L13,0,IF($C$5*'NSW Oct 2017'!AL13/'NSW Oct 2017'!AJ13&lt;='NSW Oct 2017'!M13,($C$5*'NSW Oct 2017'!AL13/'NSW Oct 2017'!AJ13-'NSW Oct 2017'!L13)*('NSW Oct 2017'!X13/100)*'NSW Oct 2017'!AJ13,('NSW Oct 2017'!M13-'NSW Oct 2017'!L13)*('NSW Oct 2017'!X13/100)*'NSW Oct 2017'!AJ13))</f>
        <v>0</v>
      </c>
      <c r="O19" s="119">
        <f>IF($C$5*'NSW Oct 2017'!AL13/'NSW Oct 2017'!AJ13&lt;'NSW Oct 2017'!M13,0,IF($C$5*'NSW Oct 2017'!AL13/'NSW Oct 2017'!AJ13&lt;='NSW Oct 2017'!N13,($C$5*'NSW Oct 2017'!AL13/'NSW Oct 2017'!AJ13-'NSW Oct 2017'!M13)*('NSW Oct 2017'!Y13/100)*'NSW Oct 2017'!AJ13,('NSW Oct 2017'!N13-'NSW Oct 2017'!M13)*('NSW Oct 2017'!Y13/100)*'NSW Oct 2017'!AJ13))</f>
        <v>0</v>
      </c>
      <c r="P19" s="136">
        <f>IF(($C$5*'NSW Oct 2017'!AL13/'NSW Oct 2017'!AJ13&gt;'NSW Oct 2017'!N13),($C$5*'NSW Oct 2017'!AL13/'NSW Oct 2017'!AJ13-'NSW Oct 2017'!N13)*'NSW Oct 2017'!Z13/100*'NSW Oct 2017'!AJ14,0)</f>
        <v>0</v>
      </c>
      <c r="Q19" s="122">
        <f t="shared" si="1"/>
        <v>2623.6500000000005</v>
      </c>
      <c r="R19" s="83">
        <f>'NSW Oct 2017'!AM13</f>
        <v>0</v>
      </c>
      <c r="S19" s="86">
        <f>'NSW Oct 2017'!AN13</f>
        <v>14</v>
      </c>
      <c r="T19" s="83">
        <f>'NSW Oct 2017'!AO13</f>
        <v>0</v>
      </c>
      <c r="U19" s="86">
        <f>'NSW Oct 2017'!AP13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Oct 2017'!AW13</f>
        <v>24</v>
      </c>
      <c r="AA19" s="125" t="str">
        <f>'NSW Oct 2017'!AX13</f>
        <v>y</v>
      </c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</row>
    <row r="20" spans="1:194" ht="23" customHeight="1" thickBot="1">
      <c r="A20" s="430"/>
      <c r="B20" s="87" t="str">
        <f>'NSW Oct 2017'!F14</f>
        <v>Origin Energy</v>
      </c>
      <c r="C20" s="87" t="str">
        <f>'NSW Oct 2017'!G14</f>
        <v>Business Saver</v>
      </c>
      <c r="D20" s="146">
        <f>365*'NSW Oct 2017'!H14/100</f>
        <v>214.29150000000001</v>
      </c>
      <c r="E20" s="147">
        <f>IF($C$5*'NSW Oct 2017'!AK14/'NSW Oct 2017'!AI14&gt;='NSW Oct 2017'!J14,('NSW Oct 2017'!J14*'NSW Oct 2017'!O14/100)*'NSW Oct 2017'!AI14,($C$5*'NSW Oct 2017'!AK14/'NSW Oct 2017'!AI14*'NSW Oct 2017'!O14/100)*'NSW Oct 2017'!AI14)</f>
        <v>200.70000000000002</v>
      </c>
      <c r="F20" s="155">
        <f>IF($C$5*'NSW Oct 2017'!AK14/'NSW Oct 2017'!AI14&lt;'NSW Oct 2017'!J14,0,IF($C$5*'NSW Oct 2017'!AK14/'NSW Oct 2017'!AI14&lt;='NSW Oct 2017'!K14,($C$5*'NSW Oct 2017'!AK14/'NSW Oct 2017'!AI14-'NSW Oct 2017'!J14)*('NSW Oct 2017'!P14/100)*'NSW Oct 2017'!AI14,('NSW Oct 2017'!K14-'NSW Oct 2017'!J14)*('NSW Oct 2017'!P14/100)*'NSW Oct 2017'!AI14))</f>
        <v>811.80000000000007</v>
      </c>
      <c r="G20" s="146">
        <f>IF($C$5*'NSW Oct 2017'!AK14/'NSW Oct 2017'!AI14&lt;'NSW Oct 2017'!K14,0,IF($C$5*'NSW Oct 2017'!AK14/'NSW Oct 2017'!AI14&lt;='NSW Oct 2017'!L14,($C$5*'NSW Oct 2017'!AK14/'NSW Oct 2017'!AI14-'NSW Oct 2017'!K14)*('NSW Oct 2017'!Q14/100)*'NSW Oct 2017'!AI14,('NSW Oct 2017'!L14-'NSW Oct 2017'!K14)*('NSW Oct 2017'!Q14/100)*'NSW Oct 2017'!AI14))</f>
        <v>0</v>
      </c>
      <c r="H20" s="156">
        <f>IF($C$5*'NSW Oct 2017'!AK14/'NSW Oct 2017'!AI14&lt;'NSW Oct 2017'!L14,0,IF($C$5*'NSW Oct 2017'!AK14/'NSW Oct 2017'!AI14&lt;='NSW Oct 2017'!M14,($C$5*'NSW Oct 2017'!AK14/'NSW Oct 2017'!AI14-'NSW Oct 2017'!L14)*('NSW Oct 2017'!R14/100)*'NSW Oct 2017'!AI14,('NSW Oct 2017'!M14-'NSW Oct 2017'!L14)*('NSW Oct 2017'!R14/100)*'NSW Oct 2017'!AI14))</f>
        <v>0</v>
      </c>
      <c r="I20" s="147">
        <f>IF($C$5*'NSW Oct 2017'!AK14/'NSW Oct 2017'!AI14&lt;'NSW Oct 2017'!M14,0,IF($C$5*'NSW Oct 2017'!AK14/'NSW Oct 2017'!AI14&lt;='NSW Oct 2017'!N14,($C$5*'NSW Oct 2017'!AK14/'NSW Oct 2017'!AI14-'NSW Oct 2017'!M14)*('NSW Oct 2017'!S14/100)*'NSW Oct 2017'!AI14,('NSW Oct 2017'!N14-'NSW Oct 2017'!M14)*('NSW Oct 2017'!S14/100)*'NSW Oct 2017'!AI14))</f>
        <v>0</v>
      </c>
      <c r="J20" s="155">
        <f>IF(($C$5*'NSW Oct 2017'!AK14/'NSW Oct 2017'!AI14&gt;'NSW Oct 2017'!N14),($C$5*'NSW Oct 2017'!AK14/'NSW Oct 2017'!AI14-'NSW Oct 2017'!N14)*'NSW Oct 2017'!T14/100*'NSW Oct 2017'!AI14,0)</f>
        <v>0</v>
      </c>
      <c r="K20" s="146">
        <f>IF($C$5*'NSW Oct 2017'!AL14/'NSW Oct 2017'!AJ14&gt;='NSW Oct 2017'!J14,('NSW Oct 2017'!J14*'NSW Oct 2017'!U14/100)*'NSW Oct 2017'!AJ14,($C$5*'NSW Oct 2017'!AL14/'NSW Oct 2017'!AJ14*'NSW Oct 2017'!U14/100)*'NSW Oct 2017'!AJ14)</f>
        <v>200.70000000000002</v>
      </c>
      <c r="L20" s="155">
        <f>IF($C$5*'NSW Oct 2017'!AL14/'NSW Oct 2017'!AJ14&lt;'NSW Oct 2017'!J14,0,IF($C$5*'NSW Oct 2017'!AL14/'NSW Oct 2017'!AJ14&lt;='NSW Oct 2017'!K14,($C$5*'NSW Oct 2017'!AL14/'NSW Oct 2017'!AJ14-'NSW Oct 2017'!J14)*('NSW Oct 2017'!V14/100)*'NSW Oct 2017'!AJ14,('NSW Oct 2017'!K14-'NSW Oct 2017'!J14)*('NSW Oct 2017'!V14/100)*'NSW Oct 2017'!AJ14))</f>
        <v>811.80000000000007</v>
      </c>
      <c r="M20" s="146">
        <f>IF($C$5*'NSW Oct 2017'!AL14/'NSW Oct 2017'!AJ14&lt;'NSW Oct 2017'!K14,0,IF($C$5*'NSW Oct 2017'!AL14/'NSW Oct 2017'!AJ14&lt;='NSW Oct 2017'!L14,($C$5*'NSW Oct 2017'!AL14/'NSW Oct 2017'!AJ14-'NSW Oct 2017'!K14)*('NSW Oct 2017'!W14/100)*'NSW Oct 2017'!AJ14,('NSW Oct 2017'!L14-'NSW Oct 2017'!K14)*('NSW Oct 2017'!W14/100)*'NSW Oct 2017'!AJ14))</f>
        <v>0</v>
      </c>
      <c r="N20" s="155">
        <f>IF($C$5*'NSW Oct 2017'!AL14/'NSW Oct 2017'!AJ14&lt;'NSW Oct 2017'!L14,0,IF($C$5*'NSW Oct 2017'!AL14/'NSW Oct 2017'!AJ14&lt;='NSW Oct 2017'!M14,($C$5*'NSW Oct 2017'!AL14/'NSW Oct 2017'!AJ14-'NSW Oct 2017'!L14)*('NSW Oct 2017'!X14/100)*'NSW Oct 2017'!AJ14,('NSW Oct 2017'!M14-'NSW Oct 2017'!L14)*('NSW Oct 2017'!X14/100)*'NSW Oct 2017'!AJ14))</f>
        <v>0</v>
      </c>
      <c r="O20" s="146">
        <f>IF($C$5*'NSW Oct 2017'!AL14/'NSW Oct 2017'!AJ14&lt;'NSW Oct 2017'!M14,0,IF($C$5*'NSW Oct 2017'!AL14/'NSW Oct 2017'!AJ14&lt;='NSW Oct 2017'!N14,($C$5*'NSW Oct 2017'!AL14/'NSW Oct 2017'!AJ14-'NSW Oct 2017'!M14)*('NSW Oct 2017'!Y14/100)*'NSW Oct 2017'!AJ14,('NSW Oct 2017'!N14-'NSW Oct 2017'!M14)*('NSW Oct 2017'!Y14/100)*'NSW Oct 2017'!AJ14))</f>
        <v>0</v>
      </c>
      <c r="P20" s="155">
        <f>IF(($C$5*'NSW Oct 2017'!AL14/'NSW Oct 2017'!AJ14&gt;'NSW Oct 2017'!N14),($C$5*'NSW Oct 2017'!AL14/'NSW Oct 2017'!AJ14-'NSW Oct 2017'!N14)*'NSW Oct 2017'!Z14/100*'NSW Oct 2017'!AJ15,0)</f>
        <v>0</v>
      </c>
      <c r="Q20" s="149">
        <f t="shared" si="1"/>
        <v>2239.2915000000003</v>
      </c>
      <c r="R20" s="154">
        <f>'NSW Oct 2017'!AM14</f>
        <v>0</v>
      </c>
      <c r="S20" s="87">
        <f>'NSW Oct 2017'!AN14</f>
        <v>14</v>
      </c>
      <c r="T20" s="154">
        <f>'NSW Oct 2017'!AO14</f>
        <v>0</v>
      </c>
      <c r="U20" s="87">
        <f>'NSW Oct 2017'!AP14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Oct 2017'!AW14</f>
        <v>12</v>
      </c>
      <c r="AA20" s="153" t="str">
        <f>'NSW Oct 2017'!AX14</f>
        <v>y</v>
      </c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</row>
    <row r="21" spans="1:194" s="85" customFormat="1" ht="23" customHeight="1" thickTop="1">
      <c r="A21" s="429" t="str">
        <f>'NSW Oct 2017'!D15</f>
        <v>Envestra Cooma</v>
      </c>
      <c r="B21" s="86" t="str">
        <f>'NSW Oct 2017'!F15</f>
        <v>Origin Energy</v>
      </c>
      <c r="C21" s="86" t="str">
        <f>'NSW Oct 2017'!G15</f>
        <v>Business Saver</v>
      </c>
      <c r="D21" s="119">
        <f>365*'NSW Oct 2017'!H15/100</f>
        <v>352.88200000000006</v>
      </c>
      <c r="E21" s="120">
        <f>IF($C$5*'NSW Oct 2017'!AK15/'NSW Oct 2017'!AI15&gt;='NSW Oct 2017'!J15,('NSW Oct 2017'!J15*'NSW Oct 2017'!O15/100)*'NSW Oct 2017'!AI15,($C$5*'NSW Oct 2017'!AK15/'NSW Oct 2017'!AI15*'NSW Oct 2017'!O15/100)*'NSW Oct 2017'!AI15)</f>
        <v>1170</v>
      </c>
      <c r="F21" s="136">
        <f>IF($C$5*'NSW Oct 2017'!AK15/'NSW Oct 2017'!AI15&lt;'NSW Oct 2017'!J15,0,IF($C$5*'NSW Oct 2017'!AK15/'NSW Oct 2017'!AI15&lt;='NSW Oct 2017'!K15,($C$5*'NSW Oct 2017'!AK15/'NSW Oct 2017'!AI15-'NSW Oct 2017'!J15)*('NSW Oct 2017'!P15/100)*'NSW Oct 2017'!AI15,('NSW Oct 2017'!K15-'NSW Oct 2017'!J15)*('NSW Oct 2017'!P15/100)*'NSW Oct 2017'!AI15))</f>
        <v>0</v>
      </c>
      <c r="G21" s="119">
        <f>IF($C$5*'NSW Oct 2017'!AK15/'NSW Oct 2017'!AI15&lt;'NSW Oct 2017'!K15,0,IF($C$5*'NSW Oct 2017'!AK15/'NSW Oct 2017'!AI15&lt;='NSW Oct 2017'!L15,($C$5*'NSW Oct 2017'!AK15/'NSW Oct 2017'!AI15-'NSW Oct 2017'!K15)*('NSW Oct 2017'!Q15/100)*'NSW Oct 2017'!AI15,('NSW Oct 2017'!L15-'NSW Oct 2017'!K15)*('NSW Oct 2017'!Q15/100)*'NSW Oct 2017'!AI15))</f>
        <v>0</v>
      </c>
      <c r="H21" s="127">
        <f>IF($C$5*'NSW Oct 2017'!AK15/'NSW Oct 2017'!AI15&lt;'NSW Oct 2017'!L15,0,IF($C$5*'NSW Oct 2017'!AK15/'NSW Oct 2017'!AI15&lt;='NSW Oct 2017'!M15,($C$5*'NSW Oct 2017'!AK15/'NSW Oct 2017'!AI15-'NSW Oct 2017'!L15)*('NSW Oct 2017'!R15/100)*'NSW Oct 2017'!AI15,('NSW Oct 2017'!M15-'NSW Oct 2017'!L15)*('NSW Oct 2017'!R15/100)*'NSW Oct 2017'!AI15))</f>
        <v>0</v>
      </c>
      <c r="I21" s="120">
        <f>IF($C$5*'NSW Oct 2017'!AK15/'NSW Oct 2017'!AI15&lt;'NSW Oct 2017'!M15,0,IF($C$5*'NSW Oct 2017'!AK15/'NSW Oct 2017'!AI15&lt;='NSW Oct 2017'!N15,($C$5*'NSW Oct 2017'!AK15/'NSW Oct 2017'!AI15-'NSW Oct 2017'!M15)*('NSW Oct 2017'!S15/100)*'NSW Oct 2017'!AI15,('NSW Oct 2017'!N15-'NSW Oct 2017'!M15)*('NSW Oct 2017'!S15/100)*'NSW Oct 2017'!AI15))</f>
        <v>0</v>
      </c>
      <c r="J21" s="136">
        <f>IF(($C$5*'NSW Oct 2017'!AK15/'NSW Oct 2017'!AI15&gt;'NSW Oct 2017'!N15),($C$5*'NSW Oct 2017'!AK15/'NSW Oct 2017'!AI15-'NSW Oct 2017'!N15)*'NSW Oct 2017'!T15/100*'NSW Oct 2017'!AI15,0)</f>
        <v>0</v>
      </c>
      <c r="K21" s="119">
        <f>IF($C$5*'NSW Oct 2017'!AL15/'NSW Oct 2017'!AJ15&gt;='NSW Oct 2017'!J15,('NSW Oct 2017'!J15*'NSW Oct 2017'!U15/100)*'NSW Oct 2017'!AJ15,($C$5*'NSW Oct 2017'!AL15/'NSW Oct 2017'!AJ15*'NSW Oct 2017'!U15/100)*'NSW Oct 2017'!AJ15)</f>
        <v>1170</v>
      </c>
      <c r="L21" s="136">
        <f>IF($C$5*'NSW Oct 2017'!AL15/'NSW Oct 2017'!AJ15&lt;'NSW Oct 2017'!J15,0,IF($C$5*'NSW Oct 2017'!AL15/'NSW Oct 2017'!AJ15&lt;='NSW Oct 2017'!K15,($C$5*'NSW Oct 2017'!AL15/'NSW Oct 2017'!AJ15-'NSW Oct 2017'!J15)*('NSW Oct 2017'!V15/100)*'NSW Oct 2017'!AJ15,('NSW Oct 2017'!K15-'NSW Oct 2017'!J15)*('NSW Oct 2017'!V15/100)*'NSW Oct 2017'!AJ15))</f>
        <v>0</v>
      </c>
      <c r="M21" s="119">
        <f>IF($C$5*'NSW Oct 2017'!AL15/'NSW Oct 2017'!AJ15&lt;'NSW Oct 2017'!K15,0,IF($C$5*'NSW Oct 2017'!AL15/'NSW Oct 2017'!AJ15&lt;='NSW Oct 2017'!L15,($C$5*'NSW Oct 2017'!AL15/'NSW Oct 2017'!AJ15-'NSW Oct 2017'!K15)*('NSW Oct 2017'!W15/100)*'NSW Oct 2017'!AJ15,('NSW Oct 2017'!L15-'NSW Oct 2017'!K15)*('NSW Oct 2017'!W15/100)*'NSW Oct 2017'!AJ15))</f>
        <v>0</v>
      </c>
      <c r="N21" s="136">
        <f>IF($C$5*'NSW Oct 2017'!AL15/'NSW Oct 2017'!AJ15&lt;'NSW Oct 2017'!L15,0,IF($C$5*'NSW Oct 2017'!AL15/'NSW Oct 2017'!AJ15&lt;='NSW Oct 2017'!M15,($C$5*'NSW Oct 2017'!AL15/'NSW Oct 2017'!AJ15-'NSW Oct 2017'!L15)*('NSW Oct 2017'!X15/100)*'NSW Oct 2017'!AJ15,('NSW Oct 2017'!M15-'NSW Oct 2017'!L15)*('NSW Oct 2017'!X15/100)*'NSW Oct 2017'!AJ15))</f>
        <v>0</v>
      </c>
      <c r="O21" s="119">
        <f>IF($C$5*'NSW Oct 2017'!AL15/'NSW Oct 2017'!AJ15&lt;'NSW Oct 2017'!M15,0,IF($C$5*'NSW Oct 2017'!AL15/'NSW Oct 2017'!AJ15&lt;='NSW Oct 2017'!N15,($C$5*'NSW Oct 2017'!AL15/'NSW Oct 2017'!AJ15-'NSW Oct 2017'!M15)*('NSW Oct 2017'!Y15/100)*'NSW Oct 2017'!AJ15,('NSW Oct 2017'!N15-'NSW Oct 2017'!M15)*('NSW Oct 2017'!Y15/100)*'NSW Oct 2017'!AJ15))</f>
        <v>0</v>
      </c>
      <c r="P21" s="136">
        <f>IF(($C$5*'NSW Oct 2017'!AL15/'NSW Oct 2017'!AJ15&gt;'NSW Oct 2017'!N15),($C$5*'NSW Oct 2017'!AL15/'NSW Oct 2017'!AJ15-'NSW Oct 2017'!N15)*'NSW Oct 2017'!Z15/100*'NSW Oct 2017'!AJ17,0)</f>
        <v>0</v>
      </c>
      <c r="Q21" s="122">
        <f t="shared" si="1"/>
        <v>2692.8820000000001</v>
      </c>
      <c r="R21" s="83">
        <f>'NSW Oct 2017'!AM15</f>
        <v>0</v>
      </c>
      <c r="S21" s="86">
        <f>'NSW Oct 2017'!AN15</f>
        <v>14</v>
      </c>
      <c r="T21" s="83">
        <f>'NSW Oct 2017'!AO15</f>
        <v>0</v>
      </c>
      <c r="U21" s="86">
        <f>'NSW Oct 2017'!AP15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Oct 2017'!AW15</f>
        <v>12</v>
      </c>
      <c r="AA21" s="125" t="str">
        <f>'NSW Oct 2017'!AX15</f>
        <v>y</v>
      </c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</row>
    <row r="22" spans="1:194" s="85" customFormat="1" ht="23" customHeight="1" thickBot="1">
      <c r="A22" s="430"/>
      <c r="B22" s="87" t="str">
        <f>'NSW Oct 2017'!F16</f>
        <v>Red Energy</v>
      </c>
      <c r="C22" s="87" t="str">
        <f>'NSW Oct 2017'!G16</f>
        <v xml:space="preserve">Easy Saver </v>
      </c>
      <c r="D22" s="146">
        <f>365*'NSW Oct 2017'!H16/100</f>
        <v>350.4</v>
      </c>
      <c r="E22" s="147">
        <f>IF($C$5*'NSW Oct 2017'!AK16/'NSW Oct 2017'!AI16&gt;='NSW Oct 2017'!J16,('NSW Oct 2017'!J16*'NSW Oct 2017'!O16/100)*'NSW Oct 2017'!AI16,($C$5*'NSW Oct 2017'!AK16/'NSW Oct 2017'!AI16*'NSW Oct 2017'!O16/100)*'NSW Oct 2017'!AI16)</f>
        <v>1085.0000000000002</v>
      </c>
      <c r="F22" s="155">
        <f>IF($C$5*'NSW Oct 2017'!AK16/'NSW Oct 2017'!AI16&lt;'NSW Oct 2017'!J16,0,IF($C$5*'NSW Oct 2017'!AK16/'NSW Oct 2017'!AI16&lt;='NSW Oct 2017'!K16,($C$5*'NSW Oct 2017'!AK16/'NSW Oct 2017'!AI16-'NSW Oct 2017'!J16)*('NSW Oct 2017'!P16/100)*'NSW Oct 2017'!AI16,('NSW Oct 2017'!K16-'NSW Oct 2017'!J16)*('NSW Oct 2017'!P16/100)*'NSW Oct 2017'!AI16))</f>
        <v>0</v>
      </c>
      <c r="G22" s="146">
        <f>IF($C$5*'NSW Oct 2017'!AK16/'NSW Oct 2017'!AI16&lt;'NSW Oct 2017'!K16,0,IF($C$5*'NSW Oct 2017'!AK16/'NSW Oct 2017'!AI16&lt;='NSW Oct 2017'!L16,($C$5*'NSW Oct 2017'!AK16/'NSW Oct 2017'!AI16-'NSW Oct 2017'!K16)*('NSW Oct 2017'!Q16/100)*'NSW Oct 2017'!AI16,('NSW Oct 2017'!L16-'NSW Oct 2017'!K16)*('NSW Oct 2017'!Q16/100)*'NSW Oct 2017'!AI16))</f>
        <v>0</v>
      </c>
      <c r="H22" s="156">
        <f>IF($C$5*'NSW Oct 2017'!AK16/'NSW Oct 2017'!AI16&lt;'NSW Oct 2017'!L16,0,IF($C$5*'NSW Oct 2017'!AK16/'NSW Oct 2017'!AI16&lt;='NSW Oct 2017'!M16,($C$5*'NSW Oct 2017'!AK16/'NSW Oct 2017'!AI16-'NSW Oct 2017'!L16)*('NSW Oct 2017'!R16/100)*'NSW Oct 2017'!AI16,('NSW Oct 2017'!M16-'NSW Oct 2017'!L16)*('NSW Oct 2017'!R16/100)*'NSW Oct 2017'!AI16))</f>
        <v>0</v>
      </c>
      <c r="I22" s="147">
        <f>IF($C$5*'NSW Oct 2017'!AK16/'NSW Oct 2017'!AI16&lt;'NSW Oct 2017'!M16,0,IF($C$5*'NSW Oct 2017'!AK16/'NSW Oct 2017'!AI16&lt;='NSW Oct 2017'!N16,($C$5*'NSW Oct 2017'!AK16/'NSW Oct 2017'!AI16-'NSW Oct 2017'!M16)*('NSW Oct 2017'!S16/100)*'NSW Oct 2017'!AI16,('NSW Oct 2017'!N16-'NSW Oct 2017'!M16)*('NSW Oct 2017'!S16/100)*'NSW Oct 2017'!AI16))</f>
        <v>0</v>
      </c>
      <c r="J22" s="155">
        <f>IF(($C$5*'NSW Oct 2017'!AK16/'NSW Oct 2017'!AI16&gt;'NSW Oct 2017'!N16),($C$5*'NSW Oct 2017'!AK16/'NSW Oct 2017'!AI16-'NSW Oct 2017'!N16)*'NSW Oct 2017'!T16/100*'NSW Oct 2017'!AI16,0)</f>
        <v>0</v>
      </c>
      <c r="K22" s="146">
        <f>IF($C$5*'NSW Oct 2017'!AL16/'NSW Oct 2017'!AJ16&gt;='NSW Oct 2017'!J16,('NSW Oct 2017'!J16*'NSW Oct 2017'!U16/100)*'NSW Oct 2017'!AJ16,($C$5*'NSW Oct 2017'!AL16/'NSW Oct 2017'!AJ16*'NSW Oct 2017'!U16/100)*'NSW Oct 2017'!AJ16)</f>
        <v>1085.0000000000002</v>
      </c>
      <c r="L22" s="155">
        <f>IF($C$5*'NSW Oct 2017'!AL16/'NSW Oct 2017'!AJ16&lt;'NSW Oct 2017'!J16,0,IF($C$5*'NSW Oct 2017'!AL16/'NSW Oct 2017'!AJ16&lt;='NSW Oct 2017'!K16,($C$5*'NSW Oct 2017'!AL16/'NSW Oct 2017'!AJ16-'NSW Oct 2017'!J16)*('NSW Oct 2017'!V16/100)*'NSW Oct 2017'!AJ16,('NSW Oct 2017'!K16-'NSW Oct 2017'!J16)*('NSW Oct 2017'!V16/100)*'NSW Oct 2017'!AJ16))</f>
        <v>0</v>
      </c>
      <c r="M22" s="146">
        <f>IF($C$5*'NSW Oct 2017'!AL16/'NSW Oct 2017'!AJ16&lt;'NSW Oct 2017'!K16,0,IF($C$5*'NSW Oct 2017'!AL16/'NSW Oct 2017'!AJ16&lt;='NSW Oct 2017'!L16,($C$5*'NSW Oct 2017'!AL16/'NSW Oct 2017'!AJ16-'NSW Oct 2017'!K16)*('NSW Oct 2017'!W16/100)*'NSW Oct 2017'!AJ16,('NSW Oct 2017'!L16-'NSW Oct 2017'!K16)*('NSW Oct 2017'!W16/100)*'NSW Oct 2017'!AJ16))</f>
        <v>0</v>
      </c>
      <c r="N22" s="155">
        <f>IF($C$5*'NSW Oct 2017'!AL16/'NSW Oct 2017'!AJ16&lt;'NSW Oct 2017'!L16,0,IF($C$5*'NSW Oct 2017'!AL16/'NSW Oct 2017'!AJ16&lt;='NSW Oct 2017'!M16,($C$5*'NSW Oct 2017'!AL16/'NSW Oct 2017'!AJ16-'NSW Oct 2017'!L16)*('NSW Oct 2017'!X16/100)*'NSW Oct 2017'!AJ16,('NSW Oct 2017'!M16-'NSW Oct 2017'!L16)*('NSW Oct 2017'!X16/100)*'NSW Oct 2017'!AJ16))</f>
        <v>0</v>
      </c>
      <c r="O22" s="146">
        <f>IF($C$5*'NSW Oct 2017'!AL16/'NSW Oct 2017'!AJ16&lt;'NSW Oct 2017'!M16,0,IF($C$5*'NSW Oct 2017'!AL16/'NSW Oct 2017'!AJ16&lt;='NSW Oct 2017'!N16,($C$5*'NSW Oct 2017'!AL16/'NSW Oct 2017'!AJ16-'NSW Oct 2017'!M16)*('NSW Oct 2017'!Y16/100)*'NSW Oct 2017'!AJ16,('NSW Oct 2017'!N16-'NSW Oct 2017'!M16)*('NSW Oct 2017'!Y16/100)*'NSW Oct 2017'!AJ16))</f>
        <v>0</v>
      </c>
      <c r="P22" s="155">
        <f>IF(($C$5*'NSW Oct 2017'!AL16/'NSW Oct 2017'!AJ16&gt;'NSW Oct 2017'!N16),($C$5*'NSW Oct 2017'!AL16/'NSW Oct 2017'!AJ16-'NSW Oct 2017'!N16)*'NSW Oct 2017'!Z16/100*'NSW Oct 2017'!#REF!,0)</f>
        <v>0</v>
      </c>
      <c r="Q22" s="149">
        <f t="shared" si="1"/>
        <v>2520.4000000000005</v>
      </c>
      <c r="R22" s="154">
        <f>'NSW Oct 2017'!AM16</f>
        <v>0</v>
      </c>
      <c r="S22" s="87">
        <f>'NSW Oct 2017'!AN16</f>
        <v>0</v>
      </c>
      <c r="T22" s="154">
        <f>'NSW Oct 2017'!AO16</f>
        <v>10</v>
      </c>
      <c r="U22" s="87">
        <f>'NSW Oct 2017'!AP16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2017'!AW16</f>
        <v>0</v>
      </c>
      <c r="AA22" s="153" t="str">
        <f>'NSW Oct 2017'!AX16</f>
        <v>n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</row>
    <row r="23" spans="1:194" ht="23" customHeight="1" thickTop="1" thickBot="1">
      <c r="A23" s="117" t="str">
        <f>'NSW Oct 2017'!D17</f>
        <v>Envestra Holbrook</v>
      </c>
      <c r="B23" s="87" t="str">
        <f>'NSW Oct 2017'!F17</f>
        <v>Origin Energy</v>
      </c>
      <c r="C23" s="87" t="str">
        <f>'NSW Oct 2017'!G17</f>
        <v>Business Saver</v>
      </c>
      <c r="D23" s="146">
        <f>365*'NSW Oct 2017'!H17/100</f>
        <v>255.792</v>
      </c>
      <c r="E23" s="147">
        <f>IF($C$5*'NSW Oct 2017'!AK17/'NSW Oct 2017'!AI17&gt;='NSW Oct 2017'!J17,('NSW Oct 2017'!J17*'NSW Oct 2017'!O17/100)*'NSW Oct 2017'!AI17,($C$5*'NSW Oct 2017'!AK17/'NSW Oct 2017'!AI17*'NSW Oct 2017'!O17/100)*'NSW Oct 2017'!AI17)</f>
        <v>1190</v>
      </c>
      <c r="F23" s="155">
        <f>IF($C$5*'NSW Oct 2017'!AK17/'NSW Oct 2017'!AI17&lt;'NSW Oct 2017'!J17,0,IF($C$5*'NSW Oct 2017'!AK17/'NSW Oct 2017'!AI17&lt;='NSW Oct 2017'!K17,($C$5*'NSW Oct 2017'!AK17/'NSW Oct 2017'!AI17-'NSW Oct 2017'!J17)*('NSW Oct 2017'!P17/100)*'NSW Oct 2017'!AI17,('NSW Oct 2017'!K17-'NSW Oct 2017'!J17)*('NSW Oct 2017'!P17/100)*'NSW Oct 2017'!AI17))</f>
        <v>0</v>
      </c>
      <c r="G23" s="146">
        <f>IF($C$5*'NSW Oct 2017'!AK17/'NSW Oct 2017'!AI17&lt;'NSW Oct 2017'!K17,0,IF($C$5*'NSW Oct 2017'!AK17/'NSW Oct 2017'!AI17&lt;='NSW Oct 2017'!L17,($C$5*'NSW Oct 2017'!AK17/'NSW Oct 2017'!AI17-'NSW Oct 2017'!K17)*('NSW Oct 2017'!Q17/100)*'NSW Oct 2017'!AI17,('NSW Oct 2017'!L17-'NSW Oct 2017'!K17)*('NSW Oct 2017'!Q17/100)*'NSW Oct 2017'!AI17))</f>
        <v>0</v>
      </c>
      <c r="H23" s="156">
        <f>IF($C$5*'NSW Oct 2017'!AK17/'NSW Oct 2017'!AI17&lt;'NSW Oct 2017'!L17,0,IF($C$5*'NSW Oct 2017'!AK17/'NSW Oct 2017'!AI17&lt;='NSW Oct 2017'!M17,($C$5*'NSW Oct 2017'!AK17/'NSW Oct 2017'!AI17-'NSW Oct 2017'!L17)*('NSW Oct 2017'!R17/100)*'NSW Oct 2017'!AI17,('NSW Oct 2017'!M17-'NSW Oct 2017'!L17)*('NSW Oct 2017'!R17/100)*'NSW Oct 2017'!AI17))</f>
        <v>0</v>
      </c>
      <c r="I23" s="147">
        <f>IF($C$5*'NSW Oct 2017'!AK17/'NSW Oct 2017'!AI17&lt;'NSW Oct 2017'!M17,0,IF($C$5*'NSW Oct 2017'!AK17/'NSW Oct 2017'!AI17&lt;='NSW Oct 2017'!N17,($C$5*'NSW Oct 2017'!AK17/'NSW Oct 2017'!AI17-'NSW Oct 2017'!M17)*('NSW Oct 2017'!S17/100)*'NSW Oct 2017'!AI17,('NSW Oct 2017'!N17-'NSW Oct 2017'!M17)*('NSW Oct 2017'!S17/100)*'NSW Oct 2017'!AI17))</f>
        <v>0</v>
      </c>
      <c r="J23" s="155">
        <f>IF(($C$5*'NSW Oct 2017'!AK17/'NSW Oct 2017'!AI17&gt;'NSW Oct 2017'!N17),($C$5*'NSW Oct 2017'!AK17/'NSW Oct 2017'!AI17-'NSW Oct 2017'!N17)*'NSW Oct 2017'!T17/100*'NSW Oct 2017'!AI17,0)</f>
        <v>0</v>
      </c>
      <c r="K23" s="146">
        <f>IF($C$5*'NSW Oct 2017'!AL17/'NSW Oct 2017'!AJ17&gt;='NSW Oct 2017'!J17,('NSW Oct 2017'!J17*'NSW Oct 2017'!U17/100)*'NSW Oct 2017'!AJ17,($C$5*'NSW Oct 2017'!AL17/'NSW Oct 2017'!AJ17*'NSW Oct 2017'!U17/100)*'NSW Oct 2017'!AJ17)</f>
        <v>1190</v>
      </c>
      <c r="L23" s="155">
        <f>IF($C$5*'NSW Oct 2017'!AL17/'NSW Oct 2017'!AJ17&lt;'NSW Oct 2017'!J17,0,IF($C$5*'NSW Oct 2017'!AL17/'NSW Oct 2017'!AJ17&lt;='NSW Oct 2017'!K17,($C$5*'NSW Oct 2017'!AL17/'NSW Oct 2017'!AJ17-'NSW Oct 2017'!J17)*('NSW Oct 2017'!V17/100)*'NSW Oct 2017'!AJ17,('NSW Oct 2017'!K17-'NSW Oct 2017'!J17)*('NSW Oct 2017'!V17/100)*'NSW Oct 2017'!AJ17))</f>
        <v>0</v>
      </c>
      <c r="M23" s="146">
        <f>IF($C$5*'NSW Oct 2017'!AL17/'NSW Oct 2017'!AJ17&lt;'NSW Oct 2017'!K17,0,IF($C$5*'NSW Oct 2017'!AL17/'NSW Oct 2017'!AJ17&lt;='NSW Oct 2017'!L17,($C$5*'NSW Oct 2017'!AL17/'NSW Oct 2017'!AJ17-'NSW Oct 2017'!K17)*('NSW Oct 2017'!W17/100)*'NSW Oct 2017'!AJ17,('NSW Oct 2017'!L17-'NSW Oct 2017'!K17)*('NSW Oct 2017'!W17/100)*'NSW Oct 2017'!AJ17))</f>
        <v>0</v>
      </c>
      <c r="N23" s="155">
        <f>IF($C$5*'NSW Oct 2017'!AL17/'NSW Oct 2017'!AJ17&lt;'NSW Oct 2017'!L17,0,IF($C$5*'NSW Oct 2017'!AL17/'NSW Oct 2017'!AJ17&lt;='NSW Oct 2017'!M17,($C$5*'NSW Oct 2017'!AL17/'NSW Oct 2017'!AJ17-'NSW Oct 2017'!L17)*('NSW Oct 2017'!X17/100)*'NSW Oct 2017'!AJ17,('NSW Oct 2017'!M17-'NSW Oct 2017'!L17)*('NSW Oct 2017'!X17/100)*'NSW Oct 2017'!AJ17))</f>
        <v>0</v>
      </c>
      <c r="O23" s="146">
        <f>IF($C$5*'NSW Oct 2017'!AL17/'NSW Oct 2017'!AJ17&lt;'NSW Oct 2017'!M17,0,IF($C$5*'NSW Oct 2017'!AL17/'NSW Oct 2017'!AJ17&lt;='NSW Oct 2017'!N17,($C$5*'NSW Oct 2017'!AL17/'NSW Oct 2017'!AJ17-'NSW Oct 2017'!M17)*('NSW Oct 2017'!Y17/100)*'NSW Oct 2017'!AJ17,('NSW Oct 2017'!N17-'NSW Oct 2017'!M17)*('NSW Oct 2017'!Y17/100)*'NSW Oct 2017'!AJ17))</f>
        <v>0</v>
      </c>
      <c r="P23" s="155">
        <f>IF(($C$5*'NSW Oct 2017'!AL17/'NSW Oct 2017'!AJ17&gt;'NSW Oct 2017'!N17),($C$5*'NSW Oct 2017'!AL17/'NSW Oct 2017'!AJ17-'NSW Oct 2017'!N17)*'NSW Oct 2017'!Z17/100*'NSW Oct 2017'!AJ18,0)</f>
        <v>0</v>
      </c>
      <c r="Q23" s="149">
        <f t="shared" si="1"/>
        <v>2635.7919999999999</v>
      </c>
      <c r="R23" s="154">
        <f>'NSW Oct 2017'!AM17</f>
        <v>0</v>
      </c>
      <c r="S23" s="87">
        <f>'NSW Oct 2017'!AN17</f>
        <v>14</v>
      </c>
      <c r="T23" s="154">
        <f>'NSW Oct 2017'!AO17</f>
        <v>0</v>
      </c>
      <c r="U23" s="87">
        <f>'NSW Oct 2017'!AP17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Oct 2017'!AW17</f>
        <v>12</v>
      </c>
      <c r="AA23" s="153" t="str">
        <f>'NSW Oct 2017'!AX17</f>
        <v>y</v>
      </c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</row>
    <row r="24" spans="1:194" s="85" customFormat="1" ht="23" customHeight="1" thickTop="1">
      <c r="A24" s="429" t="str">
        <f>'NSW Oct 2017'!D18</f>
        <v>Envestra Murray Valley</v>
      </c>
      <c r="B24" s="86" t="str">
        <f>'NSW Oct 2017'!F18</f>
        <v>EnergyAustralia</v>
      </c>
      <c r="C24" s="86" t="str">
        <f>'NSW Oct 2017'!G18</f>
        <v xml:space="preserve">Everyday Saver </v>
      </c>
      <c r="D24" s="119">
        <f>365*'NSW Oct 2017'!H18/100</f>
        <v>335.8</v>
      </c>
      <c r="E24" s="120">
        <f>IF($C$5*'NSW Oct 2017'!AK18/'NSW Oct 2017'!AI18&gt;='NSW Oct 2017'!J18,('NSW Oct 2017'!J18*'NSW Oct 2017'!O18/100)*'NSW Oct 2017'!AI18,($C$5*'NSW Oct 2017'!AK18/'NSW Oct 2017'!AI18*'NSW Oct 2017'!O18/100)*'NSW Oct 2017'!AI18)</f>
        <v>482.40000000000003</v>
      </c>
      <c r="F24" s="136">
        <f>IF($C$5*'NSW Oct 2017'!AK18/'NSW Oct 2017'!AI18&lt;'NSW Oct 2017'!J18,0,IF($C$5*'NSW Oct 2017'!AK18/'NSW Oct 2017'!AI18&lt;='NSW Oct 2017'!K18,($C$5*'NSW Oct 2017'!AK18/'NSW Oct 2017'!AI18-'NSW Oct 2017'!J18)*('NSW Oct 2017'!P18/100)*'NSW Oct 2017'!AI18,('NSW Oct 2017'!K18-'NSW Oct 2017'!J18)*('NSW Oct 2017'!P18/100)*'NSW Oct 2017'!AI18))</f>
        <v>466.20000000000005</v>
      </c>
      <c r="G24" s="119">
        <f>IF($C$5*'NSW Oct 2017'!AK18/'NSW Oct 2017'!AI18&lt;'NSW Oct 2017'!K18,0,IF($C$5*'NSW Oct 2017'!AK18/'NSW Oct 2017'!AI18&lt;='NSW Oct 2017'!L18,($C$5*'NSW Oct 2017'!AK18/'NSW Oct 2017'!AI18-'NSW Oct 2017'!K18)*('NSW Oct 2017'!Q18/100)*'NSW Oct 2017'!AI18,('NSW Oct 2017'!L18-'NSW Oct 2017'!K18)*('NSW Oct 2017'!Q18/100)*'NSW Oct 2017'!AI18))</f>
        <v>329.00000000000011</v>
      </c>
      <c r="H24" s="127">
        <f>IF($C$5*'NSW Oct 2017'!AK18/'NSW Oct 2017'!AI18&lt;'NSW Oct 2017'!L18,0,IF($C$5*'NSW Oct 2017'!AK18/'NSW Oct 2017'!AI18&lt;='NSW Oct 2017'!M18,($C$5*'NSW Oct 2017'!AK18/'NSW Oct 2017'!AI18-'NSW Oct 2017'!L18)*('NSW Oct 2017'!R18/100)*'NSW Oct 2017'!AI18,('NSW Oct 2017'!M18-'NSW Oct 2017'!L18)*('NSW Oct 2017'!R18/100)*'NSW Oct 2017'!AI18))</f>
        <v>0</v>
      </c>
      <c r="I24" s="120">
        <f>IF($C$5*'NSW Oct 2017'!AK18/'NSW Oct 2017'!AI18&lt;'NSW Oct 2017'!M18,0,IF($C$5*'NSW Oct 2017'!AK18/'NSW Oct 2017'!AI18&lt;='NSW Oct 2017'!N18,($C$5*'NSW Oct 2017'!AK18/'NSW Oct 2017'!AI18-'NSW Oct 2017'!M18)*('NSW Oct 2017'!S18/100)*'NSW Oct 2017'!AI18,('NSW Oct 2017'!N18-'NSW Oct 2017'!M18)*('NSW Oct 2017'!S18/100)*'NSW Oct 2017'!AI18))</f>
        <v>0</v>
      </c>
      <c r="J24" s="136">
        <f>IF(($C$5*'NSW Oct 2017'!AK18/'NSW Oct 2017'!AI18&gt;'NSW Oct 2017'!N18),($C$5*'NSW Oct 2017'!AK18/'NSW Oct 2017'!AI18-'NSW Oct 2017'!N18)*'NSW Oct 2017'!T18/100*'NSW Oct 2017'!AI18,0)</f>
        <v>0</v>
      </c>
      <c r="K24" s="119">
        <f>IF($C$5*'NSW Oct 2017'!AL18/'NSW Oct 2017'!AJ18&gt;='NSW Oct 2017'!J18,('NSW Oct 2017'!J18*'NSW Oct 2017'!U18/100)*'NSW Oct 2017'!AJ18,($C$5*'NSW Oct 2017'!AL18/'NSW Oct 2017'!AJ18*'NSW Oct 2017'!U18/100)*'NSW Oct 2017'!AJ18)</f>
        <v>482.40000000000003</v>
      </c>
      <c r="L24" s="136">
        <f>IF($C$5*'NSW Oct 2017'!AL18/'NSW Oct 2017'!AJ18&lt;'NSW Oct 2017'!J18,0,IF($C$5*'NSW Oct 2017'!AL18/'NSW Oct 2017'!AJ18&lt;='NSW Oct 2017'!K18,($C$5*'NSW Oct 2017'!AL18/'NSW Oct 2017'!AJ18-'NSW Oct 2017'!J18)*('NSW Oct 2017'!V18/100)*'NSW Oct 2017'!AJ18,('NSW Oct 2017'!K18-'NSW Oct 2017'!J18)*('NSW Oct 2017'!V18/100)*'NSW Oct 2017'!AJ18))</f>
        <v>466.20000000000005</v>
      </c>
      <c r="M24" s="119">
        <f>IF($C$5*'NSW Oct 2017'!AL18/'NSW Oct 2017'!AJ18&lt;'NSW Oct 2017'!K18,0,IF($C$5*'NSW Oct 2017'!AL18/'NSW Oct 2017'!AJ18&lt;='NSW Oct 2017'!L18,($C$5*'NSW Oct 2017'!AL18/'NSW Oct 2017'!AJ18-'NSW Oct 2017'!K18)*('NSW Oct 2017'!W18/100)*'NSW Oct 2017'!AJ18,('NSW Oct 2017'!L18-'NSW Oct 2017'!K18)*('NSW Oct 2017'!W18/100)*'NSW Oct 2017'!AJ18))</f>
        <v>329.00000000000011</v>
      </c>
      <c r="N24" s="136">
        <f>IF($C$5*'NSW Oct 2017'!AL18/'NSW Oct 2017'!AJ18&lt;'NSW Oct 2017'!L18,0,IF($C$5*'NSW Oct 2017'!AL18/'NSW Oct 2017'!AJ18&lt;='NSW Oct 2017'!M18,($C$5*'NSW Oct 2017'!AL18/'NSW Oct 2017'!AJ18-'NSW Oct 2017'!L18)*('NSW Oct 2017'!X18/100)*'NSW Oct 2017'!AJ18,('NSW Oct 2017'!M18-'NSW Oct 2017'!L18)*('NSW Oct 2017'!X18/100)*'NSW Oct 2017'!AJ18))</f>
        <v>0</v>
      </c>
      <c r="O24" s="119">
        <f>IF($C$5*'NSW Oct 2017'!AL18/'NSW Oct 2017'!AJ18&lt;'NSW Oct 2017'!M18,0,IF($C$5*'NSW Oct 2017'!AL18/'NSW Oct 2017'!AJ18&lt;='NSW Oct 2017'!N18,($C$5*'NSW Oct 2017'!AL18/'NSW Oct 2017'!AJ18-'NSW Oct 2017'!M18)*('NSW Oct 2017'!Y18/100)*'NSW Oct 2017'!AJ18,('NSW Oct 2017'!N18-'NSW Oct 2017'!M18)*('NSW Oct 2017'!Y18/100)*'NSW Oct 2017'!AJ18))</f>
        <v>0</v>
      </c>
      <c r="P24" s="136">
        <f>IF(($C$5*'NSW Oct 2017'!AL18/'NSW Oct 2017'!AJ18&gt;'NSW Oct 2017'!N18),($C$5*'NSW Oct 2017'!AL18/'NSW Oct 2017'!AJ18-'NSW Oct 2017'!N18)*'NSW Oct 2017'!Z18/100*'NSW Oct 2017'!AJ19,0)</f>
        <v>0</v>
      </c>
      <c r="Q24" s="122">
        <f t="shared" si="1"/>
        <v>2891</v>
      </c>
      <c r="R24" s="83">
        <f>'NSW Oct 2017'!AM18</f>
        <v>0</v>
      </c>
      <c r="S24" s="86">
        <f>'NSW Oct 2017'!AN18</f>
        <v>14</v>
      </c>
      <c r="T24" s="83">
        <f>'NSW Oct 2017'!AO18</f>
        <v>0</v>
      </c>
      <c r="U24" s="86">
        <f>'NSW Oct 2017'!AP18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Oct 2017'!AW18</f>
        <v>24</v>
      </c>
      <c r="AA24" s="125" t="str">
        <f>'NSW Oct 2017'!AX18</f>
        <v>y</v>
      </c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</row>
    <row r="25" spans="1:194" ht="23" customHeight="1" thickBot="1">
      <c r="A25" s="430"/>
      <c r="B25" s="87" t="str">
        <f>'NSW Oct 2017'!F19</f>
        <v>Origin Energy</v>
      </c>
      <c r="C25" s="87" t="str">
        <f>'NSW Oct 2017'!G19</f>
        <v>Business Saver</v>
      </c>
      <c r="D25" s="146">
        <f>365*'NSW Oct 2017'!H19/100</f>
        <v>283.64149999999995</v>
      </c>
      <c r="E25" s="147">
        <f>IF($C$5*'NSW Oct 2017'!AK19/'NSW Oct 2017'!AI19&gt;='NSW Oct 2017'!J19,('NSW Oct 2017'!J19*'NSW Oct 2017'!O19/100)*'NSW Oct 2017'!AI19,($C$5*'NSW Oct 2017'!AK19/'NSW Oct 2017'!AI19*'NSW Oct 2017'!O19/100)*'NSW Oct 2017'!AI19)</f>
        <v>216</v>
      </c>
      <c r="F25" s="155">
        <f>IF($C$5*'NSW Oct 2017'!AK19/'NSW Oct 2017'!AI19&lt;'NSW Oct 2017'!J19,0,IF($C$5*'NSW Oct 2017'!AK19/'NSW Oct 2017'!AI19&lt;='NSW Oct 2017'!K19,($C$5*'NSW Oct 2017'!AK19/'NSW Oct 2017'!AI19-'NSW Oct 2017'!J19)*('NSW Oct 2017'!P19/100)*'NSW Oct 2017'!AI19,('NSW Oct 2017'!K19-'NSW Oct 2017'!J19)*('NSW Oct 2017'!P19/100)*'NSW Oct 2017'!AI19))</f>
        <v>893.8</v>
      </c>
      <c r="G25" s="146">
        <f>IF($C$5*'NSW Oct 2017'!AK19/'NSW Oct 2017'!AI19&lt;'NSW Oct 2017'!K19,0,IF($C$5*'NSW Oct 2017'!AK19/'NSW Oct 2017'!AI19&lt;='NSW Oct 2017'!L19,($C$5*'NSW Oct 2017'!AK19/'NSW Oct 2017'!AI19-'NSW Oct 2017'!K19)*('NSW Oct 2017'!Q19/100)*'NSW Oct 2017'!AI19,('NSW Oct 2017'!L19-'NSW Oct 2017'!K19)*('NSW Oct 2017'!Q19/100)*'NSW Oct 2017'!AI19))</f>
        <v>0</v>
      </c>
      <c r="H25" s="156">
        <f>IF($C$5*'NSW Oct 2017'!AK19/'NSW Oct 2017'!AI19&lt;'NSW Oct 2017'!L19,0,IF($C$5*'NSW Oct 2017'!AK19/'NSW Oct 2017'!AI19&lt;='NSW Oct 2017'!M19,($C$5*'NSW Oct 2017'!AK19/'NSW Oct 2017'!AI19-'NSW Oct 2017'!L19)*('NSW Oct 2017'!R19/100)*'NSW Oct 2017'!AI19,('NSW Oct 2017'!M19-'NSW Oct 2017'!L19)*('NSW Oct 2017'!R19/100)*'NSW Oct 2017'!AI19))</f>
        <v>0</v>
      </c>
      <c r="I25" s="147">
        <f>IF($C$5*'NSW Oct 2017'!AK19/'NSW Oct 2017'!AI19&lt;'NSW Oct 2017'!M19,0,IF($C$5*'NSW Oct 2017'!AK19/'NSW Oct 2017'!AI19&lt;='NSW Oct 2017'!N19,($C$5*'NSW Oct 2017'!AK19/'NSW Oct 2017'!AI19-'NSW Oct 2017'!M19)*('NSW Oct 2017'!S19/100)*'NSW Oct 2017'!AI19,('NSW Oct 2017'!N19-'NSW Oct 2017'!M19)*('NSW Oct 2017'!S19/100)*'NSW Oct 2017'!AI19))</f>
        <v>0</v>
      </c>
      <c r="J25" s="155">
        <f>IF(($C$5*'NSW Oct 2017'!AK19/'NSW Oct 2017'!AI19&gt;'NSW Oct 2017'!N19),($C$5*'NSW Oct 2017'!AK19/'NSW Oct 2017'!AI19-'NSW Oct 2017'!N19)*'NSW Oct 2017'!T19/100*'NSW Oct 2017'!AI19,0)</f>
        <v>0</v>
      </c>
      <c r="K25" s="146">
        <f>IF($C$5*'NSW Oct 2017'!AL19/'NSW Oct 2017'!AJ19&gt;='NSW Oct 2017'!J19,('NSW Oct 2017'!J19*'NSW Oct 2017'!U19/100)*'NSW Oct 2017'!AJ19,($C$5*'NSW Oct 2017'!AL19/'NSW Oct 2017'!AJ19*'NSW Oct 2017'!U19/100)*'NSW Oct 2017'!AJ19)</f>
        <v>216</v>
      </c>
      <c r="L25" s="155">
        <f>IF($C$5*'NSW Oct 2017'!AL19/'NSW Oct 2017'!AJ19&lt;'NSW Oct 2017'!J19,0,IF($C$5*'NSW Oct 2017'!AL19/'NSW Oct 2017'!AJ19&lt;='NSW Oct 2017'!K19,($C$5*'NSW Oct 2017'!AL19/'NSW Oct 2017'!AJ19-'NSW Oct 2017'!J19)*('NSW Oct 2017'!V19/100)*'NSW Oct 2017'!AJ19,('NSW Oct 2017'!K19-'NSW Oct 2017'!J19)*('NSW Oct 2017'!V19/100)*'NSW Oct 2017'!AJ19))</f>
        <v>893.8</v>
      </c>
      <c r="M25" s="146">
        <f>IF($C$5*'NSW Oct 2017'!AL19/'NSW Oct 2017'!AJ19&lt;'NSW Oct 2017'!K19,0,IF($C$5*'NSW Oct 2017'!AL19/'NSW Oct 2017'!AJ19&lt;='NSW Oct 2017'!L19,($C$5*'NSW Oct 2017'!AL19/'NSW Oct 2017'!AJ19-'NSW Oct 2017'!K19)*('NSW Oct 2017'!W19/100)*'NSW Oct 2017'!AJ19,('NSW Oct 2017'!L19-'NSW Oct 2017'!K19)*('NSW Oct 2017'!W19/100)*'NSW Oct 2017'!AJ19))</f>
        <v>0</v>
      </c>
      <c r="N25" s="155">
        <f>IF($C$5*'NSW Oct 2017'!AL19/'NSW Oct 2017'!AJ19&lt;'NSW Oct 2017'!L19,0,IF($C$5*'NSW Oct 2017'!AL19/'NSW Oct 2017'!AJ19&lt;='NSW Oct 2017'!M19,($C$5*'NSW Oct 2017'!AL19/'NSW Oct 2017'!AJ19-'NSW Oct 2017'!L19)*('NSW Oct 2017'!X19/100)*'NSW Oct 2017'!AJ19,('NSW Oct 2017'!M19-'NSW Oct 2017'!L19)*('NSW Oct 2017'!X19/100)*'NSW Oct 2017'!AJ19))</f>
        <v>0</v>
      </c>
      <c r="O25" s="146">
        <f>IF($C$5*'NSW Oct 2017'!AL19/'NSW Oct 2017'!AJ19&lt;'NSW Oct 2017'!M19,0,IF($C$5*'NSW Oct 2017'!AL19/'NSW Oct 2017'!AJ19&lt;='NSW Oct 2017'!N19,($C$5*'NSW Oct 2017'!AL19/'NSW Oct 2017'!AJ19-'NSW Oct 2017'!M19)*('NSW Oct 2017'!Y19/100)*'NSW Oct 2017'!AJ19,('NSW Oct 2017'!N19-'NSW Oct 2017'!M19)*('NSW Oct 2017'!Y19/100)*'NSW Oct 2017'!AJ19))</f>
        <v>0</v>
      </c>
      <c r="P25" s="155">
        <f>IF(($C$5*'NSW Oct 2017'!AL19/'NSW Oct 2017'!AJ19&gt;'NSW Oct 2017'!N19),($C$5*'NSW Oct 2017'!AL19/'NSW Oct 2017'!AJ19-'NSW Oct 2017'!N19)*'NSW Oct 2017'!Z19/100*'NSW Oct 2017'!AJ20,0)</f>
        <v>0</v>
      </c>
      <c r="Q25" s="149">
        <f t="shared" si="1"/>
        <v>2503.2415000000001</v>
      </c>
      <c r="R25" s="154">
        <f>'NSW Oct 2017'!AM19</f>
        <v>0</v>
      </c>
      <c r="S25" s="87">
        <f>'NSW Oct 2017'!AN19</f>
        <v>14</v>
      </c>
      <c r="T25" s="154">
        <f>'NSW Oct 2017'!AO19</f>
        <v>0</v>
      </c>
      <c r="U25" s="87">
        <f>'NSW Oct 2017'!AP19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Oct 2017'!AW19</f>
        <v>12</v>
      </c>
      <c r="AA25" s="153" t="str">
        <f>'NSW Oct 2017'!AX19</f>
        <v>y</v>
      </c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</row>
    <row r="26" spans="1:194" s="85" customFormat="1" ht="23" customHeight="1" thickTop="1">
      <c r="A26" s="429" t="str">
        <f>'NSW Oct 2017'!D20</f>
        <v>Envestra Tumut</v>
      </c>
      <c r="B26" s="130" t="str">
        <f>'NSW Oct 2017'!F20</f>
        <v>Origin Energy</v>
      </c>
      <c r="C26" s="130" t="str">
        <f>'NSW Oct 2017'!G20</f>
        <v>Business Saver</v>
      </c>
      <c r="D26" s="121">
        <f>365*'NSW Oct 2017'!H20/100</f>
        <v>344.99799999999993</v>
      </c>
      <c r="E26" s="159">
        <f>IF($C$5*'NSW Oct 2017'!AK20/'NSW Oct 2017'!AI20&gt;='NSW Oct 2017'!J20,('NSW Oct 2017'!J20*'NSW Oct 2017'!O20/100)*'NSW Oct 2017'!AI20,($C$5*'NSW Oct 2017'!AK20/'NSW Oct 2017'!AI20*'NSW Oct 2017'!O20/100)*'NSW Oct 2017'!AI20)</f>
        <v>1160</v>
      </c>
      <c r="F26" s="121">
        <f>IF($C$5*'NSW Oct 2017'!AK20/'NSW Oct 2017'!AI20&lt;'NSW Oct 2017'!J20,0,IF($C$5*'NSW Oct 2017'!AK20/'NSW Oct 2017'!AI20&lt;='NSW Oct 2017'!K20,($C$5*'NSW Oct 2017'!AK20/'NSW Oct 2017'!AI20-'NSW Oct 2017'!J20)*('NSW Oct 2017'!P20/100)*'NSW Oct 2017'!AI20,('NSW Oct 2017'!K20-'NSW Oct 2017'!J20)*('NSW Oct 2017'!P20/100)*'NSW Oct 2017'!AI20))</f>
        <v>0</v>
      </c>
      <c r="G26" s="121">
        <f>IF($C$5*'NSW Oct 2017'!AK20/'NSW Oct 2017'!AI20&lt;'NSW Oct 2017'!K20,0,IF($C$5*'NSW Oct 2017'!AK20/'NSW Oct 2017'!AI20&lt;='NSW Oct 2017'!L20,($C$5*'NSW Oct 2017'!AK20/'NSW Oct 2017'!AI20-'NSW Oct 2017'!K20)*('NSW Oct 2017'!Q20/100)*'NSW Oct 2017'!AI20,('NSW Oct 2017'!L20-'NSW Oct 2017'!K20)*('NSW Oct 2017'!Q20/100)*'NSW Oct 2017'!AI20))</f>
        <v>0</v>
      </c>
      <c r="H26" s="159">
        <f>IF($C$5*'NSW Oct 2017'!AK20/'NSW Oct 2017'!AI20&lt;'NSW Oct 2017'!L20,0,IF($C$5*'NSW Oct 2017'!AK20/'NSW Oct 2017'!AI20&lt;='NSW Oct 2017'!M20,($C$5*'NSW Oct 2017'!AK20/'NSW Oct 2017'!AI20-'NSW Oct 2017'!L20)*('NSW Oct 2017'!R20/100)*'NSW Oct 2017'!AI20,('NSW Oct 2017'!M20-'NSW Oct 2017'!L20)*('NSW Oct 2017'!R20/100)*'NSW Oct 2017'!AI20))</f>
        <v>0</v>
      </c>
      <c r="I26" s="159">
        <f>IF($C$5*'NSW Oct 2017'!AK20/'NSW Oct 2017'!AI20&lt;'NSW Oct 2017'!M20,0,IF($C$5*'NSW Oct 2017'!AK20/'NSW Oct 2017'!AI20&lt;='NSW Oct 2017'!N20,($C$5*'NSW Oct 2017'!AK20/'NSW Oct 2017'!AI20-'NSW Oct 2017'!M20)*('NSW Oct 2017'!S20/100)*'NSW Oct 2017'!AI20,('NSW Oct 2017'!N20-'NSW Oct 2017'!M20)*('NSW Oct 2017'!S20/100)*'NSW Oct 2017'!AI20))</f>
        <v>0</v>
      </c>
      <c r="J26" s="121">
        <f>IF(($C$5*'NSW Oct 2017'!AK20/'NSW Oct 2017'!AI20&gt;'NSW Oct 2017'!N20),($C$5*'NSW Oct 2017'!AK20/'NSW Oct 2017'!AI20-'NSW Oct 2017'!N20)*'NSW Oct 2017'!T20/100*'NSW Oct 2017'!AI20,0)</f>
        <v>0</v>
      </c>
      <c r="K26" s="121">
        <f>IF($C$5*'NSW Oct 2017'!AL20/'NSW Oct 2017'!AJ20&gt;='NSW Oct 2017'!J20,('NSW Oct 2017'!J20*'NSW Oct 2017'!U20/100)*'NSW Oct 2017'!AJ20,($C$5*'NSW Oct 2017'!AL20/'NSW Oct 2017'!AJ20*'NSW Oct 2017'!U20/100)*'NSW Oct 2017'!AJ20)</f>
        <v>1160</v>
      </c>
      <c r="L26" s="121">
        <f>IF($C$5*'NSW Oct 2017'!AL20/'NSW Oct 2017'!AJ20&lt;'NSW Oct 2017'!J20,0,IF($C$5*'NSW Oct 2017'!AL20/'NSW Oct 2017'!AJ20&lt;='NSW Oct 2017'!K20,($C$5*'NSW Oct 2017'!AL20/'NSW Oct 2017'!AJ20-'NSW Oct 2017'!J20)*('NSW Oct 2017'!V20/100)*'NSW Oct 2017'!AJ20,('NSW Oct 2017'!K20-'NSW Oct 2017'!J20)*('NSW Oct 2017'!V20/100)*'NSW Oct 2017'!AJ20))</f>
        <v>0</v>
      </c>
      <c r="M26" s="121">
        <f>IF($C$5*'NSW Oct 2017'!AL20/'NSW Oct 2017'!AJ20&lt;'NSW Oct 2017'!K20,0,IF($C$5*'NSW Oct 2017'!AL20/'NSW Oct 2017'!AJ20&lt;='NSW Oct 2017'!L20,($C$5*'NSW Oct 2017'!AL20/'NSW Oct 2017'!AJ20-'NSW Oct 2017'!K20)*('NSW Oct 2017'!W20/100)*'NSW Oct 2017'!AJ20,('NSW Oct 2017'!L20-'NSW Oct 2017'!K20)*('NSW Oct 2017'!W20/100)*'NSW Oct 2017'!AJ20))</f>
        <v>0</v>
      </c>
      <c r="N26" s="121">
        <f>IF($C$5*'NSW Oct 2017'!AL20/'NSW Oct 2017'!AJ20&lt;'NSW Oct 2017'!L20,0,IF($C$5*'NSW Oct 2017'!AL20/'NSW Oct 2017'!AJ20&lt;='NSW Oct 2017'!M20,($C$5*'NSW Oct 2017'!AL20/'NSW Oct 2017'!AJ20-'NSW Oct 2017'!L20)*('NSW Oct 2017'!X20/100)*'NSW Oct 2017'!AJ20,('NSW Oct 2017'!M20-'NSW Oct 2017'!L20)*('NSW Oct 2017'!X20/100)*'NSW Oct 2017'!AJ20))</f>
        <v>0</v>
      </c>
      <c r="O26" s="119">
        <f>IF($C$5*'NSW Oct 2017'!AL20/'NSW Oct 2017'!AJ20&lt;'NSW Oct 2017'!M20,0,IF($C$5*'NSW Oct 2017'!AL20/'NSW Oct 2017'!AJ20&lt;='NSW Oct 2017'!N20,($C$5*'NSW Oct 2017'!AL20/'NSW Oct 2017'!AJ20-'NSW Oct 2017'!M20)*('NSW Oct 2017'!Y20/100)*'NSW Oct 2017'!AJ20,('NSW Oct 2017'!N20-'NSW Oct 2017'!M20)*('NSW Oct 2017'!Y20/100)*'NSW Oct 2017'!AJ20))</f>
        <v>0</v>
      </c>
      <c r="P26" s="121">
        <f>IF(($C$5*'NSW Oct 2017'!AL20/'NSW Oct 2017'!AJ20&gt;'NSW Oct 2017'!N20),($C$5*'NSW Oct 2017'!AL20/'NSW Oct 2017'!AJ20-'NSW Oct 2017'!N20)*'NSW Oct 2017'!Z20/100*'NSW Oct 2017'!AJ21,0)</f>
        <v>0</v>
      </c>
      <c r="Q26" s="145">
        <f t="shared" si="1"/>
        <v>2664.998</v>
      </c>
      <c r="R26" s="130">
        <f>'NSW Oct 2017'!AM20</f>
        <v>0</v>
      </c>
      <c r="S26" s="130">
        <f>'NSW Oct 2017'!AN20</f>
        <v>14</v>
      </c>
      <c r="T26" s="130">
        <f>'NSW Oct 2017'!AO20</f>
        <v>0</v>
      </c>
      <c r="U26" s="130">
        <f>'NSW Oct 2017'!AP20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Oct 2017'!AW20</f>
        <v>12</v>
      </c>
      <c r="AA26" s="143" t="str">
        <f>'NSW Oct 2017'!AX20</f>
        <v>y</v>
      </c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</row>
    <row r="27" spans="1:194" s="85" customFormat="1" ht="23" customHeight="1" thickBot="1">
      <c r="A27" s="430"/>
      <c r="B27" s="87" t="str">
        <f>'NSW Oct 2017'!F21</f>
        <v>Red Energy</v>
      </c>
      <c r="C27" s="87" t="str">
        <f>'NSW Oct 2017'!G21</f>
        <v xml:space="preserve">Easy Saver </v>
      </c>
      <c r="D27" s="146">
        <f>365*'NSW Oct 2017'!H21/100</f>
        <v>339.45</v>
      </c>
      <c r="E27" s="147">
        <f>IF($C$5*'NSW Oct 2017'!AK21/'NSW Oct 2017'!AI21&gt;='NSW Oct 2017'!J21,('NSW Oct 2017'!J21*'NSW Oct 2017'!O21/100)*'NSW Oct 2017'!AI21,($C$5*'NSW Oct 2017'!AK21/'NSW Oct 2017'!AI21*'NSW Oct 2017'!O21/100)*'NSW Oct 2017'!AI21)</f>
        <v>1075</v>
      </c>
      <c r="F27" s="155">
        <f>IF($C$5*'NSW Oct 2017'!AK21/'NSW Oct 2017'!AI21&lt;'NSW Oct 2017'!J21,0,IF($C$5*'NSW Oct 2017'!AK21/'NSW Oct 2017'!AI21&lt;='NSW Oct 2017'!K21,($C$5*'NSW Oct 2017'!AK21/'NSW Oct 2017'!AI21-'NSW Oct 2017'!J21)*('NSW Oct 2017'!P21/100)*'NSW Oct 2017'!AI21,('NSW Oct 2017'!K21-'NSW Oct 2017'!J21)*('NSW Oct 2017'!P21/100)*'NSW Oct 2017'!AI21))</f>
        <v>0</v>
      </c>
      <c r="G27" s="146">
        <f>IF($C$5*'NSW Oct 2017'!AK21/'NSW Oct 2017'!AI21&lt;'NSW Oct 2017'!K21,0,IF($C$5*'NSW Oct 2017'!AK21/'NSW Oct 2017'!AI21&lt;='NSW Oct 2017'!L21,($C$5*'NSW Oct 2017'!AK21/'NSW Oct 2017'!AI21-'NSW Oct 2017'!K21)*('NSW Oct 2017'!Q21/100)*'NSW Oct 2017'!AI21,('NSW Oct 2017'!L21-'NSW Oct 2017'!K21)*('NSW Oct 2017'!Q21/100)*'NSW Oct 2017'!AI21))</f>
        <v>0</v>
      </c>
      <c r="H27" s="156">
        <f>IF($C$5*'NSW Oct 2017'!AK21/'NSW Oct 2017'!AI21&lt;'NSW Oct 2017'!L21,0,IF($C$5*'NSW Oct 2017'!AK21/'NSW Oct 2017'!AI21&lt;='NSW Oct 2017'!M21,($C$5*'NSW Oct 2017'!AK21/'NSW Oct 2017'!AI21-'NSW Oct 2017'!L21)*('NSW Oct 2017'!R21/100)*'NSW Oct 2017'!AI21,('NSW Oct 2017'!M21-'NSW Oct 2017'!L21)*('NSW Oct 2017'!R21/100)*'NSW Oct 2017'!AI21))</f>
        <v>0</v>
      </c>
      <c r="I27" s="147">
        <f>IF($C$5*'NSW Oct 2017'!AK21/'NSW Oct 2017'!AI21&lt;'NSW Oct 2017'!M21,0,IF($C$5*'NSW Oct 2017'!AK21/'NSW Oct 2017'!AI21&lt;='NSW Oct 2017'!N21,($C$5*'NSW Oct 2017'!AK21/'NSW Oct 2017'!AI21-'NSW Oct 2017'!M21)*('NSW Oct 2017'!S21/100)*'NSW Oct 2017'!AI21,('NSW Oct 2017'!N21-'NSW Oct 2017'!M21)*('NSW Oct 2017'!S21/100)*'NSW Oct 2017'!AI21))</f>
        <v>0</v>
      </c>
      <c r="J27" s="155">
        <f>IF(($C$5*'NSW Oct 2017'!AK21/'NSW Oct 2017'!AI21&gt;'NSW Oct 2017'!N21),($C$5*'NSW Oct 2017'!AK21/'NSW Oct 2017'!AI21-'NSW Oct 2017'!N21)*'NSW Oct 2017'!T21/100*'NSW Oct 2017'!AI21,0)</f>
        <v>0</v>
      </c>
      <c r="K27" s="146">
        <f>IF($C$5*'NSW Oct 2017'!AL21/'NSW Oct 2017'!AJ21&gt;='NSW Oct 2017'!J21,('NSW Oct 2017'!J21*'NSW Oct 2017'!U21/100)*'NSW Oct 2017'!AJ21,($C$5*'NSW Oct 2017'!AL21/'NSW Oct 2017'!AJ21*'NSW Oct 2017'!U21/100)*'NSW Oct 2017'!AJ21)</f>
        <v>1075</v>
      </c>
      <c r="L27" s="155">
        <f>IF($C$5*'NSW Oct 2017'!AL21/'NSW Oct 2017'!AJ21&lt;'NSW Oct 2017'!J21,0,IF($C$5*'NSW Oct 2017'!AL21/'NSW Oct 2017'!AJ21&lt;='NSW Oct 2017'!K21,($C$5*'NSW Oct 2017'!AL21/'NSW Oct 2017'!AJ21-'NSW Oct 2017'!J21)*('NSW Oct 2017'!V21/100)*'NSW Oct 2017'!AJ21,('NSW Oct 2017'!K21-'NSW Oct 2017'!J21)*('NSW Oct 2017'!V21/100)*'NSW Oct 2017'!AJ21))</f>
        <v>0</v>
      </c>
      <c r="M27" s="146">
        <f>IF($C$5*'NSW Oct 2017'!AL21/'NSW Oct 2017'!AJ21&lt;'NSW Oct 2017'!K21,0,IF($C$5*'NSW Oct 2017'!AL21/'NSW Oct 2017'!AJ21&lt;='NSW Oct 2017'!L21,($C$5*'NSW Oct 2017'!AL21/'NSW Oct 2017'!AJ21-'NSW Oct 2017'!K21)*('NSW Oct 2017'!W21/100)*'NSW Oct 2017'!AJ21,('NSW Oct 2017'!L21-'NSW Oct 2017'!K21)*('NSW Oct 2017'!W21/100)*'NSW Oct 2017'!AJ21))</f>
        <v>0</v>
      </c>
      <c r="N27" s="155">
        <f>IF($C$5*'NSW Oct 2017'!AL21/'NSW Oct 2017'!AJ21&lt;'NSW Oct 2017'!L21,0,IF($C$5*'NSW Oct 2017'!AL21/'NSW Oct 2017'!AJ21&lt;='NSW Oct 2017'!M21,($C$5*'NSW Oct 2017'!AL21/'NSW Oct 2017'!AJ21-'NSW Oct 2017'!L21)*('NSW Oct 2017'!X21/100)*'NSW Oct 2017'!AJ21,('NSW Oct 2017'!M21-'NSW Oct 2017'!L21)*('NSW Oct 2017'!X21/100)*'NSW Oct 2017'!AJ21))</f>
        <v>0</v>
      </c>
      <c r="O27" s="146">
        <f>IF($C$5*'NSW Oct 2017'!AL21/'NSW Oct 2017'!AJ21&lt;'NSW Oct 2017'!M21,0,IF($C$5*'NSW Oct 2017'!AL21/'NSW Oct 2017'!AJ21&lt;='NSW Oct 2017'!N21,($C$5*'NSW Oct 2017'!AL21/'NSW Oct 2017'!AJ21-'NSW Oct 2017'!M21)*('NSW Oct 2017'!Y21/100)*'NSW Oct 2017'!AJ21,('NSW Oct 2017'!N21-'NSW Oct 2017'!M21)*('NSW Oct 2017'!Y21/100)*'NSW Oct 2017'!AJ21))</f>
        <v>0</v>
      </c>
      <c r="P27" s="155">
        <f>IF(($C$5*'NSW Oct 2017'!AL21/'NSW Oct 2017'!AJ21&gt;'NSW Oct 2017'!N21),($C$5*'NSW Oct 2017'!AL21/'NSW Oct 2017'!AJ21-'NSW Oct 2017'!N21)*'NSW Oct 2017'!Z21/100*'NSW Oct 2017'!#REF!,0)</f>
        <v>0</v>
      </c>
      <c r="Q27" s="161">
        <f t="shared" si="1"/>
        <v>2489.4499999999998</v>
      </c>
      <c r="R27" s="87">
        <f>'NSW Oct 2017'!AM21</f>
        <v>0</v>
      </c>
      <c r="S27" s="87">
        <f>'NSW Oct 2017'!AN21</f>
        <v>0</v>
      </c>
      <c r="T27" s="87">
        <f>'NSW Oct 2017'!AO21</f>
        <v>10</v>
      </c>
      <c r="U27" s="87">
        <f>'NSW Oct 2017'!AP21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2017'!AW21</f>
        <v>0</v>
      </c>
      <c r="AA27" s="162" t="str">
        <f>'NSW Oct 2017'!AX21</f>
        <v>n</v>
      </c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</row>
    <row r="28" spans="1:194" ht="23" customHeight="1" thickTop="1" thickBot="1">
      <c r="A28" s="118" t="str">
        <f>'NSW Oct 2017'!D22</f>
        <v>Envestra Wagga Wagga</v>
      </c>
      <c r="B28" s="163" t="str">
        <f>'NSW Oct 2017'!F22</f>
        <v>Origin Energy</v>
      </c>
      <c r="C28" s="163" t="str">
        <f>'NSW Oct 2017'!G22</f>
        <v>Business Saver</v>
      </c>
      <c r="D28" s="164">
        <f>365*'NSW Oct 2017'!H22/100</f>
        <v>430.55399999999992</v>
      </c>
      <c r="E28" s="165">
        <f>($C$5*'NSW Oct 2017'!O22/100)/2</f>
        <v>875</v>
      </c>
      <c r="F28" s="166">
        <f>IF($C$5*'NSW Oct 2017'!AK22/'NSW Oct 2017'!AI22&lt;'NSW Oct 2017'!J22,0,IF($C$5*'NSW Oct 2017'!AK22/'NSW Oct 2017'!AI22&lt;='NSW Oct 2017'!K22,($C$5*'NSW Oct 2017'!AK22/'NSW Oct 2017'!AI22-'NSW Oct 2017'!J22)*('NSW Oct 2017'!P22/100)*'NSW Oct 2017'!AI22,('NSW Oct 2017'!K22-'NSW Oct 2017'!J22)*('NSW Oct 2017'!P22/100)*'NSW Oct 2017'!AI22))</f>
        <v>0</v>
      </c>
      <c r="G28" s="164">
        <f>IF($C$5*'NSW Oct 2017'!AK22/'NSW Oct 2017'!AI22&lt;'NSW Oct 2017'!K22,0,IF($C$5*'NSW Oct 2017'!AK22/'NSW Oct 2017'!AI22&lt;='NSW Oct 2017'!L22,($C$5*'NSW Oct 2017'!AK22/'NSW Oct 2017'!AI22-'NSW Oct 2017'!K22)*('NSW Oct 2017'!Q22/100)*'NSW Oct 2017'!AI22,('NSW Oct 2017'!L22-'NSW Oct 2017'!K22)*('NSW Oct 2017'!Q22/100)*'NSW Oct 2017'!AI22))</f>
        <v>0</v>
      </c>
      <c r="H28" s="167">
        <f>IF($C$5*'NSW Oct 2017'!AK22/'NSW Oct 2017'!AI22&lt;'NSW Oct 2017'!L22,0,IF($C$5*'NSW Oct 2017'!AK22/'NSW Oct 2017'!AI22&lt;='NSW Oct 2017'!M22,($C$5*'NSW Oct 2017'!AK22/'NSW Oct 2017'!AI22-'NSW Oct 2017'!L22)*('NSW Oct 2017'!R22/100)*'NSW Oct 2017'!AI22,('NSW Oct 2017'!M22-'NSW Oct 2017'!L22)*('NSW Oct 2017'!R22/100)*'NSW Oct 2017'!AI22))</f>
        <v>0</v>
      </c>
      <c r="I28" s="165">
        <f>IF($C$5*'NSW Oct 2017'!AK22/'NSW Oct 2017'!AI22&lt;'NSW Oct 2017'!M22,0,IF($C$5*'NSW Oct 2017'!AK22/'NSW Oct 2017'!AI22&lt;='NSW Oct 2017'!N22,($C$5*'NSW Oct 2017'!AK22/'NSW Oct 2017'!AI22-'NSW Oct 2017'!M22)*('NSW Oct 2017'!S22/100)*'NSW Oct 2017'!AI22,('NSW Oct 2017'!N22-'NSW Oct 2017'!M22)*('NSW Oct 2017'!S22/100)*'NSW Oct 2017'!AI22))</f>
        <v>0</v>
      </c>
      <c r="J28" s="166">
        <f>IF(($C$5*'NSW Oct 2017'!AK22/'NSW Oct 2017'!AI22&gt;'NSW Oct 2017'!N22),($C$5*'NSW Oct 2017'!AK22/'NSW Oct 2017'!AI22-'NSW Oct 2017'!N22)*'NSW Oct 2017'!T22/100*'NSW Oct 2017'!AI22,0)</f>
        <v>0</v>
      </c>
      <c r="K28" s="164">
        <f>($C$5*'NSW Oct 2017'!U22/100)/2</f>
        <v>875</v>
      </c>
      <c r="L28" s="166">
        <v>0</v>
      </c>
      <c r="M28" s="164">
        <v>0</v>
      </c>
      <c r="N28" s="166">
        <v>0</v>
      </c>
      <c r="O28" s="164">
        <f>IF($C$5*'NSW Oct 2017'!AL22/'NSW Oct 2017'!AJ22&lt;'NSW Oct 2017'!M22,0,IF($C$5*'NSW Oct 2017'!AL22/'NSW Oct 2017'!AJ22&lt;='NSW Oct 2017'!N22,($C$5*'NSW Oct 2017'!AL22/'NSW Oct 2017'!AJ22-'NSW Oct 2017'!M22)*('NSW Oct 2017'!Y22/100)*'NSW Oct 2017'!AJ22,('NSW Oct 2017'!N22-'NSW Oct 2017'!M22)*('NSW Oct 2017'!Y22/100)*'NSW Oct 2017'!AJ22))</f>
        <v>0</v>
      </c>
      <c r="P28" s="166">
        <f>IF(($C$5*'NSW Oct 2017'!AL22/'NSW Oct 2017'!AJ22&gt;'NSW Oct 2017'!N22),($C$5*'NSW Oct 2017'!AL22/'NSW Oct 2017'!AJ22-'NSW Oct 2017'!N22)*'NSW Oct 2017'!Z22/100*'NSW Oct 2017'!AJ22,0)</f>
        <v>0</v>
      </c>
      <c r="Q28" s="168">
        <f t="shared" si="1"/>
        <v>2180.5540000000001</v>
      </c>
      <c r="R28" s="169">
        <f>'NSW Oct 2017'!AM22</f>
        <v>0</v>
      </c>
      <c r="S28" s="163">
        <f>'NSW Oct 2017'!AN22</f>
        <v>14</v>
      </c>
      <c r="T28" s="169">
        <f>'NSW Oct 2017'!AO22</f>
        <v>0</v>
      </c>
      <c r="U28" s="163">
        <f>'NSW Oct 2017'!AP22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Oct 2017'!AW22</f>
        <v>12</v>
      </c>
      <c r="AA28" s="172" t="str">
        <f>'NSW Oct 2017'!AX22</f>
        <v>y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</row>
    <row r="29" spans="1:194" s="96" customFormat="1"/>
    <row r="30" spans="1:194" s="96" customFormat="1"/>
    <row r="31" spans="1:194" s="96" customFormat="1"/>
    <row r="32" spans="1:194" s="96" customFormat="1"/>
    <row r="33" s="96" customFormat="1"/>
    <row r="34" s="96" customFormat="1"/>
    <row r="35" s="96" customFormat="1"/>
    <row r="36" s="96" customFormat="1"/>
    <row r="37" s="96" customFormat="1"/>
    <row r="38" s="96" customFormat="1"/>
    <row r="39" s="96" customFormat="1"/>
    <row r="40" s="96" customFormat="1"/>
    <row r="41" s="96" customFormat="1"/>
    <row r="42" s="96" customFormat="1"/>
    <row r="43" s="96" customFormat="1"/>
    <row r="44" s="96" customFormat="1"/>
    <row r="45" s="96" customFormat="1"/>
    <row r="46" s="96" customFormat="1"/>
    <row r="47" s="96" customFormat="1"/>
    <row r="48" s="96" customFormat="1"/>
    <row r="49" s="96" customFormat="1"/>
    <row r="50" s="96" customFormat="1"/>
    <row r="51" s="96" customFormat="1"/>
    <row r="52" s="96" customFormat="1"/>
    <row r="53" s="96" customFormat="1"/>
    <row r="54" s="96" customFormat="1"/>
    <row r="55" s="96" customFormat="1"/>
    <row r="56" s="96" customFormat="1"/>
    <row r="57" s="96" customFormat="1"/>
    <row r="58" s="96" customFormat="1"/>
    <row r="59" s="96" customFormat="1"/>
    <row r="60" s="96" customFormat="1"/>
    <row r="61" s="96" customFormat="1"/>
    <row r="62" s="96" customFormat="1"/>
    <row r="63" s="96" customFormat="1"/>
    <row r="64" s="96" customFormat="1"/>
    <row r="65" s="96" customFormat="1"/>
    <row r="66" s="96" customFormat="1"/>
    <row r="67" s="96" customFormat="1"/>
    <row r="68" s="96" customFormat="1"/>
    <row r="69" s="96" customFormat="1"/>
    <row r="70" s="96" customFormat="1"/>
    <row r="71" s="96" customFormat="1"/>
    <row r="72" s="96" customFormat="1"/>
    <row r="73" s="96" customFormat="1"/>
    <row r="74" s="96" customFormat="1"/>
    <row r="75" s="96" customFormat="1"/>
    <row r="76" s="96" customFormat="1"/>
    <row r="77" s="96" customFormat="1"/>
    <row r="78" s="96" customFormat="1"/>
    <row r="79" s="96" customFormat="1"/>
    <row r="80" s="96" customFormat="1"/>
    <row r="81" s="96" customFormat="1"/>
    <row r="82" s="96" customFormat="1"/>
    <row r="83" s="96" customFormat="1"/>
    <row r="84" s="96" customFormat="1"/>
    <row r="85" s="96" customFormat="1"/>
    <row r="86" s="96" customFormat="1"/>
    <row r="87" s="96" customFormat="1"/>
    <row r="88" s="96" customFormat="1"/>
    <row r="89" s="96" customFormat="1"/>
    <row r="90" s="96" customFormat="1"/>
    <row r="91" s="96" customFormat="1"/>
    <row r="92" s="96" customFormat="1"/>
    <row r="93" s="96" customFormat="1"/>
    <row r="94" s="96" customFormat="1"/>
    <row r="95" s="96" customFormat="1"/>
    <row r="96" s="96" customFormat="1"/>
    <row r="97" s="96" customFormat="1"/>
    <row r="98" s="96" customFormat="1"/>
    <row r="99" s="96" customFormat="1"/>
    <row r="100" s="96" customFormat="1"/>
    <row r="101" s="96" customFormat="1"/>
    <row r="102" s="96" customFormat="1"/>
    <row r="103" s="96" customFormat="1"/>
    <row r="104" s="96" customFormat="1"/>
    <row r="105" s="96" customFormat="1"/>
    <row r="106" s="96" customFormat="1"/>
    <row r="107" s="96" customFormat="1"/>
    <row r="108" s="96" customFormat="1"/>
    <row r="109" s="96" customFormat="1"/>
    <row r="110" s="96" customFormat="1"/>
    <row r="111" s="96" customFormat="1"/>
    <row r="112" s="96" customFormat="1"/>
    <row r="113" s="96" customFormat="1"/>
    <row r="114" s="96" customFormat="1"/>
    <row r="115" s="96" customFormat="1"/>
    <row r="116" s="96" customFormat="1"/>
    <row r="117" s="96" customFormat="1"/>
    <row r="118" s="96" customFormat="1"/>
    <row r="119" s="96" customFormat="1"/>
    <row r="120" s="96" customFormat="1"/>
    <row r="121" s="96" customFormat="1"/>
    <row r="122" s="96" customFormat="1"/>
    <row r="123" s="96" customFormat="1"/>
    <row r="124" s="96" customFormat="1"/>
    <row r="125" s="96" customFormat="1"/>
    <row r="126" s="96" customFormat="1"/>
    <row r="127" s="96" customFormat="1"/>
    <row r="128" s="96" customFormat="1"/>
    <row r="129" s="96" customFormat="1"/>
    <row r="130" s="96" customFormat="1"/>
    <row r="131" s="96" customFormat="1"/>
    <row r="132" s="96" customFormat="1"/>
    <row r="133" s="96" customFormat="1"/>
    <row r="134" s="96" customFormat="1"/>
    <row r="135" s="96" customFormat="1"/>
    <row r="136" s="96" customFormat="1"/>
    <row r="137" s="96" customFormat="1"/>
    <row r="138" s="96" customFormat="1"/>
    <row r="139" s="96" customFormat="1"/>
    <row r="140" s="96" customFormat="1"/>
    <row r="141" s="96" customFormat="1"/>
    <row r="142" s="96" customFormat="1"/>
    <row r="143" s="96" customFormat="1"/>
    <row r="144" s="96" customFormat="1"/>
    <row r="145" s="96" customFormat="1"/>
    <row r="146" s="96" customFormat="1"/>
    <row r="147" s="96" customFormat="1"/>
    <row r="148" s="96" customFormat="1"/>
    <row r="149" s="96" customFormat="1"/>
    <row r="150" s="96" customFormat="1"/>
    <row r="151" s="96" customFormat="1"/>
    <row r="152" s="96" customFormat="1"/>
    <row r="153" s="96" customFormat="1"/>
    <row r="154" s="96" customFormat="1"/>
    <row r="155" s="96" customFormat="1"/>
    <row r="156" s="96" customFormat="1"/>
    <row r="157" s="96" customFormat="1"/>
    <row r="158" s="96" customFormat="1"/>
    <row r="159" s="96" customFormat="1"/>
    <row r="160" s="96" customFormat="1"/>
    <row r="161" s="96" customFormat="1"/>
    <row r="162" s="96" customFormat="1"/>
    <row r="163" s="96" customFormat="1"/>
    <row r="164" s="96" customFormat="1"/>
    <row r="165" s="96" customFormat="1"/>
    <row r="166" s="96" customFormat="1"/>
    <row r="167" s="96" customFormat="1"/>
    <row r="168" s="96" customFormat="1"/>
    <row r="169" s="96" customFormat="1"/>
    <row r="170" s="96" customFormat="1"/>
    <row r="171" s="96" customFormat="1"/>
    <row r="172" s="96" customFormat="1"/>
    <row r="173" s="96" customFormat="1"/>
    <row r="174" s="96" customFormat="1"/>
    <row r="175" s="96" customFormat="1"/>
    <row r="176" s="96" customFormat="1"/>
    <row r="177" s="96" customFormat="1"/>
    <row r="178" s="96" customFormat="1"/>
    <row r="179" s="96" customFormat="1"/>
    <row r="180" s="96" customFormat="1"/>
    <row r="181" s="96" customFormat="1"/>
    <row r="182" s="96" customFormat="1"/>
    <row r="183" s="96" customFormat="1"/>
    <row r="184" s="96" customFormat="1"/>
    <row r="185" s="96" customFormat="1"/>
    <row r="186" s="96" customFormat="1"/>
    <row r="187" s="96" customFormat="1"/>
    <row r="188" s="96" customFormat="1"/>
    <row r="189" s="96" customFormat="1"/>
    <row r="190" s="96" customFormat="1"/>
    <row r="191" s="96" customFormat="1"/>
    <row r="192" s="96" customFormat="1"/>
    <row r="193" s="96" customFormat="1"/>
    <row r="194" s="96" customFormat="1"/>
    <row r="195" s="96" customFormat="1"/>
    <row r="196" s="96" customFormat="1"/>
    <row r="197" s="96" customFormat="1"/>
    <row r="198" s="96" customFormat="1"/>
    <row r="199" s="96" customFormat="1"/>
    <row r="200" s="96" customFormat="1"/>
    <row r="201" s="96" customFormat="1"/>
    <row r="202" s="96" customFormat="1"/>
    <row r="203" s="96" customFormat="1"/>
    <row r="204" s="96" customFormat="1"/>
    <row r="205" s="96" customFormat="1"/>
    <row r="206" s="96" customFormat="1"/>
    <row r="207" s="96" customFormat="1"/>
    <row r="208" s="96" customFormat="1"/>
    <row r="209" s="96" customFormat="1"/>
    <row r="210" s="96" customFormat="1"/>
    <row r="211" s="96" customFormat="1"/>
    <row r="212" s="96" customFormat="1"/>
    <row r="213" s="96" customFormat="1"/>
    <row r="214" s="96" customFormat="1"/>
    <row r="215" s="96" customFormat="1"/>
    <row r="216" s="96" customFormat="1"/>
    <row r="217" s="96" customFormat="1"/>
    <row r="218" s="96" customFormat="1"/>
    <row r="219" s="96" customFormat="1"/>
    <row r="220" s="96" customFormat="1"/>
    <row r="221" s="96" customFormat="1"/>
    <row r="222" s="96" customFormat="1"/>
    <row r="223" s="96" customFormat="1"/>
    <row r="224" s="96" customFormat="1"/>
    <row r="225" s="96" customFormat="1"/>
    <row r="226" s="96" customFormat="1"/>
    <row r="227" s="96" customFormat="1"/>
    <row r="228" s="96" customFormat="1"/>
    <row r="229" s="96" customFormat="1"/>
    <row r="230" s="96" customFormat="1"/>
    <row r="231" s="96" customFormat="1"/>
    <row r="232" s="96" customFormat="1"/>
    <row r="233" s="96" customFormat="1"/>
    <row r="234" s="96" customFormat="1"/>
    <row r="235" s="96" customFormat="1"/>
    <row r="236" s="96" customFormat="1"/>
    <row r="237" s="96" customFormat="1"/>
    <row r="238" s="96" customFormat="1"/>
    <row r="239" s="96" customFormat="1"/>
    <row r="240" s="96" customFormat="1"/>
    <row r="241" s="96" customFormat="1"/>
    <row r="242" s="96" customFormat="1"/>
    <row r="243" s="96" customFormat="1"/>
    <row r="244" s="96" customFormat="1"/>
    <row r="245" s="96" customFormat="1"/>
    <row r="246" s="96" customFormat="1"/>
    <row r="247" s="96" customFormat="1"/>
    <row r="248" s="96" customFormat="1"/>
    <row r="249" s="96" customFormat="1"/>
    <row r="250" s="96" customFormat="1"/>
    <row r="251" s="96" customFormat="1"/>
    <row r="252" s="96" customFormat="1"/>
    <row r="253" s="96" customFormat="1"/>
    <row r="254" s="96" customFormat="1"/>
    <row r="255" s="96" customFormat="1"/>
    <row r="256" s="96" customFormat="1"/>
    <row r="257" s="96" customFormat="1"/>
    <row r="258" s="96" customFormat="1"/>
    <row r="259" s="96" customFormat="1"/>
    <row r="260" s="96" customFormat="1"/>
    <row r="261" s="96" customFormat="1"/>
    <row r="262" s="96" customFormat="1"/>
    <row r="263" s="96" customFormat="1"/>
    <row r="264" s="96" customFormat="1"/>
    <row r="265" s="96" customFormat="1"/>
    <row r="266" s="96" customFormat="1"/>
    <row r="267" s="96" customFormat="1"/>
    <row r="268" s="96" customFormat="1"/>
    <row r="269" s="96" customFormat="1"/>
    <row r="270" s="96" customFormat="1"/>
    <row r="271" s="96" customFormat="1"/>
    <row r="272" s="96" customFormat="1"/>
    <row r="273" s="96" customFormat="1"/>
    <row r="274" s="96" customFormat="1"/>
    <row r="275" s="96" customFormat="1"/>
    <row r="276" s="96" customFormat="1"/>
    <row r="277" s="96" customFormat="1"/>
    <row r="278" s="96" customFormat="1"/>
    <row r="279" s="96" customFormat="1"/>
    <row r="280" s="96" customFormat="1"/>
    <row r="281" s="96" customFormat="1"/>
    <row r="282" s="96" customFormat="1"/>
    <row r="283" s="96" customFormat="1"/>
    <row r="284" s="96" customFormat="1"/>
    <row r="285" s="96" customFormat="1"/>
    <row r="286" s="96" customFormat="1"/>
    <row r="287" s="96" customFormat="1"/>
    <row r="288" s="96" customFormat="1"/>
    <row r="289" s="96" customFormat="1"/>
    <row r="290" s="96" customFormat="1"/>
    <row r="291" s="96" customFormat="1"/>
    <row r="292" s="96" customFormat="1"/>
    <row r="293" s="96" customFormat="1"/>
    <row r="294" s="96" customFormat="1"/>
    <row r="295" s="96" customFormat="1"/>
    <row r="296" s="96" customFormat="1"/>
    <row r="297" s="96" customFormat="1"/>
    <row r="298" s="96" customFormat="1"/>
    <row r="299" s="96" customFormat="1"/>
    <row r="300" s="96" customFormat="1"/>
    <row r="301" s="96" customFormat="1"/>
    <row r="302" s="96" customFormat="1"/>
    <row r="303" s="96" customFormat="1"/>
    <row r="304" s="96" customFormat="1"/>
    <row r="305" s="96" customFormat="1"/>
    <row r="306" s="96" customFormat="1"/>
    <row r="307" s="96" customFormat="1"/>
    <row r="308" s="96" customFormat="1"/>
    <row r="309" s="96" customFormat="1"/>
    <row r="310" s="96" customFormat="1"/>
    <row r="311" s="96" customFormat="1"/>
    <row r="312" s="96" customFormat="1"/>
    <row r="313" s="96" customFormat="1"/>
    <row r="314" s="96" customFormat="1"/>
    <row r="315" s="96" customFormat="1"/>
    <row r="316" s="96" customFormat="1"/>
    <row r="317" s="96" customFormat="1"/>
    <row r="318" s="96" customFormat="1"/>
    <row r="319" s="96" customFormat="1"/>
    <row r="320" s="96" customFormat="1"/>
    <row r="321" s="96" customFormat="1"/>
    <row r="322" s="96" customFormat="1"/>
    <row r="323" s="96" customFormat="1"/>
    <row r="324" s="96" customFormat="1"/>
    <row r="325" s="96" customFormat="1"/>
    <row r="326" s="96" customFormat="1"/>
    <row r="327" s="96" customFormat="1"/>
    <row r="328" s="96" customFormat="1"/>
    <row r="329" s="96" customFormat="1"/>
    <row r="330" s="96" customFormat="1"/>
    <row r="331" s="96" customFormat="1"/>
    <row r="332" s="96" customFormat="1"/>
    <row r="333" s="96" customFormat="1"/>
    <row r="334" s="96" customFormat="1"/>
    <row r="335" s="96" customFormat="1"/>
    <row r="336" s="96" customFormat="1"/>
    <row r="337" spans="28:194" s="96" customFormat="1"/>
    <row r="338" spans="28:194" s="96" customFormat="1"/>
    <row r="339" spans="28:194" s="96" customFormat="1"/>
    <row r="340" spans="28:194" s="96" customFormat="1"/>
    <row r="341" spans="28:194" s="96" customFormat="1"/>
    <row r="342" spans="28:194" s="96" customFormat="1"/>
    <row r="343" spans="28:194" s="96" customFormat="1"/>
    <row r="344" spans="28:194" s="96" customFormat="1"/>
    <row r="345" spans="28:194" s="96" customFormat="1"/>
    <row r="346" spans="28:194" s="96" customFormat="1"/>
    <row r="347" spans="28:194" s="96" customFormat="1"/>
    <row r="348" spans="28:194" s="91" customFormat="1"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</row>
    <row r="349" spans="28:194" s="91" customFormat="1"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</row>
    <row r="350" spans="28:194" s="91" customFormat="1"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</row>
    <row r="351" spans="28:194" s="91" customFormat="1"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</row>
    <row r="352" spans="28:194" s="91" customFormat="1"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</row>
    <row r="353" spans="28:194" s="91" customFormat="1"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</row>
    <row r="354" spans="28:194" s="91" customFormat="1"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</row>
    <row r="355" spans="28:194" s="91" customFormat="1"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</row>
    <row r="356" spans="28:194" s="91" customFormat="1"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</row>
    <row r="357" spans="28:194" s="91" customFormat="1"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</row>
    <row r="358" spans="28:194" s="91" customFormat="1"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</row>
    <row r="359" spans="28:194" s="91" customFormat="1"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</row>
    <row r="360" spans="28:194" s="91" customFormat="1"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</row>
    <row r="361" spans="28:194" s="91" customFormat="1"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</row>
    <row r="362" spans="28:194" s="91" customFormat="1"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</row>
    <row r="363" spans="28:194" s="91" customFormat="1"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</row>
    <row r="364" spans="28:194" s="91" customFormat="1"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</row>
    <row r="365" spans="28:194" s="91" customFormat="1"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</row>
    <row r="366" spans="28:194" s="91" customFormat="1"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</row>
    <row r="367" spans="28:194" s="91" customFormat="1"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</row>
    <row r="368" spans="28:194" s="91" customFormat="1"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</row>
    <row r="369" spans="28:194" s="91" customFormat="1"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</row>
    <row r="370" spans="28:194" s="91" customFormat="1"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</row>
    <row r="371" spans="28:194" s="91" customFormat="1"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</row>
    <row r="372" spans="28:194" s="91" customFormat="1"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</row>
    <row r="373" spans="28:194" s="91" customFormat="1"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</row>
    <row r="374" spans="28:194" s="91" customFormat="1"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</row>
    <row r="375" spans="28:194" s="91" customFormat="1"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</row>
    <row r="376" spans="28:194" s="91" customFormat="1"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</row>
    <row r="377" spans="28:194" s="91" customFormat="1"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</row>
    <row r="378" spans="28:194" s="91" customFormat="1"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</row>
    <row r="379" spans="28:194" s="91" customFormat="1"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</row>
    <row r="380" spans="28:194" s="91" customFormat="1"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</row>
    <row r="381" spans="28:194" s="91" customFormat="1"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</row>
    <row r="382" spans="28:194" s="91" customFormat="1"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</row>
    <row r="383" spans="28:194" s="91" customFormat="1"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</row>
    <row r="384" spans="28:194" s="91" customFormat="1"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</row>
    <row r="385" spans="28:194" s="91" customFormat="1"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</row>
    <row r="386" spans="28:194" s="91" customFormat="1"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</row>
    <row r="387" spans="28:194" s="91" customFormat="1"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</row>
    <row r="388" spans="28:194" s="91" customFormat="1"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</row>
    <row r="389" spans="28:194" s="91" customFormat="1"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</row>
    <row r="390" spans="28:194" s="91" customFormat="1"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</row>
    <row r="391" spans="28:194" s="91" customFormat="1"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</row>
    <row r="392" spans="28:194" s="91" customFormat="1"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</row>
    <row r="393" spans="28:194" s="91" customFormat="1"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</row>
    <row r="394" spans="28:194" s="91" customFormat="1"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</row>
    <row r="395" spans="28:194" s="91" customFormat="1"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</row>
    <row r="396" spans="28:194" s="91" customFormat="1"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</row>
    <row r="397" spans="28:194" s="91" customFormat="1"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</row>
    <row r="398" spans="28:194" s="91" customFormat="1"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</row>
    <row r="399" spans="28:194" s="91" customFormat="1"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</row>
    <row r="400" spans="28:194" s="91" customFormat="1"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</row>
    <row r="401" spans="28:194" s="91" customFormat="1"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</row>
    <row r="402" spans="28:194" s="91" customFormat="1"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</row>
    <row r="403" spans="28:194" s="91" customFormat="1"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</row>
    <row r="404" spans="28:194" s="91" customFormat="1"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</row>
    <row r="405" spans="28:194" s="91" customFormat="1"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</row>
    <row r="406" spans="28:194" s="91" customFormat="1"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</row>
    <row r="407" spans="28:194" s="91" customFormat="1"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</row>
    <row r="408" spans="28:194" s="91" customFormat="1"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  <c r="FK408" s="96"/>
      <c r="FL408" s="96"/>
      <c r="FM408" s="96"/>
      <c r="FN408" s="96"/>
      <c r="FO408" s="96"/>
      <c r="FP408" s="96"/>
      <c r="FQ408" s="96"/>
      <c r="FR408" s="96"/>
      <c r="FS408" s="96"/>
      <c r="FT408" s="96"/>
      <c r="FU408" s="96"/>
      <c r="FV408" s="96"/>
      <c r="FW408" s="96"/>
      <c r="FX408" s="96"/>
      <c r="FY408" s="96"/>
      <c r="FZ408" s="96"/>
      <c r="GA408" s="96"/>
      <c r="GB408" s="96"/>
      <c r="GC408" s="96"/>
      <c r="GD408" s="96"/>
      <c r="GE408" s="96"/>
      <c r="GF408" s="96"/>
      <c r="GG408" s="96"/>
      <c r="GH408" s="96"/>
      <c r="GI408" s="96"/>
      <c r="GJ408" s="96"/>
      <c r="GK408" s="96"/>
      <c r="GL408" s="96"/>
    </row>
    <row r="409" spans="28:194" s="91" customFormat="1"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  <c r="FK409" s="96"/>
      <c r="FL409" s="96"/>
      <c r="FM409" s="96"/>
      <c r="FN409" s="96"/>
      <c r="FO409" s="96"/>
      <c r="FP409" s="96"/>
      <c r="FQ409" s="96"/>
      <c r="FR409" s="96"/>
      <c r="FS409" s="96"/>
      <c r="FT409" s="96"/>
      <c r="FU409" s="96"/>
      <c r="FV409" s="96"/>
      <c r="FW409" s="96"/>
      <c r="FX409" s="96"/>
      <c r="FY409" s="96"/>
      <c r="FZ409" s="96"/>
      <c r="GA409" s="96"/>
      <c r="GB409" s="96"/>
      <c r="GC409" s="96"/>
      <c r="GD409" s="96"/>
      <c r="GE409" s="96"/>
      <c r="GF409" s="96"/>
      <c r="GG409" s="96"/>
      <c r="GH409" s="96"/>
      <c r="GI409" s="96"/>
      <c r="GJ409" s="96"/>
      <c r="GK409" s="96"/>
      <c r="GL409" s="96"/>
    </row>
    <row r="410" spans="28:194" s="91" customFormat="1"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  <c r="FK410" s="96"/>
      <c r="FL410" s="96"/>
      <c r="FM410" s="96"/>
      <c r="FN410" s="96"/>
      <c r="FO410" s="96"/>
      <c r="FP410" s="96"/>
      <c r="FQ410" s="96"/>
      <c r="FR410" s="96"/>
      <c r="FS410" s="96"/>
      <c r="FT410" s="96"/>
      <c r="FU410" s="96"/>
      <c r="FV410" s="96"/>
      <c r="FW410" s="96"/>
      <c r="FX410" s="96"/>
      <c r="FY410" s="96"/>
      <c r="FZ410" s="96"/>
      <c r="GA410" s="96"/>
      <c r="GB410" s="96"/>
      <c r="GC410" s="96"/>
      <c r="GD410" s="96"/>
      <c r="GE410" s="96"/>
      <c r="GF410" s="96"/>
      <c r="GG410" s="96"/>
      <c r="GH410" s="96"/>
      <c r="GI410" s="96"/>
      <c r="GJ410" s="96"/>
      <c r="GK410" s="96"/>
      <c r="GL410" s="96"/>
    </row>
    <row r="411" spans="28:194" s="91" customFormat="1"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  <c r="FK411" s="96"/>
      <c r="FL411" s="96"/>
      <c r="FM411" s="96"/>
      <c r="FN411" s="96"/>
      <c r="FO411" s="96"/>
      <c r="FP411" s="96"/>
      <c r="FQ411" s="96"/>
      <c r="FR411" s="96"/>
      <c r="FS411" s="96"/>
      <c r="FT411" s="96"/>
      <c r="FU411" s="96"/>
      <c r="FV411" s="96"/>
      <c r="FW411" s="96"/>
      <c r="FX411" s="96"/>
      <c r="FY411" s="96"/>
      <c r="FZ411" s="96"/>
      <c r="GA411" s="96"/>
      <c r="GB411" s="96"/>
      <c r="GC411" s="96"/>
      <c r="GD411" s="96"/>
      <c r="GE411" s="96"/>
      <c r="GF411" s="96"/>
      <c r="GG411" s="96"/>
      <c r="GH411" s="96"/>
      <c r="GI411" s="96"/>
      <c r="GJ411" s="96"/>
      <c r="GK411" s="96"/>
      <c r="GL411" s="96"/>
    </row>
    <row r="412" spans="28:194" s="91" customFormat="1"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</row>
    <row r="413" spans="28:194" s="91" customFormat="1"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6"/>
      <c r="DV413" s="96"/>
      <c r="DW413" s="96"/>
      <c r="DX413" s="96"/>
      <c r="DY413" s="96"/>
      <c r="DZ413" s="96"/>
      <c r="EA413" s="96"/>
      <c r="EB413" s="96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96"/>
      <c r="EZ413" s="96"/>
      <c r="FA413" s="96"/>
      <c r="FB413" s="96"/>
      <c r="FC413" s="96"/>
      <c r="FD413" s="96"/>
      <c r="FE413" s="96"/>
      <c r="FF413" s="96"/>
      <c r="FG413" s="96"/>
      <c r="FH413" s="96"/>
      <c r="FI413" s="96"/>
      <c r="FJ413" s="96"/>
      <c r="FK413" s="96"/>
      <c r="FL413" s="96"/>
      <c r="FM413" s="96"/>
      <c r="FN413" s="96"/>
      <c r="FO413" s="96"/>
      <c r="FP413" s="96"/>
      <c r="FQ413" s="96"/>
      <c r="FR413" s="96"/>
      <c r="FS413" s="96"/>
      <c r="FT413" s="96"/>
      <c r="FU413" s="96"/>
      <c r="FV413" s="96"/>
      <c r="FW413" s="96"/>
      <c r="FX413" s="96"/>
      <c r="FY413" s="96"/>
      <c r="FZ413" s="96"/>
      <c r="GA413" s="96"/>
      <c r="GB413" s="96"/>
      <c r="GC413" s="96"/>
      <c r="GD413" s="96"/>
      <c r="GE413" s="96"/>
      <c r="GF413" s="96"/>
      <c r="GG413" s="96"/>
      <c r="GH413" s="96"/>
      <c r="GI413" s="96"/>
      <c r="GJ413" s="96"/>
      <c r="GK413" s="96"/>
      <c r="GL413" s="96"/>
    </row>
    <row r="414" spans="28:194" s="91" customFormat="1"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6"/>
      <c r="DV414" s="96"/>
      <c r="DW414" s="96"/>
      <c r="DX414" s="96"/>
      <c r="DY414" s="96"/>
      <c r="DZ414" s="96"/>
      <c r="EA414" s="96"/>
      <c r="EB414" s="96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96"/>
      <c r="EZ414" s="96"/>
      <c r="FA414" s="96"/>
      <c r="FB414" s="96"/>
      <c r="FC414" s="96"/>
      <c r="FD414" s="96"/>
      <c r="FE414" s="96"/>
      <c r="FF414" s="96"/>
      <c r="FG414" s="96"/>
      <c r="FH414" s="96"/>
      <c r="FI414" s="96"/>
      <c r="FJ414" s="96"/>
      <c r="FK414" s="96"/>
      <c r="FL414" s="96"/>
      <c r="FM414" s="96"/>
      <c r="FN414" s="96"/>
      <c r="FO414" s="96"/>
      <c r="FP414" s="96"/>
      <c r="FQ414" s="96"/>
      <c r="FR414" s="96"/>
      <c r="FS414" s="96"/>
      <c r="FT414" s="96"/>
      <c r="FU414" s="96"/>
      <c r="FV414" s="96"/>
      <c r="FW414" s="96"/>
      <c r="FX414" s="96"/>
      <c r="FY414" s="96"/>
      <c r="FZ414" s="96"/>
      <c r="GA414" s="96"/>
      <c r="GB414" s="96"/>
      <c r="GC414" s="96"/>
      <c r="GD414" s="96"/>
      <c r="GE414" s="96"/>
      <c r="GF414" s="96"/>
      <c r="GG414" s="96"/>
      <c r="GH414" s="96"/>
      <c r="GI414" s="96"/>
      <c r="GJ414" s="96"/>
      <c r="GK414" s="96"/>
      <c r="GL414" s="96"/>
    </row>
    <row r="415" spans="28:194" s="91" customFormat="1"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6"/>
      <c r="DV415" s="96"/>
      <c r="DW415" s="96"/>
      <c r="DX415" s="96"/>
      <c r="DY415" s="96"/>
      <c r="DZ415" s="96"/>
      <c r="EA415" s="96"/>
      <c r="EB415" s="96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96"/>
      <c r="EZ415" s="96"/>
      <c r="FA415" s="96"/>
      <c r="FB415" s="96"/>
      <c r="FC415" s="96"/>
      <c r="FD415" s="96"/>
      <c r="FE415" s="96"/>
      <c r="FF415" s="96"/>
      <c r="FG415" s="96"/>
      <c r="FH415" s="96"/>
      <c r="FI415" s="96"/>
      <c r="FJ415" s="96"/>
      <c r="FK415" s="96"/>
      <c r="FL415" s="96"/>
      <c r="FM415" s="96"/>
      <c r="FN415" s="96"/>
      <c r="FO415" s="96"/>
      <c r="FP415" s="96"/>
      <c r="FQ415" s="96"/>
      <c r="FR415" s="96"/>
      <c r="FS415" s="96"/>
      <c r="FT415" s="96"/>
      <c r="FU415" s="96"/>
      <c r="FV415" s="96"/>
      <c r="FW415" s="96"/>
      <c r="FX415" s="96"/>
      <c r="FY415" s="96"/>
      <c r="FZ415" s="96"/>
      <c r="GA415" s="96"/>
      <c r="GB415" s="96"/>
      <c r="GC415" s="96"/>
      <c r="GD415" s="96"/>
      <c r="GE415" s="96"/>
      <c r="GF415" s="96"/>
      <c r="GG415" s="96"/>
      <c r="GH415" s="96"/>
      <c r="GI415" s="96"/>
      <c r="GJ415" s="96"/>
      <c r="GK415" s="96"/>
      <c r="GL415" s="96"/>
    </row>
    <row r="416" spans="28:194" s="91" customFormat="1"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6"/>
      <c r="DV416" s="96"/>
      <c r="DW416" s="96"/>
      <c r="DX416" s="96"/>
      <c r="DY416" s="96"/>
      <c r="DZ416" s="96"/>
      <c r="EA416" s="96"/>
      <c r="EB416" s="96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96"/>
      <c r="EZ416" s="96"/>
      <c r="FA416" s="96"/>
      <c r="FB416" s="96"/>
      <c r="FC416" s="96"/>
      <c r="FD416" s="96"/>
      <c r="FE416" s="96"/>
      <c r="FF416" s="96"/>
      <c r="FG416" s="96"/>
      <c r="FH416" s="96"/>
      <c r="FI416" s="96"/>
      <c r="FJ416" s="96"/>
      <c r="FK416" s="96"/>
      <c r="FL416" s="96"/>
      <c r="FM416" s="96"/>
      <c r="FN416" s="96"/>
      <c r="FO416" s="96"/>
      <c r="FP416" s="96"/>
      <c r="FQ416" s="96"/>
      <c r="FR416" s="96"/>
      <c r="FS416" s="96"/>
      <c r="FT416" s="96"/>
      <c r="FU416" s="96"/>
      <c r="FV416" s="96"/>
      <c r="FW416" s="96"/>
      <c r="FX416" s="96"/>
      <c r="FY416" s="96"/>
      <c r="FZ416" s="96"/>
      <c r="GA416" s="96"/>
      <c r="GB416" s="96"/>
      <c r="GC416" s="96"/>
      <c r="GD416" s="96"/>
      <c r="GE416" s="96"/>
      <c r="GF416" s="96"/>
      <c r="GG416" s="96"/>
      <c r="GH416" s="96"/>
      <c r="GI416" s="96"/>
      <c r="GJ416" s="96"/>
      <c r="GK416" s="96"/>
      <c r="GL416" s="96"/>
    </row>
    <row r="417" spans="28:194" s="91" customFormat="1"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6"/>
      <c r="DV417" s="96"/>
      <c r="DW417" s="96"/>
      <c r="DX417" s="96"/>
      <c r="DY417" s="96"/>
      <c r="DZ417" s="96"/>
      <c r="EA417" s="96"/>
      <c r="EB417" s="96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96"/>
      <c r="EZ417" s="96"/>
      <c r="FA417" s="96"/>
      <c r="FB417" s="96"/>
      <c r="FC417" s="96"/>
      <c r="FD417" s="96"/>
      <c r="FE417" s="96"/>
      <c r="FF417" s="96"/>
      <c r="FG417" s="96"/>
      <c r="FH417" s="96"/>
      <c r="FI417" s="96"/>
      <c r="FJ417" s="96"/>
      <c r="FK417" s="96"/>
      <c r="FL417" s="96"/>
      <c r="FM417" s="96"/>
      <c r="FN417" s="96"/>
      <c r="FO417" s="96"/>
      <c r="FP417" s="96"/>
      <c r="FQ417" s="96"/>
      <c r="FR417" s="96"/>
      <c r="FS417" s="96"/>
      <c r="FT417" s="96"/>
      <c r="FU417" s="96"/>
      <c r="FV417" s="96"/>
      <c r="FW417" s="96"/>
      <c r="FX417" s="96"/>
      <c r="FY417" s="96"/>
      <c r="FZ417" s="96"/>
      <c r="GA417" s="96"/>
      <c r="GB417" s="96"/>
      <c r="GC417" s="96"/>
      <c r="GD417" s="96"/>
      <c r="GE417" s="96"/>
      <c r="GF417" s="96"/>
      <c r="GG417" s="96"/>
      <c r="GH417" s="96"/>
      <c r="GI417" s="96"/>
      <c r="GJ417" s="96"/>
      <c r="GK417" s="96"/>
      <c r="GL417" s="96"/>
    </row>
    <row r="418" spans="28:194" s="91" customFormat="1"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6"/>
      <c r="DV418" s="96"/>
      <c r="DW418" s="96"/>
      <c r="DX418" s="96"/>
      <c r="DY418" s="96"/>
      <c r="DZ418" s="96"/>
      <c r="EA418" s="96"/>
      <c r="EB418" s="96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96"/>
      <c r="EZ418" s="96"/>
      <c r="FA418" s="96"/>
      <c r="FB418" s="96"/>
      <c r="FC418" s="96"/>
      <c r="FD418" s="96"/>
      <c r="FE418" s="96"/>
      <c r="FF418" s="96"/>
      <c r="FG418" s="96"/>
      <c r="FH418" s="96"/>
      <c r="FI418" s="96"/>
      <c r="FJ418" s="96"/>
      <c r="FK418" s="96"/>
      <c r="FL418" s="96"/>
      <c r="FM418" s="96"/>
      <c r="FN418" s="96"/>
      <c r="FO418" s="96"/>
      <c r="FP418" s="96"/>
      <c r="FQ418" s="96"/>
      <c r="FR418" s="96"/>
      <c r="FS418" s="96"/>
      <c r="FT418" s="96"/>
      <c r="FU418" s="96"/>
      <c r="FV418" s="96"/>
      <c r="FW418" s="96"/>
      <c r="FX418" s="96"/>
      <c r="FY418" s="96"/>
      <c r="FZ418" s="96"/>
      <c r="GA418" s="96"/>
      <c r="GB418" s="96"/>
      <c r="GC418" s="96"/>
      <c r="GD418" s="96"/>
      <c r="GE418" s="96"/>
      <c r="GF418" s="96"/>
      <c r="GG418" s="96"/>
      <c r="GH418" s="96"/>
      <c r="GI418" s="96"/>
      <c r="GJ418" s="96"/>
      <c r="GK418" s="96"/>
      <c r="GL418" s="96"/>
    </row>
    <row r="419" spans="28:194" s="91" customFormat="1"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  <c r="CT419" s="96"/>
      <c r="CU419" s="96"/>
      <c r="CV419" s="96"/>
      <c r="CW419" s="96"/>
      <c r="CX419" s="96"/>
      <c r="CY419" s="96"/>
      <c r="CZ419" s="96"/>
      <c r="DA419" s="96"/>
      <c r="DB419" s="96"/>
      <c r="DC419" s="96"/>
      <c r="DD419" s="96"/>
      <c r="DE419" s="96"/>
      <c r="DF419" s="96"/>
      <c r="DG419" s="96"/>
      <c r="DH419" s="96"/>
      <c r="DI419" s="96"/>
      <c r="DJ419" s="96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6"/>
      <c r="DV419" s="96"/>
      <c r="DW419" s="96"/>
      <c r="DX419" s="96"/>
      <c r="DY419" s="96"/>
      <c r="DZ419" s="96"/>
      <c r="EA419" s="96"/>
      <c r="EB419" s="96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96"/>
      <c r="EZ419" s="96"/>
      <c r="FA419" s="96"/>
      <c r="FB419" s="96"/>
      <c r="FC419" s="96"/>
      <c r="FD419" s="96"/>
      <c r="FE419" s="96"/>
      <c r="FF419" s="96"/>
      <c r="FG419" s="96"/>
      <c r="FH419" s="96"/>
      <c r="FI419" s="96"/>
      <c r="FJ419" s="96"/>
      <c r="FK419" s="96"/>
      <c r="FL419" s="96"/>
      <c r="FM419" s="96"/>
      <c r="FN419" s="96"/>
      <c r="FO419" s="96"/>
      <c r="FP419" s="96"/>
      <c r="FQ419" s="96"/>
      <c r="FR419" s="96"/>
      <c r="FS419" s="96"/>
      <c r="FT419" s="96"/>
      <c r="FU419" s="96"/>
      <c r="FV419" s="96"/>
      <c r="FW419" s="96"/>
      <c r="FX419" s="96"/>
      <c r="FY419" s="96"/>
      <c r="FZ419" s="96"/>
      <c r="GA419" s="96"/>
      <c r="GB419" s="96"/>
      <c r="GC419" s="96"/>
      <c r="GD419" s="96"/>
      <c r="GE419" s="96"/>
      <c r="GF419" s="96"/>
      <c r="GG419" s="96"/>
      <c r="GH419" s="96"/>
      <c r="GI419" s="96"/>
      <c r="GJ419" s="96"/>
      <c r="GK419" s="96"/>
      <c r="GL419" s="96"/>
    </row>
    <row r="420" spans="28:194" s="91" customFormat="1"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  <c r="CT420" s="96"/>
      <c r="CU420" s="96"/>
      <c r="CV420" s="96"/>
      <c r="CW420" s="96"/>
      <c r="CX420" s="96"/>
      <c r="CY420" s="96"/>
      <c r="CZ420" s="96"/>
      <c r="DA420" s="96"/>
      <c r="DB420" s="96"/>
      <c r="DC420" s="96"/>
      <c r="DD420" s="96"/>
      <c r="DE420" s="96"/>
      <c r="DF420" s="96"/>
      <c r="DG420" s="96"/>
      <c r="DH420" s="96"/>
      <c r="DI420" s="96"/>
      <c r="DJ420" s="96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6"/>
      <c r="DV420" s="96"/>
      <c r="DW420" s="96"/>
      <c r="DX420" s="96"/>
      <c r="DY420" s="96"/>
      <c r="DZ420" s="96"/>
      <c r="EA420" s="96"/>
      <c r="EB420" s="96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96"/>
      <c r="EZ420" s="96"/>
      <c r="FA420" s="96"/>
      <c r="FB420" s="96"/>
      <c r="FC420" s="96"/>
      <c r="FD420" s="96"/>
      <c r="FE420" s="96"/>
      <c r="FF420" s="96"/>
      <c r="FG420" s="96"/>
      <c r="FH420" s="96"/>
      <c r="FI420" s="96"/>
      <c r="FJ420" s="96"/>
      <c r="FK420" s="96"/>
      <c r="FL420" s="96"/>
      <c r="FM420" s="96"/>
      <c r="FN420" s="96"/>
      <c r="FO420" s="96"/>
      <c r="FP420" s="96"/>
      <c r="FQ420" s="96"/>
      <c r="FR420" s="96"/>
      <c r="FS420" s="96"/>
      <c r="FT420" s="96"/>
      <c r="FU420" s="96"/>
      <c r="FV420" s="96"/>
      <c r="FW420" s="96"/>
      <c r="FX420" s="96"/>
      <c r="FY420" s="96"/>
      <c r="FZ420" s="96"/>
      <c r="GA420" s="96"/>
      <c r="GB420" s="96"/>
      <c r="GC420" s="96"/>
      <c r="GD420" s="96"/>
      <c r="GE420" s="96"/>
      <c r="GF420" s="96"/>
      <c r="GG420" s="96"/>
      <c r="GH420" s="96"/>
      <c r="GI420" s="96"/>
      <c r="GJ420" s="96"/>
      <c r="GK420" s="96"/>
      <c r="GL420" s="96"/>
    </row>
    <row r="421" spans="28:194" s="91" customFormat="1"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  <c r="CT421" s="96"/>
      <c r="CU421" s="96"/>
      <c r="CV421" s="96"/>
      <c r="CW421" s="96"/>
      <c r="CX421" s="96"/>
      <c r="CY421" s="96"/>
      <c r="CZ421" s="96"/>
      <c r="DA421" s="96"/>
      <c r="DB421" s="96"/>
      <c r="DC421" s="96"/>
      <c r="DD421" s="96"/>
      <c r="DE421" s="96"/>
      <c r="DF421" s="96"/>
      <c r="DG421" s="96"/>
      <c r="DH421" s="96"/>
      <c r="DI421" s="96"/>
      <c r="DJ421" s="96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6"/>
      <c r="DV421" s="96"/>
      <c r="DW421" s="96"/>
      <c r="DX421" s="96"/>
      <c r="DY421" s="96"/>
      <c r="DZ421" s="96"/>
      <c r="EA421" s="96"/>
      <c r="EB421" s="96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96"/>
      <c r="EZ421" s="96"/>
      <c r="FA421" s="96"/>
      <c r="FB421" s="96"/>
      <c r="FC421" s="96"/>
      <c r="FD421" s="96"/>
      <c r="FE421" s="96"/>
      <c r="FF421" s="96"/>
      <c r="FG421" s="96"/>
      <c r="FH421" s="96"/>
      <c r="FI421" s="96"/>
      <c r="FJ421" s="96"/>
      <c r="FK421" s="96"/>
      <c r="FL421" s="96"/>
      <c r="FM421" s="96"/>
      <c r="FN421" s="96"/>
      <c r="FO421" s="96"/>
      <c r="FP421" s="96"/>
      <c r="FQ421" s="96"/>
      <c r="FR421" s="96"/>
      <c r="FS421" s="96"/>
      <c r="FT421" s="96"/>
      <c r="FU421" s="96"/>
      <c r="FV421" s="96"/>
      <c r="FW421" s="96"/>
      <c r="FX421" s="96"/>
      <c r="FY421" s="96"/>
      <c r="FZ421" s="96"/>
      <c r="GA421" s="96"/>
      <c r="GB421" s="96"/>
      <c r="GC421" s="96"/>
      <c r="GD421" s="96"/>
      <c r="GE421" s="96"/>
      <c r="GF421" s="96"/>
      <c r="GG421" s="96"/>
      <c r="GH421" s="96"/>
      <c r="GI421" s="96"/>
      <c r="GJ421" s="96"/>
      <c r="GK421" s="96"/>
      <c r="GL421" s="96"/>
    </row>
    <row r="422" spans="28:194" s="91" customFormat="1"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6"/>
      <c r="DV422" s="96"/>
      <c r="DW422" s="96"/>
      <c r="DX422" s="96"/>
      <c r="DY422" s="96"/>
      <c r="DZ422" s="96"/>
      <c r="EA422" s="96"/>
      <c r="EB422" s="96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96"/>
      <c r="EZ422" s="96"/>
      <c r="FA422" s="96"/>
      <c r="FB422" s="96"/>
      <c r="FC422" s="96"/>
      <c r="FD422" s="96"/>
      <c r="FE422" s="96"/>
      <c r="FF422" s="96"/>
      <c r="FG422" s="96"/>
      <c r="FH422" s="96"/>
      <c r="FI422" s="96"/>
      <c r="FJ422" s="96"/>
      <c r="FK422" s="96"/>
      <c r="FL422" s="96"/>
      <c r="FM422" s="96"/>
      <c r="FN422" s="96"/>
      <c r="FO422" s="96"/>
      <c r="FP422" s="96"/>
      <c r="FQ422" s="96"/>
      <c r="FR422" s="96"/>
      <c r="FS422" s="96"/>
      <c r="FT422" s="96"/>
      <c r="FU422" s="96"/>
      <c r="FV422" s="96"/>
      <c r="FW422" s="96"/>
      <c r="FX422" s="96"/>
      <c r="FY422" s="96"/>
      <c r="FZ422" s="96"/>
      <c r="GA422" s="96"/>
      <c r="GB422" s="96"/>
      <c r="GC422" s="96"/>
      <c r="GD422" s="96"/>
      <c r="GE422" s="96"/>
      <c r="GF422" s="96"/>
      <c r="GG422" s="96"/>
      <c r="GH422" s="96"/>
      <c r="GI422" s="96"/>
      <c r="GJ422" s="96"/>
      <c r="GK422" s="96"/>
      <c r="GL422" s="96"/>
    </row>
    <row r="423" spans="28:194" s="91" customFormat="1"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6"/>
      <c r="DV423" s="96"/>
      <c r="DW423" s="96"/>
      <c r="DX423" s="96"/>
      <c r="DY423" s="96"/>
      <c r="DZ423" s="96"/>
      <c r="EA423" s="96"/>
      <c r="EB423" s="96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96"/>
      <c r="EZ423" s="96"/>
      <c r="FA423" s="96"/>
      <c r="FB423" s="96"/>
      <c r="FC423" s="96"/>
      <c r="FD423" s="96"/>
      <c r="FE423" s="96"/>
      <c r="FF423" s="96"/>
      <c r="FG423" s="96"/>
      <c r="FH423" s="96"/>
      <c r="FI423" s="96"/>
      <c r="FJ423" s="96"/>
      <c r="FK423" s="96"/>
      <c r="FL423" s="96"/>
      <c r="FM423" s="96"/>
      <c r="FN423" s="96"/>
      <c r="FO423" s="96"/>
      <c r="FP423" s="96"/>
      <c r="FQ423" s="96"/>
      <c r="FR423" s="96"/>
      <c r="FS423" s="96"/>
      <c r="FT423" s="96"/>
      <c r="FU423" s="96"/>
      <c r="FV423" s="96"/>
      <c r="FW423" s="96"/>
      <c r="FX423" s="96"/>
      <c r="FY423" s="96"/>
      <c r="FZ423" s="96"/>
      <c r="GA423" s="96"/>
      <c r="GB423" s="96"/>
      <c r="GC423" s="96"/>
      <c r="GD423" s="96"/>
      <c r="GE423" s="96"/>
      <c r="GF423" s="96"/>
      <c r="GG423" s="96"/>
      <c r="GH423" s="96"/>
      <c r="GI423" s="96"/>
      <c r="GJ423" s="96"/>
      <c r="GK423" s="96"/>
      <c r="GL423" s="96"/>
    </row>
    <row r="424" spans="28:194" s="91" customFormat="1"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6"/>
      <c r="DV424" s="96"/>
      <c r="DW424" s="96"/>
      <c r="DX424" s="96"/>
      <c r="DY424" s="96"/>
      <c r="DZ424" s="96"/>
      <c r="EA424" s="96"/>
      <c r="EB424" s="96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96"/>
      <c r="EZ424" s="96"/>
      <c r="FA424" s="96"/>
      <c r="FB424" s="96"/>
      <c r="FC424" s="96"/>
      <c r="FD424" s="96"/>
      <c r="FE424" s="96"/>
      <c r="FF424" s="96"/>
      <c r="FG424" s="96"/>
      <c r="FH424" s="96"/>
      <c r="FI424" s="96"/>
      <c r="FJ424" s="96"/>
      <c r="FK424" s="96"/>
      <c r="FL424" s="96"/>
      <c r="FM424" s="96"/>
      <c r="FN424" s="96"/>
      <c r="FO424" s="96"/>
      <c r="FP424" s="96"/>
      <c r="FQ424" s="96"/>
      <c r="FR424" s="96"/>
      <c r="FS424" s="96"/>
      <c r="FT424" s="96"/>
      <c r="FU424" s="96"/>
      <c r="FV424" s="96"/>
      <c r="FW424" s="96"/>
      <c r="FX424" s="96"/>
      <c r="FY424" s="96"/>
      <c r="FZ424" s="96"/>
      <c r="GA424" s="96"/>
      <c r="GB424" s="96"/>
      <c r="GC424" s="96"/>
      <c r="GD424" s="96"/>
      <c r="GE424" s="96"/>
      <c r="GF424" s="96"/>
      <c r="GG424" s="96"/>
      <c r="GH424" s="96"/>
      <c r="GI424" s="96"/>
      <c r="GJ424" s="96"/>
      <c r="GK424" s="96"/>
      <c r="GL424" s="96"/>
    </row>
    <row r="425" spans="28:194" s="91" customFormat="1"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  <c r="CT425" s="96"/>
      <c r="CU425" s="96"/>
      <c r="CV425" s="96"/>
      <c r="CW425" s="96"/>
      <c r="CX425" s="96"/>
      <c r="CY425" s="96"/>
      <c r="CZ425" s="96"/>
      <c r="DA425" s="96"/>
      <c r="DB425" s="96"/>
      <c r="DC425" s="96"/>
      <c r="DD425" s="96"/>
      <c r="DE425" s="96"/>
      <c r="DF425" s="96"/>
      <c r="DG425" s="96"/>
      <c r="DH425" s="96"/>
      <c r="DI425" s="96"/>
      <c r="DJ425" s="96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6"/>
      <c r="DV425" s="96"/>
      <c r="DW425" s="96"/>
      <c r="DX425" s="96"/>
      <c r="DY425" s="96"/>
      <c r="DZ425" s="96"/>
      <c r="EA425" s="96"/>
      <c r="EB425" s="96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96"/>
      <c r="EZ425" s="96"/>
      <c r="FA425" s="96"/>
      <c r="FB425" s="96"/>
      <c r="FC425" s="96"/>
      <c r="FD425" s="96"/>
      <c r="FE425" s="96"/>
      <c r="FF425" s="96"/>
      <c r="FG425" s="96"/>
      <c r="FH425" s="96"/>
      <c r="FI425" s="96"/>
      <c r="FJ425" s="96"/>
      <c r="FK425" s="96"/>
      <c r="FL425" s="96"/>
      <c r="FM425" s="96"/>
      <c r="FN425" s="96"/>
      <c r="FO425" s="96"/>
      <c r="FP425" s="96"/>
      <c r="FQ425" s="96"/>
      <c r="FR425" s="96"/>
      <c r="FS425" s="96"/>
      <c r="FT425" s="96"/>
      <c r="FU425" s="96"/>
      <c r="FV425" s="96"/>
      <c r="FW425" s="96"/>
      <c r="FX425" s="96"/>
      <c r="FY425" s="96"/>
      <c r="FZ425" s="96"/>
      <c r="GA425" s="96"/>
      <c r="GB425" s="96"/>
      <c r="GC425" s="96"/>
      <c r="GD425" s="96"/>
      <c r="GE425" s="96"/>
      <c r="GF425" s="96"/>
      <c r="GG425" s="96"/>
      <c r="GH425" s="96"/>
      <c r="GI425" s="96"/>
      <c r="GJ425" s="96"/>
      <c r="GK425" s="96"/>
      <c r="GL425" s="96"/>
    </row>
    <row r="426" spans="28:194" s="91" customFormat="1"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  <c r="CT426" s="96"/>
      <c r="CU426" s="96"/>
      <c r="CV426" s="96"/>
      <c r="CW426" s="96"/>
      <c r="CX426" s="96"/>
      <c r="CY426" s="96"/>
      <c r="CZ426" s="96"/>
      <c r="DA426" s="96"/>
      <c r="DB426" s="96"/>
      <c r="DC426" s="96"/>
      <c r="DD426" s="96"/>
      <c r="DE426" s="96"/>
      <c r="DF426" s="96"/>
      <c r="DG426" s="96"/>
      <c r="DH426" s="96"/>
      <c r="DI426" s="96"/>
      <c r="DJ426" s="96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6"/>
      <c r="DV426" s="96"/>
      <c r="DW426" s="96"/>
      <c r="DX426" s="96"/>
      <c r="DY426" s="96"/>
      <c r="DZ426" s="96"/>
      <c r="EA426" s="96"/>
      <c r="EB426" s="96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96"/>
      <c r="EZ426" s="96"/>
      <c r="FA426" s="96"/>
      <c r="FB426" s="96"/>
      <c r="FC426" s="96"/>
      <c r="FD426" s="96"/>
      <c r="FE426" s="96"/>
      <c r="FF426" s="96"/>
      <c r="FG426" s="96"/>
      <c r="FH426" s="96"/>
      <c r="FI426" s="96"/>
      <c r="FJ426" s="96"/>
      <c r="FK426" s="96"/>
      <c r="FL426" s="96"/>
      <c r="FM426" s="96"/>
      <c r="FN426" s="96"/>
      <c r="FO426" s="96"/>
      <c r="FP426" s="96"/>
      <c r="FQ426" s="96"/>
      <c r="FR426" s="96"/>
      <c r="FS426" s="96"/>
      <c r="FT426" s="96"/>
      <c r="FU426" s="96"/>
      <c r="FV426" s="96"/>
      <c r="FW426" s="96"/>
      <c r="FX426" s="96"/>
      <c r="FY426" s="96"/>
      <c r="FZ426" s="96"/>
      <c r="GA426" s="96"/>
      <c r="GB426" s="96"/>
      <c r="GC426" s="96"/>
      <c r="GD426" s="96"/>
      <c r="GE426" s="96"/>
      <c r="GF426" s="96"/>
      <c r="GG426" s="96"/>
      <c r="GH426" s="96"/>
      <c r="GI426" s="96"/>
      <c r="GJ426" s="96"/>
      <c r="GK426" s="96"/>
      <c r="GL426" s="96"/>
    </row>
    <row r="427" spans="28:194" s="91" customFormat="1"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6"/>
      <c r="DV427" s="96"/>
      <c r="DW427" s="96"/>
      <c r="DX427" s="96"/>
      <c r="DY427" s="96"/>
      <c r="DZ427" s="96"/>
      <c r="EA427" s="96"/>
      <c r="EB427" s="96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96"/>
      <c r="EZ427" s="96"/>
      <c r="FA427" s="96"/>
      <c r="FB427" s="96"/>
      <c r="FC427" s="96"/>
      <c r="FD427" s="96"/>
      <c r="FE427" s="96"/>
      <c r="FF427" s="96"/>
      <c r="FG427" s="96"/>
      <c r="FH427" s="96"/>
      <c r="FI427" s="96"/>
      <c r="FJ427" s="96"/>
      <c r="FK427" s="96"/>
      <c r="FL427" s="96"/>
      <c r="FM427" s="96"/>
      <c r="FN427" s="96"/>
      <c r="FO427" s="96"/>
      <c r="FP427" s="96"/>
      <c r="FQ427" s="96"/>
      <c r="FR427" s="96"/>
      <c r="FS427" s="96"/>
      <c r="FT427" s="96"/>
      <c r="FU427" s="96"/>
      <c r="FV427" s="96"/>
      <c r="FW427" s="96"/>
      <c r="FX427" s="96"/>
      <c r="FY427" s="96"/>
      <c r="FZ427" s="96"/>
      <c r="GA427" s="96"/>
      <c r="GB427" s="96"/>
      <c r="GC427" s="96"/>
      <c r="GD427" s="96"/>
      <c r="GE427" s="96"/>
      <c r="GF427" s="96"/>
      <c r="GG427" s="96"/>
      <c r="GH427" s="96"/>
      <c r="GI427" s="96"/>
      <c r="GJ427" s="96"/>
      <c r="GK427" s="96"/>
      <c r="GL427" s="96"/>
    </row>
    <row r="428" spans="28:194" s="91" customFormat="1"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  <c r="CT428" s="96"/>
      <c r="CU428" s="96"/>
      <c r="CV428" s="96"/>
      <c r="CW428" s="96"/>
      <c r="CX428" s="96"/>
      <c r="CY428" s="96"/>
      <c r="CZ428" s="96"/>
      <c r="DA428" s="96"/>
      <c r="DB428" s="96"/>
      <c r="DC428" s="96"/>
      <c r="DD428" s="96"/>
      <c r="DE428" s="96"/>
      <c r="DF428" s="96"/>
      <c r="DG428" s="96"/>
      <c r="DH428" s="96"/>
      <c r="DI428" s="96"/>
      <c r="DJ428" s="96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6"/>
      <c r="DV428" s="96"/>
      <c r="DW428" s="96"/>
      <c r="DX428" s="96"/>
      <c r="DY428" s="96"/>
      <c r="DZ428" s="96"/>
      <c r="EA428" s="96"/>
      <c r="EB428" s="96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96"/>
      <c r="EZ428" s="96"/>
      <c r="FA428" s="96"/>
      <c r="FB428" s="96"/>
      <c r="FC428" s="96"/>
      <c r="FD428" s="96"/>
      <c r="FE428" s="96"/>
      <c r="FF428" s="96"/>
      <c r="FG428" s="96"/>
      <c r="FH428" s="96"/>
      <c r="FI428" s="96"/>
      <c r="FJ428" s="96"/>
      <c r="FK428" s="96"/>
      <c r="FL428" s="96"/>
      <c r="FM428" s="96"/>
      <c r="FN428" s="96"/>
      <c r="FO428" s="96"/>
      <c r="FP428" s="96"/>
      <c r="FQ428" s="96"/>
      <c r="FR428" s="96"/>
      <c r="FS428" s="96"/>
      <c r="FT428" s="96"/>
      <c r="FU428" s="96"/>
      <c r="FV428" s="96"/>
      <c r="FW428" s="96"/>
      <c r="FX428" s="96"/>
      <c r="FY428" s="96"/>
      <c r="FZ428" s="96"/>
      <c r="GA428" s="96"/>
      <c r="GB428" s="96"/>
      <c r="GC428" s="96"/>
      <c r="GD428" s="96"/>
      <c r="GE428" s="96"/>
      <c r="GF428" s="96"/>
      <c r="GG428" s="96"/>
      <c r="GH428" s="96"/>
      <c r="GI428" s="96"/>
      <c r="GJ428" s="96"/>
      <c r="GK428" s="96"/>
      <c r="GL428" s="96"/>
    </row>
    <row r="429" spans="28:194" s="91" customFormat="1"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6"/>
      <c r="DV429" s="96"/>
      <c r="DW429" s="96"/>
      <c r="DX429" s="96"/>
      <c r="DY429" s="96"/>
      <c r="DZ429" s="96"/>
      <c r="EA429" s="96"/>
      <c r="EB429" s="96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96"/>
      <c r="EZ429" s="96"/>
      <c r="FA429" s="96"/>
      <c r="FB429" s="96"/>
      <c r="FC429" s="96"/>
      <c r="FD429" s="96"/>
      <c r="FE429" s="96"/>
      <c r="FF429" s="96"/>
      <c r="FG429" s="96"/>
      <c r="FH429" s="96"/>
      <c r="FI429" s="96"/>
      <c r="FJ429" s="96"/>
      <c r="FK429" s="96"/>
      <c r="FL429" s="96"/>
      <c r="FM429" s="96"/>
      <c r="FN429" s="96"/>
      <c r="FO429" s="96"/>
      <c r="FP429" s="96"/>
      <c r="FQ429" s="96"/>
      <c r="FR429" s="96"/>
      <c r="FS429" s="96"/>
      <c r="FT429" s="96"/>
      <c r="FU429" s="96"/>
      <c r="FV429" s="96"/>
      <c r="FW429" s="96"/>
      <c r="FX429" s="96"/>
      <c r="FY429" s="96"/>
      <c r="FZ429" s="96"/>
      <c r="GA429" s="96"/>
      <c r="GB429" s="96"/>
      <c r="GC429" s="96"/>
      <c r="GD429" s="96"/>
      <c r="GE429" s="96"/>
      <c r="GF429" s="96"/>
      <c r="GG429" s="96"/>
      <c r="GH429" s="96"/>
      <c r="GI429" s="96"/>
      <c r="GJ429" s="96"/>
      <c r="GK429" s="96"/>
      <c r="GL429" s="96"/>
    </row>
    <row r="430" spans="28:194" s="91" customFormat="1"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  <c r="CT430" s="96"/>
      <c r="CU430" s="96"/>
      <c r="CV430" s="96"/>
      <c r="CW430" s="96"/>
      <c r="CX430" s="96"/>
      <c r="CY430" s="96"/>
      <c r="CZ430" s="96"/>
      <c r="DA430" s="96"/>
      <c r="DB430" s="96"/>
      <c r="DC430" s="96"/>
      <c r="DD430" s="96"/>
      <c r="DE430" s="96"/>
      <c r="DF430" s="96"/>
      <c r="DG430" s="96"/>
      <c r="DH430" s="96"/>
      <c r="DI430" s="96"/>
      <c r="DJ430" s="96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6"/>
      <c r="DV430" s="96"/>
      <c r="DW430" s="96"/>
      <c r="DX430" s="96"/>
      <c r="DY430" s="96"/>
      <c r="DZ430" s="96"/>
      <c r="EA430" s="96"/>
      <c r="EB430" s="96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96"/>
      <c r="EZ430" s="96"/>
      <c r="FA430" s="96"/>
      <c r="FB430" s="96"/>
      <c r="FC430" s="96"/>
      <c r="FD430" s="96"/>
      <c r="FE430" s="96"/>
      <c r="FF430" s="96"/>
      <c r="FG430" s="96"/>
      <c r="FH430" s="96"/>
      <c r="FI430" s="96"/>
      <c r="FJ430" s="96"/>
      <c r="FK430" s="96"/>
      <c r="FL430" s="96"/>
      <c r="FM430" s="96"/>
      <c r="FN430" s="96"/>
      <c r="FO430" s="96"/>
      <c r="FP430" s="96"/>
      <c r="FQ430" s="96"/>
      <c r="FR430" s="96"/>
      <c r="FS430" s="96"/>
      <c r="FT430" s="96"/>
      <c r="FU430" s="96"/>
      <c r="FV430" s="96"/>
      <c r="FW430" s="96"/>
      <c r="FX430" s="96"/>
      <c r="FY430" s="96"/>
      <c r="FZ430" s="96"/>
      <c r="GA430" s="96"/>
      <c r="GB430" s="96"/>
      <c r="GC430" s="96"/>
      <c r="GD430" s="96"/>
      <c r="GE430" s="96"/>
      <c r="GF430" s="96"/>
      <c r="GG430" s="96"/>
      <c r="GH430" s="96"/>
      <c r="GI430" s="96"/>
      <c r="GJ430" s="96"/>
      <c r="GK430" s="96"/>
      <c r="GL430" s="96"/>
    </row>
    <row r="431" spans="28:194" s="91" customFormat="1"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6"/>
      <c r="DV431" s="96"/>
      <c r="DW431" s="96"/>
      <c r="DX431" s="96"/>
      <c r="DY431" s="96"/>
      <c r="DZ431" s="96"/>
      <c r="EA431" s="96"/>
      <c r="EB431" s="96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96"/>
      <c r="EZ431" s="96"/>
      <c r="FA431" s="96"/>
      <c r="FB431" s="96"/>
      <c r="FC431" s="96"/>
      <c r="FD431" s="96"/>
      <c r="FE431" s="96"/>
      <c r="FF431" s="96"/>
      <c r="FG431" s="96"/>
      <c r="FH431" s="96"/>
      <c r="FI431" s="96"/>
      <c r="FJ431" s="96"/>
      <c r="FK431" s="96"/>
      <c r="FL431" s="96"/>
      <c r="FM431" s="96"/>
      <c r="FN431" s="96"/>
      <c r="FO431" s="96"/>
      <c r="FP431" s="96"/>
      <c r="FQ431" s="96"/>
      <c r="FR431" s="96"/>
      <c r="FS431" s="96"/>
      <c r="FT431" s="96"/>
      <c r="FU431" s="96"/>
      <c r="FV431" s="96"/>
      <c r="FW431" s="96"/>
      <c r="FX431" s="96"/>
      <c r="FY431" s="96"/>
      <c r="FZ431" s="96"/>
      <c r="GA431" s="96"/>
      <c r="GB431" s="96"/>
      <c r="GC431" s="96"/>
      <c r="GD431" s="96"/>
      <c r="GE431" s="96"/>
      <c r="GF431" s="96"/>
      <c r="GG431" s="96"/>
      <c r="GH431" s="96"/>
      <c r="GI431" s="96"/>
      <c r="GJ431" s="96"/>
      <c r="GK431" s="96"/>
      <c r="GL431" s="96"/>
    </row>
    <row r="432" spans="28:194" s="91" customFormat="1"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6"/>
      <c r="DV432" s="96"/>
      <c r="DW432" s="96"/>
      <c r="DX432" s="96"/>
      <c r="DY432" s="96"/>
      <c r="DZ432" s="96"/>
      <c r="EA432" s="96"/>
      <c r="EB432" s="96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96"/>
      <c r="EZ432" s="96"/>
      <c r="FA432" s="96"/>
      <c r="FB432" s="96"/>
      <c r="FC432" s="96"/>
      <c r="FD432" s="96"/>
      <c r="FE432" s="96"/>
      <c r="FF432" s="96"/>
      <c r="FG432" s="96"/>
      <c r="FH432" s="96"/>
      <c r="FI432" s="96"/>
      <c r="FJ432" s="96"/>
      <c r="FK432" s="96"/>
      <c r="FL432" s="96"/>
      <c r="FM432" s="96"/>
      <c r="FN432" s="96"/>
      <c r="FO432" s="96"/>
      <c r="FP432" s="96"/>
      <c r="FQ432" s="96"/>
      <c r="FR432" s="96"/>
      <c r="FS432" s="96"/>
      <c r="FT432" s="96"/>
      <c r="FU432" s="96"/>
      <c r="FV432" s="96"/>
      <c r="FW432" s="96"/>
      <c r="FX432" s="96"/>
      <c r="FY432" s="96"/>
      <c r="FZ432" s="96"/>
      <c r="GA432" s="96"/>
      <c r="GB432" s="96"/>
      <c r="GC432" s="96"/>
      <c r="GD432" s="96"/>
      <c r="GE432" s="96"/>
      <c r="GF432" s="96"/>
      <c r="GG432" s="96"/>
      <c r="GH432" s="96"/>
      <c r="GI432" s="96"/>
      <c r="GJ432" s="96"/>
      <c r="GK432" s="96"/>
      <c r="GL432" s="96"/>
    </row>
    <row r="433" spans="28:194" s="91" customFormat="1"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6"/>
      <c r="DV433" s="96"/>
      <c r="DW433" s="96"/>
      <c r="DX433" s="96"/>
      <c r="DY433" s="96"/>
      <c r="DZ433" s="96"/>
      <c r="EA433" s="96"/>
      <c r="EB433" s="96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96"/>
      <c r="EZ433" s="96"/>
      <c r="FA433" s="96"/>
      <c r="FB433" s="96"/>
      <c r="FC433" s="96"/>
      <c r="FD433" s="96"/>
      <c r="FE433" s="96"/>
      <c r="FF433" s="96"/>
      <c r="FG433" s="96"/>
      <c r="FH433" s="96"/>
      <c r="FI433" s="96"/>
      <c r="FJ433" s="96"/>
      <c r="FK433" s="96"/>
      <c r="FL433" s="96"/>
      <c r="FM433" s="96"/>
      <c r="FN433" s="96"/>
      <c r="FO433" s="96"/>
      <c r="FP433" s="96"/>
      <c r="FQ433" s="96"/>
      <c r="FR433" s="96"/>
      <c r="FS433" s="96"/>
      <c r="FT433" s="96"/>
      <c r="FU433" s="96"/>
      <c r="FV433" s="96"/>
      <c r="FW433" s="96"/>
      <c r="FX433" s="96"/>
      <c r="FY433" s="96"/>
      <c r="FZ433" s="96"/>
      <c r="GA433" s="96"/>
      <c r="GB433" s="96"/>
      <c r="GC433" s="96"/>
      <c r="GD433" s="96"/>
      <c r="GE433" s="96"/>
      <c r="GF433" s="96"/>
      <c r="GG433" s="96"/>
      <c r="GH433" s="96"/>
      <c r="GI433" s="96"/>
      <c r="GJ433" s="96"/>
      <c r="GK433" s="96"/>
      <c r="GL433" s="96"/>
    </row>
    <row r="434" spans="28:194" s="91" customFormat="1"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6"/>
      <c r="DV434" s="96"/>
      <c r="DW434" s="96"/>
      <c r="DX434" s="96"/>
      <c r="DY434" s="96"/>
      <c r="DZ434" s="96"/>
      <c r="EA434" s="96"/>
      <c r="EB434" s="96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96"/>
      <c r="EZ434" s="96"/>
      <c r="FA434" s="96"/>
      <c r="FB434" s="96"/>
      <c r="FC434" s="96"/>
      <c r="FD434" s="96"/>
      <c r="FE434" s="96"/>
      <c r="FF434" s="96"/>
      <c r="FG434" s="96"/>
      <c r="FH434" s="96"/>
      <c r="FI434" s="96"/>
      <c r="FJ434" s="96"/>
      <c r="FK434" s="96"/>
      <c r="FL434" s="96"/>
      <c r="FM434" s="96"/>
      <c r="FN434" s="96"/>
      <c r="FO434" s="96"/>
      <c r="FP434" s="96"/>
      <c r="FQ434" s="96"/>
      <c r="FR434" s="96"/>
      <c r="FS434" s="96"/>
      <c r="FT434" s="96"/>
      <c r="FU434" s="96"/>
      <c r="FV434" s="96"/>
      <c r="FW434" s="96"/>
      <c r="FX434" s="96"/>
      <c r="FY434" s="96"/>
      <c r="FZ434" s="96"/>
      <c r="GA434" s="96"/>
      <c r="GB434" s="96"/>
      <c r="GC434" s="96"/>
      <c r="GD434" s="96"/>
      <c r="GE434" s="96"/>
      <c r="GF434" s="96"/>
      <c r="GG434" s="96"/>
      <c r="GH434" s="96"/>
      <c r="GI434" s="96"/>
      <c r="GJ434" s="96"/>
      <c r="GK434" s="96"/>
      <c r="GL434" s="96"/>
    </row>
    <row r="435" spans="28:194" s="91" customFormat="1"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6"/>
      <c r="DV435" s="96"/>
      <c r="DW435" s="96"/>
      <c r="DX435" s="96"/>
      <c r="DY435" s="96"/>
      <c r="DZ435" s="96"/>
      <c r="EA435" s="96"/>
      <c r="EB435" s="96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96"/>
      <c r="EZ435" s="96"/>
      <c r="FA435" s="96"/>
      <c r="FB435" s="96"/>
      <c r="FC435" s="96"/>
      <c r="FD435" s="96"/>
      <c r="FE435" s="96"/>
      <c r="FF435" s="96"/>
      <c r="FG435" s="96"/>
      <c r="FH435" s="96"/>
      <c r="FI435" s="96"/>
      <c r="FJ435" s="96"/>
      <c r="FK435" s="96"/>
      <c r="FL435" s="96"/>
      <c r="FM435" s="96"/>
      <c r="FN435" s="96"/>
      <c r="FO435" s="96"/>
      <c r="FP435" s="96"/>
      <c r="FQ435" s="96"/>
      <c r="FR435" s="96"/>
      <c r="FS435" s="96"/>
      <c r="FT435" s="96"/>
      <c r="FU435" s="96"/>
      <c r="FV435" s="96"/>
      <c r="FW435" s="96"/>
      <c r="FX435" s="96"/>
      <c r="FY435" s="96"/>
      <c r="FZ435" s="96"/>
      <c r="GA435" s="96"/>
      <c r="GB435" s="96"/>
      <c r="GC435" s="96"/>
      <c r="GD435" s="96"/>
      <c r="GE435" s="96"/>
      <c r="GF435" s="96"/>
      <c r="GG435" s="96"/>
      <c r="GH435" s="96"/>
      <c r="GI435" s="96"/>
      <c r="GJ435" s="96"/>
      <c r="GK435" s="96"/>
      <c r="GL435" s="96"/>
    </row>
    <row r="436" spans="28:194" s="91" customFormat="1"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6"/>
      <c r="DV436" s="96"/>
      <c r="DW436" s="96"/>
      <c r="DX436" s="96"/>
      <c r="DY436" s="96"/>
      <c r="DZ436" s="96"/>
      <c r="EA436" s="96"/>
      <c r="EB436" s="96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96"/>
      <c r="EZ436" s="96"/>
      <c r="FA436" s="96"/>
      <c r="FB436" s="96"/>
      <c r="FC436" s="96"/>
      <c r="FD436" s="96"/>
      <c r="FE436" s="96"/>
      <c r="FF436" s="96"/>
      <c r="FG436" s="96"/>
      <c r="FH436" s="96"/>
      <c r="FI436" s="96"/>
      <c r="FJ436" s="96"/>
      <c r="FK436" s="96"/>
      <c r="FL436" s="96"/>
      <c r="FM436" s="96"/>
      <c r="FN436" s="96"/>
      <c r="FO436" s="96"/>
      <c r="FP436" s="96"/>
      <c r="FQ436" s="96"/>
      <c r="FR436" s="96"/>
      <c r="FS436" s="96"/>
      <c r="FT436" s="96"/>
      <c r="FU436" s="96"/>
      <c r="FV436" s="96"/>
      <c r="FW436" s="96"/>
      <c r="FX436" s="96"/>
      <c r="FY436" s="96"/>
      <c r="FZ436" s="96"/>
      <c r="GA436" s="96"/>
      <c r="GB436" s="96"/>
      <c r="GC436" s="96"/>
      <c r="GD436" s="96"/>
      <c r="GE436" s="96"/>
      <c r="GF436" s="96"/>
      <c r="GG436" s="96"/>
      <c r="GH436" s="96"/>
      <c r="GI436" s="96"/>
      <c r="GJ436" s="96"/>
      <c r="GK436" s="96"/>
      <c r="GL436" s="96"/>
    </row>
    <row r="437" spans="28:194" s="91" customFormat="1"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6"/>
      <c r="DV437" s="96"/>
      <c r="DW437" s="96"/>
      <c r="DX437" s="96"/>
      <c r="DY437" s="96"/>
      <c r="DZ437" s="96"/>
      <c r="EA437" s="96"/>
      <c r="EB437" s="96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96"/>
      <c r="EZ437" s="96"/>
      <c r="FA437" s="96"/>
      <c r="FB437" s="96"/>
      <c r="FC437" s="96"/>
      <c r="FD437" s="96"/>
      <c r="FE437" s="96"/>
      <c r="FF437" s="96"/>
      <c r="FG437" s="96"/>
      <c r="FH437" s="96"/>
      <c r="FI437" s="96"/>
      <c r="FJ437" s="96"/>
      <c r="FK437" s="96"/>
      <c r="FL437" s="96"/>
      <c r="FM437" s="96"/>
      <c r="FN437" s="96"/>
      <c r="FO437" s="96"/>
      <c r="FP437" s="96"/>
      <c r="FQ437" s="96"/>
      <c r="FR437" s="96"/>
      <c r="FS437" s="96"/>
      <c r="FT437" s="96"/>
      <c r="FU437" s="96"/>
      <c r="FV437" s="96"/>
      <c r="FW437" s="96"/>
      <c r="FX437" s="96"/>
      <c r="FY437" s="96"/>
      <c r="FZ437" s="96"/>
      <c r="GA437" s="96"/>
      <c r="GB437" s="96"/>
      <c r="GC437" s="96"/>
      <c r="GD437" s="96"/>
      <c r="GE437" s="96"/>
      <c r="GF437" s="96"/>
      <c r="GG437" s="96"/>
      <c r="GH437" s="96"/>
      <c r="GI437" s="96"/>
      <c r="GJ437" s="96"/>
      <c r="GK437" s="96"/>
      <c r="GL437" s="96"/>
    </row>
    <row r="438" spans="28:194" s="91" customFormat="1"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6"/>
      <c r="DV438" s="96"/>
      <c r="DW438" s="96"/>
      <c r="DX438" s="96"/>
      <c r="DY438" s="96"/>
      <c r="DZ438" s="96"/>
      <c r="EA438" s="96"/>
      <c r="EB438" s="96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96"/>
      <c r="EZ438" s="96"/>
      <c r="FA438" s="96"/>
      <c r="FB438" s="96"/>
      <c r="FC438" s="96"/>
      <c r="FD438" s="96"/>
      <c r="FE438" s="96"/>
      <c r="FF438" s="96"/>
      <c r="FG438" s="96"/>
      <c r="FH438" s="96"/>
      <c r="FI438" s="96"/>
      <c r="FJ438" s="96"/>
      <c r="FK438" s="96"/>
      <c r="FL438" s="96"/>
      <c r="FM438" s="96"/>
      <c r="FN438" s="96"/>
      <c r="FO438" s="96"/>
      <c r="FP438" s="96"/>
      <c r="FQ438" s="96"/>
      <c r="FR438" s="96"/>
      <c r="FS438" s="96"/>
      <c r="FT438" s="96"/>
      <c r="FU438" s="96"/>
      <c r="FV438" s="96"/>
      <c r="FW438" s="96"/>
      <c r="FX438" s="96"/>
      <c r="FY438" s="96"/>
      <c r="FZ438" s="96"/>
      <c r="GA438" s="96"/>
      <c r="GB438" s="96"/>
      <c r="GC438" s="96"/>
      <c r="GD438" s="96"/>
      <c r="GE438" s="96"/>
      <c r="GF438" s="96"/>
      <c r="GG438" s="96"/>
      <c r="GH438" s="96"/>
      <c r="GI438" s="96"/>
      <c r="GJ438" s="96"/>
      <c r="GK438" s="96"/>
      <c r="GL438" s="96"/>
    </row>
    <row r="439" spans="28:194" s="91" customFormat="1"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6"/>
      <c r="DV439" s="96"/>
      <c r="DW439" s="96"/>
      <c r="DX439" s="96"/>
      <c r="DY439" s="96"/>
      <c r="DZ439" s="96"/>
      <c r="EA439" s="96"/>
      <c r="EB439" s="96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96"/>
      <c r="EZ439" s="96"/>
      <c r="FA439" s="96"/>
      <c r="FB439" s="96"/>
      <c r="FC439" s="96"/>
      <c r="FD439" s="96"/>
      <c r="FE439" s="96"/>
      <c r="FF439" s="96"/>
      <c r="FG439" s="96"/>
      <c r="FH439" s="96"/>
      <c r="FI439" s="96"/>
      <c r="FJ439" s="96"/>
      <c r="FK439" s="96"/>
      <c r="FL439" s="96"/>
      <c r="FM439" s="96"/>
      <c r="FN439" s="96"/>
      <c r="FO439" s="96"/>
      <c r="FP439" s="96"/>
      <c r="FQ439" s="96"/>
      <c r="FR439" s="96"/>
      <c r="FS439" s="96"/>
      <c r="FT439" s="96"/>
      <c r="FU439" s="96"/>
      <c r="FV439" s="96"/>
      <c r="FW439" s="96"/>
      <c r="FX439" s="96"/>
      <c r="FY439" s="96"/>
      <c r="FZ439" s="96"/>
      <c r="GA439" s="96"/>
      <c r="GB439" s="96"/>
      <c r="GC439" s="96"/>
      <c r="GD439" s="96"/>
      <c r="GE439" s="96"/>
      <c r="GF439" s="96"/>
      <c r="GG439" s="96"/>
      <c r="GH439" s="96"/>
      <c r="GI439" s="96"/>
      <c r="GJ439" s="96"/>
      <c r="GK439" s="96"/>
      <c r="GL439" s="96"/>
    </row>
    <row r="440" spans="28:194" s="91" customFormat="1"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6"/>
      <c r="DV440" s="96"/>
      <c r="DW440" s="96"/>
      <c r="DX440" s="96"/>
      <c r="DY440" s="96"/>
      <c r="DZ440" s="96"/>
      <c r="EA440" s="96"/>
      <c r="EB440" s="96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96"/>
      <c r="EZ440" s="96"/>
      <c r="FA440" s="96"/>
      <c r="FB440" s="96"/>
      <c r="FC440" s="96"/>
      <c r="FD440" s="96"/>
      <c r="FE440" s="96"/>
      <c r="FF440" s="96"/>
      <c r="FG440" s="96"/>
      <c r="FH440" s="96"/>
      <c r="FI440" s="96"/>
      <c r="FJ440" s="96"/>
      <c r="FK440" s="96"/>
      <c r="FL440" s="96"/>
      <c r="FM440" s="96"/>
      <c r="FN440" s="96"/>
      <c r="FO440" s="96"/>
      <c r="FP440" s="96"/>
      <c r="FQ440" s="96"/>
      <c r="FR440" s="96"/>
      <c r="FS440" s="96"/>
      <c r="FT440" s="96"/>
      <c r="FU440" s="96"/>
      <c r="FV440" s="96"/>
      <c r="FW440" s="96"/>
      <c r="FX440" s="96"/>
      <c r="FY440" s="96"/>
      <c r="FZ440" s="96"/>
      <c r="GA440" s="96"/>
      <c r="GB440" s="96"/>
      <c r="GC440" s="96"/>
      <c r="GD440" s="96"/>
      <c r="GE440" s="96"/>
      <c r="GF440" s="96"/>
      <c r="GG440" s="96"/>
      <c r="GH440" s="96"/>
      <c r="GI440" s="96"/>
      <c r="GJ440" s="96"/>
      <c r="GK440" s="96"/>
      <c r="GL440" s="96"/>
    </row>
    <row r="441" spans="28:194" s="91" customFormat="1"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6"/>
      <c r="DV441" s="96"/>
      <c r="DW441" s="96"/>
      <c r="DX441" s="96"/>
      <c r="DY441" s="96"/>
      <c r="DZ441" s="96"/>
      <c r="EA441" s="96"/>
      <c r="EB441" s="96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96"/>
      <c r="EZ441" s="96"/>
      <c r="FA441" s="96"/>
      <c r="FB441" s="96"/>
      <c r="FC441" s="96"/>
      <c r="FD441" s="96"/>
      <c r="FE441" s="96"/>
      <c r="FF441" s="96"/>
      <c r="FG441" s="96"/>
      <c r="FH441" s="96"/>
      <c r="FI441" s="96"/>
      <c r="FJ441" s="96"/>
      <c r="FK441" s="96"/>
      <c r="FL441" s="96"/>
      <c r="FM441" s="96"/>
      <c r="FN441" s="96"/>
      <c r="FO441" s="96"/>
      <c r="FP441" s="96"/>
      <c r="FQ441" s="96"/>
      <c r="FR441" s="96"/>
      <c r="FS441" s="96"/>
      <c r="FT441" s="96"/>
      <c r="FU441" s="96"/>
      <c r="FV441" s="96"/>
      <c r="FW441" s="96"/>
      <c r="FX441" s="96"/>
      <c r="FY441" s="96"/>
      <c r="FZ441" s="96"/>
      <c r="GA441" s="96"/>
      <c r="GB441" s="96"/>
      <c r="GC441" s="96"/>
      <c r="GD441" s="96"/>
      <c r="GE441" s="96"/>
      <c r="GF441" s="96"/>
      <c r="GG441" s="96"/>
      <c r="GH441" s="96"/>
      <c r="GI441" s="96"/>
      <c r="GJ441" s="96"/>
      <c r="GK441" s="96"/>
      <c r="GL441" s="96"/>
    </row>
    <row r="442" spans="28:194" s="91" customFormat="1"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6"/>
      <c r="DV442" s="96"/>
      <c r="DW442" s="96"/>
      <c r="DX442" s="96"/>
      <c r="DY442" s="96"/>
      <c r="DZ442" s="96"/>
      <c r="EA442" s="96"/>
      <c r="EB442" s="96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96"/>
      <c r="EZ442" s="96"/>
      <c r="FA442" s="96"/>
      <c r="FB442" s="96"/>
      <c r="FC442" s="96"/>
      <c r="FD442" s="96"/>
      <c r="FE442" s="96"/>
      <c r="FF442" s="96"/>
      <c r="FG442" s="96"/>
      <c r="FH442" s="96"/>
      <c r="FI442" s="96"/>
      <c r="FJ442" s="96"/>
      <c r="FK442" s="96"/>
      <c r="FL442" s="96"/>
      <c r="FM442" s="96"/>
      <c r="FN442" s="96"/>
      <c r="FO442" s="96"/>
      <c r="FP442" s="96"/>
      <c r="FQ442" s="96"/>
      <c r="FR442" s="96"/>
      <c r="FS442" s="96"/>
      <c r="FT442" s="96"/>
      <c r="FU442" s="96"/>
      <c r="FV442" s="96"/>
      <c r="FW442" s="96"/>
      <c r="FX442" s="96"/>
      <c r="FY442" s="96"/>
      <c r="FZ442" s="96"/>
      <c r="GA442" s="96"/>
      <c r="GB442" s="96"/>
      <c r="GC442" s="96"/>
      <c r="GD442" s="96"/>
      <c r="GE442" s="96"/>
      <c r="GF442" s="96"/>
      <c r="GG442" s="96"/>
      <c r="GH442" s="96"/>
      <c r="GI442" s="96"/>
      <c r="GJ442" s="96"/>
      <c r="GK442" s="96"/>
      <c r="GL442" s="96"/>
    </row>
    <row r="443" spans="28:194" s="91" customFormat="1"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6"/>
      <c r="DV443" s="96"/>
      <c r="DW443" s="96"/>
      <c r="DX443" s="96"/>
      <c r="DY443" s="96"/>
      <c r="DZ443" s="96"/>
      <c r="EA443" s="96"/>
      <c r="EB443" s="96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96"/>
      <c r="EZ443" s="96"/>
      <c r="FA443" s="96"/>
      <c r="FB443" s="96"/>
      <c r="FC443" s="96"/>
      <c r="FD443" s="96"/>
      <c r="FE443" s="96"/>
      <c r="FF443" s="96"/>
      <c r="FG443" s="96"/>
      <c r="FH443" s="96"/>
      <c r="FI443" s="96"/>
      <c r="FJ443" s="96"/>
      <c r="FK443" s="96"/>
      <c r="FL443" s="96"/>
      <c r="FM443" s="96"/>
      <c r="FN443" s="96"/>
      <c r="FO443" s="96"/>
      <c r="FP443" s="96"/>
      <c r="FQ443" s="96"/>
      <c r="FR443" s="96"/>
      <c r="FS443" s="96"/>
      <c r="FT443" s="96"/>
      <c r="FU443" s="96"/>
      <c r="FV443" s="96"/>
      <c r="FW443" s="96"/>
      <c r="FX443" s="96"/>
      <c r="FY443" s="96"/>
      <c r="FZ443" s="96"/>
      <c r="GA443" s="96"/>
      <c r="GB443" s="96"/>
      <c r="GC443" s="96"/>
      <c r="GD443" s="96"/>
      <c r="GE443" s="96"/>
      <c r="GF443" s="96"/>
      <c r="GG443" s="96"/>
      <c r="GH443" s="96"/>
      <c r="GI443" s="96"/>
      <c r="GJ443" s="96"/>
      <c r="GK443" s="96"/>
      <c r="GL443" s="96"/>
    </row>
    <row r="444" spans="28:194" s="91" customFormat="1"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6"/>
      <c r="DV444" s="96"/>
      <c r="DW444" s="96"/>
      <c r="DX444" s="96"/>
      <c r="DY444" s="96"/>
      <c r="DZ444" s="96"/>
      <c r="EA444" s="96"/>
      <c r="EB444" s="96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96"/>
      <c r="EZ444" s="96"/>
      <c r="FA444" s="96"/>
      <c r="FB444" s="96"/>
      <c r="FC444" s="96"/>
      <c r="FD444" s="96"/>
      <c r="FE444" s="96"/>
      <c r="FF444" s="96"/>
      <c r="FG444" s="96"/>
      <c r="FH444" s="96"/>
      <c r="FI444" s="96"/>
      <c r="FJ444" s="96"/>
      <c r="FK444" s="96"/>
      <c r="FL444" s="96"/>
      <c r="FM444" s="96"/>
      <c r="FN444" s="96"/>
      <c r="FO444" s="96"/>
      <c r="FP444" s="96"/>
      <c r="FQ444" s="96"/>
      <c r="FR444" s="96"/>
      <c r="FS444" s="96"/>
      <c r="FT444" s="96"/>
      <c r="FU444" s="96"/>
      <c r="FV444" s="96"/>
      <c r="FW444" s="96"/>
      <c r="FX444" s="96"/>
      <c r="FY444" s="96"/>
      <c r="FZ444" s="96"/>
      <c r="GA444" s="96"/>
      <c r="GB444" s="96"/>
      <c r="GC444" s="96"/>
      <c r="GD444" s="96"/>
      <c r="GE444" s="96"/>
      <c r="GF444" s="96"/>
      <c r="GG444" s="96"/>
      <c r="GH444" s="96"/>
      <c r="GI444" s="96"/>
      <c r="GJ444" s="96"/>
      <c r="GK444" s="96"/>
      <c r="GL444" s="96"/>
    </row>
    <row r="445" spans="28:194" s="91" customFormat="1"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6"/>
      <c r="DV445" s="96"/>
      <c r="DW445" s="96"/>
      <c r="DX445" s="96"/>
      <c r="DY445" s="96"/>
      <c r="DZ445" s="96"/>
      <c r="EA445" s="96"/>
      <c r="EB445" s="96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96"/>
      <c r="EZ445" s="96"/>
      <c r="FA445" s="96"/>
      <c r="FB445" s="96"/>
      <c r="FC445" s="96"/>
      <c r="FD445" s="96"/>
      <c r="FE445" s="96"/>
      <c r="FF445" s="96"/>
      <c r="FG445" s="96"/>
      <c r="FH445" s="96"/>
      <c r="FI445" s="96"/>
      <c r="FJ445" s="96"/>
      <c r="FK445" s="96"/>
      <c r="FL445" s="96"/>
      <c r="FM445" s="96"/>
      <c r="FN445" s="96"/>
      <c r="FO445" s="96"/>
      <c r="FP445" s="96"/>
      <c r="FQ445" s="96"/>
      <c r="FR445" s="96"/>
      <c r="FS445" s="96"/>
      <c r="FT445" s="96"/>
      <c r="FU445" s="96"/>
      <c r="FV445" s="96"/>
      <c r="FW445" s="96"/>
      <c r="FX445" s="96"/>
      <c r="FY445" s="96"/>
      <c r="FZ445" s="96"/>
      <c r="GA445" s="96"/>
      <c r="GB445" s="96"/>
      <c r="GC445" s="96"/>
      <c r="GD445" s="96"/>
      <c r="GE445" s="96"/>
      <c r="GF445" s="96"/>
      <c r="GG445" s="96"/>
      <c r="GH445" s="96"/>
      <c r="GI445" s="96"/>
      <c r="GJ445" s="96"/>
      <c r="GK445" s="96"/>
      <c r="GL445" s="96"/>
    </row>
    <row r="446" spans="28:194" s="91" customFormat="1"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6"/>
      <c r="DV446" s="96"/>
      <c r="DW446" s="96"/>
      <c r="DX446" s="96"/>
      <c r="DY446" s="96"/>
      <c r="DZ446" s="96"/>
      <c r="EA446" s="96"/>
      <c r="EB446" s="96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96"/>
      <c r="EZ446" s="96"/>
      <c r="FA446" s="96"/>
      <c r="FB446" s="96"/>
      <c r="FC446" s="96"/>
      <c r="FD446" s="96"/>
      <c r="FE446" s="96"/>
      <c r="FF446" s="96"/>
      <c r="FG446" s="96"/>
      <c r="FH446" s="96"/>
      <c r="FI446" s="96"/>
      <c r="FJ446" s="96"/>
      <c r="FK446" s="96"/>
      <c r="FL446" s="96"/>
      <c r="FM446" s="96"/>
      <c r="FN446" s="96"/>
      <c r="FO446" s="96"/>
      <c r="FP446" s="96"/>
      <c r="FQ446" s="96"/>
      <c r="FR446" s="96"/>
      <c r="FS446" s="96"/>
      <c r="FT446" s="96"/>
      <c r="FU446" s="96"/>
      <c r="FV446" s="96"/>
      <c r="FW446" s="96"/>
      <c r="FX446" s="96"/>
      <c r="FY446" s="96"/>
      <c r="FZ446" s="96"/>
      <c r="GA446" s="96"/>
      <c r="GB446" s="96"/>
      <c r="GC446" s="96"/>
      <c r="GD446" s="96"/>
      <c r="GE446" s="96"/>
      <c r="GF446" s="96"/>
      <c r="GG446" s="96"/>
      <c r="GH446" s="96"/>
      <c r="GI446" s="96"/>
      <c r="GJ446" s="96"/>
      <c r="GK446" s="96"/>
      <c r="GL446" s="96"/>
    </row>
    <row r="447" spans="28:194" s="91" customFormat="1"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</row>
    <row r="448" spans="28:194" s="91" customFormat="1"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</row>
    <row r="449" spans="28:194" s="91" customFormat="1"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</row>
    <row r="450" spans="28:194" s="91" customFormat="1"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</row>
    <row r="451" spans="28:194" s="91" customFormat="1"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</row>
    <row r="452" spans="28:194" s="91" customFormat="1"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</row>
    <row r="453" spans="28:194" s="91" customFormat="1"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6"/>
      <c r="DV453" s="96"/>
      <c r="DW453" s="96"/>
      <c r="DX453" s="96"/>
      <c r="DY453" s="96"/>
      <c r="DZ453" s="96"/>
      <c r="EA453" s="96"/>
      <c r="EB453" s="96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96"/>
      <c r="EZ453" s="96"/>
      <c r="FA453" s="96"/>
      <c r="FB453" s="96"/>
      <c r="FC453" s="96"/>
      <c r="FD453" s="96"/>
      <c r="FE453" s="96"/>
      <c r="FF453" s="96"/>
      <c r="FG453" s="96"/>
      <c r="FH453" s="96"/>
      <c r="FI453" s="96"/>
      <c r="FJ453" s="96"/>
      <c r="FK453" s="96"/>
      <c r="FL453" s="96"/>
      <c r="FM453" s="96"/>
      <c r="FN453" s="96"/>
      <c r="FO453" s="96"/>
      <c r="FP453" s="96"/>
      <c r="FQ453" s="96"/>
      <c r="FR453" s="96"/>
      <c r="FS453" s="96"/>
      <c r="FT453" s="96"/>
      <c r="FU453" s="96"/>
      <c r="FV453" s="96"/>
      <c r="FW453" s="96"/>
      <c r="FX453" s="96"/>
      <c r="FY453" s="96"/>
      <c r="FZ453" s="96"/>
      <c r="GA453" s="96"/>
      <c r="GB453" s="96"/>
      <c r="GC453" s="96"/>
      <c r="GD453" s="96"/>
      <c r="GE453" s="96"/>
      <c r="GF453" s="96"/>
      <c r="GG453" s="96"/>
      <c r="GH453" s="96"/>
      <c r="GI453" s="96"/>
      <c r="GJ453" s="96"/>
      <c r="GK453" s="96"/>
      <c r="GL453" s="96"/>
    </row>
    <row r="454" spans="28:194" s="91" customFormat="1"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6"/>
      <c r="DV454" s="96"/>
      <c r="DW454" s="96"/>
      <c r="DX454" s="96"/>
      <c r="DY454" s="96"/>
      <c r="DZ454" s="96"/>
      <c r="EA454" s="96"/>
      <c r="EB454" s="96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96"/>
      <c r="EZ454" s="96"/>
      <c r="FA454" s="96"/>
      <c r="FB454" s="96"/>
      <c r="FC454" s="96"/>
      <c r="FD454" s="96"/>
      <c r="FE454" s="96"/>
      <c r="FF454" s="96"/>
      <c r="FG454" s="96"/>
      <c r="FH454" s="96"/>
      <c r="FI454" s="96"/>
      <c r="FJ454" s="96"/>
      <c r="FK454" s="96"/>
      <c r="FL454" s="96"/>
      <c r="FM454" s="96"/>
      <c r="FN454" s="96"/>
      <c r="FO454" s="96"/>
      <c r="FP454" s="96"/>
      <c r="FQ454" s="96"/>
      <c r="FR454" s="96"/>
      <c r="FS454" s="96"/>
      <c r="FT454" s="96"/>
      <c r="FU454" s="96"/>
      <c r="FV454" s="96"/>
      <c r="FW454" s="96"/>
      <c r="FX454" s="96"/>
      <c r="FY454" s="96"/>
      <c r="FZ454" s="96"/>
      <c r="GA454" s="96"/>
      <c r="GB454" s="96"/>
      <c r="GC454" s="96"/>
      <c r="GD454" s="96"/>
      <c r="GE454" s="96"/>
      <c r="GF454" s="96"/>
      <c r="GG454" s="96"/>
      <c r="GH454" s="96"/>
      <c r="GI454" s="96"/>
      <c r="GJ454" s="96"/>
      <c r="GK454" s="96"/>
      <c r="GL454" s="96"/>
    </row>
    <row r="455" spans="28:194" s="91" customFormat="1"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96"/>
      <c r="EZ455" s="96"/>
      <c r="FA455" s="96"/>
      <c r="FB455" s="96"/>
      <c r="FC455" s="96"/>
      <c r="FD455" s="96"/>
      <c r="FE455" s="96"/>
      <c r="FF455" s="96"/>
      <c r="FG455" s="96"/>
      <c r="FH455" s="96"/>
      <c r="FI455" s="96"/>
      <c r="FJ455" s="96"/>
      <c r="FK455" s="96"/>
      <c r="FL455" s="96"/>
      <c r="FM455" s="96"/>
      <c r="FN455" s="96"/>
      <c r="FO455" s="96"/>
      <c r="FP455" s="96"/>
      <c r="FQ455" s="96"/>
      <c r="FR455" s="96"/>
      <c r="FS455" s="96"/>
      <c r="FT455" s="96"/>
      <c r="FU455" s="96"/>
      <c r="FV455" s="96"/>
      <c r="FW455" s="96"/>
      <c r="FX455" s="96"/>
      <c r="FY455" s="96"/>
      <c r="FZ455" s="96"/>
      <c r="GA455" s="96"/>
      <c r="GB455" s="96"/>
      <c r="GC455" s="96"/>
      <c r="GD455" s="96"/>
      <c r="GE455" s="96"/>
      <c r="GF455" s="96"/>
      <c r="GG455" s="96"/>
      <c r="GH455" s="96"/>
      <c r="GI455" s="96"/>
      <c r="GJ455" s="96"/>
      <c r="GK455" s="96"/>
      <c r="GL455" s="96"/>
    </row>
    <row r="456" spans="28:194" s="91" customFormat="1"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6"/>
      <c r="DV456" s="96"/>
      <c r="DW456" s="96"/>
      <c r="DX456" s="96"/>
      <c r="DY456" s="96"/>
      <c r="DZ456" s="96"/>
      <c r="EA456" s="96"/>
      <c r="EB456" s="96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96"/>
      <c r="EZ456" s="96"/>
      <c r="FA456" s="96"/>
      <c r="FB456" s="96"/>
      <c r="FC456" s="96"/>
      <c r="FD456" s="96"/>
      <c r="FE456" s="96"/>
      <c r="FF456" s="96"/>
      <c r="FG456" s="96"/>
      <c r="FH456" s="96"/>
      <c r="FI456" s="96"/>
      <c r="FJ456" s="96"/>
      <c r="FK456" s="96"/>
      <c r="FL456" s="96"/>
      <c r="FM456" s="96"/>
      <c r="FN456" s="96"/>
      <c r="FO456" s="96"/>
      <c r="FP456" s="96"/>
      <c r="FQ456" s="96"/>
      <c r="FR456" s="96"/>
      <c r="FS456" s="96"/>
      <c r="FT456" s="96"/>
      <c r="FU456" s="96"/>
      <c r="FV456" s="96"/>
      <c r="FW456" s="96"/>
      <c r="FX456" s="96"/>
      <c r="FY456" s="96"/>
      <c r="FZ456" s="96"/>
      <c r="GA456" s="96"/>
      <c r="GB456" s="96"/>
      <c r="GC456" s="96"/>
      <c r="GD456" s="96"/>
      <c r="GE456" s="96"/>
      <c r="GF456" s="96"/>
      <c r="GG456" s="96"/>
      <c r="GH456" s="96"/>
      <c r="GI456" s="96"/>
      <c r="GJ456" s="96"/>
      <c r="GK456" s="96"/>
      <c r="GL456" s="96"/>
    </row>
    <row r="457" spans="28:194" s="91" customFormat="1"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6"/>
      <c r="DV457" s="96"/>
      <c r="DW457" s="96"/>
      <c r="DX457" s="96"/>
      <c r="DY457" s="96"/>
      <c r="DZ457" s="96"/>
      <c r="EA457" s="96"/>
      <c r="EB457" s="96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96"/>
      <c r="EZ457" s="96"/>
      <c r="FA457" s="96"/>
      <c r="FB457" s="96"/>
      <c r="FC457" s="96"/>
      <c r="FD457" s="96"/>
      <c r="FE457" s="96"/>
      <c r="FF457" s="96"/>
      <c r="FG457" s="96"/>
      <c r="FH457" s="96"/>
      <c r="FI457" s="96"/>
      <c r="FJ457" s="96"/>
      <c r="FK457" s="96"/>
      <c r="FL457" s="96"/>
      <c r="FM457" s="96"/>
      <c r="FN457" s="96"/>
      <c r="FO457" s="96"/>
      <c r="FP457" s="96"/>
      <c r="FQ457" s="96"/>
      <c r="FR457" s="96"/>
      <c r="FS457" s="96"/>
      <c r="FT457" s="96"/>
      <c r="FU457" s="96"/>
      <c r="FV457" s="96"/>
      <c r="FW457" s="96"/>
      <c r="FX457" s="96"/>
      <c r="FY457" s="96"/>
      <c r="FZ457" s="96"/>
      <c r="GA457" s="96"/>
      <c r="GB457" s="96"/>
      <c r="GC457" s="96"/>
      <c r="GD457" s="96"/>
      <c r="GE457" s="96"/>
      <c r="GF457" s="96"/>
      <c r="GG457" s="96"/>
      <c r="GH457" s="96"/>
      <c r="GI457" s="96"/>
      <c r="GJ457" s="96"/>
      <c r="GK457" s="96"/>
      <c r="GL457" s="96"/>
    </row>
    <row r="458" spans="28:194" s="91" customFormat="1"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6"/>
      <c r="DV458" s="96"/>
      <c r="DW458" s="96"/>
      <c r="DX458" s="96"/>
      <c r="DY458" s="96"/>
      <c r="DZ458" s="96"/>
      <c r="EA458" s="96"/>
      <c r="EB458" s="96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96"/>
      <c r="EZ458" s="96"/>
      <c r="FA458" s="96"/>
      <c r="FB458" s="96"/>
      <c r="FC458" s="96"/>
      <c r="FD458" s="96"/>
      <c r="FE458" s="96"/>
      <c r="FF458" s="96"/>
      <c r="FG458" s="96"/>
      <c r="FH458" s="96"/>
      <c r="FI458" s="96"/>
      <c r="FJ458" s="96"/>
      <c r="FK458" s="96"/>
      <c r="FL458" s="96"/>
      <c r="FM458" s="96"/>
      <c r="FN458" s="96"/>
      <c r="FO458" s="96"/>
      <c r="FP458" s="96"/>
      <c r="FQ458" s="96"/>
      <c r="FR458" s="96"/>
      <c r="FS458" s="96"/>
      <c r="FT458" s="96"/>
      <c r="FU458" s="96"/>
      <c r="FV458" s="96"/>
      <c r="FW458" s="96"/>
      <c r="FX458" s="96"/>
      <c r="FY458" s="96"/>
      <c r="FZ458" s="96"/>
      <c r="GA458" s="96"/>
      <c r="GB458" s="96"/>
      <c r="GC458" s="96"/>
      <c r="GD458" s="96"/>
      <c r="GE458" s="96"/>
      <c r="GF458" s="96"/>
      <c r="GG458" s="96"/>
      <c r="GH458" s="96"/>
      <c r="GI458" s="96"/>
      <c r="GJ458" s="96"/>
      <c r="GK458" s="96"/>
      <c r="GL458" s="96"/>
    </row>
    <row r="459" spans="28:194" s="91" customFormat="1"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6"/>
      <c r="DV459" s="96"/>
      <c r="DW459" s="96"/>
      <c r="DX459" s="96"/>
      <c r="DY459" s="96"/>
      <c r="DZ459" s="96"/>
      <c r="EA459" s="96"/>
      <c r="EB459" s="96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96"/>
      <c r="EZ459" s="96"/>
      <c r="FA459" s="96"/>
      <c r="FB459" s="96"/>
      <c r="FC459" s="96"/>
      <c r="FD459" s="96"/>
      <c r="FE459" s="96"/>
      <c r="FF459" s="96"/>
      <c r="FG459" s="96"/>
      <c r="FH459" s="96"/>
      <c r="FI459" s="96"/>
      <c r="FJ459" s="96"/>
      <c r="FK459" s="96"/>
      <c r="FL459" s="96"/>
      <c r="FM459" s="96"/>
      <c r="FN459" s="96"/>
      <c r="FO459" s="96"/>
      <c r="FP459" s="96"/>
      <c r="FQ459" s="96"/>
      <c r="FR459" s="96"/>
      <c r="FS459" s="96"/>
      <c r="FT459" s="96"/>
      <c r="FU459" s="96"/>
      <c r="FV459" s="96"/>
      <c r="FW459" s="96"/>
      <c r="FX459" s="96"/>
      <c r="FY459" s="96"/>
      <c r="FZ459" s="96"/>
      <c r="GA459" s="96"/>
      <c r="GB459" s="96"/>
      <c r="GC459" s="96"/>
      <c r="GD459" s="96"/>
      <c r="GE459" s="96"/>
      <c r="GF459" s="96"/>
      <c r="GG459" s="96"/>
      <c r="GH459" s="96"/>
      <c r="GI459" s="96"/>
      <c r="GJ459" s="96"/>
      <c r="GK459" s="96"/>
      <c r="GL459" s="96"/>
    </row>
    <row r="460" spans="28:194" s="91" customFormat="1"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</row>
    <row r="461" spans="28:194" s="91" customFormat="1"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</row>
    <row r="462" spans="28:194" s="91" customFormat="1"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</row>
    <row r="463" spans="28:194" s="91" customFormat="1"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</row>
    <row r="464" spans="28:194" s="91" customFormat="1"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</row>
    <row r="465" spans="28:194" s="91" customFormat="1"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</row>
    <row r="466" spans="28:194" s="91" customFormat="1"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6"/>
      <c r="DV466" s="96"/>
      <c r="DW466" s="96"/>
      <c r="DX466" s="96"/>
      <c r="DY466" s="96"/>
      <c r="DZ466" s="96"/>
      <c r="EA466" s="96"/>
      <c r="EB466" s="96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96"/>
      <c r="EZ466" s="96"/>
      <c r="FA466" s="96"/>
      <c r="FB466" s="96"/>
      <c r="FC466" s="96"/>
      <c r="FD466" s="96"/>
      <c r="FE466" s="96"/>
      <c r="FF466" s="96"/>
      <c r="FG466" s="96"/>
      <c r="FH466" s="96"/>
      <c r="FI466" s="96"/>
      <c r="FJ466" s="96"/>
      <c r="FK466" s="96"/>
      <c r="FL466" s="96"/>
      <c r="FM466" s="96"/>
      <c r="FN466" s="96"/>
      <c r="FO466" s="96"/>
      <c r="FP466" s="96"/>
      <c r="FQ466" s="96"/>
      <c r="FR466" s="96"/>
      <c r="FS466" s="96"/>
      <c r="FT466" s="96"/>
      <c r="FU466" s="96"/>
      <c r="FV466" s="96"/>
      <c r="FW466" s="96"/>
      <c r="FX466" s="96"/>
      <c r="FY466" s="96"/>
      <c r="FZ466" s="96"/>
      <c r="GA466" s="96"/>
      <c r="GB466" s="96"/>
      <c r="GC466" s="96"/>
      <c r="GD466" s="96"/>
      <c r="GE466" s="96"/>
      <c r="GF466" s="96"/>
      <c r="GG466" s="96"/>
      <c r="GH466" s="96"/>
      <c r="GI466" s="96"/>
      <c r="GJ466" s="96"/>
      <c r="GK466" s="96"/>
      <c r="GL466" s="96"/>
    </row>
    <row r="467" spans="28:194" s="91" customFormat="1"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</row>
    <row r="468" spans="28:194" s="91" customFormat="1"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</row>
    <row r="469" spans="28:194" s="91" customFormat="1"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</row>
    <row r="470" spans="28:194" s="91" customFormat="1"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</row>
    <row r="471" spans="28:194" s="91" customFormat="1"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</row>
    <row r="472" spans="28:194" s="91" customFormat="1"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</row>
    <row r="473" spans="28:194" s="91" customFormat="1"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</row>
    <row r="474" spans="28:194" s="91" customFormat="1"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6"/>
      <c r="DV474" s="96"/>
      <c r="DW474" s="96"/>
      <c r="DX474" s="96"/>
      <c r="DY474" s="96"/>
      <c r="DZ474" s="96"/>
      <c r="EA474" s="96"/>
      <c r="EB474" s="96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96"/>
      <c r="EZ474" s="96"/>
      <c r="FA474" s="96"/>
      <c r="FB474" s="96"/>
      <c r="FC474" s="96"/>
      <c r="FD474" s="96"/>
      <c r="FE474" s="96"/>
      <c r="FF474" s="96"/>
      <c r="FG474" s="96"/>
      <c r="FH474" s="96"/>
      <c r="FI474" s="96"/>
      <c r="FJ474" s="96"/>
      <c r="FK474" s="96"/>
      <c r="FL474" s="96"/>
      <c r="FM474" s="96"/>
      <c r="FN474" s="96"/>
      <c r="FO474" s="96"/>
      <c r="FP474" s="96"/>
      <c r="FQ474" s="96"/>
      <c r="FR474" s="96"/>
      <c r="FS474" s="96"/>
      <c r="FT474" s="96"/>
      <c r="FU474" s="96"/>
      <c r="FV474" s="96"/>
      <c r="FW474" s="96"/>
      <c r="FX474" s="96"/>
      <c r="FY474" s="96"/>
      <c r="FZ474" s="96"/>
      <c r="GA474" s="96"/>
      <c r="GB474" s="96"/>
      <c r="GC474" s="96"/>
      <c r="GD474" s="96"/>
      <c r="GE474" s="96"/>
      <c r="GF474" s="96"/>
      <c r="GG474" s="96"/>
      <c r="GH474" s="96"/>
      <c r="GI474" s="96"/>
      <c r="GJ474" s="96"/>
      <c r="GK474" s="96"/>
      <c r="GL474" s="96"/>
    </row>
    <row r="475" spans="28:194" s="91" customFormat="1"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6"/>
      <c r="DV475" s="96"/>
      <c r="DW475" s="96"/>
      <c r="DX475" s="96"/>
      <c r="DY475" s="96"/>
      <c r="DZ475" s="96"/>
      <c r="EA475" s="96"/>
      <c r="EB475" s="96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96"/>
      <c r="EZ475" s="96"/>
      <c r="FA475" s="96"/>
      <c r="FB475" s="96"/>
      <c r="FC475" s="96"/>
      <c r="FD475" s="96"/>
      <c r="FE475" s="96"/>
      <c r="FF475" s="96"/>
      <c r="FG475" s="96"/>
      <c r="FH475" s="96"/>
      <c r="FI475" s="96"/>
      <c r="FJ475" s="96"/>
      <c r="FK475" s="96"/>
      <c r="FL475" s="96"/>
      <c r="FM475" s="96"/>
      <c r="FN475" s="96"/>
      <c r="FO475" s="96"/>
      <c r="FP475" s="96"/>
      <c r="FQ475" s="96"/>
      <c r="FR475" s="96"/>
      <c r="FS475" s="96"/>
      <c r="FT475" s="96"/>
      <c r="FU475" s="96"/>
      <c r="FV475" s="96"/>
      <c r="FW475" s="96"/>
      <c r="FX475" s="96"/>
      <c r="FY475" s="96"/>
      <c r="FZ475" s="96"/>
      <c r="GA475" s="96"/>
      <c r="GB475" s="96"/>
      <c r="GC475" s="96"/>
      <c r="GD475" s="96"/>
      <c r="GE475" s="96"/>
      <c r="GF475" s="96"/>
      <c r="GG475" s="96"/>
      <c r="GH475" s="96"/>
      <c r="GI475" s="96"/>
      <c r="GJ475" s="96"/>
      <c r="GK475" s="96"/>
      <c r="GL475" s="96"/>
    </row>
    <row r="476" spans="28:194" s="91" customFormat="1"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6"/>
      <c r="DV476" s="96"/>
      <c r="DW476" s="96"/>
      <c r="DX476" s="96"/>
      <c r="DY476" s="96"/>
      <c r="DZ476" s="96"/>
      <c r="EA476" s="96"/>
      <c r="EB476" s="96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96"/>
      <c r="EZ476" s="96"/>
      <c r="FA476" s="96"/>
      <c r="FB476" s="96"/>
      <c r="FC476" s="96"/>
      <c r="FD476" s="96"/>
      <c r="FE476" s="96"/>
      <c r="FF476" s="96"/>
      <c r="FG476" s="96"/>
      <c r="FH476" s="96"/>
      <c r="FI476" s="96"/>
      <c r="FJ476" s="96"/>
      <c r="FK476" s="96"/>
      <c r="FL476" s="96"/>
      <c r="FM476" s="96"/>
      <c r="FN476" s="96"/>
      <c r="FO476" s="96"/>
      <c r="FP476" s="96"/>
      <c r="FQ476" s="96"/>
      <c r="FR476" s="96"/>
      <c r="FS476" s="96"/>
      <c r="FT476" s="96"/>
      <c r="FU476" s="96"/>
      <c r="FV476" s="96"/>
      <c r="FW476" s="96"/>
      <c r="FX476" s="96"/>
      <c r="FY476" s="96"/>
      <c r="FZ476" s="96"/>
      <c r="GA476" s="96"/>
      <c r="GB476" s="96"/>
      <c r="GC476" s="96"/>
      <c r="GD476" s="96"/>
      <c r="GE476" s="96"/>
      <c r="GF476" s="96"/>
      <c r="GG476" s="96"/>
      <c r="GH476" s="96"/>
      <c r="GI476" s="96"/>
      <c r="GJ476" s="96"/>
      <c r="GK476" s="96"/>
      <c r="GL476" s="96"/>
    </row>
    <row r="477" spans="28:194" s="91" customFormat="1"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</row>
    <row r="478" spans="28:194" s="91" customFormat="1"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</row>
    <row r="479" spans="28:194" s="91" customFormat="1"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</row>
    <row r="480" spans="28:194" s="91" customFormat="1"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</row>
    <row r="481" spans="28:194" s="91" customFormat="1"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</row>
    <row r="482" spans="28:194" s="91" customFormat="1"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</row>
    <row r="483" spans="28:194" s="91" customFormat="1"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</row>
    <row r="484" spans="28:194" s="91" customFormat="1"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</row>
    <row r="485" spans="28:194" s="91" customFormat="1"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</row>
    <row r="486" spans="28:194" s="91" customFormat="1"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96"/>
      <c r="EZ486" s="96"/>
      <c r="FA486" s="96"/>
      <c r="FB486" s="96"/>
      <c r="FC486" s="96"/>
      <c r="FD486" s="96"/>
      <c r="FE486" s="96"/>
      <c r="FF486" s="96"/>
      <c r="FG486" s="96"/>
      <c r="FH486" s="96"/>
      <c r="FI486" s="96"/>
      <c r="FJ486" s="96"/>
      <c r="FK486" s="96"/>
      <c r="FL486" s="96"/>
      <c r="FM486" s="96"/>
      <c r="FN486" s="96"/>
      <c r="FO486" s="96"/>
      <c r="FP486" s="96"/>
      <c r="FQ486" s="96"/>
      <c r="FR486" s="96"/>
      <c r="FS486" s="96"/>
      <c r="FT486" s="96"/>
      <c r="FU486" s="96"/>
      <c r="FV486" s="96"/>
      <c r="FW486" s="96"/>
      <c r="FX486" s="96"/>
      <c r="FY486" s="96"/>
      <c r="FZ486" s="96"/>
      <c r="GA486" s="96"/>
      <c r="GB486" s="96"/>
      <c r="GC486" s="96"/>
      <c r="GD486" s="96"/>
      <c r="GE486" s="96"/>
      <c r="GF486" s="96"/>
      <c r="GG486" s="96"/>
      <c r="GH486" s="96"/>
      <c r="GI486" s="96"/>
      <c r="GJ486" s="96"/>
      <c r="GK486" s="96"/>
      <c r="GL486" s="96"/>
    </row>
    <row r="487" spans="28:194" s="91" customFormat="1"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6"/>
      <c r="DV487" s="96"/>
      <c r="DW487" s="96"/>
      <c r="DX487" s="96"/>
      <c r="DY487" s="96"/>
      <c r="DZ487" s="96"/>
      <c r="EA487" s="96"/>
      <c r="EB487" s="96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96"/>
      <c r="EZ487" s="96"/>
      <c r="FA487" s="96"/>
      <c r="FB487" s="96"/>
      <c r="FC487" s="96"/>
      <c r="FD487" s="96"/>
      <c r="FE487" s="96"/>
      <c r="FF487" s="96"/>
      <c r="FG487" s="96"/>
      <c r="FH487" s="96"/>
      <c r="FI487" s="96"/>
      <c r="FJ487" s="96"/>
      <c r="FK487" s="96"/>
      <c r="FL487" s="96"/>
      <c r="FM487" s="96"/>
      <c r="FN487" s="96"/>
      <c r="FO487" s="96"/>
      <c r="FP487" s="96"/>
      <c r="FQ487" s="96"/>
      <c r="FR487" s="96"/>
      <c r="FS487" s="96"/>
      <c r="FT487" s="96"/>
      <c r="FU487" s="96"/>
      <c r="FV487" s="96"/>
      <c r="FW487" s="96"/>
      <c r="FX487" s="96"/>
      <c r="FY487" s="96"/>
      <c r="FZ487" s="96"/>
      <c r="GA487" s="96"/>
      <c r="GB487" s="96"/>
      <c r="GC487" s="96"/>
      <c r="GD487" s="96"/>
      <c r="GE487" s="96"/>
      <c r="GF487" s="96"/>
      <c r="GG487" s="96"/>
      <c r="GH487" s="96"/>
      <c r="GI487" s="96"/>
      <c r="GJ487" s="96"/>
      <c r="GK487" s="96"/>
      <c r="GL487" s="96"/>
    </row>
    <row r="488" spans="28:194" s="91" customFormat="1"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6"/>
      <c r="DV488" s="96"/>
      <c r="DW488" s="96"/>
      <c r="DX488" s="96"/>
      <c r="DY488" s="96"/>
      <c r="DZ488" s="96"/>
      <c r="EA488" s="96"/>
      <c r="EB488" s="96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96"/>
      <c r="EZ488" s="96"/>
      <c r="FA488" s="96"/>
      <c r="FB488" s="96"/>
      <c r="FC488" s="96"/>
      <c r="FD488" s="96"/>
      <c r="FE488" s="96"/>
      <c r="FF488" s="96"/>
      <c r="FG488" s="96"/>
      <c r="FH488" s="96"/>
      <c r="FI488" s="96"/>
      <c r="FJ488" s="96"/>
      <c r="FK488" s="96"/>
      <c r="FL488" s="96"/>
      <c r="FM488" s="96"/>
      <c r="FN488" s="96"/>
      <c r="FO488" s="96"/>
      <c r="FP488" s="96"/>
      <c r="FQ488" s="96"/>
      <c r="FR488" s="96"/>
      <c r="FS488" s="96"/>
      <c r="FT488" s="96"/>
      <c r="FU488" s="96"/>
      <c r="FV488" s="96"/>
      <c r="FW488" s="96"/>
      <c r="FX488" s="96"/>
      <c r="FY488" s="96"/>
      <c r="FZ488" s="96"/>
      <c r="GA488" s="96"/>
      <c r="GB488" s="96"/>
      <c r="GC488" s="96"/>
      <c r="GD488" s="96"/>
      <c r="GE488" s="96"/>
      <c r="GF488" s="96"/>
      <c r="GG488" s="96"/>
      <c r="GH488" s="96"/>
      <c r="GI488" s="96"/>
      <c r="GJ488" s="96"/>
      <c r="GK488" s="96"/>
      <c r="GL488" s="96"/>
    </row>
    <row r="489" spans="28:194" s="91" customFormat="1"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6"/>
      <c r="DV489" s="96"/>
      <c r="DW489" s="96"/>
      <c r="DX489" s="96"/>
      <c r="DY489" s="96"/>
      <c r="DZ489" s="96"/>
      <c r="EA489" s="96"/>
      <c r="EB489" s="96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96"/>
      <c r="EZ489" s="96"/>
      <c r="FA489" s="96"/>
      <c r="FB489" s="96"/>
      <c r="FC489" s="96"/>
      <c r="FD489" s="96"/>
      <c r="FE489" s="96"/>
      <c r="FF489" s="96"/>
      <c r="FG489" s="96"/>
      <c r="FH489" s="96"/>
      <c r="FI489" s="96"/>
      <c r="FJ489" s="96"/>
      <c r="FK489" s="96"/>
      <c r="FL489" s="96"/>
      <c r="FM489" s="96"/>
      <c r="FN489" s="96"/>
      <c r="FO489" s="96"/>
      <c r="FP489" s="96"/>
      <c r="FQ489" s="96"/>
      <c r="FR489" s="96"/>
      <c r="FS489" s="96"/>
      <c r="FT489" s="96"/>
      <c r="FU489" s="96"/>
      <c r="FV489" s="96"/>
      <c r="FW489" s="96"/>
      <c r="FX489" s="96"/>
      <c r="FY489" s="96"/>
      <c r="FZ489" s="96"/>
      <c r="GA489" s="96"/>
      <c r="GB489" s="96"/>
      <c r="GC489" s="96"/>
      <c r="GD489" s="96"/>
      <c r="GE489" s="96"/>
      <c r="GF489" s="96"/>
      <c r="GG489" s="96"/>
      <c r="GH489" s="96"/>
      <c r="GI489" s="96"/>
      <c r="GJ489" s="96"/>
      <c r="GK489" s="96"/>
      <c r="GL489" s="96"/>
    </row>
    <row r="490" spans="28:194" s="91" customFormat="1"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6"/>
      <c r="DV490" s="96"/>
      <c r="DW490" s="96"/>
      <c r="DX490" s="96"/>
      <c r="DY490" s="96"/>
      <c r="DZ490" s="96"/>
      <c r="EA490" s="96"/>
      <c r="EB490" s="96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96"/>
      <c r="EZ490" s="96"/>
      <c r="FA490" s="96"/>
      <c r="FB490" s="96"/>
      <c r="FC490" s="96"/>
      <c r="FD490" s="96"/>
      <c r="FE490" s="96"/>
      <c r="FF490" s="96"/>
      <c r="FG490" s="96"/>
      <c r="FH490" s="96"/>
      <c r="FI490" s="96"/>
      <c r="FJ490" s="96"/>
      <c r="FK490" s="96"/>
      <c r="FL490" s="96"/>
      <c r="FM490" s="96"/>
      <c r="FN490" s="96"/>
      <c r="FO490" s="96"/>
      <c r="FP490" s="96"/>
      <c r="FQ490" s="96"/>
      <c r="FR490" s="96"/>
      <c r="FS490" s="96"/>
      <c r="FT490" s="96"/>
      <c r="FU490" s="96"/>
      <c r="FV490" s="96"/>
      <c r="FW490" s="96"/>
      <c r="FX490" s="96"/>
      <c r="FY490" s="96"/>
      <c r="FZ490" s="96"/>
      <c r="GA490" s="96"/>
      <c r="GB490" s="96"/>
      <c r="GC490" s="96"/>
      <c r="GD490" s="96"/>
      <c r="GE490" s="96"/>
      <c r="GF490" s="96"/>
      <c r="GG490" s="96"/>
      <c r="GH490" s="96"/>
      <c r="GI490" s="96"/>
      <c r="GJ490" s="96"/>
      <c r="GK490" s="96"/>
      <c r="GL490" s="96"/>
    </row>
    <row r="491" spans="28:194" s="91" customFormat="1"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6"/>
      <c r="DV491" s="96"/>
      <c r="DW491" s="96"/>
      <c r="DX491" s="96"/>
      <c r="DY491" s="96"/>
      <c r="DZ491" s="96"/>
      <c r="EA491" s="96"/>
      <c r="EB491" s="96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96"/>
      <c r="EZ491" s="96"/>
      <c r="FA491" s="96"/>
      <c r="FB491" s="96"/>
      <c r="FC491" s="96"/>
      <c r="FD491" s="96"/>
      <c r="FE491" s="96"/>
      <c r="FF491" s="96"/>
      <c r="FG491" s="96"/>
      <c r="FH491" s="96"/>
      <c r="FI491" s="96"/>
      <c r="FJ491" s="96"/>
      <c r="FK491" s="96"/>
      <c r="FL491" s="96"/>
      <c r="FM491" s="96"/>
      <c r="FN491" s="96"/>
      <c r="FO491" s="96"/>
      <c r="FP491" s="96"/>
      <c r="FQ491" s="96"/>
      <c r="FR491" s="96"/>
      <c r="FS491" s="96"/>
      <c r="FT491" s="96"/>
      <c r="FU491" s="96"/>
      <c r="FV491" s="96"/>
      <c r="FW491" s="96"/>
      <c r="FX491" s="96"/>
      <c r="FY491" s="96"/>
      <c r="FZ491" s="96"/>
      <c r="GA491" s="96"/>
      <c r="GB491" s="96"/>
      <c r="GC491" s="96"/>
      <c r="GD491" s="96"/>
      <c r="GE491" s="96"/>
      <c r="GF491" s="96"/>
      <c r="GG491" s="96"/>
      <c r="GH491" s="96"/>
      <c r="GI491" s="96"/>
      <c r="GJ491" s="96"/>
      <c r="GK491" s="96"/>
      <c r="GL491" s="96"/>
    </row>
    <row r="492" spans="28:194" s="91" customFormat="1"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</row>
    <row r="493" spans="28:194" s="91" customFormat="1"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6"/>
      <c r="DV493" s="96"/>
      <c r="DW493" s="96"/>
      <c r="DX493" s="96"/>
      <c r="DY493" s="96"/>
      <c r="DZ493" s="96"/>
      <c r="EA493" s="96"/>
      <c r="EB493" s="96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96"/>
      <c r="EZ493" s="96"/>
      <c r="FA493" s="96"/>
      <c r="FB493" s="96"/>
      <c r="FC493" s="96"/>
      <c r="FD493" s="96"/>
      <c r="FE493" s="96"/>
      <c r="FF493" s="96"/>
      <c r="FG493" s="96"/>
      <c r="FH493" s="96"/>
      <c r="FI493" s="96"/>
      <c r="FJ493" s="96"/>
      <c r="FK493" s="96"/>
      <c r="FL493" s="96"/>
      <c r="FM493" s="96"/>
      <c r="FN493" s="96"/>
      <c r="FO493" s="96"/>
      <c r="FP493" s="96"/>
      <c r="FQ493" s="96"/>
      <c r="FR493" s="96"/>
      <c r="FS493" s="96"/>
      <c r="FT493" s="96"/>
      <c r="FU493" s="96"/>
      <c r="FV493" s="96"/>
      <c r="FW493" s="96"/>
      <c r="FX493" s="96"/>
      <c r="FY493" s="96"/>
      <c r="FZ493" s="96"/>
      <c r="GA493" s="96"/>
      <c r="GB493" s="96"/>
      <c r="GC493" s="96"/>
      <c r="GD493" s="96"/>
      <c r="GE493" s="96"/>
      <c r="GF493" s="96"/>
      <c r="GG493" s="96"/>
      <c r="GH493" s="96"/>
      <c r="GI493" s="96"/>
      <c r="GJ493" s="96"/>
      <c r="GK493" s="96"/>
      <c r="GL493" s="96"/>
    </row>
    <row r="494" spans="28:194" s="91" customFormat="1"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6"/>
      <c r="DV494" s="96"/>
      <c r="DW494" s="96"/>
      <c r="DX494" s="96"/>
      <c r="DY494" s="96"/>
      <c r="DZ494" s="96"/>
      <c r="EA494" s="96"/>
      <c r="EB494" s="96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96"/>
      <c r="EZ494" s="96"/>
      <c r="FA494" s="96"/>
      <c r="FB494" s="96"/>
      <c r="FC494" s="96"/>
      <c r="FD494" s="96"/>
      <c r="FE494" s="96"/>
      <c r="FF494" s="96"/>
      <c r="FG494" s="96"/>
      <c r="FH494" s="96"/>
      <c r="FI494" s="96"/>
      <c r="FJ494" s="96"/>
      <c r="FK494" s="96"/>
      <c r="FL494" s="96"/>
      <c r="FM494" s="96"/>
      <c r="FN494" s="96"/>
      <c r="FO494" s="96"/>
      <c r="FP494" s="96"/>
      <c r="FQ494" s="96"/>
      <c r="FR494" s="96"/>
      <c r="FS494" s="96"/>
      <c r="FT494" s="96"/>
      <c r="FU494" s="96"/>
      <c r="FV494" s="96"/>
      <c r="FW494" s="96"/>
      <c r="FX494" s="96"/>
      <c r="FY494" s="96"/>
      <c r="FZ494" s="96"/>
      <c r="GA494" s="96"/>
      <c r="GB494" s="96"/>
      <c r="GC494" s="96"/>
      <c r="GD494" s="96"/>
      <c r="GE494" s="96"/>
      <c r="GF494" s="96"/>
      <c r="GG494" s="96"/>
      <c r="GH494" s="96"/>
      <c r="GI494" s="96"/>
      <c r="GJ494" s="96"/>
      <c r="GK494" s="96"/>
      <c r="GL494" s="96"/>
    </row>
    <row r="495" spans="28:194" s="91" customFormat="1"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  <c r="CT495" s="96"/>
      <c r="CU495" s="96"/>
      <c r="CV495" s="96"/>
      <c r="CW495" s="96"/>
      <c r="CX495" s="96"/>
      <c r="CY495" s="96"/>
      <c r="CZ495" s="96"/>
      <c r="DA495" s="96"/>
      <c r="DB495" s="96"/>
      <c r="DC495" s="96"/>
      <c r="DD495" s="96"/>
      <c r="DE495" s="96"/>
      <c r="DF495" s="96"/>
      <c r="DG495" s="96"/>
      <c r="DH495" s="96"/>
      <c r="DI495" s="96"/>
      <c r="DJ495" s="96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6"/>
      <c r="DV495" s="96"/>
      <c r="DW495" s="96"/>
      <c r="DX495" s="96"/>
      <c r="DY495" s="96"/>
      <c r="DZ495" s="96"/>
      <c r="EA495" s="96"/>
      <c r="EB495" s="96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96"/>
      <c r="EZ495" s="96"/>
      <c r="FA495" s="96"/>
      <c r="FB495" s="96"/>
      <c r="FC495" s="96"/>
      <c r="FD495" s="96"/>
      <c r="FE495" s="96"/>
      <c r="FF495" s="96"/>
      <c r="FG495" s="96"/>
      <c r="FH495" s="96"/>
      <c r="FI495" s="96"/>
      <c r="FJ495" s="96"/>
      <c r="FK495" s="96"/>
      <c r="FL495" s="96"/>
      <c r="FM495" s="96"/>
      <c r="FN495" s="96"/>
      <c r="FO495" s="96"/>
      <c r="FP495" s="96"/>
      <c r="FQ495" s="96"/>
      <c r="FR495" s="96"/>
      <c r="FS495" s="96"/>
      <c r="FT495" s="96"/>
      <c r="FU495" s="96"/>
      <c r="FV495" s="96"/>
      <c r="FW495" s="96"/>
      <c r="FX495" s="96"/>
      <c r="FY495" s="96"/>
      <c r="FZ495" s="96"/>
      <c r="GA495" s="96"/>
      <c r="GB495" s="96"/>
      <c r="GC495" s="96"/>
      <c r="GD495" s="96"/>
      <c r="GE495" s="96"/>
      <c r="GF495" s="96"/>
      <c r="GG495" s="96"/>
      <c r="GH495" s="96"/>
      <c r="GI495" s="96"/>
      <c r="GJ495" s="96"/>
      <c r="GK495" s="96"/>
      <c r="GL495" s="96"/>
    </row>
    <row r="496" spans="28:194" s="91" customFormat="1"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</row>
    <row r="497" spans="28:194" s="91" customFormat="1"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6"/>
      <c r="DV497" s="96"/>
      <c r="DW497" s="96"/>
      <c r="DX497" s="96"/>
      <c r="DY497" s="96"/>
      <c r="DZ497" s="96"/>
      <c r="EA497" s="96"/>
      <c r="EB497" s="96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96"/>
      <c r="EZ497" s="96"/>
      <c r="FA497" s="96"/>
      <c r="FB497" s="96"/>
      <c r="FC497" s="96"/>
      <c r="FD497" s="96"/>
      <c r="FE497" s="96"/>
      <c r="FF497" s="96"/>
      <c r="FG497" s="96"/>
      <c r="FH497" s="96"/>
      <c r="FI497" s="96"/>
      <c r="FJ497" s="96"/>
      <c r="FK497" s="96"/>
      <c r="FL497" s="96"/>
      <c r="FM497" s="96"/>
      <c r="FN497" s="96"/>
      <c r="FO497" s="96"/>
      <c r="FP497" s="96"/>
      <c r="FQ497" s="96"/>
      <c r="FR497" s="96"/>
      <c r="FS497" s="96"/>
      <c r="FT497" s="96"/>
      <c r="FU497" s="96"/>
      <c r="FV497" s="96"/>
      <c r="FW497" s="96"/>
      <c r="FX497" s="96"/>
      <c r="FY497" s="96"/>
      <c r="FZ497" s="96"/>
      <c r="GA497" s="96"/>
      <c r="GB497" s="96"/>
      <c r="GC497" s="96"/>
      <c r="GD497" s="96"/>
      <c r="GE497" s="96"/>
      <c r="GF497" s="96"/>
      <c r="GG497" s="96"/>
      <c r="GH497" s="96"/>
      <c r="GI497" s="96"/>
      <c r="GJ497" s="96"/>
      <c r="GK497" s="96"/>
      <c r="GL497" s="96"/>
    </row>
    <row r="498" spans="28:194" s="91" customFormat="1"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  <c r="CT498" s="96"/>
      <c r="CU498" s="96"/>
      <c r="CV498" s="96"/>
      <c r="CW498" s="96"/>
      <c r="CX498" s="96"/>
      <c r="CY498" s="96"/>
      <c r="CZ498" s="96"/>
      <c r="DA498" s="96"/>
      <c r="DB498" s="96"/>
      <c r="DC498" s="96"/>
      <c r="DD498" s="96"/>
      <c r="DE498" s="96"/>
      <c r="DF498" s="96"/>
      <c r="DG498" s="96"/>
      <c r="DH498" s="96"/>
      <c r="DI498" s="96"/>
      <c r="DJ498" s="96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6"/>
      <c r="DV498" s="96"/>
      <c r="DW498" s="96"/>
      <c r="DX498" s="96"/>
      <c r="DY498" s="96"/>
      <c r="DZ498" s="96"/>
      <c r="EA498" s="96"/>
      <c r="EB498" s="96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96"/>
      <c r="EZ498" s="96"/>
      <c r="FA498" s="96"/>
      <c r="FB498" s="96"/>
      <c r="FC498" s="96"/>
      <c r="FD498" s="96"/>
      <c r="FE498" s="96"/>
      <c r="FF498" s="96"/>
      <c r="FG498" s="96"/>
      <c r="FH498" s="96"/>
      <c r="FI498" s="96"/>
      <c r="FJ498" s="96"/>
      <c r="FK498" s="96"/>
      <c r="FL498" s="96"/>
      <c r="FM498" s="96"/>
      <c r="FN498" s="96"/>
      <c r="FO498" s="96"/>
      <c r="FP498" s="96"/>
      <c r="FQ498" s="96"/>
      <c r="FR498" s="96"/>
      <c r="FS498" s="96"/>
      <c r="FT498" s="96"/>
      <c r="FU498" s="96"/>
      <c r="FV498" s="96"/>
      <c r="FW498" s="96"/>
      <c r="FX498" s="96"/>
      <c r="FY498" s="96"/>
      <c r="FZ498" s="96"/>
      <c r="GA498" s="96"/>
      <c r="GB498" s="96"/>
      <c r="GC498" s="96"/>
      <c r="GD498" s="96"/>
      <c r="GE498" s="96"/>
      <c r="GF498" s="96"/>
      <c r="GG498" s="96"/>
      <c r="GH498" s="96"/>
      <c r="GI498" s="96"/>
      <c r="GJ498" s="96"/>
      <c r="GK498" s="96"/>
      <c r="GL498" s="96"/>
    </row>
    <row r="499" spans="28:194" s="91" customFormat="1"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6"/>
      <c r="DV499" s="96"/>
      <c r="DW499" s="96"/>
      <c r="DX499" s="96"/>
      <c r="DY499" s="96"/>
      <c r="DZ499" s="96"/>
      <c r="EA499" s="96"/>
      <c r="EB499" s="96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96"/>
      <c r="EZ499" s="96"/>
      <c r="FA499" s="96"/>
      <c r="FB499" s="96"/>
      <c r="FC499" s="96"/>
      <c r="FD499" s="96"/>
      <c r="FE499" s="96"/>
      <c r="FF499" s="96"/>
      <c r="FG499" s="96"/>
      <c r="FH499" s="96"/>
      <c r="FI499" s="96"/>
      <c r="FJ499" s="96"/>
      <c r="FK499" s="96"/>
      <c r="FL499" s="96"/>
      <c r="FM499" s="96"/>
      <c r="FN499" s="96"/>
      <c r="FO499" s="96"/>
      <c r="FP499" s="96"/>
      <c r="FQ499" s="96"/>
      <c r="FR499" s="96"/>
      <c r="FS499" s="96"/>
      <c r="FT499" s="96"/>
      <c r="FU499" s="96"/>
      <c r="FV499" s="96"/>
      <c r="FW499" s="96"/>
      <c r="FX499" s="96"/>
      <c r="FY499" s="96"/>
      <c r="FZ499" s="96"/>
      <c r="GA499" s="96"/>
      <c r="GB499" s="96"/>
      <c r="GC499" s="96"/>
      <c r="GD499" s="96"/>
      <c r="GE499" s="96"/>
      <c r="GF499" s="96"/>
      <c r="GG499" s="96"/>
      <c r="GH499" s="96"/>
      <c r="GI499" s="96"/>
      <c r="GJ499" s="96"/>
      <c r="GK499" s="96"/>
      <c r="GL499" s="96"/>
    </row>
    <row r="500" spans="28:194" s="91" customFormat="1"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96"/>
      <c r="EZ500" s="96"/>
      <c r="FA500" s="96"/>
      <c r="FB500" s="96"/>
      <c r="FC500" s="96"/>
      <c r="FD500" s="96"/>
      <c r="FE500" s="96"/>
      <c r="FF500" s="96"/>
      <c r="FG500" s="96"/>
      <c r="FH500" s="96"/>
      <c r="FI500" s="96"/>
      <c r="FJ500" s="96"/>
      <c r="FK500" s="96"/>
      <c r="FL500" s="96"/>
      <c r="FM500" s="96"/>
      <c r="FN500" s="96"/>
      <c r="FO500" s="96"/>
      <c r="FP500" s="96"/>
      <c r="FQ500" s="96"/>
      <c r="FR500" s="96"/>
      <c r="FS500" s="96"/>
      <c r="FT500" s="96"/>
      <c r="FU500" s="96"/>
      <c r="FV500" s="96"/>
      <c r="FW500" s="96"/>
      <c r="FX500" s="96"/>
      <c r="FY500" s="96"/>
      <c r="FZ500" s="96"/>
      <c r="GA500" s="96"/>
      <c r="GB500" s="96"/>
      <c r="GC500" s="96"/>
      <c r="GD500" s="96"/>
      <c r="GE500" s="96"/>
      <c r="GF500" s="96"/>
      <c r="GG500" s="96"/>
      <c r="GH500" s="96"/>
      <c r="GI500" s="96"/>
      <c r="GJ500" s="96"/>
      <c r="GK500" s="96"/>
      <c r="GL500" s="96"/>
    </row>
    <row r="501" spans="28:194" s="91" customFormat="1"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6"/>
      <c r="DV501" s="96"/>
      <c r="DW501" s="96"/>
      <c r="DX501" s="96"/>
      <c r="DY501" s="96"/>
      <c r="DZ501" s="96"/>
      <c r="EA501" s="96"/>
      <c r="EB501" s="96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96"/>
      <c r="EZ501" s="96"/>
      <c r="FA501" s="96"/>
      <c r="FB501" s="96"/>
      <c r="FC501" s="96"/>
      <c r="FD501" s="96"/>
      <c r="FE501" s="96"/>
      <c r="FF501" s="96"/>
      <c r="FG501" s="96"/>
      <c r="FH501" s="96"/>
      <c r="FI501" s="96"/>
      <c r="FJ501" s="96"/>
      <c r="FK501" s="96"/>
      <c r="FL501" s="96"/>
      <c r="FM501" s="96"/>
      <c r="FN501" s="96"/>
      <c r="FO501" s="96"/>
      <c r="FP501" s="96"/>
      <c r="FQ501" s="96"/>
      <c r="FR501" s="96"/>
      <c r="FS501" s="96"/>
      <c r="FT501" s="96"/>
      <c r="FU501" s="96"/>
      <c r="FV501" s="96"/>
      <c r="FW501" s="96"/>
      <c r="FX501" s="96"/>
      <c r="FY501" s="96"/>
      <c r="FZ501" s="96"/>
      <c r="GA501" s="96"/>
      <c r="GB501" s="96"/>
      <c r="GC501" s="96"/>
      <c r="GD501" s="96"/>
      <c r="GE501" s="96"/>
      <c r="GF501" s="96"/>
      <c r="GG501" s="96"/>
      <c r="GH501" s="96"/>
      <c r="GI501" s="96"/>
      <c r="GJ501" s="96"/>
      <c r="GK501" s="96"/>
      <c r="GL501" s="96"/>
    </row>
    <row r="502" spans="28:194" s="91" customFormat="1"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  <c r="CT502" s="96"/>
      <c r="CU502" s="96"/>
      <c r="CV502" s="96"/>
      <c r="CW502" s="96"/>
      <c r="CX502" s="96"/>
      <c r="CY502" s="96"/>
      <c r="CZ502" s="96"/>
      <c r="DA502" s="96"/>
      <c r="DB502" s="96"/>
      <c r="DC502" s="96"/>
      <c r="DD502" s="96"/>
      <c r="DE502" s="96"/>
      <c r="DF502" s="96"/>
      <c r="DG502" s="96"/>
      <c r="DH502" s="96"/>
      <c r="DI502" s="96"/>
      <c r="DJ502" s="96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6"/>
      <c r="DV502" s="96"/>
      <c r="DW502" s="96"/>
      <c r="DX502" s="96"/>
      <c r="DY502" s="96"/>
      <c r="DZ502" s="96"/>
      <c r="EA502" s="96"/>
      <c r="EB502" s="96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96"/>
      <c r="EZ502" s="96"/>
      <c r="FA502" s="96"/>
      <c r="FB502" s="96"/>
      <c r="FC502" s="96"/>
      <c r="FD502" s="96"/>
      <c r="FE502" s="96"/>
      <c r="FF502" s="96"/>
      <c r="FG502" s="96"/>
      <c r="FH502" s="96"/>
      <c r="FI502" s="96"/>
      <c r="FJ502" s="96"/>
      <c r="FK502" s="96"/>
      <c r="FL502" s="96"/>
      <c r="FM502" s="96"/>
      <c r="FN502" s="96"/>
      <c r="FO502" s="96"/>
      <c r="FP502" s="96"/>
      <c r="FQ502" s="96"/>
      <c r="FR502" s="96"/>
      <c r="FS502" s="96"/>
      <c r="FT502" s="96"/>
      <c r="FU502" s="96"/>
      <c r="FV502" s="96"/>
      <c r="FW502" s="96"/>
      <c r="FX502" s="96"/>
      <c r="FY502" s="96"/>
      <c r="FZ502" s="96"/>
      <c r="GA502" s="96"/>
      <c r="GB502" s="96"/>
      <c r="GC502" s="96"/>
      <c r="GD502" s="96"/>
      <c r="GE502" s="96"/>
      <c r="GF502" s="96"/>
      <c r="GG502" s="96"/>
      <c r="GH502" s="96"/>
      <c r="GI502" s="96"/>
      <c r="GJ502" s="96"/>
      <c r="GK502" s="96"/>
      <c r="GL502" s="96"/>
    </row>
    <row r="503" spans="28:194" s="91" customFormat="1"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  <c r="CT503" s="96"/>
      <c r="CU503" s="96"/>
      <c r="CV503" s="96"/>
      <c r="CW503" s="96"/>
      <c r="CX503" s="96"/>
      <c r="CY503" s="96"/>
      <c r="CZ503" s="96"/>
      <c r="DA503" s="96"/>
      <c r="DB503" s="96"/>
      <c r="DC503" s="96"/>
      <c r="DD503" s="96"/>
      <c r="DE503" s="96"/>
      <c r="DF503" s="96"/>
      <c r="DG503" s="96"/>
      <c r="DH503" s="96"/>
      <c r="DI503" s="96"/>
      <c r="DJ503" s="96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6"/>
      <c r="DV503" s="96"/>
      <c r="DW503" s="96"/>
      <c r="DX503" s="96"/>
      <c r="DY503" s="96"/>
      <c r="DZ503" s="96"/>
      <c r="EA503" s="96"/>
      <c r="EB503" s="96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96"/>
      <c r="EZ503" s="96"/>
      <c r="FA503" s="96"/>
      <c r="FB503" s="96"/>
      <c r="FC503" s="96"/>
      <c r="FD503" s="96"/>
      <c r="FE503" s="96"/>
      <c r="FF503" s="96"/>
      <c r="FG503" s="96"/>
      <c r="FH503" s="96"/>
      <c r="FI503" s="96"/>
      <c r="FJ503" s="96"/>
      <c r="FK503" s="96"/>
      <c r="FL503" s="96"/>
      <c r="FM503" s="96"/>
      <c r="FN503" s="96"/>
      <c r="FO503" s="96"/>
      <c r="FP503" s="96"/>
      <c r="FQ503" s="96"/>
      <c r="FR503" s="96"/>
      <c r="FS503" s="96"/>
      <c r="FT503" s="96"/>
      <c r="FU503" s="96"/>
      <c r="FV503" s="96"/>
      <c r="FW503" s="96"/>
      <c r="FX503" s="96"/>
      <c r="FY503" s="96"/>
      <c r="FZ503" s="96"/>
      <c r="GA503" s="96"/>
      <c r="GB503" s="96"/>
      <c r="GC503" s="96"/>
      <c r="GD503" s="96"/>
      <c r="GE503" s="96"/>
      <c r="GF503" s="96"/>
      <c r="GG503" s="96"/>
      <c r="GH503" s="96"/>
      <c r="GI503" s="96"/>
      <c r="GJ503" s="96"/>
      <c r="GK503" s="96"/>
      <c r="GL503" s="96"/>
    </row>
    <row r="504" spans="28:194" s="91" customFormat="1"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  <c r="CT504" s="96"/>
      <c r="CU504" s="96"/>
      <c r="CV504" s="96"/>
      <c r="CW504" s="96"/>
      <c r="CX504" s="96"/>
      <c r="CY504" s="96"/>
      <c r="CZ504" s="96"/>
      <c r="DA504" s="96"/>
      <c r="DB504" s="96"/>
      <c r="DC504" s="96"/>
      <c r="DD504" s="96"/>
      <c r="DE504" s="96"/>
      <c r="DF504" s="96"/>
      <c r="DG504" s="96"/>
      <c r="DH504" s="96"/>
      <c r="DI504" s="96"/>
      <c r="DJ504" s="96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6"/>
      <c r="DV504" s="96"/>
      <c r="DW504" s="96"/>
      <c r="DX504" s="96"/>
      <c r="DY504" s="96"/>
      <c r="DZ504" s="96"/>
      <c r="EA504" s="96"/>
      <c r="EB504" s="96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96"/>
      <c r="EZ504" s="96"/>
      <c r="FA504" s="96"/>
      <c r="FB504" s="96"/>
      <c r="FC504" s="96"/>
      <c r="FD504" s="96"/>
      <c r="FE504" s="96"/>
      <c r="FF504" s="96"/>
      <c r="FG504" s="96"/>
      <c r="FH504" s="96"/>
      <c r="FI504" s="96"/>
      <c r="FJ504" s="96"/>
      <c r="FK504" s="96"/>
      <c r="FL504" s="96"/>
      <c r="FM504" s="96"/>
      <c r="FN504" s="96"/>
      <c r="FO504" s="96"/>
      <c r="FP504" s="96"/>
      <c r="FQ504" s="96"/>
      <c r="FR504" s="96"/>
      <c r="FS504" s="96"/>
      <c r="FT504" s="96"/>
      <c r="FU504" s="96"/>
      <c r="FV504" s="96"/>
      <c r="FW504" s="96"/>
      <c r="FX504" s="96"/>
      <c r="FY504" s="96"/>
      <c r="FZ504" s="96"/>
      <c r="GA504" s="96"/>
      <c r="GB504" s="96"/>
      <c r="GC504" s="96"/>
      <c r="GD504" s="96"/>
      <c r="GE504" s="96"/>
      <c r="GF504" s="96"/>
      <c r="GG504" s="96"/>
      <c r="GH504" s="96"/>
      <c r="GI504" s="96"/>
      <c r="GJ504" s="96"/>
      <c r="GK504" s="96"/>
      <c r="GL504" s="96"/>
    </row>
    <row r="505" spans="28:194" s="91" customFormat="1"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  <c r="CT505" s="96"/>
      <c r="CU505" s="96"/>
      <c r="CV505" s="96"/>
      <c r="CW505" s="96"/>
      <c r="CX505" s="96"/>
      <c r="CY505" s="96"/>
      <c r="CZ505" s="96"/>
      <c r="DA505" s="96"/>
      <c r="DB505" s="96"/>
      <c r="DC505" s="96"/>
      <c r="DD505" s="96"/>
      <c r="DE505" s="96"/>
      <c r="DF505" s="96"/>
      <c r="DG505" s="96"/>
      <c r="DH505" s="96"/>
      <c r="DI505" s="96"/>
      <c r="DJ505" s="96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6"/>
      <c r="DV505" s="96"/>
      <c r="DW505" s="96"/>
      <c r="DX505" s="96"/>
      <c r="DY505" s="96"/>
      <c r="DZ505" s="96"/>
      <c r="EA505" s="96"/>
      <c r="EB505" s="96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96"/>
      <c r="EZ505" s="96"/>
      <c r="FA505" s="96"/>
      <c r="FB505" s="96"/>
      <c r="FC505" s="96"/>
      <c r="FD505" s="96"/>
      <c r="FE505" s="96"/>
      <c r="FF505" s="96"/>
      <c r="FG505" s="96"/>
      <c r="FH505" s="96"/>
      <c r="FI505" s="96"/>
      <c r="FJ505" s="96"/>
      <c r="FK505" s="96"/>
      <c r="FL505" s="96"/>
      <c r="FM505" s="96"/>
      <c r="FN505" s="96"/>
      <c r="FO505" s="96"/>
      <c r="FP505" s="96"/>
      <c r="FQ505" s="96"/>
      <c r="FR505" s="96"/>
      <c r="FS505" s="96"/>
      <c r="FT505" s="96"/>
      <c r="FU505" s="96"/>
      <c r="FV505" s="96"/>
      <c r="FW505" s="96"/>
      <c r="FX505" s="96"/>
      <c r="FY505" s="96"/>
      <c r="FZ505" s="96"/>
      <c r="GA505" s="96"/>
      <c r="GB505" s="96"/>
      <c r="GC505" s="96"/>
      <c r="GD505" s="96"/>
      <c r="GE505" s="96"/>
      <c r="GF505" s="96"/>
      <c r="GG505" s="96"/>
      <c r="GH505" s="96"/>
      <c r="GI505" s="96"/>
      <c r="GJ505" s="96"/>
      <c r="GK505" s="96"/>
      <c r="GL505" s="96"/>
    </row>
    <row r="506" spans="28:194" s="91" customFormat="1"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6"/>
      <c r="DV506" s="96"/>
      <c r="DW506" s="96"/>
      <c r="DX506" s="96"/>
      <c r="DY506" s="96"/>
      <c r="DZ506" s="96"/>
      <c r="EA506" s="96"/>
      <c r="EB506" s="96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96"/>
      <c r="EZ506" s="96"/>
      <c r="FA506" s="96"/>
      <c r="FB506" s="96"/>
      <c r="FC506" s="96"/>
      <c r="FD506" s="96"/>
      <c r="FE506" s="96"/>
      <c r="FF506" s="96"/>
      <c r="FG506" s="96"/>
      <c r="FH506" s="96"/>
      <c r="FI506" s="96"/>
      <c r="FJ506" s="96"/>
      <c r="FK506" s="96"/>
      <c r="FL506" s="96"/>
      <c r="FM506" s="96"/>
      <c r="FN506" s="96"/>
      <c r="FO506" s="96"/>
      <c r="FP506" s="96"/>
      <c r="FQ506" s="96"/>
      <c r="FR506" s="96"/>
      <c r="FS506" s="96"/>
      <c r="FT506" s="96"/>
      <c r="FU506" s="96"/>
      <c r="FV506" s="96"/>
      <c r="FW506" s="96"/>
      <c r="FX506" s="96"/>
      <c r="FY506" s="96"/>
      <c r="FZ506" s="96"/>
      <c r="GA506" s="96"/>
      <c r="GB506" s="96"/>
      <c r="GC506" s="96"/>
      <c r="GD506" s="96"/>
      <c r="GE506" s="96"/>
      <c r="GF506" s="96"/>
      <c r="GG506" s="96"/>
      <c r="GH506" s="96"/>
      <c r="GI506" s="96"/>
      <c r="GJ506" s="96"/>
      <c r="GK506" s="96"/>
      <c r="GL506" s="96"/>
    </row>
    <row r="507" spans="28:194" s="91" customFormat="1"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  <c r="CT507" s="96"/>
      <c r="CU507" s="96"/>
      <c r="CV507" s="96"/>
      <c r="CW507" s="96"/>
      <c r="CX507" s="96"/>
      <c r="CY507" s="96"/>
      <c r="CZ507" s="96"/>
      <c r="DA507" s="96"/>
      <c r="DB507" s="96"/>
      <c r="DC507" s="96"/>
      <c r="DD507" s="96"/>
      <c r="DE507" s="96"/>
      <c r="DF507" s="96"/>
      <c r="DG507" s="96"/>
      <c r="DH507" s="96"/>
      <c r="DI507" s="96"/>
      <c r="DJ507" s="96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6"/>
      <c r="DV507" s="96"/>
      <c r="DW507" s="96"/>
      <c r="DX507" s="96"/>
      <c r="DY507" s="96"/>
      <c r="DZ507" s="96"/>
      <c r="EA507" s="96"/>
      <c r="EB507" s="96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96"/>
      <c r="EZ507" s="96"/>
      <c r="FA507" s="96"/>
      <c r="FB507" s="96"/>
      <c r="FC507" s="96"/>
      <c r="FD507" s="96"/>
      <c r="FE507" s="96"/>
      <c r="FF507" s="96"/>
      <c r="FG507" s="96"/>
      <c r="FH507" s="96"/>
      <c r="FI507" s="96"/>
      <c r="FJ507" s="96"/>
      <c r="FK507" s="96"/>
      <c r="FL507" s="96"/>
      <c r="FM507" s="96"/>
      <c r="FN507" s="96"/>
      <c r="FO507" s="96"/>
      <c r="FP507" s="96"/>
      <c r="FQ507" s="96"/>
      <c r="FR507" s="96"/>
      <c r="FS507" s="96"/>
      <c r="FT507" s="96"/>
      <c r="FU507" s="96"/>
      <c r="FV507" s="96"/>
      <c r="FW507" s="96"/>
      <c r="FX507" s="96"/>
      <c r="FY507" s="96"/>
      <c r="FZ507" s="96"/>
      <c r="GA507" s="96"/>
      <c r="GB507" s="96"/>
      <c r="GC507" s="96"/>
      <c r="GD507" s="96"/>
      <c r="GE507" s="96"/>
      <c r="GF507" s="96"/>
      <c r="GG507" s="96"/>
      <c r="GH507" s="96"/>
      <c r="GI507" s="96"/>
      <c r="GJ507" s="96"/>
      <c r="GK507" s="96"/>
      <c r="GL507" s="96"/>
    </row>
    <row r="508" spans="28:194" s="91" customFormat="1"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6"/>
      <c r="DV508" s="96"/>
      <c r="DW508" s="96"/>
      <c r="DX508" s="96"/>
      <c r="DY508" s="96"/>
      <c r="DZ508" s="96"/>
      <c r="EA508" s="96"/>
      <c r="EB508" s="96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96"/>
      <c r="EZ508" s="96"/>
      <c r="FA508" s="96"/>
      <c r="FB508" s="96"/>
      <c r="FC508" s="96"/>
      <c r="FD508" s="96"/>
      <c r="FE508" s="96"/>
      <c r="FF508" s="96"/>
      <c r="FG508" s="96"/>
      <c r="FH508" s="96"/>
      <c r="FI508" s="96"/>
      <c r="FJ508" s="96"/>
      <c r="FK508" s="96"/>
      <c r="FL508" s="96"/>
      <c r="FM508" s="96"/>
      <c r="FN508" s="96"/>
      <c r="FO508" s="96"/>
      <c r="FP508" s="96"/>
      <c r="FQ508" s="96"/>
      <c r="FR508" s="96"/>
      <c r="FS508" s="96"/>
      <c r="FT508" s="96"/>
      <c r="FU508" s="96"/>
      <c r="FV508" s="96"/>
      <c r="FW508" s="96"/>
      <c r="FX508" s="96"/>
      <c r="FY508" s="96"/>
      <c r="FZ508" s="96"/>
      <c r="GA508" s="96"/>
      <c r="GB508" s="96"/>
      <c r="GC508" s="96"/>
      <c r="GD508" s="96"/>
      <c r="GE508" s="96"/>
      <c r="GF508" s="96"/>
      <c r="GG508" s="96"/>
      <c r="GH508" s="96"/>
      <c r="GI508" s="96"/>
      <c r="GJ508" s="96"/>
      <c r="GK508" s="96"/>
      <c r="GL508" s="96"/>
    </row>
    <row r="509" spans="28:194" s="91" customFormat="1"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6"/>
      <c r="DV509" s="96"/>
      <c r="DW509" s="96"/>
      <c r="DX509" s="96"/>
      <c r="DY509" s="96"/>
      <c r="DZ509" s="96"/>
      <c r="EA509" s="96"/>
      <c r="EB509" s="96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96"/>
      <c r="EZ509" s="96"/>
      <c r="FA509" s="96"/>
      <c r="FB509" s="96"/>
      <c r="FC509" s="96"/>
      <c r="FD509" s="96"/>
      <c r="FE509" s="96"/>
      <c r="FF509" s="96"/>
      <c r="FG509" s="96"/>
      <c r="FH509" s="96"/>
      <c r="FI509" s="96"/>
      <c r="FJ509" s="96"/>
      <c r="FK509" s="96"/>
      <c r="FL509" s="96"/>
      <c r="FM509" s="96"/>
      <c r="FN509" s="96"/>
      <c r="FO509" s="96"/>
      <c r="FP509" s="96"/>
      <c r="FQ509" s="96"/>
      <c r="FR509" s="96"/>
      <c r="FS509" s="96"/>
      <c r="FT509" s="96"/>
      <c r="FU509" s="96"/>
      <c r="FV509" s="96"/>
      <c r="FW509" s="96"/>
      <c r="FX509" s="96"/>
      <c r="FY509" s="96"/>
      <c r="FZ509" s="96"/>
      <c r="GA509" s="96"/>
      <c r="GB509" s="96"/>
      <c r="GC509" s="96"/>
      <c r="GD509" s="96"/>
      <c r="GE509" s="96"/>
      <c r="GF509" s="96"/>
      <c r="GG509" s="96"/>
      <c r="GH509" s="96"/>
      <c r="GI509" s="96"/>
      <c r="GJ509" s="96"/>
      <c r="GK509" s="96"/>
      <c r="GL509" s="96"/>
    </row>
    <row r="510" spans="28:194" s="91" customFormat="1"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6"/>
      <c r="DV510" s="96"/>
      <c r="DW510" s="96"/>
      <c r="DX510" s="96"/>
      <c r="DY510" s="96"/>
      <c r="DZ510" s="96"/>
      <c r="EA510" s="96"/>
      <c r="EB510" s="96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96"/>
      <c r="EZ510" s="96"/>
      <c r="FA510" s="96"/>
      <c r="FB510" s="96"/>
      <c r="FC510" s="96"/>
      <c r="FD510" s="96"/>
      <c r="FE510" s="96"/>
      <c r="FF510" s="96"/>
      <c r="FG510" s="96"/>
      <c r="FH510" s="96"/>
      <c r="FI510" s="96"/>
      <c r="FJ510" s="96"/>
      <c r="FK510" s="96"/>
      <c r="FL510" s="96"/>
      <c r="FM510" s="96"/>
      <c r="FN510" s="96"/>
      <c r="FO510" s="96"/>
      <c r="FP510" s="96"/>
      <c r="FQ510" s="96"/>
      <c r="FR510" s="96"/>
      <c r="FS510" s="96"/>
      <c r="FT510" s="96"/>
      <c r="FU510" s="96"/>
      <c r="FV510" s="96"/>
      <c r="FW510" s="96"/>
      <c r="FX510" s="96"/>
      <c r="FY510" s="96"/>
      <c r="FZ510" s="96"/>
      <c r="GA510" s="96"/>
      <c r="GB510" s="96"/>
      <c r="GC510" s="96"/>
      <c r="GD510" s="96"/>
      <c r="GE510" s="96"/>
      <c r="GF510" s="96"/>
      <c r="GG510" s="96"/>
      <c r="GH510" s="96"/>
      <c r="GI510" s="96"/>
      <c r="GJ510" s="96"/>
      <c r="GK510" s="96"/>
      <c r="GL510" s="96"/>
    </row>
    <row r="511" spans="28:194" s="91" customFormat="1"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6"/>
      <c r="DV511" s="96"/>
      <c r="DW511" s="96"/>
      <c r="DX511" s="96"/>
      <c r="DY511" s="96"/>
      <c r="DZ511" s="96"/>
      <c r="EA511" s="96"/>
      <c r="EB511" s="96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96"/>
      <c r="EZ511" s="96"/>
      <c r="FA511" s="96"/>
      <c r="FB511" s="96"/>
      <c r="FC511" s="96"/>
      <c r="FD511" s="96"/>
      <c r="FE511" s="96"/>
      <c r="FF511" s="96"/>
      <c r="FG511" s="96"/>
      <c r="FH511" s="96"/>
      <c r="FI511" s="96"/>
      <c r="FJ511" s="96"/>
      <c r="FK511" s="96"/>
      <c r="FL511" s="96"/>
      <c r="FM511" s="96"/>
      <c r="FN511" s="96"/>
      <c r="FO511" s="96"/>
      <c r="FP511" s="96"/>
      <c r="FQ511" s="96"/>
      <c r="FR511" s="96"/>
      <c r="FS511" s="96"/>
      <c r="FT511" s="96"/>
      <c r="FU511" s="96"/>
      <c r="FV511" s="96"/>
      <c r="FW511" s="96"/>
      <c r="FX511" s="96"/>
      <c r="FY511" s="96"/>
      <c r="FZ511" s="96"/>
      <c r="GA511" s="96"/>
      <c r="GB511" s="96"/>
      <c r="GC511" s="96"/>
      <c r="GD511" s="96"/>
      <c r="GE511" s="96"/>
      <c r="GF511" s="96"/>
      <c r="GG511" s="96"/>
      <c r="GH511" s="96"/>
      <c r="GI511" s="96"/>
      <c r="GJ511" s="96"/>
      <c r="GK511" s="96"/>
      <c r="GL511" s="96"/>
    </row>
    <row r="512" spans="28:194" s="91" customFormat="1"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6"/>
      <c r="DV512" s="96"/>
      <c r="DW512" s="96"/>
      <c r="DX512" s="96"/>
      <c r="DY512" s="96"/>
      <c r="DZ512" s="96"/>
      <c r="EA512" s="96"/>
      <c r="EB512" s="96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96"/>
      <c r="EZ512" s="96"/>
      <c r="FA512" s="96"/>
      <c r="FB512" s="96"/>
      <c r="FC512" s="96"/>
      <c r="FD512" s="96"/>
      <c r="FE512" s="96"/>
      <c r="FF512" s="96"/>
      <c r="FG512" s="96"/>
      <c r="FH512" s="96"/>
      <c r="FI512" s="96"/>
      <c r="FJ512" s="96"/>
      <c r="FK512" s="96"/>
      <c r="FL512" s="96"/>
      <c r="FM512" s="96"/>
      <c r="FN512" s="96"/>
      <c r="FO512" s="96"/>
      <c r="FP512" s="96"/>
      <c r="FQ512" s="96"/>
      <c r="FR512" s="96"/>
      <c r="FS512" s="96"/>
      <c r="FT512" s="96"/>
      <c r="FU512" s="96"/>
      <c r="FV512" s="96"/>
      <c r="FW512" s="96"/>
      <c r="FX512" s="96"/>
      <c r="FY512" s="96"/>
      <c r="FZ512" s="96"/>
      <c r="GA512" s="96"/>
      <c r="GB512" s="96"/>
      <c r="GC512" s="96"/>
      <c r="GD512" s="96"/>
      <c r="GE512" s="96"/>
      <c r="GF512" s="96"/>
      <c r="GG512" s="96"/>
      <c r="GH512" s="96"/>
      <c r="GI512" s="96"/>
      <c r="GJ512" s="96"/>
      <c r="GK512" s="96"/>
      <c r="GL512" s="96"/>
    </row>
    <row r="513" spans="28:194" s="91" customFormat="1"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6"/>
      <c r="DV513" s="96"/>
      <c r="DW513" s="96"/>
      <c r="DX513" s="96"/>
      <c r="DY513" s="96"/>
      <c r="DZ513" s="96"/>
      <c r="EA513" s="96"/>
      <c r="EB513" s="96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96"/>
      <c r="EZ513" s="96"/>
      <c r="FA513" s="96"/>
      <c r="FB513" s="96"/>
      <c r="FC513" s="96"/>
      <c r="FD513" s="96"/>
      <c r="FE513" s="96"/>
      <c r="FF513" s="96"/>
      <c r="FG513" s="96"/>
      <c r="FH513" s="96"/>
      <c r="FI513" s="96"/>
      <c r="FJ513" s="96"/>
      <c r="FK513" s="96"/>
      <c r="FL513" s="96"/>
      <c r="FM513" s="96"/>
      <c r="FN513" s="96"/>
      <c r="FO513" s="96"/>
      <c r="FP513" s="96"/>
      <c r="FQ513" s="96"/>
      <c r="FR513" s="96"/>
      <c r="FS513" s="96"/>
      <c r="FT513" s="96"/>
      <c r="FU513" s="96"/>
      <c r="FV513" s="96"/>
      <c r="FW513" s="96"/>
      <c r="FX513" s="96"/>
      <c r="FY513" s="96"/>
      <c r="FZ513" s="96"/>
      <c r="GA513" s="96"/>
      <c r="GB513" s="96"/>
      <c r="GC513" s="96"/>
      <c r="GD513" s="96"/>
      <c r="GE513" s="96"/>
      <c r="GF513" s="96"/>
      <c r="GG513" s="96"/>
      <c r="GH513" s="96"/>
      <c r="GI513" s="96"/>
      <c r="GJ513" s="96"/>
      <c r="GK513" s="96"/>
      <c r="GL513" s="96"/>
    </row>
    <row r="514" spans="28:194" s="91" customFormat="1"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6"/>
      <c r="DV514" s="96"/>
      <c r="DW514" s="96"/>
      <c r="DX514" s="96"/>
      <c r="DY514" s="96"/>
      <c r="DZ514" s="96"/>
      <c r="EA514" s="96"/>
      <c r="EB514" s="96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96"/>
      <c r="EZ514" s="96"/>
      <c r="FA514" s="96"/>
      <c r="FB514" s="96"/>
      <c r="FC514" s="96"/>
      <c r="FD514" s="96"/>
      <c r="FE514" s="96"/>
      <c r="FF514" s="96"/>
      <c r="FG514" s="96"/>
      <c r="FH514" s="96"/>
      <c r="FI514" s="96"/>
      <c r="FJ514" s="96"/>
      <c r="FK514" s="96"/>
      <c r="FL514" s="96"/>
      <c r="FM514" s="96"/>
      <c r="FN514" s="96"/>
      <c r="FO514" s="96"/>
      <c r="FP514" s="96"/>
      <c r="FQ514" s="96"/>
      <c r="FR514" s="96"/>
      <c r="FS514" s="96"/>
      <c r="FT514" s="96"/>
      <c r="FU514" s="96"/>
      <c r="FV514" s="96"/>
      <c r="FW514" s="96"/>
      <c r="FX514" s="96"/>
      <c r="FY514" s="96"/>
      <c r="FZ514" s="96"/>
      <c r="GA514" s="96"/>
      <c r="GB514" s="96"/>
      <c r="GC514" s="96"/>
      <c r="GD514" s="96"/>
      <c r="GE514" s="96"/>
      <c r="GF514" s="96"/>
      <c r="GG514" s="96"/>
      <c r="GH514" s="96"/>
      <c r="GI514" s="96"/>
      <c r="GJ514" s="96"/>
      <c r="GK514" s="96"/>
      <c r="GL514" s="96"/>
    </row>
    <row r="515" spans="28:194" s="91" customFormat="1"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6"/>
      <c r="DV515" s="96"/>
      <c r="DW515" s="96"/>
      <c r="DX515" s="96"/>
      <c r="DY515" s="96"/>
      <c r="DZ515" s="96"/>
      <c r="EA515" s="96"/>
      <c r="EB515" s="96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96"/>
      <c r="EZ515" s="96"/>
      <c r="FA515" s="96"/>
      <c r="FB515" s="96"/>
      <c r="FC515" s="96"/>
      <c r="FD515" s="96"/>
      <c r="FE515" s="96"/>
      <c r="FF515" s="96"/>
      <c r="FG515" s="96"/>
      <c r="FH515" s="96"/>
      <c r="FI515" s="96"/>
      <c r="FJ515" s="96"/>
      <c r="FK515" s="96"/>
      <c r="FL515" s="96"/>
      <c r="FM515" s="96"/>
      <c r="FN515" s="96"/>
      <c r="FO515" s="96"/>
      <c r="FP515" s="96"/>
      <c r="FQ515" s="96"/>
      <c r="FR515" s="96"/>
      <c r="FS515" s="96"/>
      <c r="FT515" s="96"/>
      <c r="FU515" s="96"/>
      <c r="FV515" s="96"/>
      <c r="FW515" s="96"/>
      <c r="FX515" s="96"/>
      <c r="FY515" s="96"/>
      <c r="FZ515" s="96"/>
      <c r="GA515" s="96"/>
      <c r="GB515" s="96"/>
      <c r="GC515" s="96"/>
      <c r="GD515" s="96"/>
      <c r="GE515" s="96"/>
      <c r="GF515" s="96"/>
      <c r="GG515" s="96"/>
      <c r="GH515" s="96"/>
      <c r="GI515" s="96"/>
      <c r="GJ515" s="96"/>
      <c r="GK515" s="96"/>
      <c r="GL515" s="96"/>
    </row>
    <row r="516" spans="28:194" s="91" customFormat="1"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6"/>
      <c r="DV516" s="96"/>
      <c r="DW516" s="96"/>
      <c r="DX516" s="96"/>
      <c r="DY516" s="96"/>
      <c r="DZ516" s="96"/>
      <c r="EA516" s="96"/>
      <c r="EB516" s="96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96"/>
      <c r="EZ516" s="96"/>
      <c r="FA516" s="96"/>
      <c r="FB516" s="96"/>
      <c r="FC516" s="96"/>
      <c r="FD516" s="96"/>
      <c r="FE516" s="96"/>
      <c r="FF516" s="96"/>
      <c r="FG516" s="96"/>
      <c r="FH516" s="96"/>
      <c r="FI516" s="96"/>
      <c r="FJ516" s="96"/>
      <c r="FK516" s="96"/>
      <c r="FL516" s="96"/>
      <c r="FM516" s="96"/>
      <c r="FN516" s="96"/>
      <c r="FO516" s="96"/>
      <c r="FP516" s="96"/>
      <c r="FQ516" s="96"/>
      <c r="FR516" s="96"/>
      <c r="FS516" s="96"/>
      <c r="FT516" s="96"/>
      <c r="FU516" s="96"/>
      <c r="FV516" s="96"/>
      <c r="FW516" s="96"/>
      <c r="FX516" s="96"/>
      <c r="FY516" s="96"/>
      <c r="FZ516" s="96"/>
      <c r="GA516" s="96"/>
      <c r="GB516" s="96"/>
      <c r="GC516" s="96"/>
      <c r="GD516" s="96"/>
      <c r="GE516" s="96"/>
      <c r="GF516" s="96"/>
      <c r="GG516" s="96"/>
      <c r="GH516" s="96"/>
      <c r="GI516" s="96"/>
      <c r="GJ516" s="96"/>
      <c r="GK516" s="96"/>
      <c r="GL516" s="96"/>
    </row>
    <row r="517" spans="28:194" s="91" customFormat="1"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6"/>
      <c r="DV517" s="96"/>
      <c r="DW517" s="96"/>
      <c r="DX517" s="96"/>
      <c r="DY517" s="96"/>
      <c r="DZ517" s="96"/>
      <c r="EA517" s="96"/>
      <c r="EB517" s="96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96"/>
      <c r="EZ517" s="96"/>
      <c r="FA517" s="96"/>
      <c r="FB517" s="96"/>
      <c r="FC517" s="96"/>
      <c r="FD517" s="96"/>
      <c r="FE517" s="96"/>
      <c r="FF517" s="96"/>
      <c r="FG517" s="96"/>
      <c r="FH517" s="96"/>
      <c r="FI517" s="96"/>
      <c r="FJ517" s="96"/>
      <c r="FK517" s="96"/>
      <c r="FL517" s="96"/>
      <c r="FM517" s="96"/>
      <c r="FN517" s="96"/>
      <c r="FO517" s="96"/>
      <c r="FP517" s="96"/>
      <c r="FQ517" s="96"/>
      <c r="FR517" s="96"/>
      <c r="FS517" s="96"/>
      <c r="FT517" s="96"/>
      <c r="FU517" s="96"/>
      <c r="FV517" s="96"/>
      <c r="FW517" s="96"/>
      <c r="FX517" s="96"/>
      <c r="FY517" s="96"/>
      <c r="FZ517" s="96"/>
      <c r="GA517" s="96"/>
      <c r="GB517" s="96"/>
      <c r="GC517" s="96"/>
      <c r="GD517" s="96"/>
      <c r="GE517" s="96"/>
      <c r="GF517" s="96"/>
      <c r="GG517" s="96"/>
      <c r="GH517" s="96"/>
      <c r="GI517" s="96"/>
      <c r="GJ517" s="96"/>
      <c r="GK517" s="96"/>
      <c r="GL517" s="96"/>
    </row>
    <row r="518" spans="28:194" s="91" customFormat="1"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6"/>
      <c r="DV518" s="96"/>
      <c r="DW518" s="96"/>
      <c r="DX518" s="96"/>
      <c r="DY518" s="96"/>
      <c r="DZ518" s="96"/>
      <c r="EA518" s="96"/>
      <c r="EB518" s="96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96"/>
      <c r="EZ518" s="96"/>
      <c r="FA518" s="96"/>
      <c r="FB518" s="96"/>
      <c r="FC518" s="96"/>
      <c r="FD518" s="96"/>
      <c r="FE518" s="96"/>
      <c r="FF518" s="96"/>
      <c r="FG518" s="96"/>
      <c r="FH518" s="96"/>
      <c r="FI518" s="96"/>
      <c r="FJ518" s="96"/>
      <c r="FK518" s="96"/>
      <c r="FL518" s="96"/>
      <c r="FM518" s="96"/>
      <c r="FN518" s="96"/>
      <c r="FO518" s="96"/>
      <c r="FP518" s="96"/>
      <c r="FQ518" s="96"/>
      <c r="FR518" s="96"/>
      <c r="FS518" s="96"/>
      <c r="FT518" s="96"/>
      <c r="FU518" s="96"/>
      <c r="FV518" s="96"/>
      <c r="FW518" s="96"/>
      <c r="FX518" s="96"/>
      <c r="FY518" s="96"/>
      <c r="FZ518" s="96"/>
      <c r="GA518" s="96"/>
      <c r="GB518" s="96"/>
      <c r="GC518" s="96"/>
      <c r="GD518" s="96"/>
      <c r="GE518" s="96"/>
      <c r="GF518" s="96"/>
      <c r="GG518" s="96"/>
      <c r="GH518" s="96"/>
      <c r="GI518" s="96"/>
      <c r="GJ518" s="96"/>
      <c r="GK518" s="96"/>
      <c r="GL518" s="96"/>
    </row>
    <row r="519" spans="28:194" s="91" customFormat="1"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6"/>
      <c r="DV519" s="96"/>
      <c r="DW519" s="96"/>
      <c r="DX519" s="96"/>
      <c r="DY519" s="96"/>
      <c r="DZ519" s="96"/>
      <c r="EA519" s="96"/>
      <c r="EB519" s="96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96"/>
      <c r="EZ519" s="96"/>
      <c r="FA519" s="96"/>
      <c r="FB519" s="96"/>
      <c r="FC519" s="96"/>
      <c r="FD519" s="96"/>
      <c r="FE519" s="96"/>
      <c r="FF519" s="96"/>
      <c r="FG519" s="96"/>
      <c r="FH519" s="96"/>
      <c r="FI519" s="96"/>
      <c r="FJ519" s="96"/>
      <c r="FK519" s="96"/>
      <c r="FL519" s="96"/>
      <c r="FM519" s="96"/>
      <c r="FN519" s="96"/>
      <c r="FO519" s="96"/>
      <c r="FP519" s="96"/>
      <c r="FQ519" s="96"/>
      <c r="FR519" s="96"/>
      <c r="FS519" s="96"/>
      <c r="FT519" s="96"/>
      <c r="FU519" s="96"/>
      <c r="FV519" s="96"/>
      <c r="FW519" s="96"/>
      <c r="FX519" s="96"/>
      <c r="FY519" s="96"/>
      <c r="FZ519" s="96"/>
      <c r="GA519" s="96"/>
      <c r="GB519" s="96"/>
      <c r="GC519" s="96"/>
      <c r="GD519" s="96"/>
      <c r="GE519" s="96"/>
      <c r="GF519" s="96"/>
      <c r="GG519" s="96"/>
      <c r="GH519" s="96"/>
      <c r="GI519" s="96"/>
      <c r="GJ519" s="96"/>
      <c r="GK519" s="96"/>
      <c r="GL519" s="96"/>
    </row>
    <row r="520" spans="28:194" s="91" customFormat="1"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6"/>
      <c r="DV520" s="96"/>
      <c r="DW520" s="96"/>
      <c r="DX520" s="96"/>
      <c r="DY520" s="96"/>
      <c r="DZ520" s="96"/>
      <c r="EA520" s="96"/>
      <c r="EB520" s="96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96"/>
      <c r="EZ520" s="96"/>
      <c r="FA520" s="96"/>
      <c r="FB520" s="96"/>
      <c r="FC520" s="96"/>
      <c r="FD520" s="96"/>
      <c r="FE520" s="96"/>
      <c r="FF520" s="96"/>
      <c r="FG520" s="96"/>
      <c r="FH520" s="96"/>
      <c r="FI520" s="96"/>
      <c r="FJ520" s="96"/>
      <c r="FK520" s="96"/>
      <c r="FL520" s="96"/>
      <c r="FM520" s="96"/>
      <c r="FN520" s="96"/>
      <c r="FO520" s="96"/>
      <c r="FP520" s="96"/>
      <c r="FQ520" s="96"/>
      <c r="FR520" s="96"/>
      <c r="FS520" s="96"/>
      <c r="FT520" s="96"/>
      <c r="FU520" s="96"/>
      <c r="FV520" s="96"/>
      <c r="FW520" s="96"/>
      <c r="FX520" s="96"/>
      <c r="FY520" s="96"/>
      <c r="FZ520" s="96"/>
      <c r="GA520" s="96"/>
      <c r="GB520" s="96"/>
      <c r="GC520" s="96"/>
      <c r="GD520" s="96"/>
      <c r="GE520" s="96"/>
      <c r="GF520" s="96"/>
      <c r="GG520" s="96"/>
      <c r="GH520" s="96"/>
      <c r="GI520" s="96"/>
      <c r="GJ520" s="96"/>
      <c r="GK520" s="96"/>
      <c r="GL520" s="96"/>
    </row>
    <row r="521" spans="28:194" s="91" customFormat="1"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  <c r="CT521" s="96"/>
      <c r="CU521" s="96"/>
      <c r="CV521" s="96"/>
      <c r="CW521" s="96"/>
      <c r="CX521" s="96"/>
      <c r="CY521" s="96"/>
      <c r="CZ521" s="96"/>
      <c r="DA521" s="96"/>
      <c r="DB521" s="96"/>
      <c r="DC521" s="96"/>
      <c r="DD521" s="96"/>
      <c r="DE521" s="96"/>
      <c r="DF521" s="96"/>
      <c r="DG521" s="96"/>
      <c r="DH521" s="96"/>
      <c r="DI521" s="96"/>
      <c r="DJ521" s="96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6"/>
      <c r="DV521" s="96"/>
      <c r="DW521" s="96"/>
      <c r="DX521" s="96"/>
      <c r="DY521" s="96"/>
      <c r="DZ521" s="96"/>
      <c r="EA521" s="96"/>
      <c r="EB521" s="96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96"/>
      <c r="EZ521" s="96"/>
      <c r="FA521" s="96"/>
      <c r="FB521" s="96"/>
      <c r="FC521" s="96"/>
      <c r="FD521" s="96"/>
      <c r="FE521" s="96"/>
      <c r="FF521" s="96"/>
      <c r="FG521" s="96"/>
      <c r="FH521" s="96"/>
      <c r="FI521" s="96"/>
      <c r="FJ521" s="96"/>
      <c r="FK521" s="96"/>
      <c r="FL521" s="96"/>
      <c r="FM521" s="96"/>
      <c r="FN521" s="96"/>
      <c r="FO521" s="96"/>
      <c r="FP521" s="96"/>
      <c r="FQ521" s="96"/>
      <c r="FR521" s="96"/>
      <c r="FS521" s="96"/>
      <c r="FT521" s="96"/>
      <c r="FU521" s="96"/>
      <c r="FV521" s="96"/>
      <c r="FW521" s="96"/>
      <c r="FX521" s="96"/>
      <c r="FY521" s="96"/>
      <c r="FZ521" s="96"/>
      <c r="GA521" s="96"/>
      <c r="GB521" s="96"/>
      <c r="GC521" s="96"/>
      <c r="GD521" s="96"/>
      <c r="GE521" s="96"/>
      <c r="GF521" s="96"/>
      <c r="GG521" s="96"/>
      <c r="GH521" s="96"/>
      <c r="GI521" s="96"/>
      <c r="GJ521" s="96"/>
      <c r="GK521" s="96"/>
      <c r="GL521" s="96"/>
    </row>
    <row r="522" spans="28:194" s="91" customFormat="1"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  <c r="CT522" s="96"/>
      <c r="CU522" s="96"/>
      <c r="CV522" s="96"/>
      <c r="CW522" s="96"/>
      <c r="CX522" s="96"/>
      <c r="CY522" s="96"/>
      <c r="CZ522" s="96"/>
      <c r="DA522" s="96"/>
      <c r="DB522" s="96"/>
      <c r="DC522" s="96"/>
      <c r="DD522" s="96"/>
      <c r="DE522" s="96"/>
      <c r="DF522" s="96"/>
      <c r="DG522" s="96"/>
      <c r="DH522" s="96"/>
      <c r="DI522" s="96"/>
      <c r="DJ522" s="96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6"/>
      <c r="DV522" s="96"/>
      <c r="DW522" s="96"/>
      <c r="DX522" s="96"/>
      <c r="DY522" s="96"/>
      <c r="DZ522" s="96"/>
      <c r="EA522" s="96"/>
      <c r="EB522" s="96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96"/>
      <c r="EZ522" s="96"/>
      <c r="FA522" s="96"/>
      <c r="FB522" s="96"/>
      <c r="FC522" s="96"/>
      <c r="FD522" s="96"/>
      <c r="FE522" s="96"/>
      <c r="FF522" s="96"/>
      <c r="FG522" s="96"/>
      <c r="FH522" s="96"/>
      <c r="FI522" s="96"/>
      <c r="FJ522" s="96"/>
      <c r="FK522" s="96"/>
      <c r="FL522" s="96"/>
      <c r="FM522" s="96"/>
      <c r="FN522" s="96"/>
      <c r="FO522" s="96"/>
      <c r="FP522" s="96"/>
      <c r="FQ522" s="96"/>
      <c r="FR522" s="96"/>
      <c r="FS522" s="96"/>
      <c r="FT522" s="96"/>
      <c r="FU522" s="96"/>
      <c r="FV522" s="96"/>
      <c r="FW522" s="96"/>
      <c r="FX522" s="96"/>
      <c r="FY522" s="96"/>
      <c r="FZ522" s="96"/>
      <c r="GA522" s="96"/>
      <c r="GB522" s="96"/>
      <c r="GC522" s="96"/>
      <c r="GD522" s="96"/>
      <c r="GE522" s="96"/>
      <c r="GF522" s="96"/>
      <c r="GG522" s="96"/>
      <c r="GH522" s="96"/>
      <c r="GI522" s="96"/>
      <c r="GJ522" s="96"/>
      <c r="GK522" s="96"/>
      <c r="GL522" s="96"/>
    </row>
    <row r="523" spans="28:194" s="91" customFormat="1"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  <c r="CT523" s="96"/>
      <c r="CU523" s="96"/>
      <c r="CV523" s="96"/>
      <c r="CW523" s="96"/>
      <c r="CX523" s="96"/>
      <c r="CY523" s="96"/>
      <c r="CZ523" s="96"/>
      <c r="DA523" s="96"/>
      <c r="DB523" s="96"/>
      <c r="DC523" s="96"/>
      <c r="DD523" s="96"/>
      <c r="DE523" s="96"/>
      <c r="DF523" s="96"/>
      <c r="DG523" s="96"/>
      <c r="DH523" s="96"/>
      <c r="DI523" s="96"/>
      <c r="DJ523" s="96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6"/>
      <c r="DV523" s="96"/>
      <c r="DW523" s="96"/>
      <c r="DX523" s="96"/>
      <c r="DY523" s="96"/>
      <c r="DZ523" s="96"/>
      <c r="EA523" s="96"/>
      <c r="EB523" s="96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96"/>
      <c r="EZ523" s="96"/>
      <c r="FA523" s="96"/>
      <c r="FB523" s="96"/>
      <c r="FC523" s="96"/>
      <c r="FD523" s="96"/>
      <c r="FE523" s="96"/>
      <c r="FF523" s="96"/>
      <c r="FG523" s="96"/>
      <c r="FH523" s="96"/>
      <c r="FI523" s="96"/>
      <c r="FJ523" s="96"/>
      <c r="FK523" s="96"/>
      <c r="FL523" s="96"/>
      <c r="FM523" s="96"/>
      <c r="FN523" s="96"/>
      <c r="FO523" s="96"/>
      <c r="FP523" s="96"/>
      <c r="FQ523" s="96"/>
      <c r="FR523" s="96"/>
      <c r="FS523" s="96"/>
      <c r="FT523" s="96"/>
      <c r="FU523" s="96"/>
      <c r="FV523" s="96"/>
      <c r="FW523" s="96"/>
      <c r="FX523" s="96"/>
      <c r="FY523" s="96"/>
      <c r="FZ523" s="96"/>
      <c r="GA523" s="96"/>
      <c r="GB523" s="96"/>
      <c r="GC523" s="96"/>
      <c r="GD523" s="96"/>
      <c r="GE523" s="96"/>
      <c r="GF523" s="96"/>
      <c r="GG523" s="96"/>
      <c r="GH523" s="96"/>
      <c r="GI523" s="96"/>
      <c r="GJ523" s="96"/>
      <c r="GK523" s="96"/>
      <c r="GL523" s="96"/>
    </row>
    <row r="524" spans="28:194" s="91" customFormat="1"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  <c r="CT524" s="96"/>
      <c r="CU524" s="96"/>
      <c r="CV524" s="96"/>
      <c r="CW524" s="96"/>
      <c r="CX524" s="96"/>
      <c r="CY524" s="96"/>
      <c r="CZ524" s="96"/>
      <c r="DA524" s="96"/>
      <c r="DB524" s="96"/>
      <c r="DC524" s="96"/>
      <c r="DD524" s="96"/>
      <c r="DE524" s="96"/>
      <c r="DF524" s="96"/>
      <c r="DG524" s="96"/>
      <c r="DH524" s="96"/>
      <c r="DI524" s="96"/>
      <c r="DJ524" s="96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6"/>
      <c r="DV524" s="96"/>
      <c r="DW524" s="96"/>
      <c r="DX524" s="96"/>
      <c r="DY524" s="96"/>
      <c r="DZ524" s="96"/>
      <c r="EA524" s="96"/>
      <c r="EB524" s="96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96"/>
      <c r="EZ524" s="96"/>
      <c r="FA524" s="96"/>
      <c r="FB524" s="96"/>
      <c r="FC524" s="96"/>
      <c r="FD524" s="96"/>
      <c r="FE524" s="96"/>
      <c r="FF524" s="96"/>
      <c r="FG524" s="96"/>
      <c r="FH524" s="96"/>
      <c r="FI524" s="96"/>
      <c r="FJ524" s="96"/>
      <c r="FK524" s="96"/>
      <c r="FL524" s="96"/>
      <c r="FM524" s="96"/>
      <c r="FN524" s="96"/>
      <c r="FO524" s="96"/>
      <c r="FP524" s="96"/>
      <c r="FQ524" s="96"/>
      <c r="FR524" s="96"/>
      <c r="FS524" s="96"/>
      <c r="FT524" s="96"/>
      <c r="FU524" s="96"/>
      <c r="FV524" s="96"/>
      <c r="FW524" s="96"/>
      <c r="FX524" s="96"/>
      <c r="FY524" s="96"/>
      <c r="FZ524" s="96"/>
      <c r="GA524" s="96"/>
      <c r="GB524" s="96"/>
      <c r="GC524" s="96"/>
      <c r="GD524" s="96"/>
      <c r="GE524" s="96"/>
      <c r="GF524" s="96"/>
      <c r="GG524" s="96"/>
      <c r="GH524" s="96"/>
      <c r="GI524" s="96"/>
      <c r="GJ524" s="96"/>
      <c r="GK524" s="96"/>
      <c r="GL524" s="96"/>
    </row>
    <row r="525" spans="28:194" s="91" customFormat="1"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6"/>
      <c r="DV525" s="96"/>
      <c r="DW525" s="96"/>
      <c r="DX525" s="96"/>
      <c r="DY525" s="96"/>
      <c r="DZ525" s="96"/>
      <c r="EA525" s="96"/>
      <c r="EB525" s="96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96"/>
      <c r="EZ525" s="96"/>
      <c r="FA525" s="96"/>
      <c r="FB525" s="96"/>
      <c r="FC525" s="96"/>
      <c r="FD525" s="96"/>
      <c r="FE525" s="96"/>
      <c r="FF525" s="96"/>
      <c r="FG525" s="96"/>
      <c r="FH525" s="96"/>
      <c r="FI525" s="96"/>
      <c r="FJ525" s="96"/>
      <c r="FK525" s="96"/>
      <c r="FL525" s="96"/>
      <c r="FM525" s="96"/>
      <c r="FN525" s="96"/>
      <c r="FO525" s="96"/>
      <c r="FP525" s="96"/>
      <c r="FQ525" s="96"/>
      <c r="FR525" s="96"/>
      <c r="FS525" s="96"/>
      <c r="FT525" s="96"/>
      <c r="FU525" s="96"/>
      <c r="FV525" s="96"/>
      <c r="FW525" s="96"/>
      <c r="FX525" s="96"/>
      <c r="FY525" s="96"/>
      <c r="FZ525" s="96"/>
      <c r="GA525" s="96"/>
      <c r="GB525" s="96"/>
      <c r="GC525" s="96"/>
      <c r="GD525" s="96"/>
      <c r="GE525" s="96"/>
      <c r="GF525" s="96"/>
      <c r="GG525" s="96"/>
      <c r="GH525" s="96"/>
      <c r="GI525" s="96"/>
      <c r="GJ525" s="96"/>
      <c r="GK525" s="96"/>
      <c r="GL525" s="96"/>
    </row>
    <row r="526" spans="28:194" s="91" customFormat="1"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  <c r="CT526" s="96"/>
      <c r="CU526" s="96"/>
      <c r="CV526" s="96"/>
      <c r="CW526" s="96"/>
      <c r="CX526" s="96"/>
      <c r="CY526" s="96"/>
      <c r="CZ526" s="96"/>
      <c r="DA526" s="96"/>
      <c r="DB526" s="96"/>
      <c r="DC526" s="96"/>
      <c r="DD526" s="96"/>
      <c r="DE526" s="96"/>
      <c r="DF526" s="96"/>
      <c r="DG526" s="96"/>
      <c r="DH526" s="96"/>
      <c r="DI526" s="96"/>
      <c r="DJ526" s="96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6"/>
      <c r="DV526" s="96"/>
      <c r="DW526" s="96"/>
      <c r="DX526" s="96"/>
      <c r="DY526" s="96"/>
      <c r="DZ526" s="96"/>
      <c r="EA526" s="96"/>
      <c r="EB526" s="96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96"/>
      <c r="EZ526" s="96"/>
      <c r="FA526" s="96"/>
      <c r="FB526" s="96"/>
      <c r="FC526" s="96"/>
      <c r="FD526" s="96"/>
      <c r="FE526" s="96"/>
      <c r="FF526" s="96"/>
      <c r="FG526" s="96"/>
      <c r="FH526" s="96"/>
      <c r="FI526" s="96"/>
      <c r="FJ526" s="96"/>
      <c r="FK526" s="96"/>
      <c r="FL526" s="96"/>
      <c r="FM526" s="96"/>
      <c r="FN526" s="96"/>
      <c r="FO526" s="96"/>
      <c r="FP526" s="96"/>
      <c r="FQ526" s="96"/>
      <c r="FR526" s="96"/>
      <c r="FS526" s="96"/>
      <c r="FT526" s="96"/>
      <c r="FU526" s="96"/>
      <c r="FV526" s="96"/>
      <c r="FW526" s="96"/>
      <c r="FX526" s="96"/>
      <c r="FY526" s="96"/>
      <c r="FZ526" s="96"/>
      <c r="GA526" s="96"/>
      <c r="GB526" s="96"/>
      <c r="GC526" s="96"/>
      <c r="GD526" s="96"/>
      <c r="GE526" s="96"/>
      <c r="GF526" s="96"/>
      <c r="GG526" s="96"/>
      <c r="GH526" s="96"/>
      <c r="GI526" s="96"/>
      <c r="GJ526" s="96"/>
      <c r="GK526" s="96"/>
      <c r="GL526" s="96"/>
    </row>
    <row r="527" spans="28:194" s="91" customFormat="1"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6"/>
      <c r="DV527" s="96"/>
      <c r="DW527" s="96"/>
      <c r="DX527" s="96"/>
      <c r="DY527" s="96"/>
      <c r="DZ527" s="96"/>
      <c r="EA527" s="96"/>
      <c r="EB527" s="96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96"/>
      <c r="EZ527" s="96"/>
      <c r="FA527" s="96"/>
      <c r="FB527" s="96"/>
      <c r="FC527" s="96"/>
      <c r="FD527" s="96"/>
      <c r="FE527" s="96"/>
      <c r="FF527" s="96"/>
      <c r="FG527" s="96"/>
      <c r="FH527" s="96"/>
      <c r="FI527" s="96"/>
      <c r="FJ527" s="96"/>
      <c r="FK527" s="96"/>
      <c r="FL527" s="96"/>
      <c r="FM527" s="96"/>
      <c r="FN527" s="96"/>
      <c r="FO527" s="96"/>
      <c r="FP527" s="96"/>
      <c r="FQ527" s="96"/>
      <c r="FR527" s="96"/>
      <c r="FS527" s="96"/>
      <c r="FT527" s="96"/>
      <c r="FU527" s="96"/>
      <c r="FV527" s="96"/>
      <c r="FW527" s="96"/>
      <c r="FX527" s="96"/>
      <c r="FY527" s="96"/>
      <c r="FZ527" s="96"/>
      <c r="GA527" s="96"/>
      <c r="GB527" s="96"/>
      <c r="GC527" s="96"/>
      <c r="GD527" s="96"/>
      <c r="GE527" s="96"/>
      <c r="GF527" s="96"/>
      <c r="GG527" s="96"/>
      <c r="GH527" s="96"/>
      <c r="GI527" s="96"/>
      <c r="GJ527" s="96"/>
      <c r="GK527" s="96"/>
      <c r="GL527" s="96"/>
    </row>
    <row r="528" spans="28:194" s="91" customFormat="1"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  <c r="CT528" s="96"/>
      <c r="CU528" s="96"/>
      <c r="CV528" s="96"/>
      <c r="CW528" s="96"/>
      <c r="CX528" s="96"/>
      <c r="CY528" s="96"/>
      <c r="CZ528" s="96"/>
      <c r="DA528" s="96"/>
      <c r="DB528" s="96"/>
      <c r="DC528" s="96"/>
      <c r="DD528" s="96"/>
      <c r="DE528" s="96"/>
      <c r="DF528" s="96"/>
      <c r="DG528" s="96"/>
      <c r="DH528" s="96"/>
      <c r="DI528" s="96"/>
      <c r="DJ528" s="96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</row>
    <row r="529" spans="28:194" s="91" customFormat="1"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  <c r="CT529" s="96"/>
      <c r="CU529" s="96"/>
      <c r="CV529" s="96"/>
      <c r="CW529" s="96"/>
      <c r="CX529" s="96"/>
      <c r="CY529" s="96"/>
      <c r="CZ529" s="96"/>
      <c r="DA529" s="96"/>
      <c r="DB529" s="96"/>
      <c r="DC529" s="96"/>
      <c r="DD529" s="96"/>
      <c r="DE529" s="96"/>
      <c r="DF529" s="96"/>
      <c r="DG529" s="96"/>
      <c r="DH529" s="96"/>
      <c r="DI529" s="96"/>
      <c r="DJ529" s="96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</row>
    <row r="530" spans="28:194" s="91" customFormat="1"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</row>
    <row r="531" spans="28:194" s="91" customFormat="1"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  <c r="CT531" s="96"/>
      <c r="CU531" s="96"/>
      <c r="CV531" s="96"/>
      <c r="CW531" s="96"/>
      <c r="CX531" s="96"/>
      <c r="CY531" s="96"/>
      <c r="CZ531" s="96"/>
      <c r="DA531" s="96"/>
      <c r="DB531" s="96"/>
      <c r="DC531" s="96"/>
      <c r="DD531" s="96"/>
      <c r="DE531" s="96"/>
      <c r="DF531" s="96"/>
      <c r="DG531" s="96"/>
      <c r="DH531" s="96"/>
      <c r="DI531" s="96"/>
      <c r="DJ531" s="96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6"/>
      <c r="DV531" s="96"/>
      <c r="DW531" s="96"/>
      <c r="DX531" s="96"/>
      <c r="DY531" s="96"/>
      <c r="DZ531" s="96"/>
      <c r="EA531" s="96"/>
      <c r="EB531" s="96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96"/>
      <c r="EZ531" s="96"/>
      <c r="FA531" s="96"/>
      <c r="FB531" s="96"/>
      <c r="FC531" s="96"/>
      <c r="FD531" s="96"/>
      <c r="FE531" s="96"/>
      <c r="FF531" s="96"/>
      <c r="FG531" s="96"/>
      <c r="FH531" s="96"/>
      <c r="FI531" s="96"/>
      <c r="FJ531" s="96"/>
      <c r="FK531" s="96"/>
      <c r="FL531" s="96"/>
      <c r="FM531" s="96"/>
      <c r="FN531" s="96"/>
      <c r="FO531" s="96"/>
      <c r="FP531" s="96"/>
      <c r="FQ531" s="96"/>
      <c r="FR531" s="96"/>
      <c r="FS531" s="96"/>
      <c r="FT531" s="96"/>
      <c r="FU531" s="96"/>
      <c r="FV531" s="96"/>
      <c r="FW531" s="96"/>
      <c r="FX531" s="96"/>
      <c r="FY531" s="96"/>
      <c r="FZ531" s="96"/>
      <c r="GA531" s="96"/>
      <c r="GB531" s="96"/>
      <c r="GC531" s="96"/>
      <c r="GD531" s="96"/>
      <c r="GE531" s="96"/>
      <c r="GF531" s="96"/>
      <c r="GG531" s="96"/>
      <c r="GH531" s="96"/>
      <c r="GI531" s="96"/>
      <c r="GJ531" s="96"/>
      <c r="GK531" s="96"/>
      <c r="GL531" s="96"/>
    </row>
    <row r="532" spans="28:194" s="91" customFormat="1"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  <c r="CT532" s="96"/>
      <c r="CU532" s="96"/>
      <c r="CV532" s="96"/>
      <c r="CW532" s="96"/>
      <c r="CX532" s="96"/>
      <c r="CY532" s="96"/>
      <c r="CZ532" s="96"/>
      <c r="DA532" s="96"/>
      <c r="DB532" s="96"/>
      <c r="DC532" s="96"/>
      <c r="DD532" s="96"/>
      <c r="DE532" s="96"/>
      <c r="DF532" s="96"/>
      <c r="DG532" s="96"/>
      <c r="DH532" s="96"/>
      <c r="DI532" s="96"/>
      <c r="DJ532" s="96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6"/>
      <c r="DV532" s="96"/>
      <c r="DW532" s="96"/>
      <c r="DX532" s="96"/>
      <c r="DY532" s="96"/>
      <c r="DZ532" s="96"/>
      <c r="EA532" s="96"/>
      <c r="EB532" s="96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96"/>
      <c r="EZ532" s="96"/>
      <c r="FA532" s="96"/>
      <c r="FB532" s="96"/>
      <c r="FC532" s="96"/>
      <c r="FD532" s="96"/>
      <c r="FE532" s="96"/>
      <c r="FF532" s="96"/>
      <c r="FG532" s="96"/>
      <c r="FH532" s="96"/>
      <c r="FI532" s="96"/>
      <c r="FJ532" s="96"/>
      <c r="FK532" s="96"/>
      <c r="FL532" s="96"/>
      <c r="FM532" s="96"/>
      <c r="FN532" s="96"/>
      <c r="FO532" s="96"/>
      <c r="FP532" s="96"/>
      <c r="FQ532" s="96"/>
      <c r="FR532" s="96"/>
      <c r="FS532" s="96"/>
      <c r="FT532" s="96"/>
      <c r="FU532" s="96"/>
      <c r="FV532" s="96"/>
      <c r="FW532" s="96"/>
      <c r="FX532" s="96"/>
      <c r="FY532" s="96"/>
      <c r="FZ532" s="96"/>
      <c r="GA532" s="96"/>
      <c r="GB532" s="96"/>
      <c r="GC532" s="96"/>
      <c r="GD532" s="96"/>
      <c r="GE532" s="96"/>
      <c r="GF532" s="96"/>
      <c r="GG532" s="96"/>
      <c r="GH532" s="96"/>
      <c r="GI532" s="96"/>
      <c r="GJ532" s="96"/>
      <c r="GK532" s="96"/>
      <c r="GL532" s="96"/>
    </row>
    <row r="533" spans="28:194" s="91" customFormat="1"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</row>
    <row r="534" spans="28:194" s="91" customFormat="1"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96"/>
      <c r="CJ534" s="96"/>
      <c r="CK534" s="96"/>
      <c r="CL534" s="96"/>
      <c r="CM534" s="96"/>
      <c r="CN534" s="96"/>
      <c r="CO534" s="96"/>
      <c r="CP534" s="96"/>
      <c r="CQ534" s="96"/>
      <c r="CR534" s="96"/>
      <c r="CS534" s="96"/>
      <c r="CT534" s="96"/>
      <c r="CU534" s="96"/>
      <c r="CV534" s="96"/>
      <c r="CW534" s="96"/>
      <c r="CX534" s="96"/>
      <c r="CY534" s="96"/>
      <c r="CZ534" s="96"/>
      <c r="DA534" s="96"/>
      <c r="DB534" s="96"/>
      <c r="DC534" s="96"/>
      <c r="DD534" s="96"/>
      <c r="DE534" s="96"/>
      <c r="DF534" s="96"/>
      <c r="DG534" s="96"/>
      <c r="DH534" s="96"/>
      <c r="DI534" s="96"/>
      <c r="DJ534" s="96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6"/>
      <c r="DV534" s="96"/>
      <c r="DW534" s="96"/>
      <c r="DX534" s="96"/>
      <c r="DY534" s="96"/>
      <c r="DZ534" s="96"/>
      <c r="EA534" s="96"/>
      <c r="EB534" s="96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96"/>
      <c r="EZ534" s="96"/>
      <c r="FA534" s="96"/>
      <c r="FB534" s="96"/>
      <c r="FC534" s="96"/>
      <c r="FD534" s="96"/>
      <c r="FE534" s="96"/>
      <c r="FF534" s="96"/>
      <c r="FG534" s="96"/>
      <c r="FH534" s="96"/>
      <c r="FI534" s="96"/>
      <c r="FJ534" s="96"/>
      <c r="FK534" s="96"/>
      <c r="FL534" s="96"/>
      <c r="FM534" s="96"/>
      <c r="FN534" s="96"/>
      <c r="FO534" s="96"/>
      <c r="FP534" s="96"/>
      <c r="FQ534" s="96"/>
      <c r="FR534" s="96"/>
      <c r="FS534" s="96"/>
      <c r="FT534" s="96"/>
      <c r="FU534" s="96"/>
      <c r="FV534" s="96"/>
      <c r="FW534" s="96"/>
      <c r="FX534" s="96"/>
      <c r="FY534" s="96"/>
      <c r="FZ534" s="96"/>
      <c r="GA534" s="96"/>
      <c r="GB534" s="96"/>
      <c r="GC534" s="96"/>
      <c r="GD534" s="96"/>
      <c r="GE534" s="96"/>
      <c r="GF534" s="96"/>
      <c r="GG534" s="96"/>
      <c r="GH534" s="96"/>
      <c r="GI534" s="96"/>
      <c r="GJ534" s="96"/>
      <c r="GK534" s="96"/>
      <c r="GL534" s="96"/>
    </row>
    <row r="535" spans="28:194" s="91" customFormat="1"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  <c r="CT535" s="96"/>
      <c r="CU535" s="96"/>
      <c r="CV535" s="96"/>
      <c r="CW535" s="96"/>
      <c r="CX535" s="96"/>
      <c r="CY535" s="96"/>
      <c r="CZ535" s="96"/>
      <c r="DA535" s="96"/>
      <c r="DB535" s="96"/>
      <c r="DC535" s="96"/>
      <c r="DD535" s="96"/>
      <c r="DE535" s="96"/>
      <c r="DF535" s="96"/>
      <c r="DG535" s="96"/>
      <c r="DH535" s="96"/>
      <c r="DI535" s="96"/>
      <c r="DJ535" s="96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6"/>
      <c r="DV535" s="96"/>
      <c r="DW535" s="96"/>
      <c r="DX535" s="96"/>
      <c r="DY535" s="96"/>
      <c r="DZ535" s="96"/>
      <c r="EA535" s="96"/>
      <c r="EB535" s="96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96"/>
      <c r="EZ535" s="96"/>
      <c r="FA535" s="96"/>
      <c r="FB535" s="96"/>
      <c r="FC535" s="96"/>
      <c r="FD535" s="96"/>
      <c r="FE535" s="96"/>
      <c r="FF535" s="96"/>
      <c r="FG535" s="96"/>
      <c r="FH535" s="96"/>
      <c r="FI535" s="96"/>
      <c r="FJ535" s="96"/>
      <c r="FK535" s="96"/>
      <c r="FL535" s="96"/>
      <c r="FM535" s="96"/>
      <c r="FN535" s="96"/>
      <c r="FO535" s="96"/>
      <c r="FP535" s="96"/>
      <c r="FQ535" s="96"/>
      <c r="FR535" s="96"/>
      <c r="FS535" s="96"/>
      <c r="FT535" s="96"/>
      <c r="FU535" s="96"/>
      <c r="FV535" s="96"/>
      <c r="FW535" s="96"/>
      <c r="FX535" s="96"/>
      <c r="FY535" s="96"/>
      <c r="FZ535" s="96"/>
      <c r="GA535" s="96"/>
      <c r="GB535" s="96"/>
      <c r="GC535" s="96"/>
      <c r="GD535" s="96"/>
      <c r="GE535" s="96"/>
      <c r="GF535" s="96"/>
      <c r="GG535" s="96"/>
      <c r="GH535" s="96"/>
      <c r="GI535" s="96"/>
      <c r="GJ535" s="96"/>
      <c r="GK535" s="96"/>
      <c r="GL535" s="96"/>
    </row>
    <row r="536" spans="28:194" s="91" customFormat="1"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  <c r="CT536" s="96"/>
      <c r="CU536" s="96"/>
      <c r="CV536" s="96"/>
      <c r="CW536" s="96"/>
      <c r="CX536" s="96"/>
      <c r="CY536" s="96"/>
      <c r="CZ536" s="96"/>
      <c r="DA536" s="96"/>
      <c r="DB536" s="96"/>
      <c r="DC536" s="96"/>
      <c r="DD536" s="96"/>
      <c r="DE536" s="96"/>
      <c r="DF536" s="96"/>
      <c r="DG536" s="96"/>
      <c r="DH536" s="96"/>
      <c r="DI536" s="96"/>
      <c r="DJ536" s="96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6"/>
      <c r="DV536" s="96"/>
      <c r="DW536" s="96"/>
      <c r="DX536" s="96"/>
      <c r="DY536" s="96"/>
      <c r="DZ536" s="96"/>
      <c r="EA536" s="96"/>
      <c r="EB536" s="96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96"/>
      <c r="EZ536" s="96"/>
      <c r="FA536" s="96"/>
      <c r="FB536" s="96"/>
      <c r="FC536" s="96"/>
      <c r="FD536" s="96"/>
      <c r="FE536" s="96"/>
      <c r="FF536" s="96"/>
      <c r="FG536" s="96"/>
      <c r="FH536" s="96"/>
      <c r="FI536" s="96"/>
      <c r="FJ536" s="96"/>
      <c r="FK536" s="96"/>
      <c r="FL536" s="96"/>
      <c r="FM536" s="96"/>
      <c r="FN536" s="96"/>
      <c r="FO536" s="96"/>
      <c r="FP536" s="96"/>
      <c r="FQ536" s="96"/>
      <c r="FR536" s="96"/>
      <c r="FS536" s="96"/>
      <c r="FT536" s="96"/>
      <c r="FU536" s="96"/>
      <c r="FV536" s="96"/>
      <c r="FW536" s="96"/>
      <c r="FX536" s="96"/>
      <c r="FY536" s="96"/>
      <c r="FZ536" s="96"/>
      <c r="GA536" s="96"/>
      <c r="GB536" s="96"/>
      <c r="GC536" s="96"/>
      <c r="GD536" s="96"/>
      <c r="GE536" s="96"/>
      <c r="GF536" s="96"/>
      <c r="GG536" s="96"/>
      <c r="GH536" s="96"/>
      <c r="GI536" s="96"/>
      <c r="GJ536" s="96"/>
      <c r="GK536" s="96"/>
      <c r="GL536" s="96"/>
    </row>
    <row r="537" spans="28:194" s="91" customFormat="1"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  <c r="CT537" s="96"/>
      <c r="CU537" s="96"/>
      <c r="CV537" s="96"/>
      <c r="CW537" s="96"/>
      <c r="CX537" s="96"/>
      <c r="CY537" s="96"/>
      <c r="CZ537" s="96"/>
      <c r="DA537" s="96"/>
      <c r="DB537" s="96"/>
      <c r="DC537" s="96"/>
      <c r="DD537" s="96"/>
      <c r="DE537" s="96"/>
      <c r="DF537" s="96"/>
      <c r="DG537" s="96"/>
      <c r="DH537" s="96"/>
      <c r="DI537" s="96"/>
      <c r="DJ537" s="96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6"/>
      <c r="DV537" s="96"/>
      <c r="DW537" s="96"/>
      <c r="DX537" s="96"/>
      <c r="DY537" s="96"/>
      <c r="DZ537" s="96"/>
      <c r="EA537" s="96"/>
      <c r="EB537" s="96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96"/>
      <c r="EZ537" s="96"/>
      <c r="FA537" s="96"/>
      <c r="FB537" s="96"/>
      <c r="FC537" s="96"/>
      <c r="FD537" s="96"/>
      <c r="FE537" s="96"/>
      <c r="FF537" s="96"/>
      <c r="FG537" s="96"/>
      <c r="FH537" s="96"/>
      <c r="FI537" s="96"/>
      <c r="FJ537" s="96"/>
      <c r="FK537" s="96"/>
      <c r="FL537" s="96"/>
      <c r="FM537" s="96"/>
      <c r="FN537" s="96"/>
      <c r="FO537" s="96"/>
      <c r="FP537" s="96"/>
      <c r="FQ537" s="96"/>
      <c r="FR537" s="96"/>
      <c r="FS537" s="96"/>
      <c r="FT537" s="96"/>
      <c r="FU537" s="96"/>
      <c r="FV537" s="96"/>
      <c r="FW537" s="96"/>
      <c r="FX537" s="96"/>
      <c r="FY537" s="96"/>
      <c r="FZ537" s="96"/>
      <c r="GA537" s="96"/>
      <c r="GB537" s="96"/>
      <c r="GC537" s="96"/>
      <c r="GD537" s="96"/>
      <c r="GE537" s="96"/>
      <c r="GF537" s="96"/>
      <c r="GG537" s="96"/>
      <c r="GH537" s="96"/>
      <c r="GI537" s="96"/>
      <c r="GJ537" s="96"/>
      <c r="GK537" s="96"/>
      <c r="GL537" s="96"/>
    </row>
    <row r="538" spans="28:194" s="91" customFormat="1"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  <c r="CT538" s="96"/>
      <c r="CU538" s="96"/>
      <c r="CV538" s="96"/>
      <c r="CW538" s="96"/>
      <c r="CX538" s="96"/>
      <c r="CY538" s="96"/>
      <c r="CZ538" s="96"/>
      <c r="DA538" s="96"/>
      <c r="DB538" s="96"/>
      <c r="DC538" s="96"/>
      <c r="DD538" s="96"/>
      <c r="DE538" s="96"/>
      <c r="DF538" s="96"/>
      <c r="DG538" s="96"/>
      <c r="DH538" s="96"/>
      <c r="DI538" s="96"/>
      <c r="DJ538" s="96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6"/>
      <c r="DV538" s="96"/>
      <c r="DW538" s="96"/>
      <c r="DX538" s="96"/>
      <c r="DY538" s="96"/>
      <c r="DZ538" s="96"/>
      <c r="EA538" s="96"/>
      <c r="EB538" s="96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96"/>
      <c r="EZ538" s="96"/>
      <c r="FA538" s="96"/>
      <c r="FB538" s="96"/>
      <c r="FC538" s="96"/>
      <c r="FD538" s="96"/>
      <c r="FE538" s="96"/>
      <c r="FF538" s="96"/>
      <c r="FG538" s="96"/>
      <c r="FH538" s="96"/>
      <c r="FI538" s="96"/>
      <c r="FJ538" s="96"/>
      <c r="FK538" s="96"/>
      <c r="FL538" s="96"/>
      <c r="FM538" s="96"/>
      <c r="FN538" s="96"/>
      <c r="FO538" s="96"/>
      <c r="FP538" s="96"/>
      <c r="FQ538" s="96"/>
      <c r="FR538" s="96"/>
      <c r="FS538" s="96"/>
      <c r="FT538" s="96"/>
      <c r="FU538" s="96"/>
      <c r="FV538" s="96"/>
      <c r="FW538" s="96"/>
      <c r="FX538" s="96"/>
      <c r="FY538" s="96"/>
      <c r="FZ538" s="96"/>
      <c r="GA538" s="96"/>
      <c r="GB538" s="96"/>
      <c r="GC538" s="96"/>
      <c r="GD538" s="96"/>
      <c r="GE538" s="96"/>
      <c r="GF538" s="96"/>
      <c r="GG538" s="96"/>
      <c r="GH538" s="96"/>
      <c r="GI538" s="96"/>
      <c r="GJ538" s="96"/>
      <c r="GK538" s="96"/>
      <c r="GL538" s="96"/>
    </row>
    <row r="539" spans="28:194" s="91" customFormat="1"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</row>
    <row r="540" spans="28:194" s="91" customFormat="1"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</row>
    <row r="541" spans="28:194" s="91" customFormat="1"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</row>
    <row r="542" spans="28:194" s="91" customFormat="1"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</row>
    <row r="543" spans="28:194" s="91" customFormat="1"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  <c r="CT543" s="96"/>
      <c r="CU543" s="96"/>
      <c r="CV543" s="96"/>
      <c r="CW543" s="96"/>
      <c r="CX543" s="96"/>
      <c r="CY543" s="96"/>
      <c r="CZ543" s="96"/>
      <c r="DA543" s="96"/>
      <c r="DB543" s="96"/>
      <c r="DC543" s="96"/>
      <c r="DD543" s="96"/>
      <c r="DE543" s="96"/>
      <c r="DF543" s="96"/>
      <c r="DG543" s="96"/>
      <c r="DH543" s="96"/>
      <c r="DI543" s="96"/>
      <c r="DJ543" s="96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6"/>
      <c r="DV543" s="96"/>
      <c r="DW543" s="96"/>
      <c r="DX543" s="96"/>
      <c r="DY543" s="96"/>
      <c r="DZ543" s="96"/>
      <c r="EA543" s="96"/>
      <c r="EB543" s="96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96"/>
      <c r="EZ543" s="96"/>
      <c r="FA543" s="96"/>
      <c r="FB543" s="96"/>
      <c r="FC543" s="96"/>
      <c r="FD543" s="96"/>
      <c r="FE543" s="96"/>
      <c r="FF543" s="96"/>
      <c r="FG543" s="96"/>
      <c r="FH543" s="96"/>
      <c r="FI543" s="96"/>
      <c r="FJ543" s="96"/>
      <c r="FK543" s="96"/>
      <c r="FL543" s="96"/>
      <c r="FM543" s="96"/>
      <c r="FN543" s="96"/>
      <c r="FO543" s="96"/>
      <c r="FP543" s="96"/>
      <c r="FQ543" s="96"/>
      <c r="FR543" s="96"/>
      <c r="FS543" s="96"/>
      <c r="FT543" s="96"/>
      <c r="FU543" s="96"/>
      <c r="FV543" s="96"/>
      <c r="FW543" s="96"/>
      <c r="FX543" s="96"/>
      <c r="FY543" s="96"/>
      <c r="FZ543" s="96"/>
      <c r="GA543" s="96"/>
      <c r="GB543" s="96"/>
      <c r="GC543" s="96"/>
      <c r="GD543" s="96"/>
      <c r="GE543" s="96"/>
      <c r="GF543" s="96"/>
      <c r="GG543" s="96"/>
      <c r="GH543" s="96"/>
      <c r="GI543" s="96"/>
      <c r="GJ543" s="96"/>
      <c r="GK543" s="96"/>
      <c r="GL543" s="96"/>
    </row>
    <row r="544" spans="28:194" s="91" customFormat="1"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</row>
    <row r="545" spans="28:194" s="91" customFormat="1"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</row>
    <row r="546" spans="28:194" s="91" customFormat="1"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</row>
    <row r="547" spans="28:194" s="91" customFormat="1"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</row>
    <row r="548" spans="28:194" s="91" customFormat="1"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</row>
    <row r="549" spans="28:194" s="91" customFormat="1"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</row>
    <row r="550" spans="28:194" s="91" customFormat="1"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</row>
    <row r="551" spans="28:194" s="91" customFormat="1"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</row>
    <row r="552" spans="28:194" s="91" customFormat="1"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</row>
    <row r="553" spans="28:194" s="91" customFormat="1"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  <c r="CT553" s="96"/>
      <c r="CU553" s="96"/>
      <c r="CV553" s="96"/>
      <c r="CW553" s="96"/>
      <c r="CX553" s="96"/>
      <c r="CY553" s="96"/>
      <c r="CZ553" s="96"/>
      <c r="DA553" s="96"/>
      <c r="DB553" s="96"/>
      <c r="DC553" s="96"/>
      <c r="DD553" s="96"/>
      <c r="DE553" s="96"/>
      <c r="DF553" s="96"/>
      <c r="DG553" s="96"/>
      <c r="DH553" s="96"/>
      <c r="DI553" s="96"/>
      <c r="DJ553" s="96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6"/>
      <c r="DV553" s="96"/>
      <c r="DW553" s="96"/>
      <c r="DX553" s="96"/>
      <c r="DY553" s="96"/>
      <c r="DZ553" s="96"/>
      <c r="EA553" s="96"/>
      <c r="EB553" s="96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96"/>
      <c r="EZ553" s="96"/>
      <c r="FA553" s="96"/>
      <c r="FB553" s="96"/>
      <c r="FC553" s="96"/>
      <c r="FD553" s="96"/>
      <c r="FE553" s="96"/>
      <c r="FF553" s="96"/>
      <c r="FG553" s="96"/>
      <c r="FH553" s="96"/>
      <c r="FI553" s="96"/>
      <c r="FJ553" s="96"/>
      <c r="FK553" s="96"/>
      <c r="FL553" s="96"/>
      <c r="FM553" s="96"/>
      <c r="FN553" s="96"/>
      <c r="FO553" s="96"/>
      <c r="FP553" s="96"/>
      <c r="FQ553" s="96"/>
      <c r="FR553" s="96"/>
      <c r="FS553" s="96"/>
      <c r="FT553" s="96"/>
      <c r="FU553" s="96"/>
      <c r="FV553" s="96"/>
      <c r="FW553" s="96"/>
      <c r="FX553" s="96"/>
      <c r="FY553" s="96"/>
      <c r="FZ553" s="96"/>
      <c r="GA553" s="96"/>
      <c r="GB553" s="96"/>
      <c r="GC553" s="96"/>
      <c r="GD553" s="96"/>
      <c r="GE553" s="96"/>
      <c r="GF553" s="96"/>
      <c r="GG553" s="96"/>
      <c r="GH553" s="96"/>
      <c r="GI553" s="96"/>
      <c r="GJ553" s="96"/>
      <c r="GK553" s="96"/>
      <c r="GL553" s="96"/>
    </row>
    <row r="554" spans="28:194" s="91" customFormat="1"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  <c r="CT554" s="96"/>
      <c r="CU554" s="96"/>
      <c r="CV554" s="96"/>
      <c r="CW554" s="96"/>
      <c r="CX554" s="96"/>
      <c r="CY554" s="96"/>
      <c r="CZ554" s="96"/>
      <c r="DA554" s="96"/>
      <c r="DB554" s="96"/>
      <c r="DC554" s="96"/>
      <c r="DD554" s="96"/>
      <c r="DE554" s="96"/>
      <c r="DF554" s="96"/>
      <c r="DG554" s="96"/>
      <c r="DH554" s="96"/>
      <c r="DI554" s="96"/>
      <c r="DJ554" s="96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6"/>
      <c r="DV554" s="96"/>
      <c r="DW554" s="96"/>
      <c r="DX554" s="96"/>
      <c r="DY554" s="96"/>
      <c r="DZ554" s="96"/>
      <c r="EA554" s="96"/>
      <c r="EB554" s="96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96"/>
      <c r="EZ554" s="96"/>
      <c r="FA554" s="96"/>
      <c r="FB554" s="96"/>
      <c r="FC554" s="96"/>
      <c r="FD554" s="96"/>
      <c r="FE554" s="96"/>
      <c r="FF554" s="96"/>
      <c r="FG554" s="96"/>
      <c r="FH554" s="96"/>
      <c r="FI554" s="96"/>
      <c r="FJ554" s="96"/>
      <c r="FK554" s="96"/>
      <c r="FL554" s="96"/>
      <c r="FM554" s="96"/>
      <c r="FN554" s="96"/>
      <c r="FO554" s="96"/>
      <c r="FP554" s="96"/>
      <c r="FQ554" s="96"/>
      <c r="FR554" s="96"/>
      <c r="FS554" s="96"/>
      <c r="FT554" s="96"/>
      <c r="FU554" s="96"/>
      <c r="FV554" s="96"/>
      <c r="FW554" s="96"/>
      <c r="FX554" s="96"/>
      <c r="FY554" s="96"/>
      <c r="FZ554" s="96"/>
      <c r="GA554" s="96"/>
      <c r="GB554" s="96"/>
      <c r="GC554" s="96"/>
      <c r="GD554" s="96"/>
      <c r="GE554" s="96"/>
      <c r="GF554" s="96"/>
      <c r="GG554" s="96"/>
      <c r="GH554" s="96"/>
      <c r="GI554" s="96"/>
      <c r="GJ554" s="96"/>
      <c r="GK554" s="96"/>
      <c r="GL554" s="96"/>
    </row>
  </sheetData>
  <sheetProtection algorithmName="SHA-512" hashValue="1tk3pdXc2QQqtY52MjDaTqr4Oiok0TtQxuDThH6gwRUvMKxGaS4N+9NxMNdusK66AJWi5a8BlDJK4adfK4gdsw==" saltValue="hw3z1ijm6SMDvaQgIvnFZg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Z565"/>
  <sheetViews>
    <sheetView topLeftCell="A4" zoomScaleNormal="100" workbookViewId="0">
      <selection activeCell="C5" sqref="C5"/>
    </sheetView>
  </sheetViews>
  <sheetFormatPr baseColWidth="10" defaultRowHeight="13"/>
  <cols>
    <col min="1" max="1" width="24.1640625" style="77" customWidth="1"/>
    <col min="2" max="2" width="14.83203125" style="77" bestFit="1" customWidth="1"/>
    <col min="3" max="3" width="15.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1" customWidth="1"/>
    <col min="38" max="156" width="10.83203125" style="91"/>
    <col min="157" max="16384" width="10.83203125" style="77"/>
  </cols>
  <sheetData>
    <row r="1" spans="1:156" s="91" customFormat="1" ht="14">
      <c r="A1" s="90" t="s">
        <v>55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</row>
    <row r="2" spans="1:156" s="91" customFormat="1" ht="14">
      <c r="A2" s="92" t="s">
        <v>190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</row>
    <row r="3" spans="1:156" s="91" customFormat="1" ht="15" thickBot="1">
      <c r="A3" s="90"/>
      <c r="B3" s="93"/>
      <c r="C3" s="90"/>
      <c r="D3" s="90"/>
      <c r="E3" s="90"/>
      <c r="F3" s="90"/>
      <c r="G3" s="90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</row>
    <row r="4" spans="1:156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</row>
    <row r="5" spans="1:156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</row>
    <row r="6" spans="1:156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</row>
    <row r="7" spans="1:156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</row>
    <row r="8" spans="1:156" s="94" customFormat="1" ht="23" customHeight="1">
      <c r="A8" s="431" t="str">
        <f>'NSW Apr 2017'!D2</f>
        <v>Jemena Sydney</v>
      </c>
      <c r="B8" s="86" t="str">
        <f>'NSW Apr 2017'!F2</f>
        <v>AGL</v>
      </c>
      <c r="C8" s="86" t="str">
        <f>'NSW Apr 2017'!G2</f>
        <v>Regulated</v>
      </c>
      <c r="D8" s="119">
        <f>365*'NSW Apr 2017'!H2/100</f>
        <v>235.27899999999997</v>
      </c>
      <c r="E8" s="120">
        <f>IF($C$5*'NSW Apr 2017'!AK2/'NSW Apr 2017'!AI2&gt;='NSW Apr 2017'!J2,('NSW Apr 2017'!J2*'NSW Apr 2017'!O2/100)*'NSW Apr 2017'!AI2,($C$5*'NSW Apr 2017'!AK2/'NSW Apr 2017'!AI2*'NSW Apr 2017'!O2/100)*'NSW Apr 2017'!AI2)</f>
        <v>138.42048000000003</v>
      </c>
      <c r="F8" s="121">
        <f>IF($C$5*'NSW Apr 2017'!AK2/'NSW Apr 2017'!AI2&lt;'NSW Apr 2017'!J2,0,IF($C$5*'NSW Apr 2017'!AK2/'NSW Apr 2017'!AI2&lt;='NSW Apr 2017'!K2,($C$5*'NSW Apr 2017'!AK2/'NSW Apr 2017'!AI2-'NSW Apr 2017'!J2)*('NSW Apr 2017'!P2/100)*'NSW Apr 2017'!AI2,('NSW Apr 2017'!K2-'NSW Apr 2017'!J2)*('NSW Apr 2017'!P2/100)*'NSW Apr 2017'!AI2))</f>
        <v>92.862390000000005</v>
      </c>
      <c r="G8" s="119">
        <f>IF($C$5*'NSW Apr 2017'!AK2/'NSW Apr 2017'!AI2&lt;'NSW Apr 2017'!K2,0,IF($C$5*'NSW Apr 2017'!AK2/'NSW Apr 2017'!AI2&lt;='NSW Apr 2017'!L2,($C$5*'NSW Apr 2017'!AK2/'NSW Apr 2017'!AI2-'NSW Apr 2017'!K2)*('NSW Apr 2017'!Q2/100)*'NSW Apr 2017'!AI2,('NSW Apr 2017'!L2-'NSW Apr 2017'!K2)*('NSW Apr 2017'!Q2/100)*'NSW Apr 2017'!AI2))</f>
        <v>207.98811000000001</v>
      </c>
      <c r="H8" s="120">
        <f>IF($C$5*'NSW Apr 2017'!AK2/'NSW Apr 2017'!AI2&lt;'NSW Apr 2017'!L2,0,IF($C$5*'NSW Apr 2017'!AK2/'NSW Apr 2017'!AI2&lt;='NSW Apr 2017'!M2,($C$5*'NSW Apr 2017'!AK2/'NSW Apr 2017'!AI2-'NSW Apr 2017'!L2)*('NSW Apr 2017'!R2/100)*'NSW Apr 2017'!AI2,('NSW Apr 2017'!M2-'NSW Apr 2017'!L2)*('NSW Apr 2017'!R2/100)*'NSW Apr 2017'!AI2))</f>
        <v>779.38474999999994</v>
      </c>
      <c r="I8" s="120">
        <f>IF($C$5*'NSW Apr 2017'!AK2/'NSW Apr 2017'!AI2&lt;'NSW Apr 2017'!M2,0,IF($C$5*'NSW Apr 2017'!AK2/'NSW Apr 2017'!AI2&lt;='NSW Apr 2017'!N2,($C$5*'NSW Apr 2017'!AK2/'NSW Apr 2017'!AI2-'NSW Apr 2017'!M2)*('NSW Apr 2017'!S2/100)*'NSW Apr 2017'!AI2,('NSW Apr 2017'!N2-'NSW Apr 2017'!M2)*('NSW Apr 2017'!S2/100)*'NSW Apr 2017'!AI2))</f>
        <v>0</v>
      </c>
      <c r="J8" s="119">
        <f>IF(($C$5*'NSW Apr 2017'!AK2/'NSW Apr 2017'!AI2&gt;'NSW Apr 2017'!N2),($C$5*'NSW Apr 2017'!AK2/'NSW Apr 2017'!AI2-'NSW Apr 2017'!N2)*'NSW Apr 2017'!T2/100*'NSW Apr 2017'!AI2,0)</f>
        <v>0</v>
      </c>
      <c r="K8" s="119">
        <f>IF($C$5*'NSW Apr 2017'!AL2/'NSW Apr 2017'!AJ2&gt;='NSW Apr 2017'!J2,('NSW Apr 2017'!J2*'NSW Apr 2017'!U2/100)*'NSW Apr 2017'!AJ2,($C$5*'NSW Apr 2017'!AL2/'NSW Apr 2017'!AJ2*'NSW Apr 2017'!U2/100)*'NSW Apr 2017'!AJ2)</f>
        <v>138.42048000000003</v>
      </c>
      <c r="L8" s="119">
        <f>IF($C$5*'NSW Apr 2017'!AL2/'NSW Apr 2017'!AJ2&lt;'NSW Apr 2017'!J2,0,IF($C$5*'NSW Apr 2017'!AL2/'NSW Apr 2017'!AJ2&lt;='NSW Apr 2017'!K2,($C$5*'NSW Apr 2017'!AL2/'NSW Apr 2017'!AJ2-'NSW Apr 2017'!J2)*('NSW Apr 2017'!V2/100)*'NSW Apr 2017'!AJ2,('NSW Apr 2017'!K2-'NSW Apr 2017'!J2)*('NSW Apr 2017'!V2/100)*'NSW Apr 2017'!AJ2))</f>
        <v>92.862390000000005</v>
      </c>
      <c r="M8" s="119">
        <f>IF($C$5*'NSW Apr 2017'!AL2/'NSW Apr 2017'!AJ2&lt;'NSW Apr 2017'!K2,0,IF($C$5*'NSW Apr 2017'!AL2/'NSW Apr 2017'!AJ2&lt;='NSW Apr 2017'!L2,($C$5*'NSW Apr 2017'!AL2/'NSW Apr 2017'!AJ2-'NSW Apr 2017'!K2)*('NSW Apr 2017'!W2/100)*'NSW Apr 2017'!AJ2,('NSW Apr 2017'!L2-'NSW Apr 2017'!K2)*('NSW Apr 2017'!W2/100)*'NSW Apr 2017'!AJ2))</f>
        <v>207.98811000000001</v>
      </c>
      <c r="N8" s="119">
        <f>IF($C$5*'NSW Apr 2017'!AL2/'NSW Apr 2017'!AJ2&lt;'NSW Apr 2017'!L2,0,IF($C$5*'NSW Apr 2017'!AL2/'NSW Apr 2017'!AJ2&lt;='NSW Apr 2017'!M2,($C$5*'NSW Apr 2017'!AL2/'NSW Apr 2017'!AJ2-'NSW Apr 2017'!L2)*('NSW Apr 2017'!X2/100)*'NSW Apr 2017'!AJ2,('NSW Apr 2017'!M2-'NSW Apr 2017'!L2)*('NSW Apr 2017'!X2/100)*'NSW Apr 2017'!AJ2))</f>
        <v>779.38474999999994</v>
      </c>
      <c r="O8" s="119">
        <f>IF($C$5*'NSW Apr 2017'!AL2/'NSW Apr 2017'!AJ2&lt;'NSW Apr 2017'!M2,0,IF($C$5*'NSW Apr 2017'!AL2/'NSW Apr 2017'!AJ2&lt;='NSW Apr 2017'!N2,($C$5*'NSW Apr 2017'!AL2/'NSW Apr 2017'!AJ2-'NSW Apr 2017'!M2)*('NSW Apr 2017'!Y2/100)*'NSW Apr 2017'!AJ2,('NSW Apr 2017'!N2-'NSW Apr 2017'!M2)*('NSW Apr 2017'!Y2/100)*'NSW Apr 2017'!AJ2))</f>
        <v>0</v>
      </c>
      <c r="P8" s="119">
        <f>IF(($C$5*'NSW Apr 2017'!AL2/'NSW Apr 2017'!AJ2&gt;'NSW Apr 2017'!N2),($C$5*'NSW Apr 2017'!AL2/'NSW Apr 2017'!AJ2-'NSW Apr 2017'!N2)*'NSW Apr 2017'!Z2/100*'NSW Apr 2017'!AJ3,0)</f>
        <v>0</v>
      </c>
      <c r="Q8" s="122">
        <f>SUM(D8:P8)</f>
        <v>2672.5904599999999</v>
      </c>
      <c r="R8" s="86">
        <f>'NSW Apr 2017'!AM2</f>
        <v>0</v>
      </c>
      <c r="S8" s="86">
        <f>'NSW Apr 2017'!AN2</f>
        <v>0</v>
      </c>
      <c r="T8" s="86">
        <f>'NSW Apr 2017'!AO2</f>
        <v>0</v>
      </c>
      <c r="U8" s="86">
        <f>'NSW Apr 2017'!AP2</f>
        <v>0</v>
      </c>
      <c r="V8" s="123">
        <f>Q8</f>
        <v>2672.5904599999999</v>
      </c>
      <c r="W8" s="123">
        <f>V8</f>
        <v>2672.5904599999999</v>
      </c>
      <c r="X8" s="122">
        <f>V8*1.1</f>
        <v>2939.849506</v>
      </c>
      <c r="Y8" s="122">
        <f>W8*1.1</f>
        <v>2939.849506</v>
      </c>
      <c r="Z8" s="124">
        <f>'NSW Apr 2017'!AW2</f>
        <v>0</v>
      </c>
      <c r="AA8" s="125" t="str">
        <f>'NSW Apr 2017'!AX2</f>
        <v>n</v>
      </c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</row>
    <row r="9" spans="1:156" ht="23" customHeight="1">
      <c r="A9" s="431"/>
      <c r="B9" s="86" t="str">
        <f>'NSW Apr 2017'!F3</f>
        <v>AGL</v>
      </c>
      <c r="C9" s="86" t="str">
        <f>'NSW Apr 2017'!G3</f>
        <v>Business Savers</v>
      </c>
      <c r="D9" s="119">
        <f>365*'NSW Apr 2017'!H3/100</f>
        <v>235.27899999999997</v>
      </c>
      <c r="E9" s="120">
        <f>IF($C$5*'NSW Apr 2017'!AK3/'NSW Apr 2017'!AI3&gt;='NSW Apr 2017'!J3,('NSW Apr 2017'!J3*'NSW Apr 2017'!O3/100)*'NSW Apr 2017'!AI3,($C$5*'NSW Apr 2017'!AK3/'NSW Apr 2017'!AI3*'NSW Apr 2017'!O3/100)*'NSW Apr 2017'!AI3)</f>
        <v>138.42048000000003</v>
      </c>
      <c r="F9" s="121">
        <f>IF($C$5*'NSW Apr 2017'!AK3/'NSW Apr 2017'!AI3&lt;'NSW Apr 2017'!J3,0,IF($C$5*'NSW Apr 2017'!AK3/'NSW Apr 2017'!AI3&lt;='NSW Apr 2017'!K3,($C$5*'NSW Apr 2017'!AK3/'NSW Apr 2017'!AI3-'NSW Apr 2017'!J3)*('NSW Apr 2017'!P3/100)*'NSW Apr 2017'!AI3,('NSW Apr 2017'!K3-'NSW Apr 2017'!J3)*('NSW Apr 2017'!P3/100)*'NSW Apr 2017'!AI3))</f>
        <v>92.862390000000005</v>
      </c>
      <c r="G9" s="119">
        <f>IF($C$5*'NSW Apr 2017'!AK3/'NSW Apr 2017'!AI3&lt;'NSW Apr 2017'!K3,0,IF($C$5*'NSW Apr 2017'!AK3/'NSW Apr 2017'!AI3&lt;='NSW Apr 2017'!L3,($C$5*'NSW Apr 2017'!AK3/'NSW Apr 2017'!AI3-'NSW Apr 2017'!K3)*('NSW Apr 2017'!Q3/100)*'NSW Apr 2017'!AI3,('NSW Apr 2017'!L3-'NSW Apr 2017'!K3)*('NSW Apr 2017'!Q3/100)*'NSW Apr 2017'!AI3))</f>
        <v>207.98811000000001</v>
      </c>
      <c r="H9" s="120">
        <f>IF($C$5*'NSW Apr 2017'!AK3/'NSW Apr 2017'!AI3&lt;'NSW Apr 2017'!L3,0,IF($C$5*'NSW Apr 2017'!AK3/'NSW Apr 2017'!AI3&lt;='NSW Apr 2017'!M3,($C$5*'NSW Apr 2017'!AK3/'NSW Apr 2017'!AI3-'NSW Apr 2017'!L3)*('NSW Apr 2017'!R3/100)*'NSW Apr 2017'!AI3,('NSW Apr 2017'!M3-'NSW Apr 2017'!L3)*('NSW Apr 2017'!R3/100)*'NSW Apr 2017'!AI3))</f>
        <v>779.38474999999994</v>
      </c>
      <c r="I9" s="120">
        <f>IF($C$5*'NSW Apr 2017'!AK3/'NSW Apr 2017'!AI3&lt;'NSW Apr 2017'!M3,0,IF($C$5*'NSW Apr 2017'!AK3/'NSW Apr 2017'!AI3&lt;='NSW Apr 2017'!N3,($C$5*'NSW Apr 2017'!AK3/'NSW Apr 2017'!AI3-'NSW Apr 2017'!M3)*('NSW Apr 2017'!S3/100)*'NSW Apr 2017'!AI3,('NSW Apr 2017'!N3-'NSW Apr 2017'!M3)*('NSW Apr 2017'!S3/100)*'NSW Apr 2017'!AI3))</f>
        <v>0</v>
      </c>
      <c r="J9" s="119">
        <f>IF(($C$5*'NSW Apr 2017'!AK3/'NSW Apr 2017'!AI3&gt;'NSW Apr 2017'!N3),($C$5*'NSW Apr 2017'!AK3/'NSW Apr 2017'!AI3-'NSW Apr 2017'!N3)*'NSW Apr 2017'!T3/100*'NSW Apr 2017'!AI3,0)</f>
        <v>0</v>
      </c>
      <c r="K9" s="119">
        <f>IF($C$5*'NSW Apr 2017'!AL3/'NSW Apr 2017'!AJ3&gt;='NSW Apr 2017'!J3,('NSW Apr 2017'!J3*'NSW Apr 2017'!U3/100)*'NSW Apr 2017'!AJ3,($C$5*'NSW Apr 2017'!AL3/'NSW Apr 2017'!AJ3*'NSW Apr 2017'!U3/100)*'NSW Apr 2017'!AJ3)</f>
        <v>138.42048000000003</v>
      </c>
      <c r="L9" s="119">
        <f>IF($C$5*'NSW Apr 2017'!AL3/'NSW Apr 2017'!AJ3&lt;'NSW Apr 2017'!J3,0,IF($C$5*'NSW Apr 2017'!AL3/'NSW Apr 2017'!AJ3&lt;='NSW Apr 2017'!K3,($C$5*'NSW Apr 2017'!AL3/'NSW Apr 2017'!AJ3-'NSW Apr 2017'!J3)*('NSW Apr 2017'!V3/100)*'NSW Apr 2017'!AJ3,('NSW Apr 2017'!K3-'NSW Apr 2017'!J3)*('NSW Apr 2017'!V3/100)*'NSW Apr 2017'!AJ3))</f>
        <v>92.862390000000005</v>
      </c>
      <c r="M9" s="119">
        <f>IF($C$5*'NSW Apr 2017'!AL3/'NSW Apr 2017'!AJ3&lt;'NSW Apr 2017'!K3,0,IF($C$5*'NSW Apr 2017'!AL3/'NSW Apr 2017'!AJ3&lt;='NSW Apr 2017'!L3,($C$5*'NSW Apr 2017'!AL3/'NSW Apr 2017'!AJ3-'NSW Apr 2017'!K3)*('NSW Apr 2017'!W3/100)*'NSW Apr 2017'!AJ3,('NSW Apr 2017'!L3-'NSW Apr 2017'!K3)*('NSW Apr 2017'!W3/100)*'NSW Apr 2017'!AJ3))</f>
        <v>207.98811000000001</v>
      </c>
      <c r="N9" s="119">
        <f>IF($C$5*'NSW Apr 2017'!AL3/'NSW Apr 2017'!AJ3&lt;'NSW Apr 2017'!L3,0,IF($C$5*'NSW Apr 2017'!AL3/'NSW Apr 2017'!AJ3&lt;='NSW Apr 2017'!M3,($C$5*'NSW Apr 2017'!AL3/'NSW Apr 2017'!AJ3-'NSW Apr 2017'!L3)*('NSW Apr 2017'!X3/100)*'NSW Apr 2017'!AJ3,('NSW Apr 2017'!M3-'NSW Apr 2017'!L3)*('NSW Apr 2017'!X3/100)*'NSW Apr 2017'!AJ3))</f>
        <v>779.38474999999994</v>
      </c>
      <c r="O9" s="119">
        <f>IF($C$5*'NSW Apr 2017'!AL3/'NSW Apr 2017'!AJ3&lt;'NSW Apr 2017'!M3,0,IF($C$5*'NSW Apr 2017'!AL3/'NSW Apr 2017'!AJ3&lt;='NSW Apr 2017'!N3,($C$5*'NSW Apr 2017'!AL3/'NSW Apr 2017'!AJ3-'NSW Apr 2017'!M3)*('NSW Apr 2017'!Y3/100)*'NSW Apr 2017'!AJ3,('NSW Apr 2017'!N3-'NSW Apr 2017'!M3)*('NSW Apr 2017'!Y3/100)*'NSW Apr 2017'!AJ3))</f>
        <v>0</v>
      </c>
      <c r="P9" s="119">
        <f>IF(($C$5*'NSW Apr 2017'!AL3/'NSW Apr 2017'!AJ3&gt;'NSW Apr 2017'!N3),($C$5*'NSW Apr 2017'!AL3/'NSW Apr 2017'!AJ3-'NSW Apr 2017'!N3)*'NSW Apr 2017'!Z3/100*'NSW Apr 2017'!AJ4,0)</f>
        <v>0</v>
      </c>
      <c r="Q9" s="122">
        <f>SUM(D9:P9)</f>
        <v>2672.5904599999999</v>
      </c>
      <c r="R9" s="86">
        <f>'NSW Apr 2017'!AM3</f>
        <v>0</v>
      </c>
      <c r="S9" s="86">
        <f>'NSW Apr 2017'!AN3</f>
        <v>14</v>
      </c>
      <c r="T9" s="86">
        <f>'NSW Apr 2017'!AO3</f>
        <v>0</v>
      </c>
      <c r="U9" s="130">
        <f>'NSW Apr 2017'!AP3</f>
        <v>0</v>
      </c>
      <c r="V9" s="145">
        <f>(Q9-(Q9-D9)*S9/100)</f>
        <v>2331.3668555999998</v>
      </c>
      <c r="W9" s="145">
        <f>V9</f>
        <v>2331.3668555999998</v>
      </c>
      <c r="X9" s="122">
        <f t="shared" ref="X9:Y39" si="0">V9*1.1</f>
        <v>2564.5035411600002</v>
      </c>
      <c r="Y9" s="122">
        <f t="shared" si="0"/>
        <v>2564.5035411600002</v>
      </c>
      <c r="Z9" s="133">
        <f>'NSW Apr 2017'!AW3</f>
        <v>0</v>
      </c>
      <c r="AA9" s="125" t="str">
        <f>'NSW Apr 2017'!AX3</f>
        <v>n</v>
      </c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</row>
    <row r="10" spans="1:156" s="85" customFormat="1" ht="23" customHeight="1">
      <c r="A10" s="431"/>
      <c r="B10" s="86" t="str">
        <f>'NSW Apr 2017'!F4</f>
        <v>Covau</v>
      </c>
      <c r="C10" s="86" t="str">
        <f>'NSW Apr 2017'!G4</f>
        <v>Rate Saver</v>
      </c>
      <c r="D10" s="119">
        <f>365*'NSW Apr 2017'!H4/100</f>
        <v>240.86349999999999</v>
      </c>
      <c r="E10" s="120">
        <f>IF($C$5*'NSW Apr 2017'!AK4/'NSW Apr 2017'!AI4&gt;='NSW Apr 2017'!J4,('NSW Apr 2017'!J4*'NSW Apr 2017'!O4/100)*'NSW Apr 2017'!AI4,($C$5*'NSW Apr 2017'!AK4/'NSW Apr 2017'!AI4*'NSW Apr 2017'!O4/100)*'NSW Apr 2017'!AI4)</f>
        <v>150.65160000000003</v>
      </c>
      <c r="F10" s="121">
        <f>IF($C$5*'NSW Apr 2017'!AK4/'NSW Apr 2017'!AI4&lt;'NSW Apr 2017'!J4,0,IF($C$5*'NSW Apr 2017'!AK4/'NSW Apr 2017'!AI4&lt;='NSW Apr 2017'!K4,($C$5*'NSW Apr 2017'!AK4/'NSW Apr 2017'!AI4-'NSW Apr 2017'!J4)*('NSW Apr 2017'!P4/100)*'NSW Apr 2017'!AI4,('NSW Apr 2017'!K4-'NSW Apr 2017'!J4)*('NSW Apr 2017'!P4/100)*'NSW Apr 2017'!AI4))</f>
        <v>98.329200000000014</v>
      </c>
      <c r="G10" s="119">
        <f>IF($C$5*'NSW Apr 2017'!AK4/'NSW Apr 2017'!AI4&lt;'NSW Apr 2017'!K4,0,IF($C$5*'NSW Apr 2017'!AK4/'NSW Apr 2017'!AI4&lt;='NSW Apr 2017'!L4,($C$5*'NSW Apr 2017'!AK4/'NSW Apr 2017'!AI4-'NSW Apr 2017'!K4)*('NSW Apr 2017'!Q4/100)*'NSW Apr 2017'!AI4,('NSW Apr 2017'!L4-'NSW Apr 2017'!K4)*('NSW Apr 2017'!Q4/100)*'NSW Apr 2017'!AI4))</f>
        <v>231.68970000000002</v>
      </c>
      <c r="H10" s="120">
        <f>IF($C$5*'NSW Apr 2017'!AK4/'NSW Apr 2017'!AI4&lt;'NSW Apr 2017'!L4,0,IF($C$5*'NSW Apr 2017'!AK4/'NSW Apr 2017'!AI4&lt;='NSW Apr 2017'!M4,($C$5*'NSW Apr 2017'!AK4/'NSW Apr 2017'!AI4-'NSW Apr 2017'!L4)*('NSW Apr 2017'!R4/100)*'NSW Apr 2017'!AI4,('NSW Apr 2017'!M4-'NSW Apr 2017'!L4)*('NSW Apr 2017'!R4/100)*'NSW Apr 2017'!AI4))</f>
        <v>870.10500000000002</v>
      </c>
      <c r="I10" s="120">
        <f>IF($C$5*'NSW Apr 2017'!AK4/'NSW Apr 2017'!AI4&lt;'NSW Apr 2017'!M4,0,IF($C$5*'NSW Apr 2017'!AK4/'NSW Apr 2017'!AI4&lt;='NSW Apr 2017'!N4,($C$5*'NSW Apr 2017'!AK4/'NSW Apr 2017'!AI4-'NSW Apr 2017'!M4)*('NSW Apr 2017'!S4/100)*'NSW Apr 2017'!AI4,('NSW Apr 2017'!N4-'NSW Apr 2017'!M4)*('NSW Apr 2017'!S4/100)*'NSW Apr 2017'!AI4))</f>
        <v>0</v>
      </c>
      <c r="J10" s="119">
        <f>IF(($C$5*'NSW Apr 2017'!AK4/'NSW Apr 2017'!AI4&gt;'NSW Apr 2017'!N4),($C$5*'NSW Apr 2017'!AK4/'NSW Apr 2017'!AI4-'NSW Apr 2017'!N4)*'NSW Apr 2017'!T4/100*'NSW Apr 2017'!AI4,0)</f>
        <v>0</v>
      </c>
      <c r="K10" s="119">
        <f>IF($C$5*'NSW Apr 2017'!AL4/'NSW Apr 2017'!AJ4&gt;='NSW Apr 2017'!J4,('NSW Apr 2017'!J4*'NSW Apr 2017'!U4/100)*'NSW Apr 2017'!AJ4,($C$5*'NSW Apr 2017'!AL4/'NSW Apr 2017'!AJ4*'NSW Apr 2017'!U4/100)*'NSW Apr 2017'!AJ4)</f>
        <v>150.65160000000003</v>
      </c>
      <c r="L10" s="119">
        <f>IF($C$5*'NSW Apr 2017'!AL4/'NSW Apr 2017'!AJ4&lt;'NSW Apr 2017'!J4,0,IF($C$5*'NSW Apr 2017'!AL4/'NSW Apr 2017'!AJ4&lt;='NSW Apr 2017'!K4,($C$5*'NSW Apr 2017'!AL4/'NSW Apr 2017'!AJ4-'NSW Apr 2017'!J4)*('NSW Apr 2017'!V4/100)*'NSW Apr 2017'!AJ4,('NSW Apr 2017'!K4-'NSW Apr 2017'!J4)*('NSW Apr 2017'!V4/100)*'NSW Apr 2017'!AJ4))</f>
        <v>98.329200000000014</v>
      </c>
      <c r="M10" s="119">
        <f>IF($C$5*'NSW Apr 2017'!AL4/'NSW Apr 2017'!AJ4&lt;'NSW Apr 2017'!K4,0,IF($C$5*'NSW Apr 2017'!AL4/'NSW Apr 2017'!AJ4&lt;='NSW Apr 2017'!L4,($C$5*'NSW Apr 2017'!AL4/'NSW Apr 2017'!AJ4-'NSW Apr 2017'!K4)*('NSW Apr 2017'!W4/100)*'NSW Apr 2017'!AJ4,('NSW Apr 2017'!L4-'NSW Apr 2017'!K4)*('NSW Apr 2017'!W4/100)*'NSW Apr 2017'!AJ4))</f>
        <v>231.68970000000002</v>
      </c>
      <c r="N10" s="119">
        <f>IF($C$5*'NSW Apr 2017'!AL4/'NSW Apr 2017'!AJ4&lt;'NSW Apr 2017'!L4,0,IF($C$5*'NSW Apr 2017'!AL4/'NSW Apr 2017'!AJ4&lt;='NSW Apr 2017'!M4,($C$5*'NSW Apr 2017'!AL4/'NSW Apr 2017'!AJ4-'NSW Apr 2017'!L4)*('NSW Apr 2017'!X4/100)*'NSW Apr 2017'!AJ4,('NSW Apr 2017'!M4-'NSW Apr 2017'!L4)*('NSW Apr 2017'!X4/100)*'NSW Apr 2017'!AJ4))</f>
        <v>870.10500000000002</v>
      </c>
      <c r="O10" s="119">
        <f>IF($C$5*'NSW Apr 2017'!AL4/'NSW Apr 2017'!AJ4&lt;'NSW Apr 2017'!M4,0,IF($C$5*'NSW Apr 2017'!AL4/'NSW Apr 2017'!AJ4&lt;='NSW Apr 2017'!N4,($C$5*'NSW Apr 2017'!AL4/'NSW Apr 2017'!AJ4-'NSW Apr 2017'!M4)*('NSW Apr 2017'!Y4/100)*'NSW Apr 2017'!AJ4,('NSW Apr 2017'!N4-'NSW Apr 2017'!M4)*('NSW Apr 2017'!Y4/100)*'NSW Apr 2017'!AJ4))</f>
        <v>0</v>
      </c>
      <c r="P10" s="119">
        <f>IF(($C$5*'NSW Apr 2017'!AL4/'NSW Apr 2017'!AJ4&gt;'NSW Apr 2017'!N4),($C$5*'NSW Apr 2017'!AL4/'NSW Apr 2017'!AJ4-'NSW Apr 2017'!N4)*'NSW Apr 2017'!Z4/100*'NSW Apr 2017'!AJ5,0)</f>
        <v>0</v>
      </c>
      <c r="Q10" s="122">
        <f t="shared" ref="Q10:Q39" si="1">SUM(D10:P10)</f>
        <v>2942.4145000000003</v>
      </c>
      <c r="R10" s="86">
        <f>'NSW Apr 2017'!AM4</f>
        <v>0</v>
      </c>
      <c r="S10" s="86">
        <f>'NSW Apr 2017'!AN4</f>
        <v>0</v>
      </c>
      <c r="T10" s="86">
        <f>'NSW Apr 2017'!AO4</f>
        <v>18</v>
      </c>
      <c r="U10" s="130">
        <f>'NSW Apr 2017'!AP4</f>
        <v>0</v>
      </c>
      <c r="V10" s="122">
        <f>Q10</f>
        <v>2942.4145000000003</v>
      </c>
      <c r="W10" s="122">
        <f>V10-(V10*T10/100)</f>
        <v>2412.7798900000003</v>
      </c>
      <c r="X10" s="122">
        <f>V10*1.1</f>
        <v>3236.6559500000008</v>
      </c>
      <c r="Y10" s="122">
        <f>W10*1.1</f>
        <v>2654.0578790000004</v>
      </c>
      <c r="Z10" s="133">
        <f>'NSW Apr 2017'!AW4</f>
        <v>0</v>
      </c>
      <c r="AA10" s="125" t="str">
        <f>'NSW Apr 2017'!AX4</f>
        <v>n</v>
      </c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</row>
    <row r="11" spans="1:156" ht="23" customHeight="1">
      <c r="A11" s="431"/>
      <c r="B11" s="86" t="str">
        <f>'NSW Apr 2017'!F5</f>
        <v>EnergyAustralia</v>
      </c>
      <c r="C11" s="86" t="str">
        <f>'NSW Apr 2017'!G5</f>
        <v xml:space="preserve">Everyday Saver </v>
      </c>
      <c r="D11" s="119">
        <f>365*'NSW Apr 2017'!H5/100</f>
        <v>235.06000000000003</v>
      </c>
      <c r="E11" s="120">
        <f>IF($C$5*'NSW Apr 2017'!AK5/'NSW Apr 2017'!AI5&gt;='NSW Apr 2017'!J5,('NSW Apr 2017'!J5*'NSW Apr 2017'!O5/100)*'NSW Apr 2017'!AI5,($C$5*'NSW Apr 2017'!AK5/'NSW Apr 2017'!AI5*'NSW Apr 2017'!O5/100)*'NSW Apr 2017'!AI5)</f>
        <v>139.46460000000002</v>
      </c>
      <c r="F11" s="121">
        <f>IF($C$5*'NSW Apr 2017'!AK5/'NSW Apr 2017'!AI5&lt;'NSW Apr 2017'!J5,0,IF($C$5*'NSW Apr 2017'!AK5/'NSW Apr 2017'!AI5&lt;='NSW Apr 2017'!K5,($C$5*'NSW Apr 2017'!AK5/'NSW Apr 2017'!AI5-'NSW Apr 2017'!J5)*('NSW Apr 2017'!P5/100)*'NSW Apr 2017'!AI5,('NSW Apr 2017'!K5-'NSW Apr 2017'!J5)*('NSW Apr 2017'!P5/100)*'NSW Apr 2017'!AI5))</f>
        <v>93.5595</v>
      </c>
      <c r="G11" s="119">
        <f>IF($C$5*'NSW Apr 2017'!AK5/'NSW Apr 2017'!AI5&lt;'NSW Apr 2017'!K5,0,IF($C$5*'NSW Apr 2017'!AK5/'NSW Apr 2017'!AI5&lt;='NSW Apr 2017'!L5,($C$5*'NSW Apr 2017'!AK5/'NSW Apr 2017'!AI5-'NSW Apr 2017'!K5)*('NSW Apr 2017'!Q5/100)*'NSW Apr 2017'!AI5,('NSW Apr 2017'!L5-'NSW Apr 2017'!K5)*('NSW Apr 2017'!Q5/100)*'NSW Apr 2017'!AI5))</f>
        <v>212.60415</v>
      </c>
      <c r="H11" s="120">
        <f>IF($C$5*'NSW Apr 2017'!AK5/'NSW Apr 2017'!AI5&lt;'NSW Apr 2017'!L5,0,IF($C$5*'NSW Apr 2017'!AK5/'NSW Apr 2017'!AI5&lt;='NSW Apr 2017'!M5,($C$5*'NSW Apr 2017'!AK5/'NSW Apr 2017'!AI5-'NSW Apr 2017'!L5)*('NSW Apr 2017'!R5/100)*'NSW Apr 2017'!AI5,('NSW Apr 2017'!M5-'NSW Apr 2017'!L5)*('NSW Apr 2017'!R5/100)*'NSW Apr 2017'!AI5))</f>
        <v>793.54925000000014</v>
      </c>
      <c r="I11" s="120">
        <f>IF($C$5*'NSW Apr 2017'!AK5/'NSW Apr 2017'!AI5&lt;'NSW Apr 2017'!M5,0,IF($C$5*'NSW Apr 2017'!AK5/'NSW Apr 2017'!AI5&lt;='NSW Apr 2017'!N5,($C$5*'NSW Apr 2017'!AK5/'NSW Apr 2017'!AI5-'NSW Apr 2017'!M5)*('NSW Apr 2017'!S5/100)*'NSW Apr 2017'!AI5,('NSW Apr 2017'!N5-'NSW Apr 2017'!M5)*('NSW Apr 2017'!S5/100)*'NSW Apr 2017'!AI5))</f>
        <v>0</v>
      </c>
      <c r="J11" s="119">
        <f>IF(($C$5*'NSW Apr 2017'!AK5/'NSW Apr 2017'!AI5&gt;'NSW Apr 2017'!N5),($C$5*'NSW Apr 2017'!AK5/'NSW Apr 2017'!AI5-'NSW Apr 2017'!N5)*'NSW Apr 2017'!T5/100*'NSW Apr 2017'!AI5,0)</f>
        <v>0</v>
      </c>
      <c r="K11" s="119">
        <f>IF($C$5*'NSW Apr 2017'!AL5/'NSW Apr 2017'!AJ5&gt;='NSW Apr 2017'!J5,('NSW Apr 2017'!J5*'NSW Apr 2017'!U5/100)*'NSW Apr 2017'!AJ5,($C$5*'NSW Apr 2017'!AL5/'NSW Apr 2017'!AJ5*'NSW Apr 2017'!U5/100)*'NSW Apr 2017'!AJ5)</f>
        <v>139.46460000000002</v>
      </c>
      <c r="L11" s="119">
        <f>IF($C$5*'NSW Apr 2017'!AL5/'NSW Apr 2017'!AJ5&lt;'NSW Apr 2017'!J5,0,IF($C$5*'NSW Apr 2017'!AL5/'NSW Apr 2017'!AJ5&lt;='NSW Apr 2017'!K5,($C$5*'NSW Apr 2017'!AL5/'NSW Apr 2017'!AJ5-'NSW Apr 2017'!J5)*('NSW Apr 2017'!V5/100)*'NSW Apr 2017'!AJ5,('NSW Apr 2017'!K5-'NSW Apr 2017'!J5)*('NSW Apr 2017'!V5/100)*'NSW Apr 2017'!AJ5))</f>
        <v>93.5595</v>
      </c>
      <c r="M11" s="119">
        <f>IF($C$5*'NSW Apr 2017'!AL5/'NSW Apr 2017'!AJ5&lt;'NSW Apr 2017'!K5,0,IF($C$5*'NSW Apr 2017'!AL5/'NSW Apr 2017'!AJ5&lt;='NSW Apr 2017'!L5,($C$5*'NSW Apr 2017'!AL5/'NSW Apr 2017'!AJ5-'NSW Apr 2017'!K5)*('NSW Apr 2017'!W5/100)*'NSW Apr 2017'!AJ5,('NSW Apr 2017'!L5-'NSW Apr 2017'!K5)*('NSW Apr 2017'!W5/100)*'NSW Apr 2017'!AJ5))</f>
        <v>212.60415</v>
      </c>
      <c r="N11" s="119">
        <f>IF($C$5*'NSW Apr 2017'!AL5/'NSW Apr 2017'!AJ5&lt;'NSW Apr 2017'!L5,0,IF($C$5*'NSW Apr 2017'!AL5/'NSW Apr 2017'!AJ5&lt;='NSW Apr 2017'!M5,($C$5*'NSW Apr 2017'!AL5/'NSW Apr 2017'!AJ5-'NSW Apr 2017'!L5)*('NSW Apr 2017'!X5/100)*'NSW Apr 2017'!AJ5,('NSW Apr 2017'!M5-'NSW Apr 2017'!L5)*('NSW Apr 2017'!X5/100)*'NSW Apr 2017'!AJ5))</f>
        <v>793.54925000000014</v>
      </c>
      <c r="O11" s="119">
        <f>IF($C$5*'NSW Apr 2017'!AL5/'NSW Apr 2017'!AJ5&lt;'NSW Apr 2017'!M5,0,IF($C$5*'NSW Apr 2017'!AL5/'NSW Apr 2017'!AJ5&lt;='NSW Apr 2017'!N5,($C$5*'NSW Apr 2017'!AL5/'NSW Apr 2017'!AJ5-'NSW Apr 2017'!M5)*('NSW Apr 2017'!Y5/100)*'NSW Apr 2017'!AJ5,('NSW Apr 2017'!N5-'NSW Apr 2017'!M5)*('NSW Apr 2017'!Y5/100)*'NSW Apr 2017'!AJ5))</f>
        <v>0</v>
      </c>
      <c r="P11" s="119">
        <f>IF(($C$5*'NSW Apr 2017'!AL5/'NSW Apr 2017'!AJ5&gt;'NSW Apr 2017'!N5),($C$5*'NSW Apr 2017'!AL5/'NSW Apr 2017'!AJ5-'NSW Apr 2017'!N5)*'NSW Apr 2017'!Z5/100*'NSW Apr 2017'!AJ6,0)</f>
        <v>0</v>
      </c>
      <c r="Q11" s="122">
        <f t="shared" si="1"/>
        <v>2713.4150000000004</v>
      </c>
      <c r="R11" s="86">
        <f>'NSW Apr 2017'!AM5</f>
        <v>0</v>
      </c>
      <c r="S11" s="86">
        <f>'NSW Apr 2017'!AN5</f>
        <v>14</v>
      </c>
      <c r="T11" s="86">
        <f>'NSW Apr 2017'!AO5</f>
        <v>0</v>
      </c>
      <c r="U11" s="86">
        <f>'NSW Apr 2017'!AP5</f>
        <v>0</v>
      </c>
      <c r="V11" s="122">
        <f>(Q11-(Q11-D11)*S11/100)</f>
        <v>2366.4453000000003</v>
      </c>
      <c r="W11" s="122">
        <f>V11</f>
        <v>2366.4453000000003</v>
      </c>
      <c r="X11" s="122">
        <f t="shared" si="0"/>
        <v>2603.0898300000003</v>
      </c>
      <c r="Y11" s="122">
        <f t="shared" si="0"/>
        <v>2603.0898300000003</v>
      </c>
      <c r="Z11" s="124">
        <f>'NSW Apr 2017'!AW5</f>
        <v>24</v>
      </c>
      <c r="AA11" s="125" t="str">
        <f>'NSW Apr 2017'!AX5</f>
        <v>y</v>
      </c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</row>
    <row r="12" spans="1:156" s="85" customFormat="1" ht="23" customHeight="1">
      <c r="A12" s="431"/>
      <c r="B12" s="86" t="str">
        <f>'NSW Apr 2017'!F6</f>
        <v>Origin Energy</v>
      </c>
      <c r="C12" s="86" t="str">
        <f>'NSW Apr 2017'!G6</f>
        <v>Business Saver</v>
      </c>
      <c r="D12" s="119">
        <f>365*'NSW Apr 2017'!H6/100</f>
        <v>235.27899999999997</v>
      </c>
      <c r="E12" s="120">
        <f>IF($C$5*'NSW Apr 2017'!AK6/'NSW Apr 2017'!AI6&gt;='NSW Apr 2017'!J6,('NSW Apr 2017'!J6*'NSW Apr 2017'!O6/100)*'NSW Apr 2017'!AI6,($C$5*'NSW Apr 2017'!AK6/'NSW Apr 2017'!AI6*'NSW Apr 2017'!O6/100)*'NSW Apr 2017'!AI6)</f>
        <v>138.42048000000003</v>
      </c>
      <c r="F12" s="121">
        <f>IF($C$5*'NSW Apr 2017'!AK6/'NSW Apr 2017'!AI6&lt;'NSW Apr 2017'!J6,0,IF($C$5*'NSW Apr 2017'!AK6/'NSW Apr 2017'!AI6&lt;='NSW Apr 2017'!K6,($C$5*'NSW Apr 2017'!AK6/'NSW Apr 2017'!AI6-'NSW Apr 2017'!J6)*('NSW Apr 2017'!P6/100)*'NSW Apr 2017'!AI6,('NSW Apr 2017'!K6-'NSW Apr 2017'!J6)*('NSW Apr 2017'!P6/100)*'NSW Apr 2017'!AI6))</f>
        <v>92.862390000000005</v>
      </c>
      <c r="G12" s="119">
        <f>IF($C$5*'NSW Apr 2017'!AK6/'NSW Apr 2017'!AI6&lt;'NSW Apr 2017'!K6,0,IF($C$5*'NSW Apr 2017'!AK6/'NSW Apr 2017'!AI6&lt;='NSW Apr 2017'!L6,($C$5*'NSW Apr 2017'!AK6/'NSW Apr 2017'!AI6-'NSW Apr 2017'!K6)*('NSW Apr 2017'!Q6/100)*'NSW Apr 2017'!AI6,('NSW Apr 2017'!L6-'NSW Apr 2017'!K6)*('NSW Apr 2017'!Q6/100)*'NSW Apr 2017'!AI6))</f>
        <v>207.98811000000001</v>
      </c>
      <c r="H12" s="120">
        <f>IF($C$5*'NSW Apr 2017'!AK6/'NSW Apr 2017'!AI6&lt;'NSW Apr 2017'!L6,0,IF($C$5*'NSW Apr 2017'!AK6/'NSW Apr 2017'!AI6&lt;='NSW Apr 2017'!M6,($C$5*'NSW Apr 2017'!AK6/'NSW Apr 2017'!AI6-'NSW Apr 2017'!L6)*('NSW Apr 2017'!R6/100)*'NSW Apr 2017'!AI6,('NSW Apr 2017'!M6-'NSW Apr 2017'!L6)*('NSW Apr 2017'!R6/100)*'NSW Apr 2017'!AI6))</f>
        <v>779.38474999999994</v>
      </c>
      <c r="I12" s="120">
        <f>IF($C$5*'NSW Apr 2017'!AK6/'NSW Apr 2017'!AI6&lt;'NSW Apr 2017'!M6,0,IF($C$5*'NSW Apr 2017'!AK6/'NSW Apr 2017'!AI6&lt;='NSW Apr 2017'!N6,($C$5*'NSW Apr 2017'!AK6/'NSW Apr 2017'!AI6-'NSW Apr 2017'!M6)*('NSW Apr 2017'!S6/100)*'NSW Apr 2017'!AI6,('NSW Apr 2017'!N6-'NSW Apr 2017'!M6)*('NSW Apr 2017'!S6/100)*'NSW Apr 2017'!AI6))</f>
        <v>0</v>
      </c>
      <c r="J12" s="119">
        <f>IF(($C$5*'NSW Apr 2017'!AK6/'NSW Apr 2017'!AI6&gt;'NSW Apr 2017'!N6),($C$5*'NSW Apr 2017'!AK6/'NSW Apr 2017'!AI6-'NSW Apr 2017'!N6)*'NSW Apr 2017'!T6/100*'NSW Apr 2017'!AI6,0)</f>
        <v>0</v>
      </c>
      <c r="K12" s="119">
        <f>IF($C$5*'NSW Apr 2017'!AL6/'NSW Apr 2017'!AJ6&gt;='NSW Apr 2017'!J6,('NSW Apr 2017'!J6*'NSW Apr 2017'!U6/100)*'NSW Apr 2017'!AJ6,($C$5*'NSW Apr 2017'!AL6/'NSW Apr 2017'!AJ6*'NSW Apr 2017'!U6/100)*'NSW Apr 2017'!AJ6)</f>
        <v>138.42048000000003</v>
      </c>
      <c r="L12" s="119">
        <f>IF($C$5*'NSW Apr 2017'!AL6/'NSW Apr 2017'!AJ6&lt;'NSW Apr 2017'!J6,0,IF($C$5*'NSW Apr 2017'!AL6/'NSW Apr 2017'!AJ6&lt;='NSW Apr 2017'!K6,($C$5*'NSW Apr 2017'!AL6/'NSW Apr 2017'!AJ6-'NSW Apr 2017'!J6)*('NSW Apr 2017'!V6/100)*'NSW Apr 2017'!AJ6,('NSW Apr 2017'!K6-'NSW Apr 2017'!J6)*('NSW Apr 2017'!V6/100)*'NSW Apr 2017'!AJ6))</f>
        <v>92.862390000000005</v>
      </c>
      <c r="M12" s="119">
        <f>IF($C$5*'NSW Apr 2017'!AL6/'NSW Apr 2017'!AJ6&lt;'NSW Apr 2017'!K6,0,IF($C$5*'NSW Apr 2017'!AL6/'NSW Apr 2017'!AJ6&lt;='NSW Apr 2017'!L6,($C$5*'NSW Apr 2017'!AL6/'NSW Apr 2017'!AJ6-'NSW Apr 2017'!K6)*('NSW Apr 2017'!W6/100)*'NSW Apr 2017'!AJ6,('NSW Apr 2017'!L6-'NSW Apr 2017'!K6)*('NSW Apr 2017'!W6/100)*'NSW Apr 2017'!AJ6))</f>
        <v>207.98811000000001</v>
      </c>
      <c r="N12" s="119">
        <f>IF($C$5*'NSW Apr 2017'!AL6/'NSW Apr 2017'!AJ6&lt;'NSW Apr 2017'!L6,0,IF($C$5*'NSW Apr 2017'!AL6/'NSW Apr 2017'!AJ6&lt;='NSW Apr 2017'!M6,($C$5*'NSW Apr 2017'!AL6/'NSW Apr 2017'!AJ6-'NSW Apr 2017'!L6)*('NSW Apr 2017'!X6/100)*'NSW Apr 2017'!AJ6,('NSW Apr 2017'!M6-'NSW Apr 2017'!L6)*('NSW Apr 2017'!X6/100)*'NSW Apr 2017'!AJ6))</f>
        <v>779.38474999999994</v>
      </c>
      <c r="O12" s="119">
        <f>IF($C$5*'NSW Apr 2017'!AL6/'NSW Apr 2017'!AJ6&lt;'NSW Apr 2017'!M6,0,IF($C$5*'NSW Apr 2017'!AL6/'NSW Apr 2017'!AJ6&lt;='NSW Apr 2017'!N6,($C$5*'NSW Apr 2017'!AL6/'NSW Apr 2017'!AJ6-'NSW Apr 2017'!M6)*('NSW Apr 2017'!Y6/100)*'NSW Apr 2017'!AJ6,('NSW Apr 2017'!N6-'NSW Apr 2017'!M6)*('NSW Apr 2017'!Y6/100)*'NSW Apr 2017'!AJ6))</f>
        <v>0</v>
      </c>
      <c r="P12" s="119">
        <f>IF(($C$5*'NSW Apr 2017'!AL6/'NSW Apr 2017'!AJ6&gt;'NSW Apr 2017'!N6),($C$5*'NSW Apr 2017'!AL6/'NSW Apr 2017'!AJ6-'NSW Apr 2017'!N6)*'NSW Apr 2017'!Z6/100*'NSW Apr 2017'!AJ7,0)</f>
        <v>0</v>
      </c>
      <c r="Q12" s="122">
        <f t="shared" si="1"/>
        <v>2672.5904599999999</v>
      </c>
      <c r="R12" s="86">
        <f>'NSW Apr 2017'!AM6</f>
        <v>0</v>
      </c>
      <c r="S12" s="86">
        <f>'NSW Apr 2017'!AN6</f>
        <v>14</v>
      </c>
      <c r="T12" s="86">
        <f>'NSW Apr 2017'!AO6</f>
        <v>0</v>
      </c>
      <c r="U12" s="86">
        <f>'NSW Apr 2017'!AP6</f>
        <v>0</v>
      </c>
      <c r="V12" s="122">
        <f>(Q12-(Q12-D12)*S12/100)</f>
        <v>2331.3668555999998</v>
      </c>
      <c r="W12" s="122">
        <f>V12</f>
        <v>2331.3668555999998</v>
      </c>
      <c r="X12" s="122">
        <f t="shared" si="0"/>
        <v>2564.5035411600002</v>
      </c>
      <c r="Y12" s="122">
        <f t="shared" si="0"/>
        <v>2564.5035411600002</v>
      </c>
      <c r="Z12" s="124">
        <f>'NSW Apr 2017'!AW6</f>
        <v>12</v>
      </c>
      <c r="AA12" s="125" t="str">
        <f>'NSW Apr 2017'!AX6</f>
        <v>y</v>
      </c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</row>
    <row r="13" spans="1:156" ht="23" customHeight="1" thickBot="1">
      <c r="A13" s="430"/>
      <c r="B13" s="87" t="str">
        <f>'NSW Apr 2017'!F7</f>
        <v>Red Energy</v>
      </c>
      <c r="C13" s="87" t="str">
        <f>'NSW Apr 2017'!G7</f>
        <v xml:space="preserve">Easy Saver </v>
      </c>
      <c r="D13" s="146">
        <f>365*'NSW Apr 2017'!H7/100</f>
        <v>235.27899999999997</v>
      </c>
      <c r="E13" s="147">
        <f>IF($C$5*'NSW Apr 2017'!AK7/'NSW Apr 2017'!AI7&gt;='NSW Apr 2017'!J7,('NSW Apr 2017'!J7*'NSW Apr 2017'!O7/100)*'NSW Apr 2017'!AI7,($C$5*'NSW Apr 2017'!AK7/'NSW Apr 2017'!AI7*'NSW Apr 2017'!O7/100)*'NSW Apr 2017'!AI7)</f>
        <v>138.3459</v>
      </c>
      <c r="F13" s="148">
        <f>IF($C$5*'NSW Apr 2017'!AK7/'NSW Apr 2017'!AI7&lt;'NSW Apr 2017'!J7,0,IF($C$5*'NSW Apr 2017'!AK7/'NSW Apr 2017'!AI7&lt;='NSW Apr 2017'!K7,($C$5*'NSW Apr 2017'!AK7/'NSW Apr 2017'!AI7-'NSW Apr 2017'!J7)*('NSW Apr 2017'!P7/100)*'NSW Apr 2017'!AI7,('NSW Apr 2017'!K7-'NSW Apr 2017'!J7)*('NSW Apr 2017'!P7/100)*'NSW Apr 2017'!AI7))</f>
        <v>92.825699999999998</v>
      </c>
      <c r="G13" s="146">
        <f>IF($C$5*'NSW Apr 2017'!AK7/'NSW Apr 2017'!AI7&lt;'NSW Apr 2017'!K7,0,IF($C$5*'NSW Apr 2017'!AK7/'NSW Apr 2017'!AI7&lt;='NSW Apr 2017'!L7,($C$5*'NSW Apr 2017'!AK7/'NSW Apr 2017'!AI7-'NSW Apr 2017'!K7)*('NSW Apr 2017'!Q7/100)*'NSW Apr 2017'!AI7,('NSW Apr 2017'!L7-'NSW Apr 2017'!K7)*('NSW Apr 2017'!Q7/100)*'NSW Apr 2017'!AI7))</f>
        <v>207.72179999999997</v>
      </c>
      <c r="H13" s="147">
        <f>IF($C$5*'NSW Apr 2017'!AK7/'NSW Apr 2017'!AI7&lt;'NSW Apr 2017'!L7,0,IF($C$5*'NSW Apr 2017'!AK7/'NSW Apr 2017'!AI7&lt;='NSW Apr 2017'!M7,($C$5*'NSW Apr 2017'!AK7/'NSW Apr 2017'!AI7-'NSW Apr 2017'!L7)*('NSW Apr 2017'!R7/100)*'NSW Apr 2017'!AI7,('NSW Apr 2017'!M7-'NSW Apr 2017'!L7)*('NSW Apr 2017'!R7/100)*'NSW Apr 2017'!AI7))</f>
        <v>779.04750000000001</v>
      </c>
      <c r="I13" s="147">
        <f>IF($C$5*'NSW Apr 2017'!AK7/'NSW Apr 2017'!AI7&lt;'NSW Apr 2017'!M7,0,IF($C$5*'NSW Apr 2017'!AK7/'NSW Apr 2017'!AI7&lt;='NSW Apr 2017'!N7,($C$5*'NSW Apr 2017'!AK7/'NSW Apr 2017'!AI7-'NSW Apr 2017'!M7)*('NSW Apr 2017'!S7/100)*'NSW Apr 2017'!AI7,('NSW Apr 2017'!N7-'NSW Apr 2017'!M7)*('NSW Apr 2017'!S7/100)*'NSW Apr 2017'!AI7))</f>
        <v>0</v>
      </c>
      <c r="J13" s="146">
        <f>IF(($C$5*'NSW Apr 2017'!AK7/'NSW Apr 2017'!AI7&gt;'NSW Apr 2017'!N7),($C$5*'NSW Apr 2017'!AK7/'NSW Apr 2017'!AI7-'NSW Apr 2017'!N7)*'NSW Apr 2017'!T7/100*'NSW Apr 2017'!AI7,0)</f>
        <v>0</v>
      </c>
      <c r="K13" s="146">
        <f>IF($C$5*'NSW Apr 2017'!AL7/'NSW Apr 2017'!AJ7&gt;='NSW Apr 2017'!J7,('NSW Apr 2017'!J7*'NSW Apr 2017'!U7/100)*'NSW Apr 2017'!AJ7,($C$5*'NSW Apr 2017'!AL7/'NSW Apr 2017'!AJ7*'NSW Apr 2017'!U7/100)*'NSW Apr 2017'!AJ7)</f>
        <v>138.3459</v>
      </c>
      <c r="L13" s="146">
        <f>IF($C$5*'NSW Apr 2017'!AL7/'NSW Apr 2017'!AJ7&lt;'NSW Apr 2017'!J7,0,IF($C$5*'NSW Apr 2017'!AL7/'NSW Apr 2017'!AJ7&lt;='NSW Apr 2017'!K7,($C$5*'NSW Apr 2017'!AL7/'NSW Apr 2017'!AJ7-'NSW Apr 2017'!J7)*('NSW Apr 2017'!V7/100)*'NSW Apr 2017'!AJ7,('NSW Apr 2017'!K7-'NSW Apr 2017'!J7)*('NSW Apr 2017'!V7/100)*'NSW Apr 2017'!AJ7))</f>
        <v>92.825699999999998</v>
      </c>
      <c r="M13" s="146">
        <f>IF($C$5*'NSW Apr 2017'!AL7/'NSW Apr 2017'!AJ7&lt;'NSW Apr 2017'!K7,0,IF($C$5*'NSW Apr 2017'!AL7/'NSW Apr 2017'!AJ7&lt;='NSW Apr 2017'!L7,($C$5*'NSW Apr 2017'!AL7/'NSW Apr 2017'!AJ7-'NSW Apr 2017'!K7)*('NSW Apr 2017'!W7/100)*'NSW Apr 2017'!AJ7,('NSW Apr 2017'!L7-'NSW Apr 2017'!K7)*('NSW Apr 2017'!W7/100)*'NSW Apr 2017'!AJ7))</f>
        <v>207.72179999999997</v>
      </c>
      <c r="N13" s="146">
        <f>IF($C$5*'NSW Apr 2017'!AL7/'NSW Apr 2017'!AJ7&lt;'NSW Apr 2017'!L7,0,IF($C$5*'NSW Apr 2017'!AL7/'NSW Apr 2017'!AJ7&lt;='NSW Apr 2017'!M7,($C$5*'NSW Apr 2017'!AL7/'NSW Apr 2017'!AJ7-'NSW Apr 2017'!L7)*('NSW Apr 2017'!X7/100)*'NSW Apr 2017'!AJ7,('NSW Apr 2017'!M7-'NSW Apr 2017'!L7)*('NSW Apr 2017'!X7/100)*'NSW Apr 2017'!AJ7))</f>
        <v>779.04750000000001</v>
      </c>
      <c r="O13" s="146">
        <f>IF($C$5*'NSW Apr 2017'!AL7/'NSW Apr 2017'!AJ7&lt;'NSW Apr 2017'!M7,0,IF($C$5*'NSW Apr 2017'!AL7/'NSW Apr 2017'!AJ7&lt;='NSW Apr 2017'!N7,($C$5*'NSW Apr 2017'!AL7/'NSW Apr 2017'!AJ7-'NSW Apr 2017'!M7)*('NSW Apr 2017'!Y7/100)*'NSW Apr 2017'!AJ7,('NSW Apr 2017'!N7-'NSW Apr 2017'!M7)*('NSW Apr 2017'!Y7/100)*'NSW Apr 2017'!AJ7))</f>
        <v>0</v>
      </c>
      <c r="P13" s="146">
        <f>IF(($C$5*'NSW Apr 2017'!AL7/'NSW Apr 2017'!AJ7&gt;'NSW Apr 2017'!N7),($C$5*'NSW Apr 2017'!AL7/'NSW Apr 2017'!AJ7-'NSW Apr 2017'!N7)*'NSW Apr 2017'!Z7/100*'NSW Apr 2017'!AJ9,0)</f>
        <v>0</v>
      </c>
      <c r="Q13" s="149">
        <f t="shared" si="1"/>
        <v>2671.1608000000001</v>
      </c>
      <c r="R13" s="87">
        <f>'NSW Apr 2017'!AM7</f>
        <v>0</v>
      </c>
      <c r="S13" s="87">
        <f>'NSW Apr 2017'!AN7</f>
        <v>0</v>
      </c>
      <c r="T13" s="150">
        <f>'NSW Apr 2017'!AO7</f>
        <v>10</v>
      </c>
      <c r="U13" s="87">
        <f>'NSW Apr 2017'!AP7</f>
        <v>0</v>
      </c>
      <c r="V13" s="151">
        <f t="shared" ref="V13:V19" si="2">Q13</f>
        <v>2671.1608000000001</v>
      </c>
      <c r="W13" s="149">
        <f>V13-(V13*T13/100)</f>
        <v>2404.0447199999999</v>
      </c>
      <c r="X13" s="149">
        <f t="shared" si="0"/>
        <v>2938.2768800000003</v>
      </c>
      <c r="Y13" s="149">
        <f t="shared" si="0"/>
        <v>2644.449192</v>
      </c>
      <c r="Z13" s="152">
        <f>'NSW Apr 2017'!AW7</f>
        <v>0</v>
      </c>
      <c r="AA13" s="153" t="str">
        <f>'NSW Apr 2017'!AX7</f>
        <v>n</v>
      </c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</row>
    <row r="14" spans="1:156" s="94" customFormat="1" ht="23" customHeight="1" thickTop="1">
      <c r="A14" s="429" t="str">
        <f>'NSW Apr 2017'!D8</f>
        <v xml:space="preserve">ActewAGL Queanbeyan </v>
      </c>
      <c r="B14" s="86" t="str">
        <f>'NSW Apr 2017'!F8</f>
        <v>ActewAGL</v>
      </c>
      <c r="C14" s="86" t="str">
        <f>'NSW Apr 2017'!G8</f>
        <v>Regulated</v>
      </c>
      <c r="D14" s="119">
        <f>365*'NSW Apr 2017'!H8/100</f>
        <v>318.46249999999998</v>
      </c>
      <c r="E14" s="120">
        <f>IF($C$5*'NSW Apr 2017'!AK8/'NSW Apr 2017'!AI8&gt;='NSW Apr 2017'!J8,('NSW Apr 2017'!J8*'NSW Apr 2017'!O8/100)*'NSW Apr 2017'!AI8,($C$5*'NSW Apr 2017'!AK8/'NSW Apr 2017'!AI8*'NSW Apr 2017'!O8/100)*'NSW Apr 2017'!AI8)</f>
        <v>315.27360000000004</v>
      </c>
      <c r="F14" s="121">
        <f>IF($C$5*'NSW Apr 2017'!AK8/'NSW Apr 2017'!AI8&lt;'NSW Apr 2017'!J8,0,IF($C$5*'NSW Apr 2017'!AK8/'NSW Apr 2017'!AI8&lt;='NSW Apr 2017'!K8,($C$5*'NSW Apr 2017'!AK8/'NSW Apr 2017'!AI8-'NSW Apr 2017'!J8)*('NSW Apr 2017'!P8/100)*'NSW Apr 2017'!AI8,('NSW Apr 2017'!K8-'NSW Apr 2017'!J8)*('NSW Apr 2017'!P8/100)*'NSW Apr 2017'!AI8))</f>
        <v>687.18000000000006</v>
      </c>
      <c r="G14" s="126">
        <f>IF($C$5*'NSW Apr 2017'!AK8/'NSW Apr 2017'!AI8&lt;'NSW Apr 2017'!K8,0,IF($C$5*'NSW Apr 2017'!AK8/'NSW Apr 2017'!AI8&lt;='NSW Apr 2017'!L8,($C$5*'NSW Apr 2017'!AK8/'NSW Apr 2017'!AI8-'NSW Apr 2017'!K8)*('NSW Apr 2017'!Q8/100)*'NSW Apr 2017'!AI8,('NSW Apr 2017'!L8-'NSW Apr 2017'!K8)*('NSW Apr 2017'!Q8/100)*'NSW Apr 2017'!AI8))</f>
        <v>0</v>
      </c>
      <c r="H14" s="127">
        <f>IF($C$5*'NSW Apr 2017'!AK8/'NSW Apr 2017'!AI8&lt;'NSW Apr 2017'!L8,0,IF($C$5*'NSW Apr 2017'!AK8/'NSW Apr 2017'!AI8&lt;='NSW Apr 2017'!M8,($C$5*'NSW Apr 2017'!AK8/'NSW Apr 2017'!AI8-'NSW Apr 2017'!L8)*('NSW Apr 2017'!R8/100)*'NSW Apr 2017'!AI8,('NSW Apr 2017'!M8-'NSW Apr 2017'!L8)*('NSW Apr 2017'!R8/100)*'NSW Apr 2017'!AI8))</f>
        <v>0</v>
      </c>
      <c r="I14" s="128">
        <f>IF($C$5*'NSW Apr 2017'!AK8/'NSW Apr 2017'!AI8&lt;'NSW Apr 2017'!M8,0,IF($C$5*'NSW Apr 2017'!AK8/'NSW Apr 2017'!AI8&lt;='NSW Apr 2017'!N8,($C$5*'NSW Apr 2017'!AK8/'NSW Apr 2017'!AI8-'NSW Apr 2017'!M8)*('NSW Apr 2017'!S8/100)*'NSW Apr 2017'!AI8,('NSW Apr 2017'!N8-'NSW Apr 2017'!M8)*('NSW Apr 2017'!S8/100)*'NSW Apr 2017'!AI8))</f>
        <v>0</v>
      </c>
      <c r="J14" s="129">
        <f>IF(($C$5*'NSW Apr 2017'!AK8/'NSW Apr 2017'!AI8&gt;'NSW Apr 2017'!N8),($C$5*'NSW Apr 2017'!AK8/'NSW Apr 2017'!AI8-'NSW Apr 2017'!N8)*'NSW Apr 2017'!T8/100*'NSW Apr 2017'!AI8,0)</f>
        <v>0</v>
      </c>
      <c r="K14" s="119">
        <f>IF($C$5*'NSW Apr 2017'!AL8/'NSW Apr 2017'!AJ8&gt;='NSW Apr 2017'!J8,('NSW Apr 2017'!J8*'NSW Apr 2017'!U8/100)*'NSW Apr 2017'!AJ8,($C$5*'NSW Apr 2017'!AL8/'NSW Apr 2017'!AJ8*'NSW Apr 2017'!U8/100)*'NSW Apr 2017'!AJ8)</f>
        <v>315.27360000000004</v>
      </c>
      <c r="L14" s="121">
        <f>IF($C$5*'NSW Apr 2017'!AL8/'NSW Apr 2017'!AJ8&lt;'NSW Apr 2017'!J8,0,IF($C$5*'NSW Apr 2017'!AL8/'NSW Apr 2017'!AJ8&lt;='NSW Apr 2017'!K8,($C$5*'NSW Apr 2017'!AL8/'NSW Apr 2017'!AJ8-'NSW Apr 2017'!J8)*('NSW Apr 2017'!V8/100)*'NSW Apr 2017'!AJ8,('NSW Apr 2017'!K8-'NSW Apr 2017'!J8)*('NSW Apr 2017'!V8/100)*'NSW Apr 2017'!AJ8))</f>
        <v>687.18000000000006</v>
      </c>
      <c r="M14" s="126">
        <f>IF($C$5*'NSW Apr 2017'!AL8/'NSW Apr 2017'!AJ8&lt;'NSW Apr 2017'!K8,0,IF($C$5*'NSW Apr 2017'!AL8/'NSW Apr 2017'!AJ8&lt;='NSW Apr 2017'!L8,($C$5*'NSW Apr 2017'!AL8/'NSW Apr 2017'!AJ8-'NSW Apr 2017'!K8)*('NSW Apr 2017'!W8/100)*'NSW Apr 2017'!AJ8,('NSW Apr 2017'!L8-'NSW Apr 2017'!K8)*('NSW Apr 2017'!W8/100)*'NSW Apr 2017'!AJ8))</f>
        <v>0</v>
      </c>
      <c r="N14" s="129">
        <f>IF($C$5*'NSW Apr 2017'!AL8/'NSW Apr 2017'!AJ8&lt;'NSW Apr 2017'!L8,0,IF($C$5*'NSW Apr 2017'!AL8/'NSW Apr 2017'!AJ8&lt;='NSW Apr 2017'!M8,($C$5*'NSW Apr 2017'!AL8/'NSW Apr 2017'!AJ8-'NSW Apr 2017'!L8)*('NSW Apr 2017'!X8/100)*'NSW Apr 2017'!AJ8,('NSW Apr 2017'!M8-'NSW Apr 2017'!L8)*('NSW Apr 2017'!X8/100)*'NSW Apr 2017'!AJ8))</f>
        <v>0</v>
      </c>
      <c r="O14" s="119">
        <f>IF($C$5*'NSW Apr 2017'!AL8/'NSW Apr 2017'!AJ8&lt;'NSW Apr 2017'!M8,0,IF($C$5*'NSW Apr 2017'!AL8/'NSW Apr 2017'!AJ8&lt;='NSW Apr 2017'!N8,($C$5*'NSW Apr 2017'!AL8/'NSW Apr 2017'!AJ8-'NSW Apr 2017'!M8)*('NSW Apr 2017'!Y8/100)*'NSW Apr 2017'!AJ8,('NSW Apr 2017'!N8-'NSW Apr 2017'!M8)*('NSW Apr 2017'!Y8/100)*'NSW Apr 2017'!AJ8))</f>
        <v>0</v>
      </c>
      <c r="P14" s="119">
        <f>IF(($C$5*'NSW Apr 2017'!AL8/'NSW Apr 2017'!AJ8&gt;'NSW Apr 2017'!N8),($C$5*'NSW Apr 2017'!AL8/'NSW Apr 2017'!AJ8-'NSW Apr 2017'!N8)*'NSW Apr 2017'!Z8/100*'NSW Apr 2017'!AJ9,0)</f>
        <v>0</v>
      </c>
      <c r="Q14" s="122">
        <f t="shared" si="1"/>
        <v>2323.3697000000002</v>
      </c>
      <c r="R14" s="130">
        <f>'NSW Apr 2017'!AM8</f>
        <v>0</v>
      </c>
      <c r="S14" s="131">
        <f>'NSW Apr 2017'!AN8</f>
        <v>0</v>
      </c>
      <c r="T14" s="83">
        <f>'NSW Apr 2017'!AO8</f>
        <v>0</v>
      </c>
      <c r="U14" s="86">
        <f>'NSW Apr 2017'!AP8</f>
        <v>0</v>
      </c>
      <c r="V14" s="132">
        <f t="shared" si="2"/>
        <v>2323.3697000000002</v>
      </c>
      <c r="W14" s="122">
        <f t="shared" ref="W14:W39" si="3">V14</f>
        <v>2323.3697000000002</v>
      </c>
      <c r="X14" s="122">
        <f t="shared" si="0"/>
        <v>2555.7066700000005</v>
      </c>
      <c r="Y14" s="122">
        <f t="shared" si="0"/>
        <v>2555.7066700000005</v>
      </c>
      <c r="Z14" s="133">
        <f>'NSW Apr 2017'!AW8</f>
        <v>0</v>
      </c>
      <c r="AA14" s="125" t="str">
        <f>'NSW Apr 2017'!AX8</f>
        <v>n</v>
      </c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</row>
    <row r="15" spans="1:156" s="85" customFormat="1" ht="23" customHeight="1">
      <c r="A15" s="431"/>
      <c r="B15" s="86" t="str">
        <f>'NSW Apr 2017'!F9</f>
        <v>ActewAGL</v>
      </c>
      <c r="C15" s="86" t="str">
        <f>'NSW Apr 2017'!G9</f>
        <v>Business plan</v>
      </c>
      <c r="D15" s="119">
        <f>365*'NSW Apr 2017'!H9/100</f>
        <v>318.46249999999998</v>
      </c>
      <c r="E15" s="120">
        <f>IF($C$5*'NSW Apr 2017'!AK9/'NSW Apr 2017'!AI9&gt;='NSW Apr 2017'!J9,('NSW Apr 2017'!J9*'NSW Apr 2017'!O9/100)*'NSW Apr 2017'!AI9,($C$5*'NSW Apr 2017'!AK9/'NSW Apr 2017'!AI9*'NSW Apr 2017'!O9/100)*'NSW Apr 2017'!AI9)</f>
        <v>315.27360000000004</v>
      </c>
      <c r="F15" s="121">
        <f>IF($C$5*'NSW Apr 2017'!AK9/'NSW Apr 2017'!AI9&lt;'NSW Apr 2017'!J9,0,IF($C$5*'NSW Apr 2017'!AK9/'NSW Apr 2017'!AI9&lt;='NSW Apr 2017'!K9,($C$5*'NSW Apr 2017'!AK9/'NSW Apr 2017'!AI9-'NSW Apr 2017'!J9)*('NSW Apr 2017'!P9/100)*'NSW Apr 2017'!AI9,('NSW Apr 2017'!K9-'NSW Apr 2017'!J9)*('NSW Apr 2017'!P9/100)*'NSW Apr 2017'!AI9))</f>
        <v>687.18000000000006</v>
      </c>
      <c r="G15" s="119">
        <f>IF($C$5*'NSW Apr 2017'!AK9/'NSW Apr 2017'!AI9&lt;'NSW Apr 2017'!K9,0,IF($C$5*'NSW Apr 2017'!AK9/'NSW Apr 2017'!AI9&lt;='NSW Apr 2017'!L9,($C$5*'NSW Apr 2017'!AK9/'NSW Apr 2017'!AI9-'NSW Apr 2017'!K9)*('NSW Apr 2017'!Q9/100)*'NSW Apr 2017'!AI9,('NSW Apr 2017'!L9-'NSW Apr 2017'!K9)*('NSW Apr 2017'!Q9/100)*'NSW Apr 2017'!AI9))</f>
        <v>0</v>
      </c>
      <c r="H15" s="127">
        <f>IF($C$5*'NSW Apr 2017'!AK9/'NSW Apr 2017'!AI9&lt;'NSW Apr 2017'!L9,0,IF($C$5*'NSW Apr 2017'!AK9/'NSW Apr 2017'!AI9&lt;='NSW Apr 2017'!M9,($C$5*'NSW Apr 2017'!AK9/'NSW Apr 2017'!AI9-'NSW Apr 2017'!L9)*('NSW Apr 2017'!R9/100)*'NSW Apr 2017'!AI9,('NSW Apr 2017'!M9-'NSW Apr 2017'!L9)*('NSW Apr 2017'!R9/100)*'NSW Apr 2017'!AI9))</f>
        <v>0</v>
      </c>
      <c r="I15" s="120">
        <f>IF($C$5*'NSW Apr 2017'!AK9/'NSW Apr 2017'!AI9&lt;'NSW Apr 2017'!M9,0,IF($C$5*'NSW Apr 2017'!AK9/'NSW Apr 2017'!AI9&lt;='NSW Apr 2017'!N9,($C$5*'NSW Apr 2017'!AK9/'NSW Apr 2017'!AI9-'NSW Apr 2017'!M9)*('NSW Apr 2017'!S9/100)*'NSW Apr 2017'!AI9,('NSW Apr 2017'!N9-'NSW Apr 2017'!M9)*('NSW Apr 2017'!S9/100)*'NSW Apr 2017'!AI9))</f>
        <v>0</v>
      </c>
      <c r="J15" s="129">
        <f>IF(($C$5*'NSW Apr 2017'!AK9/'NSW Apr 2017'!AI9&gt;'NSW Apr 2017'!N9),($C$5*'NSW Apr 2017'!AK9/'NSW Apr 2017'!AI9-'NSW Apr 2017'!N9)*'NSW Apr 2017'!T9/100*'NSW Apr 2017'!AI9,0)</f>
        <v>0</v>
      </c>
      <c r="K15" s="119">
        <f>IF($C$5*'NSW Apr 2017'!AL9/'NSW Apr 2017'!AJ9&gt;='NSW Apr 2017'!J9,('NSW Apr 2017'!J9*'NSW Apr 2017'!U9/100)*'NSW Apr 2017'!AJ9,($C$5*'NSW Apr 2017'!AL9/'NSW Apr 2017'!AJ9*'NSW Apr 2017'!U9/100)*'NSW Apr 2017'!AJ9)</f>
        <v>315.27360000000004</v>
      </c>
      <c r="L15" s="136">
        <f>IF($C$5*'NSW Apr 2017'!AL9/'NSW Apr 2017'!AJ9&lt;'NSW Apr 2017'!J9,0,IF($C$5*'NSW Apr 2017'!AL9/'NSW Apr 2017'!AJ9&lt;='NSW Apr 2017'!K9,($C$5*'NSW Apr 2017'!AL9/'NSW Apr 2017'!AJ9-'NSW Apr 2017'!J9)*('NSW Apr 2017'!V9/100)*'NSW Apr 2017'!AJ9,('NSW Apr 2017'!K9-'NSW Apr 2017'!J9)*('NSW Apr 2017'!V9/100)*'NSW Apr 2017'!AJ9))</f>
        <v>687.18000000000006</v>
      </c>
      <c r="M15" s="119">
        <f>IF($C$5*'NSW Apr 2017'!AL9/'NSW Apr 2017'!AJ9&lt;'NSW Apr 2017'!K9,0,IF($C$5*'NSW Apr 2017'!AL9/'NSW Apr 2017'!AJ9&lt;='NSW Apr 2017'!L9,($C$5*'NSW Apr 2017'!AL9/'NSW Apr 2017'!AJ9-'NSW Apr 2017'!K9)*('NSW Apr 2017'!W9/100)*'NSW Apr 2017'!AJ9,('NSW Apr 2017'!L9-'NSW Apr 2017'!K9)*('NSW Apr 2017'!W9/100)*'NSW Apr 2017'!AJ9))</f>
        <v>0</v>
      </c>
      <c r="N15" s="129">
        <f>IF($C$5*'NSW Apr 2017'!AL9/'NSW Apr 2017'!AJ9&lt;'NSW Apr 2017'!L9,0,IF($C$5*'NSW Apr 2017'!AL9/'NSW Apr 2017'!AJ9&lt;='NSW Apr 2017'!M9,($C$5*'NSW Apr 2017'!AL9/'NSW Apr 2017'!AJ9-'NSW Apr 2017'!L9)*('NSW Apr 2017'!X9/100)*'NSW Apr 2017'!AJ9,('NSW Apr 2017'!M9-'NSW Apr 2017'!L9)*('NSW Apr 2017'!X9/100)*'NSW Apr 2017'!AJ9))</f>
        <v>0</v>
      </c>
      <c r="O15" s="119">
        <f>IF($C$5*'NSW Apr 2017'!AL9/'NSW Apr 2017'!AJ9&lt;'NSW Apr 2017'!M9,0,IF($C$5*'NSW Apr 2017'!AL9/'NSW Apr 2017'!AJ9&lt;='NSW Apr 2017'!N9,($C$5*'NSW Apr 2017'!AL9/'NSW Apr 2017'!AJ9-'NSW Apr 2017'!M9)*('NSW Apr 2017'!Y9/100)*'NSW Apr 2017'!AJ9,('NSW Apr 2017'!N9-'NSW Apr 2017'!M9)*('NSW Apr 2017'!Y9/100)*'NSW Apr 2017'!AJ9))</f>
        <v>0</v>
      </c>
      <c r="P15" s="119">
        <f>IF(($C$5*'NSW Apr 2017'!AL9/'NSW Apr 2017'!AJ9&gt;'NSW Apr 2017'!N9),($C$5*'NSW Apr 2017'!AL9/'NSW Apr 2017'!AJ9-'NSW Apr 2017'!N9)*'NSW Apr 2017'!Z9/100*'NSW Apr 2017'!AJ10,0)</f>
        <v>0</v>
      </c>
      <c r="Q15" s="122">
        <f t="shared" si="1"/>
        <v>2323.3697000000002</v>
      </c>
      <c r="R15" s="130">
        <f>'NSW Apr 2017'!AM9</f>
        <v>0</v>
      </c>
      <c r="S15" s="86">
        <f>'NSW Apr 2017'!AN9</f>
        <v>10</v>
      </c>
      <c r="T15" s="83">
        <f>'NSW Apr 2017'!AO9</f>
        <v>0</v>
      </c>
      <c r="U15" s="130">
        <f>'NSW Apr 2017'!AP9</f>
        <v>0</v>
      </c>
      <c r="V15" s="122">
        <f>(Q15-(Q15-D15)*S15/100)</f>
        <v>2122.8789800000004</v>
      </c>
      <c r="W15" s="157">
        <f t="shared" si="3"/>
        <v>2122.8789800000004</v>
      </c>
      <c r="X15" s="122">
        <f t="shared" si="0"/>
        <v>2335.1668780000005</v>
      </c>
      <c r="Y15" s="122">
        <f t="shared" si="0"/>
        <v>2335.1668780000005</v>
      </c>
      <c r="Z15" s="133">
        <f>'NSW Apr 2017'!AW9</f>
        <v>24</v>
      </c>
      <c r="AA15" s="125" t="str">
        <f>'NSW Apr 2017'!AX9</f>
        <v>y</v>
      </c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</row>
    <row r="16" spans="1:156" ht="23" customHeight="1" thickBot="1">
      <c r="A16" s="430"/>
      <c r="B16" s="87" t="str">
        <f>'NSW Apr 2017'!F10</f>
        <v>EnergyAustralia</v>
      </c>
      <c r="C16" s="87" t="str">
        <f>'NSW Apr 2017'!G10</f>
        <v xml:space="preserve">Everyday Saver </v>
      </c>
      <c r="D16" s="146">
        <f>365*'NSW Apr 2017'!H10/100</f>
        <v>293.27749999999997</v>
      </c>
      <c r="E16" s="147">
        <f>IF($C$5*'NSW Apr 2017'!AK10/'NSW Apr 2017'!AI10&gt;='NSW Apr 2017'!J10,('NSW Apr 2017'!J10*'NSW Apr 2017'!O10/100)*'NSW Apr 2017'!AI10,($C$5*'NSW Apr 2017'!AK10/'NSW Apr 2017'!AI10*'NSW Apr 2017'!O10/100)*'NSW Apr 2017'!AI10)</f>
        <v>177.71965199999997</v>
      </c>
      <c r="F16" s="148">
        <f>IF($C$5*'NSW Apr 2017'!AK10/'NSW Apr 2017'!AI10&lt;'NSW Apr 2017'!J10,0,IF($C$5*'NSW Apr 2017'!AK10/'NSW Apr 2017'!AI10&lt;='NSW Apr 2017'!K10,($C$5*'NSW Apr 2017'!AK10/'NSW Apr 2017'!AI10-'NSW Apr 2017'!J10)*('NSW Apr 2017'!P10/100)*'NSW Apr 2017'!AI10,('NSW Apr 2017'!K10-'NSW Apr 2017'!J10)*('NSW Apr 2017'!P10/100)*'NSW Apr 2017'!AI10))</f>
        <v>934.02203328000019</v>
      </c>
      <c r="G16" s="146">
        <f>IF($C$5*'NSW Apr 2017'!AK10/'NSW Apr 2017'!AI10&lt;'NSW Apr 2017'!K10,0,IF($C$5*'NSW Apr 2017'!AK10/'NSW Apr 2017'!AI10&lt;='NSW Apr 2017'!L10,($C$5*'NSW Apr 2017'!AK10/'NSW Apr 2017'!AI10-'NSW Apr 2017'!K10)*('NSW Apr 2017'!Q10/100)*'NSW Apr 2017'!AI10,('NSW Apr 2017'!L10-'NSW Apr 2017'!K10)*('NSW Apr 2017'!Q10/100)*'NSW Apr 2017'!AI10))</f>
        <v>0</v>
      </c>
      <c r="H16" s="156">
        <f>IF($C$5*'NSW Apr 2017'!AK10/'NSW Apr 2017'!AI10&lt;'NSW Apr 2017'!L10,0,IF($C$5*'NSW Apr 2017'!AK10/'NSW Apr 2017'!AI10&lt;='NSW Apr 2017'!M10,($C$5*'NSW Apr 2017'!AK10/'NSW Apr 2017'!AI10-'NSW Apr 2017'!L10)*('NSW Apr 2017'!R10/100)*'NSW Apr 2017'!AI10,('NSW Apr 2017'!M10-'NSW Apr 2017'!L10)*('NSW Apr 2017'!R10/100)*'NSW Apr 2017'!AI10))</f>
        <v>0</v>
      </c>
      <c r="I16" s="147">
        <f>IF($C$5*'NSW Apr 2017'!AK10/'NSW Apr 2017'!AI10&lt;'NSW Apr 2017'!M10,0,IF($C$5*'NSW Apr 2017'!AK10/'NSW Apr 2017'!AI10&lt;='NSW Apr 2017'!N10,($C$5*'NSW Apr 2017'!AK10/'NSW Apr 2017'!AI10-'NSW Apr 2017'!M10)*('NSW Apr 2017'!S10/100)*'NSW Apr 2017'!AI10,('NSW Apr 2017'!N10-'NSW Apr 2017'!M10)*('NSW Apr 2017'!S10/100)*'NSW Apr 2017'!AI10))</f>
        <v>0</v>
      </c>
      <c r="J16" s="155">
        <f>IF(($C$5*'NSW Apr 2017'!AK10/'NSW Apr 2017'!AI10&gt;'NSW Apr 2017'!N10),($C$5*'NSW Apr 2017'!AK10/'NSW Apr 2017'!AI10-'NSW Apr 2017'!N10)*'NSW Apr 2017'!T10/100*'NSW Apr 2017'!AI10,0)</f>
        <v>0</v>
      </c>
      <c r="K16" s="146">
        <f>IF($C$5*'NSW Apr 2017'!AL10/'NSW Apr 2017'!AJ10&gt;='NSW Apr 2017'!J10,('NSW Apr 2017'!J10*'NSW Apr 2017'!U10/100)*'NSW Apr 2017'!AJ10,($C$5*'NSW Apr 2017'!AL10/'NSW Apr 2017'!AJ10*'NSW Apr 2017'!U10/100)*'NSW Apr 2017'!AJ10)</f>
        <v>177.71965199999997</v>
      </c>
      <c r="L16" s="155">
        <f>IF($C$5*'NSW Apr 2017'!AL10/'NSW Apr 2017'!AJ10&lt;'NSW Apr 2017'!J10,0,IF($C$5*'NSW Apr 2017'!AL10/'NSW Apr 2017'!AJ10&lt;='NSW Apr 2017'!K10,($C$5*'NSW Apr 2017'!AL10/'NSW Apr 2017'!AJ10-'NSW Apr 2017'!J10)*('NSW Apr 2017'!V10/100)*'NSW Apr 2017'!AJ10,('NSW Apr 2017'!K10-'NSW Apr 2017'!J10)*('NSW Apr 2017'!V10/100)*'NSW Apr 2017'!AJ10))</f>
        <v>934.02203328000019</v>
      </c>
      <c r="M16" s="146">
        <f>IF($C$5*'NSW Apr 2017'!AL10/'NSW Apr 2017'!AJ10&lt;'NSW Apr 2017'!K10,0,IF($C$5*'NSW Apr 2017'!AL10/'NSW Apr 2017'!AJ10&lt;='NSW Apr 2017'!L10,($C$5*'NSW Apr 2017'!AL10/'NSW Apr 2017'!AJ10-'NSW Apr 2017'!K10)*('NSW Apr 2017'!W10/100)*'NSW Apr 2017'!AJ10,('NSW Apr 2017'!L10-'NSW Apr 2017'!K10)*('NSW Apr 2017'!W10/100)*'NSW Apr 2017'!AJ10))</f>
        <v>0</v>
      </c>
      <c r="N16" s="158">
        <f>IF($C$5*'NSW Apr 2017'!AL10/'NSW Apr 2017'!AJ10&lt;'NSW Apr 2017'!L10,0,IF($C$5*'NSW Apr 2017'!AL10/'NSW Apr 2017'!AJ10&lt;='NSW Apr 2017'!M10,($C$5*'NSW Apr 2017'!AL10/'NSW Apr 2017'!AJ10-'NSW Apr 2017'!L10)*('NSW Apr 2017'!X10/100)*'NSW Apr 2017'!AJ10,('NSW Apr 2017'!M10-'NSW Apr 2017'!L10)*('NSW Apr 2017'!X10/100)*'NSW Apr 2017'!AJ10))</f>
        <v>0</v>
      </c>
      <c r="O16" s="146">
        <f>IF($C$5*'NSW Apr 2017'!AL10/'NSW Apr 2017'!AJ10&lt;'NSW Apr 2017'!M10,0,IF($C$5*'NSW Apr 2017'!AL10/'NSW Apr 2017'!AJ10&lt;='NSW Apr 2017'!N10,($C$5*'NSW Apr 2017'!AL10/'NSW Apr 2017'!AJ10-'NSW Apr 2017'!M10)*('NSW Apr 2017'!Y10/100)*'NSW Apr 2017'!AJ10,('NSW Apr 2017'!N10-'NSW Apr 2017'!M10)*('NSW Apr 2017'!Y10/100)*'NSW Apr 2017'!AJ10))</f>
        <v>0</v>
      </c>
      <c r="P16" s="146">
        <f>IF(($C$5*'NSW Apr 2017'!AL10/'NSW Apr 2017'!AJ10&gt;'NSW Apr 2017'!N10),($C$5*'NSW Apr 2017'!AL10/'NSW Apr 2017'!AJ10-'NSW Apr 2017'!N10)*'NSW Apr 2017'!Z10/100*'NSW Apr 2017'!AJ12,0)</f>
        <v>0</v>
      </c>
      <c r="Q16" s="149">
        <f t="shared" si="1"/>
        <v>2516.7608705600005</v>
      </c>
      <c r="R16" s="150">
        <f>'NSW Apr 2017'!AM10</f>
        <v>0</v>
      </c>
      <c r="S16" s="87">
        <f>'NSW Apr 2017'!AN10</f>
        <v>14</v>
      </c>
      <c r="T16" s="154">
        <f>'NSW Apr 2017'!AO10</f>
        <v>0</v>
      </c>
      <c r="U16" s="87">
        <f>'NSW Apr 2017'!AP10</f>
        <v>0</v>
      </c>
      <c r="V16" s="151">
        <f>(Q16-(Q16-D16)*S16/100)</f>
        <v>2205.4731986816005</v>
      </c>
      <c r="W16" s="149">
        <f t="shared" si="3"/>
        <v>2205.4731986816005</v>
      </c>
      <c r="X16" s="149">
        <f t="shared" si="0"/>
        <v>2426.0205185497607</v>
      </c>
      <c r="Y16" s="149">
        <f t="shared" si="0"/>
        <v>2426.0205185497607</v>
      </c>
      <c r="Z16" s="152">
        <f>'NSW Apr 2017'!AW10</f>
        <v>24</v>
      </c>
      <c r="AA16" s="153" t="str">
        <f>'NSW Apr 2017'!AX10</f>
        <v>y</v>
      </c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</row>
    <row r="17" spans="1:156" s="94" customFormat="1" ht="23" customHeight="1" thickTop="1">
      <c r="A17" s="431" t="str">
        <f>'NSW Apr 2017'!D11</f>
        <v>ActewAGL Shoalhaven</v>
      </c>
      <c r="B17" s="131" t="str">
        <f>'NSW Apr 2017'!F11</f>
        <v>ActewAGL</v>
      </c>
      <c r="C17" s="131" t="str">
        <f>'NSW Apr 2017'!G11</f>
        <v>Regulated</v>
      </c>
      <c r="D17" s="126">
        <f>365*'NSW Apr 2017'!H11/100</f>
        <v>289.26249999999999</v>
      </c>
      <c r="E17" s="128">
        <f>IF($C$5*'NSW Apr 2017'!AK11/'NSW Apr 2017'!AI11&gt;='NSW Apr 2017'!J11,('NSW Apr 2017'!J11*'NSW Apr 2017'!O11/100)*'NSW Apr 2017'!AI11,($C$5*'NSW Apr 2017'!AK11/'NSW Apr 2017'!AI11*'NSW Apr 2017'!O11/100)*'NSW Apr 2017'!AI11)</f>
        <v>1242.5</v>
      </c>
      <c r="F17" s="134">
        <f>IF($C$5*'NSW Apr 2017'!AK11/'NSW Apr 2017'!AI11&lt;'NSW Apr 2017'!J11,0,IF($C$5*'NSW Apr 2017'!AK11/'NSW Apr 2017'!AI11&lt;='NSW Apr 2017'!K11,($C$5*'NSW Apr 2017'!AK11/'NSW Apr 2017'!AI11-'NSW Apr 2017'!J11)*('NSW Apr 2017'!P11/100)*'NSW Apr 2017'!AI11,('NSW Apr 2017'!K11-'NSW Apr 2017'!J11)*('NSW Apr 2017'!P11/100)*'NSW Apr 2017'!AI11))</f>
        <v>0</v>
      </c>
      <c r="G17" s="126">
        <f>IF($C$5*'NSW Apr 2017'!AK11/'NSW Apr 2017'!AI11&lt;'NSW Apr 2017'!K11,0,IF($C$5*'NSW Apr 2017'!AK11/'NSW Apr 2017'!AI11&lt;='NSW Apr 2017'!L11,($C$5*'NSW Apr 2017'!AK11/'NSW Apr 2017'!AI11-'NSW Apr 2017'!K11)*('NSW Apr 2017'!Q11/100)*'NSW Apr 2017'!AI11,('NSW Apr 2017'!L11-'NSW Apr 2017'!K11)*('NSW Apr 2017'!Q11/100)*'NSW Apr 2017'!AI11))</f>
        <v>0</v>
      </c>
      <c r="H17" s="135">
        <f>IF($C$5*'NSW Apr 2017'!AK11/'NSW Apr 2017'!AI11&lt;'NSW Apr 2017'!L11,0,IF($C$5*'NSW Apr 2017'!AK11/'NSW Apr 2017'!AI11&lt;='NSW Apr 2017'!M11,($C$5*'NSW Apr 2017'!AK11/'NSW Apr 2017'!AI11-'NSW Apr 2017'!L11)*('NSW Apr 2017'!R11/100)*'NSW Apr 2017'!AI11,('NSW Apr 2017'!M11-'NSW Apr 2017'!L11)*('NSW Apr 2017'!R11/100)*'NSW Apr 2017'!AI11))</f>
        <v>0</v>
      </c>
      <c r="I17" s="120">
        <f>IF($C$5*'NSW Apr 2017'!AK11/'NSW Apr 2017'!AI11&lt;'NSW Apr 2017'!M11,0,IF($C$5*'NSW Apr 2017'!AK11/'NSW Apr 2017'!AI11&lt;='NSW Apr 2017'!N11,($C$5*'NSW Apr 2017'!AK11/'NSW Apr 2017'!AI11-'NSW Apr 2017'!M11)*('NSW Apr 2017'!S11/100)*'NSW Apr 2017'!AI11,('NSW Apr 2017'!N11-'NSW Apr 2017'!M11)*('NSW Apr 2017'!S11/100)*'NSW Apr 2017'!AI11))</f>
        <v>0</v>
      </c>
      <c r="J17" s="136">
        <f>IF(($C$5*'NSW Apr 2017'!AK11/'NSW Apr 2017'!AI11&gt;'NSW Apr 2017'!N11),($C$5*'NSW Apr 2017'!AK11/'NSW Apr 2017'!AI11-'NSW Apr 2017'!N11)*'NSW Apr 2017'!T11/100*'NSW Apr 2017'!AI11,0)</f>
        <v>0</v>
      </c>
      <c r="K17" s="126">
        <f>IF($C$5*'NSW Apr 2017'!AL11/'NSW Apr 2017'!AJ11&gt;='NSW Apr 2017'!J11,('NSW Apr 2017'!J11*'NSW Apr 2017'!U11/100)*'NSW Apr 2017'!AJ11,($C$5*'NSW Apr 2017'!AL11/'NSW Apr 2017'!AJ11*'NSW Apr 2017'!U11/100)*'NSW Apr 2017'!AJ11)</f>
        <v>1242.5</v>
      </c>
      <c r="L17" s="134">
        <f>IF($C$5*'NSW Apr 2017'!AL11/'NSW Apr 2017'!AJ11&lt;'NSW Apr 2017'!J11,0,IF($C$5*'NSW Apr 2017'!AL11/'NSW Apr 2017'!AJ11&lt;='NSW Apr 2017'!K11,($C$5*'NSW Apr 2017'!AL11/'NSW Apr 2017'!AJ11-'NSW Apr 2017'!J11)*('NSW Apr 2017'!V11/100)*'NSW Apr 2017'!AJ11,('NSW Apr 2017'!K11-'NSW Apr 2017'!J11)*('NSW Apr 2017'!V11/100)*'NSW Apr 2017'!AJ11))</f>
        <v>0</v>
      </c>
      <c r="M17" s="126">
        <f>IF($C$5*'NSW Apr 2017'!AL11/'NSW Apr 2017'!AJ11&lt;'NSW Apr 2017'!K11,0,IF($C$5*'NSW Apr 2017'!AL11/'NSW Apr 2017'!AJ11&lt;='NSW Apr 2017'!L11,($C$5*'NSW Apr 2017'!AL11/'NSW Apr 2017'!AJ11-'NSW Apr 2017'!K11)*('NSW Apr 2017'!W11/100)*'NSW Apr 2017'!AJ11,('NSW Apr 2017'!L11-'NSW Apr 2017'!K11)*('NSW Apr 2017'!W11/100)*'NSW Apr 2017'!AJ11))</f>
        <v>0</v>
      </c>
      <c r="N17" s="137">
        <f>IF($C$5*'NSW Apr 2017'!AL11/'NSW Apr 2017'!AJ11&lt;'NSW Apr 2017'!L11,0,IF($C$5*'NSW Apr 2017'!AL11/'NSW Apr 2017'!AJ11&lt;='NSW Apr 2017'!M11,($C$5*'NSW Apr 2017'!AL11/'NSW Apr 2017'!AJ11-'NSW Apr 2017'!L11)*('NSW Apr 2017'!X11/100)*'NSW Apr 2017'!AJ11,('NSW Apr 2017'!M11-'NSW Apr 2017'!L11)*('NSW Apr 2017'!X11/100)*'NSW Apr 2017'!AJ11))</f>
        <v>0</v>
      </c>
      <c r="O17" s="119">
        <f>IF($C$5*'NSW Apr 2017'!AL11/'NSW Apr 2017'!AJ11&lt;'NSW Apr 2017'!M11,0,IF($C$5*'NSW Apr 2017'!AL11/'NSW Apr 2017'!AJ11&lt;='NSW Apr 2017'!N11,($C$5*'NSW Apr 2017'!AL11/'NSW Apr 2017'!AJ11-'NSW Apr 2017'!M11)*('NSW Apr 2017'!Y11/100)*'NSW Apr 2017'!AJ11,('NSW Apr 2017'!N11-'NSW Apr 2017'!M11)*('NSW Apr 2017'!Y11/100)*'NSW Apr 2017'!AJ11))</f>
        <v>0</v>
      </c>
      <c r="P17" s="121">
        <f>IF(($C$5*'NSW Apr 2017'!AL11/'NSW Apr 2017'!AJ11&gt;'NSW Apr 2017'!N11),($C$5*'NSW Apr 2017'!AL11/'NSW Apr 2017'!AJ11-'NSW Apr 2017'!N11)*'NSW Apr 2017'!Z11/100*'NSW Apr 2017'!AJ12,0)</f>
        <v>0</v>
      </c>
      <c r="Q17" s="138">
        <f t="shared" si="1"/>
        <v>2774.2624999999998</v>
      </c>
      <c r="R17" s="139">
        <f>'NSW Apr 2017'!AM11</f>
        <v>0</v>
      </c>
      <c r="S17" s="131">
        <f>'NSW Apr 2017'!AN11</f>
        <v>0</v>
      </c>
      <c r="T17" s="139">
        <f>'NSW Apr 2017'!AO11</f>
        <v>0</v>
      </c>
      <c r="U17" s="131">
        <f>'NSW Apr 2017'!AP11</f>
        <v>0</v>
      </c>
      <c r="V17" s="140">
        <f t="shared" si="2"/>
        <v>2774.2624999999998</v>
      </c>
      <c r="W17" s="138">
        <f t="shared" si="3"/>
        <v>2774.2624999999998</v>
      </c>
      <c r="X17" s="122">
        <f t="shared" si="0"/>
        <v>3051.6887500000003</v>
      </c>
      <c r="Y17" s="122">
        <f t="shared" si="0"/>
        <v>3051.6887500000003</v>
      </c>
      <c r="Z17" s="141">
        <f>'NSW Apr 2017'!AW11</f>
        <v>0</v>
      </c>
      <c r="AA17" s="142" t="str">
        <f>'NSW Apr 2017'!AX11</f>
        <v>n</v>
      </c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</row>
    <row r="18" spans="1:156" s="85" customFormat="1" ht="23" customHeight="1" thickBot="1">
      <c r="A18" s="431"/>
      <c r="B18" s="87" t="str">
        <f>'NSW Apr 2017'!F12</f>
        <v>ActewAGL</v>
      </c>
      <c r="C18" s="87" t="str">
        <f>'NSW Apr 2017'!G12</f>
        <v>Business plan</v>
      </c>
      <c r="D18" s="146">
        <f>365*'NSW Apr 2017'!H12/100</f>
        <v>289.26249999999999</v>
      </c>
      <c r="E18" s="147">
        <f>IF($C$5*'NSW Apr 2017'!AK12/'NSW Apr 2017'!AI12&gt;='NSW Apr 2017'!J12,('NSW Apr 2017'!J12*'NSW Apr 2017'!O12/100)*'NSW Apr 2017'!AI12,($C$5*'NSW Apr 2017'!AK12/'NSW Apr 2017'!AI12*'NSW Apr 2017'!O12/100)*'NSW Apr 2017'!AI12)</f>
        <v>1242.5</v>
      </c>
      <c r="F18" s="155">
        <f>IF($C$5*'NSW Apr 2017'!AK12/'NSW Apr 2017'!AI12&lt;'NSW Apr 2017'!J12,0,IF($C$5*'NSW Apr 2017'!AK12/'NSW Apr 2017'!AI12&lt;='NSW Apr 2017'!K12,($C$5*'NSW Apr 2017'!AK12/'NSW Apr 2017'!AI12-'NSW Apr 2017'!J12)*('NSW Apr 2017'!P12/100)*'NSW Apr 2017'!AI12,('NSW Apr 2017'!K12-'NSW Apr 2017'!J12)*('NSW Apr 2017'!P12/100)*'NSW Apr 2017'!AI12))</f>
        <v>0</v>
      </c>
      <c r="G18" s="146">
        <f>IF($C$5*'NSW Apr 2017'!AK12/'NSW Apr 2017'!AI12&lt;'NSW Apr 2017'!K12,0,IF($C$5*'NSW Apr 2017'!AK12/'NSW Apr 2017'!AI12&lt;='NSW Apr 2017'!L12,($C$5*'NSW Apr 2017'!AK12/'NSW Apr 2017'!AI12-'NSW Apr 2017'!K12)*('NSW Apr 2017'!Q12/100)*'NSW Apr 2017'!AI12,('NSW Apr 2017'!L12-'NSW Apr 2017'!K12)*('NSW Apr 2017'!Q12/100)*'NSW Apr 2017'!AI12))</f>
        <v>0</v>
      </c>
      <c r="H18" s="156">
        <f>IF($C$5*'NSW Apr 2017'!AK12/'NSW Apr 2017'!AI12&lt;'NSW Apr 2017'!L12,0,IF($C$5*'NSW Apr 2017'!AK12/'NSW Apr 2017'!AI12&lt;='NSW Apr 2017'!M12,($C$5*'NSW Apr 2017'!AK12/'NSW Apr 2017'!AI12-'NSW Apr 2017'!L12)*('NSW Apr 2017'!R12/100)*'NSW Apr 2017'!AI12,('NSW Apr 2017'!M12-'NSW Apr 2017'!L12)*('NSW Apr 2017'!R12/100)*'NSW Apr 2017'!AI12))</f>
        <v>0</v>
      </c>
      <c r="I18" s="147">
        <f>IF($C$5*'NSW Apr 2017'!AK12/'NSW Apr 2017'!AI12&lt;'NSW Apr 2017'!M12,0,IF($C$5*'NSW Apr 2017'!AK12/'NSW Apr 2017'!AI12&lt;='NSW Apr 2017'!N12,($C$5*'NSW Apr 2017'!AK12/'NSW Apr 2017'!AI12-'NSW Apr 2017'!M12)*('NSW Apr 2017'!S12/100)*'NSW Apr 2017'!AI12,('NSW Apr 2017'!N12-'NSW Apr 2017'!M12)*('NSW Apr 2017'!S12/100)*'NSW Apr 2017'!AI12))</f>
        <v>0</v>
      </c>
      <c r="J18" s="155">
        <f>IF(($C$5*'NSW Apr 2017'!AK12/'NSW Apr 2017'!AI12&gt;'NSW Apr 2017'!N12),($C$5*'NSW Apr 2017'!AK12/'NSW Apr 2017'!AI12-'NSW Apr 2017'!N12)*'NSW Apr 2017'!T12/100*'NSW Apr 2017'!AI12,0)</f>
        <v>0</v>
      </c>
      <c r="K18" s="146">
        <f>IF($C$5*'NSW Apr 2017'!AL12/'NSW Apr 2017'!AJ12&gt;='NSW Apr 2017'!J12,('NSW Apr 2017'!J12*'NSW Apr 2017'!U12/100)*'NSW Apr 2017'!AJ12,($C$5*'NSW Apr 2017'!AL12/'NSW Apr 2017'!AJ12*'NSW Apr 2017'!U12/100)*'NSW Apr 2017'!AJ12)</f>
        <v>1242.5</v>
      </c>
      <c r="L18" s="155">
        <f>IF($C$5*'NSW Apr 2017'!AL12/'NSW Apr 2017'!AJ12&lt;'NSW Apr 2017'!J12,0,IF($C$5*'NSW Apr 2017'!AL12/'NSW Apr 2017'!AJ12&lt;='NSW Apr 2017'!K12,($C$5*'NSW Apr 2017'!AL12/'NSW Apr 2017'!AJ12-'NSW Apr 2017'!J12)*('NSW Apr 2017'!V12/100)*'NSW Apr 2017'!AJ12,('NSW Apr 2017'!K12-'NSW Apr 2017'!J12)*('NSW Apr 2017'!V12/100)*'NSW Apr 2017'!AJ12))</f>
        <v>0</v>
      </c>
      <c r="M18" s="146">
        <f>IF($C$5*'NSW Apr 2017'!AL12/'NSW Apr 2017'!AJ12&lt;'NSW Apr 2017'!K12,0,IF($C$5*'NSW Apr 2017'!AL12/'NSW Apr 2017'!AJ12&lt;='NSW Apr 2017'!L12,($C$5*'NSW Apr 2017'!AL12/'NSW Apr 2017'!AJ12-'NSW Apr 2017'!K12)*('NSW Apr 2017'!W12/100)*'NSW Apr 2017'!AJ12,('NSW Apr 2017'!L12-'NSW Apr 2017'!K12)*('NSW Apr 2017'!W12/100)*'NSW Apr 2017'!AJ12))</f>
        <v>0</v>
      </c>
      <c r="N18" s="155">
        <f>IF($C$5*'NSW Apr 2017'!AL12/'NSW Apr 2017'!AJ12&lt;'NSW Apr 2017'!L12,0,IF($C$5*'NSW Apr 2017'!AL12/'NSW Apr 2017'!AJ12&lt;='NSW Apr 2017'!M12,($C$5*'NSW Apr 2017'!AL12/'NSW Apr 2017'!AJ12-'NSW Apr 2017'!L12)*('NSW Apr 2017'!X12/100)*'NSW Apr 2017'!AJ12,('NSW Apr 2017'!M12-'NSW Apr 2017'!L12)*('NSW Apr 2017'!X12/100)*'NSW Apr 2017'!AJ12))</f>
        <v>0</v>
      </c>
      <c r="O18" s="146">
        <f>IF($C$5*'NSW Apr 2017'!AL12/'NSW Apr 2017'!AJ12&lt;'NSW Apr 2017'!M12,0,IF($C$5*'NSW Apr 2017'!AL12/'NSW Apr 2017'!AJ12&lt;='NSW Apr 2017'!N12,($C$5*'NSW Apr 2017'!AL12/'NSW Apr 2017'!AJ12-'NSW Apr 2017'!M12)*('NSW Apr 2017'!Y12/100)*'NSW Apr 2017'!AJ12,('NSW Apr 2017'!N12-'NSW Apr 2017'!M12)*('NSW Apr 2017'!Y12/100)*'NSW Apr 2017'!AJ12))</f>
        <v>0</v>
      </c>
      <c r="P18" s="155">
        <f>IF(($C$5*'NSW Apr 2017'!AL12/'NSW Apr 2017'!AJ12&gt;'NSW Apr 2017'!N12),($C$5*'NSW Apr 2017'!AL12/'NSW Apr 2017'!AJ12-'NSW Apr 2017'!N12)*'NSW Apr 2017'!Z12/100*'NSW Apr 2017'!AJ14,0)</f>
        <v>0</v>
      </c>
      <c r="Q18" s="149">
        <f t="shared" si="1"/>
        <v>2774.2624999999998</v>
      </c>
      <c r="R18" s="154">
        <f>'NSW Apr 2017'!AM12</f>
        <v>0</v>
      </c>
      <c r="S18" s="87">
        <f>'NSW Apr 2017'!AN12</f>
        <v>0</v>
      </c>
      <c r="T18" s="154">
        <f>'NSW Apr 2017'!AO12</f>
        <v>0</v>
      </c>
      <c r="U18" s="87">
        <f>'NSW Apr 2017'!AP12</f>
        <v>0</v>
      </c>
      <c r="V18" s="151">
        <f t="shared" si="2"/>
        <v>2774.2624999999998</v>
      </c>
      <c r="W18" s="149">
        <f t="shared" si="3"/>
        <v>2774.2624999999998</v>
      </c>
      <c r="X18" s="149">
        <f t="shared" si="0"/>
        <v>3051.6887500000003</v>
      </c>
      <c r="Y18" s="149">
        <f t="shared" si="0"/>
        <v>3051.6887500000003</v>
      </c>
      <c r="Z18" s="152">
        <f>'NSW Apr 2017'!AW12</f>
        <v>0</v>
      </c>
      <c r="AA18" s="153" t="str">
        <f>'NSW Apr 2017'!AX12</f>
        <v>n</v>
      </c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</row>
    <row r="19" spans="1:156" s="94" customFormat="1" ht="23" customHeight="1" thickTop="1">
      <c r="A19" s="429" t="str">
        <f>'NSW Apr 2017'!D13</f>
        <v>Capital Region</v>
      </c>
      <c r="B19" s="86" t="str">
        <f>'NSW Apr 2017'!F13</f>
        <v>ActewAGL</v>
      </c>
      <c r="C19" s="86" t="str">
        <f>'NSW Apr 2017'!G13</f>
        <v>Regulated</v>
      </c>
      <c r="D19" s="119">
        <f>365*'NSW Apr 2017'!H13/100</f>
        <v>274.00549999999998</v>
      </c>
      <c r="E19" s="120">
        <f>IF($C$5*'NSW Apr 2017'!AK13/'NSW Apr 2017'!AI13&gt;='NSW Apr 2017'!J13,('NSW Apr 2017'!J13*'NSW Apr 2017'!O13/100)*'NSW Apr 2017'!AI13,($C$5*'NSW Apr 2017'!AK13/'NSW Apr 2017'!AI13*'NSW Apr 2017'!O13/100)*'NSW Apr 2017'!AI13)</f>
        <v>127.41992999999999</v>
      </c>
      <c r="F19" s="136">
        <f>IF($C$5*'NSW Apr 2017'!AK13/'NSW Apr 2017'!AI13&lt;'NSW Apr 2017'!J13,0,IF($C$5*'NSW Apr 2017'!AK13/'NSW Apr 2017'!AI13&lt;='NSW Apr 2017'!K13,($C$5*'NSW Apr 2017'!AK13/'NSW Apr 2017'!AI13-'NSW Apr 2017'!J13)*('NSW Apr 2017'!P13/100)*'NSW Apr 2017'!AI13,('NSW Apr 2017'!K13-'NSW Apr 2017'!J13)*('NSW Apr 2017'!P13/100)*'NSW Apr 2017'!AI13))</f>
        <v>82.69926000000001</v>
      </c>
      <c r="G19" s="119">
        <f>IF($C$5*'NSW Apr 2017'!AK13/'NSW Apr 2017'!AI13&lt;'NSW Apr 2017'!K13,0,IF($C$5*'NSW Apr 2017'!AK13/'NSW Apr 2017'!AI13&lt;='NSW Apr 2017'!L13,($C$5*'NSW Apr 2017'!AK13/'NSW Apr 2017'!AI13-'NSW Apr 2017'!K13)*('NSW Apr 2017'!Q13/100)*'NSW Apr 2017'!AI13,('NSW Apr 2017'!L13-'NSW Apr 2017'!K13)*('NSW Apr 2017'!Q13/100)*'NSW Apr 2017'!AI13))</f>
        <v>128.94138000000001</v>
      </c>
      <c r="H19" s="127">
        <f>IF($C$5*'NSW Apr 2017'!AK13/'NSW Apr 2017'!AI13&lt;'NSW Apr 2017'!L13,0,IF($C$5*'NSW Apr 2017'!AK13/'NSW Apr 2017'!AI13&lt;='NSW Apr 2017'!M13,($C$5*'NSW Apr 2017'!AK13/'NSW Apr 2017'!AI13-'NSW Apr 2017'!L13)*('NSW Apr 2017'!R13/100)*'NSW Apr 2017'!AI13,('NSW Apr 2017'!M13-'NSW Apr 2017'!L13)*('NSW Apr 2017'!R13/100)*'NSW Apr 2017'!AI13))</f>
        <v>795.46349999999995</v>
      </c>
      <c r="I19" s="120">
        <f>IF($C$5*'NSW Apr 2017'!AK13/'NSW Apr 2017'!AI13&lt;'NSW Apr 2017'!M13,0,IF($C$5*'NSW Apr 2017'!AK13/'NSW Apr 2017'!AI13&lt;='NSW Apr 2017'!N13,($C$5*'NSW Apr 2017'!AK13/'NSW Apr 2017'!AI13-'NSW Apr 2017'!M13)*('NSW Apr 2017'!S13/100)*'NSW Apr 2017'!AI13,('NSW Apr 2017'!N13-'NSW Apr 2017'!M13)*('NSW Apr 2017'!S13/100)*'NSW Apr 2017'!AI13))</f>
        <v>0</v>
      </c>
      <c r="J19" s="136">
        <f>IF(($C$5*'NSW Apr 2017'!AK13/'NSW Apr 2017'!AI13&gt;'NSW Apr 2017'!N13),($C$5*'NSW Apr 2017'!AK13/'NSW Apr 2017'!AI13-'NSW Apr 2017'!N13)*'NSW Apr 2017'!T13/100*'NSW Apr 2017'!AI13,0)</f>
        <v>0</v>
      </c>
      <c r="K19" s="119">
        <f>IF($C$5*'NSW Apr 2017'!AL13/'NSW Apr 2017'!AJ13&gt;='NSW Apr 2017'!J13,('NSW Apr 2017'!J13*'NSW Apr 2017'!U13/100)*'NSW Apr 2017'!AJ13,($C$5*'NSW Apr 2017'!AL13/'NSW Apr 2017'!AJ13*'NSW Apr 2017'!U13/100)*'NSW Apr 2017'!AJ13)</f>
        <v>127.41992999999999</v>
      </c>
      <c r="L19" s="136">
        <f>IF($C$5*'NSW Apr 2017'!AL13/'NSW Apr 2017'!AJ13&lt;'NSW Apr 2017'!J13,0,IF($C$5*'NSW Apr 2017'!AL13/'NSW Apr 2017'!AJ13&lt;='NSW Apr 2017'!K13,($C$5*'NSW Apr 2017'!AL13/'NSW Apr 2017'!AJ13-'NSW Apr 2017'!J13)*('NSW Apr 2017'!V13/100)*'NSW Apr 2017'!AJ13,('NSW Apr 2017'!K13-'NSW Apr 2017'!J13)*('NSW Apr 2017'!V13/100)*'NSW Apr 2017'!AJ13))</f>
        <v>82.69926000000001</v>
      </c>
      <c r="M19" s="119">
        <f>IF($C$5*'NSW Apr 2017'!AL13/'NSW Apr 2017'!AJ13&lt;'NSW Apr 2017'!K13,0,IF($C$5*'NSW Apr 2017'!AL13/'NSW Apr 2017'!AJ13&lt;='NSW Apr 2017'!L13,($C$5*'NSW Apr 2017'!AL13/'NSW Apr 2017'!AJ13-'NSW Apr 2017'!K13)*('NSW Apr 2017'!W13/100)*'NSW Apr 2017'!AJ13,('NSW Apr 2017'!L13-'NSW Apr 2017'!K13)*('NSW Apr 2017'!W13/100)*'NSW Apr 2017'!AJ13))</f>
        <v>128.94138000000001</v>
      </c>
      <c r="N19" s="129">
        <f>IF($C$5*'NSW Apr 2017'!AL13/'NSW Apr 2017'!AJ13&lt;'NSW Apr 2017'!L13,0,IF($C$5*'NSW Apr 2017'!AL13/'NSW Apr 2017'!AJ13&lt;='NSW Apr 2017'!M13,($C$5*'NSW Apr 2017'!AL13/'NSW Apr 2017'!AJ13-'NSW Apr 2017'!L13)*('NSW Apr 2017'!X13/100)*'NSW Apr 2017'!AJ13,('NSW Apr 2017'!M13-'NSW Apr 2017'!L13)*('NSW Apr 2017'!X13/100)*'NSW Apr 2017'!AJ13))</f>
        <v>795.46349999999995</v>
      </c>
      <c r="O19" s="119">
        <f>IF($C$5*'NSW Apr 2017'!AL13/'NSW Apr 2017'!AJ13&lt;'NSW Apr 2017'!M13,0,IF($C$5*'NSW Apr 2017'!AL13/'NSW Apr 2017'!AJ13&lt;='NSW Apr 2017'!N13,($C$5*'NSW Apr 2017'!AL13/'NSW Apr 2017'!AJ13-'NSW Apr 2017'!M13)*('NSW Apr 2017'!Y13/100)*'NSW Apr 2017'!AJ13,('NSW Apr 2017'!N13-'NSW Apr 2017'!M13)*('NSW Apr 2017'!Y13/100)*'NSW Apr 2017'!AJ13))</f>
        <v>0</v>
      </c>
      <c r="P19" s="121">
        <f>IF(($C$5*'NSW Apr 2017'!AL13/'NSW Apr 2017'!AJ13&gt;'NSW Apr 2017'!N13),($C$5*'NSW Apr 2017'!AL13/'NSW Apr 2017'!AJ13-'NSW Apr 2017'!N13)*'NSW Apr 2017'!Z13/100*'NSW Apr 2017'!AJ14,0)</f>
        <v>0</v>
      </c>
      <c r="Q19" s="122">
        <f t="shared" si="1"/>
        <v>2543.0536400000001</v>
      </c>
      <c r="R19" s="83">
        <f>'NSW Apr 2017'!AM13</f>
        <v>0</v>
      </c>
      <c r="S19" s="86">
        <f>'NSW Apr 2017'!AN13</f>
        <v>0</v>
      </c>
      <c r="T19" s="83">
        <f>'NSW Apr 2017'!AO13</f>
        <v>0</v>
      </c>
      <c r="U19" s="86">
        <f>'NSW Apr 2017'!AP13</f>
        <v>0</v>
      </c>
      <c r="V19" s="132">
        <f t="shared" si="2"/>
        <v>2543.0536400000001</v>
      </c>
      <c r="W19" s="122">
        <f t="shared" si="3"/>
        <v>2543.0536400000001</v>
      </c>
      <c r="X19" s="122">
        <f t="shared" si="0"/>
        <v>2797.3590040000004</v>
      </c>
      <c r="Y19" s="122">
        <f t="shared" si="0"/>
        <v>2797.3590040000004</v>
      </c>
      <c r="Z19" s="133">
        <f>'NSW Apr 2017'!AW13</f>
        <v>0</v>
      </c>
      <c r="AA19" s="125" t="str">
        <f>'NSW Apr 2017'!AX13</f>
        <v>n</v>
      </c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</row>
    <row r="20" spans="1:156" ht="23" customHeight="1">
      <c r="A20" s="431"/>
      <c r="B20" s="86" t="str">
        <f>'NSW Apr 2017'!F14</f>
        <v>ActewAGL</v>
      </c>
      <c r="C20" s="86" t="str">
        <f>'NSW Apr 2017'!G14</f>
        <v>Business plan</v>
      </c>
      <c r="D20" s="119">
        <f>365*'NSW Apr 2017'!H14/100</f>
        <v>274.00549999999998</v>
      </c>
      <c r="E20" s="120">
        <f>IF($C$5*'NSW Apr 2017'!AK14/'NSW Apr 2017'!AI14&gt;='NSW Apr 2017'!J14,('NSW Apr 2017'!J14*'NSW Apr 2017'!O14/100)*'NSW Apr 2017'!AI14,($C$5*'NSW Apr 2017'!AK14/'NSW Apr 2017'!AI14*'NSW Apr 2017'!O14/100)*'NSW Apr 2017'!AI14)</f>
        <v>127.41992999999999</v>
      </c>
      <c r="F20" s="136">
        <f>IF($C$5*'NSW Apr 2017'!AK14/'NSW Apr 2017'!AI14&lt;'NSW Apr 2017'!J14,0,IF($C$5*'NSW Apr 2017'!AK14/'NSW Apr 2017'!AI14&lt;='NSW Apr 2017'!K14,($C$5*'NSW Apr 2017'!AK14/'NSW Apr 2017'!AI14-'NSW Apr 2017'!J14)*('NSW Apr 2017'!P14/100)*'NSW Apr 2017'!AI14,('NSW Apr 2017'!K14-'NSW Apr 2017'!J14)*('NSW Apr 2017'!P14/100)*'NSW Apr 2017'!AI14))</f>
        <v>82.69926000000001</v>
      </c>
      <c r="G20" s="119">
        <f>IF($C$5*'NSW Apr 2017'!AK14/'NSW Apr 2017'!AI14&lt;'NSW Apr 2017'!K14,0,IF($C$5*'NSW Apr 2017'!AK14/'NSW Apr 2017'!AI14&lt;='NSW Apr 2017'!L14,($C$5*'NSW Apr 2017'!AK14/'NSW Apr 2017'!AI14-'NSW Apr 2017'!K14)*('NSW Apr 2017'!Q14/100)*'NSW Apr 2017'!AI14,('NSW Apr 2017'!L14-'NSW Apr 2017'!K14)*('NSW Apr 2017'!Q14/100)*'NSW Apr 2017'!AI14))</f>
        <v>128.94138000000001</v>
      </c>
      <c r="H20" s="127">
        <f>IF($C$5*'NSW Apr 2017'!AK14/'NSW Apr 2017'!AI14&lt;'NSW Apr 2017'!L14,0,IF($C$5*'NSW Apr 2017'!AK14/'NSW Apr 2017'!AI14&lt;='NSW Apr 2017'!M14,($C$5*'NSW Apr 2017'!AK14/'NSW Apr 2017'!AI14-'NSW Apr 2017'!L14)*('NSW Apr 2017'!R14/100)*'NSW Apr 2017'!AI14,('NSW Apr 2017'!M14-'NSW Apr 2017'!L14)*('NSW Apr 2017'!R14/100)*'NSW Apr 2017'!AI14))</f>
        <v>795.46349999999995</v>
      </c>
      <c r="I20" s="120">
        <f>IF($C$5*'NSW Apr 2017'!AK14/'NSW Apr 2017'!AI14&lt;'NSW Apr 2017'!M14,0,IF($C$5*'NSW Apr 2017'!AK14/'NSW Apr 2017'!AI14&lt;='NSW Apr 2017'!N14,($C$5*'NSW Apr 2017'!AK14/'NSW Apr 2017'!AI14-'NSW Apr 2017'!M14)*('NSW Apr 2017'!S14/100)*'NSW Apr 2017'!AI14,('NSW Apr 2017'!N14-'NSW Apr 2017'!M14)*('NSW Apr 2017'!S14/100)*'NSW Apr 2017'!AI14))</f>
        <v>0</v>
      </c>
      <c r="J20" s="136">
        <f>IF(($C$5*'NSW Apr 2017'!AK14/'NSW Apr 2017'!AI14&gt;'NSW Apr 2017'!N14),($C$5*'NSW Apr 2017'!AK14/'NSW Apr 2017'!AI14-'NSW Apr 2017'!N14)*'NSW Apr 2017'!T14/100*'NSW Apr 2017'!AI14,0)</f>
        <v>0</v>
      </c>
      <c r="K20" s="119">
        <f>IF($C$5*'NSW Apr 2017'!AL14/'NSW Apr 2017'!AJ14&gt;='NSW Apr 2017'!J14,('NSW Apr 2017'!J14*'NSW Apr 2017'!U14/100)*'NSW Apr 2017'!AJ14,($C$5*'NSW Apr 2017'!AL14/'NSW Apr 2017'!AJ14*'NSW Apr 2017'!U14/100)*'NSW Apr 2017'!AJ14)</f>
        <v>127.41992999999999</v>
      </c>
      <c r="L20" s="136">
        <f>IF($C$5*'NSW Apr 2017'!AL14/'NSW Apr 2017'!AJ14&lt;'NSW Apr 2017'!J14,0,IF($C$5*'NSW Apr 2017'!AL14/'NSW Apr 2017'!AJ14&lt;='NSW Apr 2017'!K14,($C$5*'NSW Apr 2017'!AL14/'NSW Apr 2017'!AJ14-'NSW Apr 2017'!J14)*('NSW Apr 2017'!V14/100)*'NSW Apr 2017'!AJ14,('NSW Apr 2017'!K14-'NSW Apr 2017'!J14)*('NSW Apr 2017'!V14/100)*'NSW Apr 2017'!AJ14))</f>
        <v>82.69926000000001</v>
      </c>
      <c r="M20" s="119">
        <f>IF($C$5*'NSW Apr 2017'!AL14/'NSW Apr 2017'!AJ14&lt;'NSW Apr 2017'!K14,0,IF($C$5*'NSW Apr 2017'!AL14/'NSW Apr 2017'!AJ14&lt;='NSW Apr 2017'!L14,($C$5*'NSW Apr 2017'!AL14/'NSW Apr 2017'!AJ14-'NSW Apr 2017'!K14)*('NSW Apr 2017'!W14/100)*'NSW Apr 2017'!AJ14,('NSW Apr 2017'!L14-'NSW Apr 2017'!K14)*('NSW Apr 2017'!W14/100)*'NSW Apr 2017'!AJ14))</f>
        <v>128.94138000000001</v>
      </c>
      <c r="N20" s="129">
        <f>IF($C$5*'NSW Apr 2017'!AL14/'NSW Apr 2017'!AJ14&lt;'NSW Apr 2017'!L14,0,IF($C$5*'NSW Apr 2017'!AL14/'NSW Apr 2017'!AJ14&lt;='NSW Apr 2017'!M14,($C$5*'NSW Apr 2017'!AL14/'NSW Apr 2017'!AJ14-'NSW Apr 2017'!L14)*('NSW Apr 2017'!X14/100)*'NSW Apr 2017'!AJ14,('NSW Apr 2017'!M14-'NSW Apr 2017'!L14)*('NSW Apr 2017'!X14/100)*'NSW Apr 2017'!AJ14))</f>
        <v>795.46349999999995</v>
      </c>
      <c r="O20" s="119">
        <f>IF($C$5*'NSW Apr 2017'!AL14/'NSW Apr 2017'!AJ14&lt;'NSW Apr 2017'!M14,0,IF($C$5*'NSW Apr 2017'!AL14/'NSW Apr 2017'!AJ14&lt;='NSW Apr 2017'!N14,($C$5*'NSW Apr 2017'!AL14/'NSW Apr 2017'!AJ14-'NSW Apr 2017'!M14)*('NSW Apr 2017'!Y14/100)*'NSW Apr 2017'!AJ14,('NSW Apr 2017'!N14-'NSW Apr 2017'!M14)*('NSW Apr 2017'!Y14/100)*'NSW Apr 2017'!AJ14))</f>
        <v>0</v>
      </c>
      <c r="P20" s="121">
        <f>IF(($C$5*'NSW Apr 2017'!AL14/'NSW Apr 2017'!AJ14&gt;'NSW Apr 2017'!N14),($C$5*'NSW Apr 2017'!AL14/'NSW Apr 2017'!AJ14-'NSW Apr 2017'!N14)*'NSW Apr 2017'!Z14/100*'NSW Apr 2017'!AJ15,0)</f>
        <v>0</v>
      </c>
      <c r="Q20" s="122">
        <f t="shared" si="1"/>
        <v>2543.0536400000001</v>
      </c>
      <c r="R20" s="83">
        <f>'NSW Apr 2017'!AM14</f>
        <v>0</v>
      </c>
      <c r="S20" s="86">
        <f>'NSW Apr 2017'!AN14</f>
        <v>10</v>
      </c>
      <c r="T20" s="83">
        <f>'NSW Apr 2017'!AO14</f>
        <v>0</v>
      </c>
      <c r="U20" s="130">
        <f>'NSW Apr 2017'!AP14</f>
        <v>0</v>
      </c>
      <c r="V20" s="122">
        <f>(Q20-(Q20-D20)*S20/100)</f>
        <v>2316.1488260000001</v>
      </c>
      <c r="W20" s="157">
        <f t="shared" si="3"/>
        <v>2316.1488260000001</v>
      </c>
      <c r="X20" s="122">
        <f t="shared" si="0"/>
        <v>2547.7637086000004</v>
      </c>
      <c r="Y20" s="122">
        <f t="shared" si="0"/>
        <v>2547.7637086000004</v>
      </c>
      <c r="Z20" s="133">
        <f>'NSW Apr 2017'!AW14</f>
        <v>24</v>
      </c>
      <c r="AA20" s="125" t="str">
        <f>'NSW Apr 2017'!AX14</f>
        <v>y</v>
      </c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</row>
    <row r="21" spans="1:156" s="85" customFormat="1" ht="23" customHeight="1" thickBot="1">
      <c r="A21" s="430"/>
      <c r="B21" s="87" t="str">
        <f>'NSW Apr 2017'!F15</f>
        <v>EnergyAustralia</v>
      </c>
      <c r="C21" s="87" t="str">
        <f>'NSW Apr 2017'!G15</f>
        <v xml:space="preserve">Everyday Saver </v>
      </c>
      <c r="D21" s="146">
        <f>365*'NSW Apr 2017'!H15/100</f>
        <v>235.06000000000003</v>
      </c>
      <c r="E21" s="147">
        <f>IF($C$5*'NSW Apr 2017'!AK15/'NSW Apr 2017'!AI15&gt;='NSW Apr 2017'!J15,('NSW Apr 2017'!J15*'NSW Apr 2017'!O15/100)*'NSW Apr 2017'!AI15,($C$5*'NSW Apr 2017'!AK15/'NSW Apr 2017'!AI15*'NSW Apr 2017'!O15/100)*'NSW Apr 2017'!AI15)</f>
        <v>139.46460000000002</v>
      </c>
      <c r="F21" s="155">
        <f>IF($C$5*'NSW Apr 2017'!AK15/'NSW Apr 2017'!AI15&lt;'NSW Apr 2017'!J15,0,IF($C$5*'NSW Apr 2017'!AK15/'NSW Apr 2017'!AI15&lt;='NSW Apr 2017'!K15,($C$5*'NSW Apr 2017'!AK15/'NSW Apr 2017'!AI15-'NSW Apr 2017'!J15)*('NSW Apr 2017'!P15/100)*'NSW Apr 2017'!AI15,('NSW Apr 2017'!K15-'NSW Apr 2017'!J15)*('NSW Apr 2017'!P15/100)*'NSW Apr 2017'!AI15))</f>
        <v>93.5595</v>
      </c>
      <c r="G21" s="146">
        <f>IF($C$5*'NSW Apr 2017'!AK15/'NSW Apr 2017'!AI15&lt;'NSW Apr 2017'!K15,0,IF($C$5*'NSW Apr 2017'!AK15/'NSW Apr 2017'!AI15&lt;='NSW Apr 2017'!L15,($C$5*'NSW Apr 2017'!AK15/'NSW Apr 2017'!AI15-'NSW Apr 2017'!K15)*('NSW Apr 2017'!Q15/100)*'NSW Apr 2017'!AI15,('NSW Apr 2017'!L15-'NSW Apr 2017'!K15)*('NSW Apr 2017'!Q15/100)*'NSW Apr 2017'!AI15))</f>
        <v>140.75415000000001</v>
      </c>
      <c r="H21" s="156">
        <f>IF($C$5*'NSW Apr 2017'!AK15/'NSW Apr 2017'!AI15&lt;'NSW Apr 2017'!L15,0,IF($C$5*'NSW Apr 2017'!AK15/'NSW Apr 2017'!AI15&lt;='NSW Apr 2017'!M15,($C$5*'NSW Apr 2017'!AK15/'NSW Apr 2017'!AI15-'NSW Apr 2017'!L15)*('NSW Apr 2017'!R15/100)*'NSW Apr 2017'!AI15,('NSW Apr 2017'!M15-'NSW Apr 2017'!L15)*('NSW Apr 2017'!R15/100)*'NSW Apr 2017'!AI15))</f>
        <v>864.13925000000017</v>
      </c>
      <c r="I21" s="147">
        <f>IF($C$5*'NSW Apr 2017'!AK15/'NSW Apr 2017'!AI15&lt;'NSW Apr 2017'!M15,0,IF($C$5*'NSW Apr 2017'!AK15/'NSW Apr 2017'!AI15&lt;='NSW Apr 2017'!N15,($C$5*'NSW Apr 2017'!AK15/'NSW Apr 2017'!AI15-'NSW Apr 2017'!M15)*('NSW Apr 2017'!S15/100)*'NSW Apr 2017'!AI15,('NSW Apr 2017'!N15-'NSW Apr 2017'!M15)*('NSW Apr 2017'!S15/100)*'NSW Apr 2017'!AI15))</f>
        <v>0</v>
      </c>
      <c r="J21" s="155">
        <f>IF(($C$5*'NSW Apr 2017'!AK15/'NSW Apr 2017'!AI15&gt;'NSW Apr 2017'!N15),($C$5*'NSW Apr 2017'!AK15/'NSW Apr 2017'!AI15-'NSW Apr 2017'!N15)*'NSW Apr 2017'!T15/100*'NSW Apr 2017'!AI15,0)</f>
        <v>0</v>
      </c>
      <c r="K21" s="146">
        <f>IF($C$5*'NSW Apr 2017'!AL15/'NSW Apr 2017'!AJ15&gt;='NSW Apr 2017'!J15,('NSW Apr 2017'!J15*'NSW Apr 2017'!U15/100)*'NSW Apr 2017'!AJ15,($C$5*'NSW Apr 2017'!AL15/'NSW Apr 2017'!AJ15*'NSW Apr 2017'!U15/100)*'NSW Apr 2017'!AJ15)</f>
        <v>139.46460000000002</v>
      </c>
      <c r="L21" s="155">
        <f>IF($C$5*'NSW Apr 2017'!AL15/'NSW Apr 2017'!AJ15&lt;'NSW Apr 2017'!J15,0,IF($C$5*'NSW Apr 2017'!AL15/'NSW Apr 2017'!AJ15&lt;='NSW Apr 2017'!K15,($C$5*'NSW Apr 2017'!AL15/'NSW Apr 2017'!AJ15-'NSW Apr 2017'!J15)*('NSW Apr 2017'!V15/100)*'NSW Apr 2017'!AJ15,('NSW Apr 2017'!K15-'NSW Apr 2017'!J15)*('NSW Apr 2017'!V15/100)*'NSW Apr 2017'!AJ15))</f>
        <v>93.5595</v>
      </c>
      <c r="M21" s="146">
        <f>IF($C$5*'NSW Apr 2017'!AL15/'NSW Apr 2017'!AJ15&lt;'NSW Apr 2017'!K15,0,IF($C$5*'NSW Apr 2017'!AL15/'NSW Apr 2017'!AJ15&lt;='NSW Apr 2017'!L15,($C$5*'NSW Apr 2017'!AL15/'NSW Apr 2017'!AJ15-'NSW Apr 2017'!K15)*('NSW Apr 2017'!W15/100)*'NSW Apr 2017'!AJ15,('NSW Apr 2017'!L15-'NSW Apr 2017'!K15)*('NSW Apr 2017'!W15/100)*'NSW Apr 2017'!AJ15))</f>
        <v>140.75415000000001</v>
      </c>
      <c r="N21" s="158">
        <f>IF($C$5*'NSW Apr 2017'!AL15/'NSW Apr 2017'!AJ15&lt;'NSW Apr 2017'!L15,0,IF($C$5*'NSW Apr 2017'!AL15/'NSW Apr 2017'!AJ15&lt;='NSW Apr 2017'!M15,($C$5*'NSW Apr 2017'!AL15/'NSW Apr 2017'!AJ15-'NSW Apr 2017'!L15)*('NSW Apr 2017'!X15/100)*'NSW Apr 2017'!AJ15,('NSW Apr 2017'!M15-'NSW Apr 2017'!L15)*('NSW Apr 2017'!X15/100)*'NSW Apr 2017'!AJ15))</f>
        <v>864.13925000000017</v>
      </c>
      <c r="O21" s="146">
        <f>IF($C$5*'NSW Apr 2017'!AL15/'NSW Apr 2017'!AJ15&lt;'NSW Apr 2017'!M15,0,IF($C$5*'NSW Apr 2017'!AL15/'NSW Apr 2017'!AJ15&lt;='NSW Apr 2017'!N15,($C$5*'NSW Apr 2017'!AL15/'NSW Apr 2017'!AJ15-'NSW Apr 2017'!M15)*('NSW Apr 2017'!Y15/100)*'NSW Apr 2017'!AJ15,('NSW Apr 2017'!N15-'NSW Apr 2017'!M15)*('NSW Apr 2017'!Y15/100)*'NSW Apr 2017'!AJ15))</f>
        <v>0</v>
      </c>
      <c r="P21" s="148">
        <f>IF(($C$5*'NSW Apr 2017'!AL15/'NSW Apr 2017'!AJ15&gt;'NSW Apr 2017'!N15),($C$5*'NSW Apr 2017'!AL15/'NSW Apr 2017'!AJ15-'NSW Apr 2017'!N15)*'NSW Apr 2017'!Z15/100*'NSW Apr 2017'!AJ17,0)</f>
        <v>0</v>
      </c>
      <c r="Q21" s="149">
        <f t="shared" si="1"/>
        <v>2710.8950000000004</v>
      </c>
      <c r="R21" s="154">
        <f>'NSW Apr 2017'!AM15</f>
        <v>0</v>
      </c>
      <c r="S21" s="87">
        <f>'NSW Apr 2017'!AN15</f>
        <v>14</v>
      </c>
      <c r="T21" s="154">
        <f>'NSW Apr 2017'!AO15</f>
        <v>0</v>
      </c>
      <c r="U21" s="87">
        <f>'NSW Apr 2017'!AP15</f>
        <v>0</v>
      </c>
      <c r="V21" s="151">
        <f>(Q21-(Q21-D21)*S21/100)</f>
        <v>2364.2781000000004</v>
      </c>
      <c r="W21" s="149">
        <f t="shared" si="3"/>
        <v>2364.2781000000004</v>
      </c>
      <c r="X21" s="149">
        <f t="shared" si="0"/>
        <v>2600.7059100000006</v>
      </c>
      <c r="Y21" s="149">
        <f t="shared" si="0"/>
        <v>2600.7059100000006</v>
      </c>
      <c r="Z21" s="152">
        <f>'NSW Apr 2017'!AW15</f>
        <v>24</v>
      </c>
      <c r="AA21" s="153" t="str">
        <f>'NSW Apr 2017'!AX15</f>
        <v>y</v>
      </c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</row>
    <row r="22" spans="1:156" s="94" customFormat="1" ht="23" customHeight="1" thickTop="1">
      <c r="A22" s="429" t="str">
        <f>'NSW Apr 2017'!D16</f>
        <v>Tamworth</v>
      </c>
      <c r="B22" s="131" t="str">
        <f>'NSW Apr 2017'!F16</f>
        <v>Origin Energy</v>
      </c>
      <c r="C22" s="131" t="str">
        <f>'NSW Apr 2017'!G16</f>
        <v>Regulated</v>
      </c>
      <c r="D22" s="126">
        <f>365*'NSW Apr 2017'!H16/100</f>
        <v>354.05</v>
      </c>
      <c r="E22" s="128">
        <f>($C$5*'NSW Apr 2017'!O16/100)/2</f>
        <v>1730</v>
      </c>
      <c r="F22" s="134">
        <v>0</v>
      </c>
      <c r="G22" s="126">
        <v>0</v>
      </c>
      <c r="H22" s="135">
        <v>0</v>
      </c>
      <c r="I22" s="120">
        <f>IF($C$5*'NSW Apr 2017'!AK16/'NSW Apr 2017'!AI16&lt;'NSW Apr 2017'!M16,0,IF($C$5*'NSW Apr 2017'!AK16/'NSW Apr 2017'!AI16&lt;='NSW Apr 2017'!N16,($C$5*'NSW Apr 2017'!AK16/'NSW Apr 2017'!AI16-'NSW Apr 2017'!M16)*('NSW Apr 2017'!S16/100)*'NSW Apr 2017'!AI16,('NSW Apr 2017'!N16-'NSW Apr 2017'!M16)*('NSW Apr 2017'!S16/100)*'NSW Apr 2017'!AI16))</f>
        <v>0</v>
      </c>
      <c r="J22" s="136">
        <f>IF(($C$5*'NSW Apr 2017'!AK16/'NSW Apr 2017'!AI16&gt;'NSW Apr 2017'!N16),($C$5*'NSW Apr 2017'!AK16/'NSW Apr 2017'!AI16-'NSW Apr 2017'!N16)*'NSW Apr 2017'!T16/100*'NSW Apr 2017'!AI16,0)</f>
        <v>0</v>
      </c>
      <c r="K22" s="126">
        <f>($C$5*'NSW Apr 2017'!U16/100)/2</f>
        <v>1730</v>
      </c>
      <c r="L22" s="134">
        <v>0</v>
      </c>
      <c r="M22" s="126">
        <v>0</v>
      </c>
      <c r="N22" s="134">
        <v>0</v>
      </c>
      <c r="O22" s="126">
        <f>IF($C$5*'NSW Apr 2017'!AL16/'NSW Apr 2017'!AJ16&lt;'NSW Apr 2017'!M16,0,IF($C$5*'NSW Apr 2017'!AL16/'NSW Apr 2017'!AJ16&lt;='NSW Apr 2017'!N16,($C$5*'NSW Apr 2017'!AL16/'NSW Apr 2017'!AJ16-'NSW Apr 2017'!M16)*('NSW Apr 2017'!Y16/100)*'NSW Apr 2017'!AJ16,('NSW Apr 2017'!N16-'NSW Apr 2017'!M16)*('NSW Apr 2017'!Y16/100)*'NSW Apr 2017'!AJ16))</f>
        <v>0</v>
      </c>
      <c r="P22" s="136">
        <f>IF(($C$5*'NSW Apr 2017'!AL16/'NSW Apr 2017'!AJ16&gt;'NSW Apr 2017'!N16),($C$5*'NSW Apr 2017'!AL16/'NSW Apr 2017'!AJ16-'NSW Apr 2017'!N16)*'NSW Apr 2017'!Z16/100*'NSW Apr 2017'!AJ17,0)</f>
        <v>0</v>
      </c>
      <c r="Q22" s="138">
        <f t="shared" si="1"/>
        <v>3814.05</v>
      </c>
      <c r="R22" s="139">
        <f>'NSW Apr 2017'!AM16</f>
        <v>0</v>
      </c>
      <c r="S22" s="131">
        <f>'NSW Apr 2017'!AN16</f>
        <v>0</v>
      </c>
      <c r="T22" s="139">
        <f>'NSW Apr 2017'!AO16</f>
        <v>0</v>
      </c>
      <c r="U22" s="131">
        <f>'NSW Apr 2017'!AP16</f>
        <v>0</v>
      </c>
      <c r="V22" s="140">
        <f>Q22</f>
        <v>3814.05</v>
      </c>
      <c r="W22" s="138">
        <f t="shared" si="3"/>
        <v>3814.05</v>
      </c>
      <c r="X22" s="122">
        <f t="shared" si="0"/>
        <v>4195.4550000000008</v>
      </c>
      <c r="Y22" s="122">
        <f t="shared" si="0"/>
        <v>4195.4550000000008</v>
      </c>
      <c r="Z22" s="141">
        <f>'NSW Apr 2017'!AW16</f>
        <v>0</v>
      </c>
      <c r="AA22" s="142" t="str">
        <f>'NSW Apr 2017'!AX16</f>
        <v>n</v>
      </c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</row>
    <row r="23" spans="1:156" ht="23" customHeight="1" thickBot="1">
      <c r="A23" s="430"/>
      <c r="B23" s="87" t="str">
        <f>'NSW Apr 2017'!F17</f>
        <v>Origin Energy</v>
      </c>
      <c r="C23" s="87" t="str">
        <f>'NSW Apr 2017'!G17</f>
        <v>Business Saver</v>
      </c>
      <c r="D23" s="146">
        <f>365*'NSW Apr 2017'!H17/100</f>
        <v>354.05</v>
      </c>
      <c r="E23" s="147">
        <f>($C$5*'NSW Apr 2017'!O17/100)/2</f>
        <v>1730</v>
      </c>
      <c r="F23" s="155">
        <v>0</v>
      </c>
      <c r="G23" s="146">
        <v>0</v>
      </c>
      <c r="H23" s="156">
        <v>0</v>
      </c>
      <c r="I23" s="147">
        <f>IF($C$5*'NSW Apr 2017'!AK17/'NSW Apr 2017'!AI17&lt;'NSW Apr 2017'!M17,0,IF($C$5*'NSW Apr 2017'!AK17/'NSW Apr 2017'!AI17&lt;='NSW Apr 2017'!N17,($C$5*'NSW Apr 2017'!AK17/'NSW Apr 2017'!AI17-'NSW Apr 2017'!M17)*('NSW Apr 2017'!S17/100)*'NSW Apr 2017'!AI17,('NSW Apr 2017'!N17-'NSW Apr 2017'!M17)*('NSW Apr 2017'!S17/100)*'NSW Apr 2017'!AI17))</f>
        <v>0</v>
      </c>
      <c r="J23" s="155">
        <f>IF(($C$5*'NSW Apr 2017'!AK17/'NSW Apr 2017'!AI17&gt;'NSW Apr 2017'!N17),($C$5*'NSW Apr 2017'!AK17/'NSW Apr 2017'!AI17-'NSW Apr 2017'!N17)*'NSW Apr 2017'!T17/100*'NSW Apr 2017'!AI17,0)</f>
        <v>0</v>
      </c>
      <c r="K23" s="146">
        <f>($C$5*'NSW Apr 2017'!U17/100)/2</f>
        <v>1730</v>
      </c>
      <c r="L23" s="155">
        <v>0</v>
      </c>
      <c r="M23" s="146">
        <v>0</v>
      </c>
      <c r="N23" s="155">
        <v>0</v>
      </c>
      <c r="O23" s="146">
        <f>IF($C$5*'NSW Apr 2017'!AL17/'NSW Apr 2017'!AJ17&lt;'NSW Apr 2017'!M17,0,IF($C$5*'NSW Apr 2017'!AL17/'NSW Apr 2017'!AJ17&lt;='NSW Apr 2017'!N17,($C$5*'NSW Apr 2017'!AL17/'NSW Apr 2017'!AJ17-'NSW Apr 2017'!M17)*('NSW Apr 2017'!Y17/100)*'NSW Apr 2017'!AJ17,('NSW Apr 2017'!N17-'NSW Apr 2017'!M17)*('NSW Apr 2017'!Y17/100)*'NSW Apr 2017'!AJ17))</f>
        <v>0</v>
      </c>
      <c r="P23" s="155">
        <f>IF(($C$5*'NSW Apr 2017'!AL17/'NSW Apr 2017'!AJ17&gt;'NSW Apr 2017'!N17),($C$5*'NSW Apr 2017'!AL17/'NSW Apr 2017'!AJ17-'NSW Apr 2017'!N17)*'NSW Apr 2017'!Z17/100*'NSW Apr 2017'!AJ19,0)</f>
        <v>0</v>
      </c>
      <c r="Q23" s="149">
        <f t="shared" si="1"/>
        <v>3814.05</v>
      </c>
      <c r="R23" s="154">
        <f>'NSW Apr 2017'!AM17</f>
        <v>0</v>
      </c>
      <c r="S23" s="87">
        <f>'NSW Apr 2017'!AN17</f>
        <v>14</v>
      </c>
      <c r="T23" s="154">
        <f>'NSW Apr 2017'!AO17</f>
        <v>0</v>
      </c>
      <c r="U23" s="87">
        <f>'NSW Apr 2017'!AP17</f>
        <v>0</v>
      </c>
      <c r="V23" s="151">
        <f>(Q23-(Q23-D23)*S23/100)</f>
        <v>3329.65</v>
      </c>
      <c r="W23" s="149">
        <f t="shared" si="3"/>
        <v>3329.65</v>
      </c>
      <c r="X23" s="149">
        <f t="shared" si="0"/>
        <v>3662.6150000000002</v>
      </c>
      <c r="Y23" s="149">
        <f t="shared" si="0"/>
        <v>3662.6150000000002</v>
      </c>
      <c r="Z23" s="152">
        <f>'NSW Apr 2017'!AW17</f>
        <v>12</v>
      </c>
      <c r="AA23" s="153" t="str">
        <f>'NSW Apr 2017'!AX17</f>
        <v>y</v>
      </c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</row>
    <row r="24" spans="1:156" s="94" customFormat="1" ht="23" customHeight="1" thickTop="1">
      <c r="A24" s="429" t="str">
        <f>'NSW Apr 2017'!D18</f>
        <v>Envestra Albury</v>
      </c>
      <c r="B24" s="86" t="str">
        <f>'NSW Apr 2017'!F18</f>
        <v>Origin Energy</v>
      </c>
      <c r="C24" s="86" t="str">
        <f>'NSW Apr 2017'!G18</f>
        <v>Regulated</v>
      </c>
      <c r="D24" s="119">
        <f>365*'NSW Apr 2017'!H18/100</f>
        <v>215.35</v>
      </c>
      <c r="E24" s="120">
        <f>IF($C$5*'NSW Apr 2017'!AK18/'NSW Apr 2017'!AI18&gt;='NSW Apr 2017'!J18,('NSW Apr 2017'!J18*'NSW Apr 2017'!O18/100)*'NSW Apr 2017'!AI18,($C$5*'NSW Apr 2017'!AK18/'NSW Apr 2017'!AI18*'NSW Apr 2017'!O18/100)*'NSW Apr 2017'!AI18)</f>
        <v>184.49999999999997</v>
      </c>
      <c r="F24" s="136">
        <f>IF($C$5*'NSW Apr 2017'!AK18/'NSW Apr 2017'!AI18&lt;'NSW Apr 2017'!J18,0,IF($C$5*'NSW Apr 2017'!AK18/'NSW Apr 2017'!AI18&lt;='NSW Apr 2017'!K18,($C$5*'NSW Apr 2017'!AK18/'NSW Apr 2017'!AI18-'NSW Apr 2017'!J18)*('NSW Apr 2017'!P18/100)*'NSW Apr 2017'!AI18,('NSW Apr 2017'!K18-'NSW Apr 2017'!J18)*('NSW Apr 2017'!P18/100)*'NSW Apr 2017'!AI18))</f>
        <v>746.20000000000016</v>
      </c>
      <c r="G24" s="119">
        <f>IF($C$5*'NSW Apr 2017'!AK18/'NSW Apr 2017'!AI18&lt;'NSW Apr 2017'!K18,0,IF($C$5*'NSW Apr 2017'!AK18/'NSW Apr 2017'!AI18&lt;='NSW Apr 2017'!L18,($C$5*'NSW Apr 2017'!AK18/'NSW Apr 2017'!AI18-'NSW Apr 2017'!K18)*('NSW Apr 2017'!Q18/100)*'NSW Apr 2017'!AI18,('NSW Apr 2017'!L18-'NSW Apr 2017'!K18)*('NSW Apr 2017'!Q18/100)*'NSW Apr 2017'!AI18))</f>
        <v>0</v>
      </c>
      <c r="H24" s="127">
        <f>IF($C$5*'NSW Apr 2017'!AK18/'NSW Apr 2017'!AI18&lt;'NSW Apr 2017'!L18,0,IF($C$5*'NSW Apr 2017'!AK18/'NSW Apr 2017'!AI18&lt;='NSW Apr 2017'!M18,($C$5*'NSW Apr 2017'!AK18/'NSW Apr 2017'!AI18-'NSW Apr 2017'!L18)*('NSW Apr 2017'!R18/100)*'NSW Apr 2017'!AI18,('NSW Apr 2017'!M18-'NSW Apr 2017'!L18)*('NSW Apr 2017'!R18/100)*'NSW Apr 2017'!AI18))</f>
        <v>0</v>
      </c>
      <c r="I24" s="120">
        <f>IF($C$5*'NSW Apr 2017'!AK18/'NSW Apr 2017'!AI18&lt;'NSW Apr 2017'!M18,0,IF($C$5*'NSW Apr 2017'!AK18/'NSW Apr 2017'!AI18&lt;='NSW Apr 2017'!N18,($C$5*'NSW Apr 2017'!AK18/'NSW Apr 2017'!AI18-'NSW Apr 2017'!M18)*('NSW Apr 2017'!S18/100)*'NSW Apr 2017'!AI18,('NSW Apr 2017'!N18-'NSW Apr 2017'!M18)*('NSW Apr 2017'!S18/100)*'NSW Apr 2017'!AI18))</f>
        <v>0</v>
      </c>
      <c r="J24" s="136">
        <f>IF(($C$5*'NSW Apr 2017'!AK18/'NSW Apr 2017'!AI18&gt;'NSW Apr 2017'!N18),($C$5*'NSW Apr 2017'!AK18/'NSW Apr 2017'!AI18-'NSW Apr 2017'!N18)*'NSW Apr 2017'!T18/100*'NSW Apr 2017'!AI18,0)</f>
        <v>0</v>
      </c>
      <c r="K24" s="119">
        <f>IF($C$5*'NSW Apr 2017'!AL18/'NSW Apr 2017'!AJ18&gt;='NSW Apr 2017'!J18,('NSW Apr 2017'!J18*'NSW Apr 2017'!U18/100)*'NSW Apr 2017'!AJ18,($C$5*'NSW Apr 2017'!AL18/'NSW Apr 2017'!AJ18*'NSW Apr 2017'!U18/100)*'NSW Apr 2017'!AJ18)</f>
        <v>184.49999999999997</v>
      </c>
      <c r="L24" s="136">
        <f>IF($C$5*'NSW Apr 2017'!AL18/'NSW Apr 2017'!AJ18&lt;'NSW Apr 2017'!J18,0,IF($C$5*'NSW Apr 2017'!AL18/'NSW Apr 2017'!AJ18&lt;='NSW Apr 2017'!K18,($C$5*'NSW Apr 2017'!AL18/'NSW Apr 2017'!AJ18-'NSW Apr 2017'!J18)*('NSW Apr 2017'!V18/100)*'NSW Apr 2017'!AJ18,('NSW Apr 2017'!K18-'NSW Apr 2017'!J18)*('NSW Apr 2017'!V18/100)*'NSW Apr 2017'!AJ18))</f>
        <v>746.20000000000016</v>
      </c>
      <c r="M24" s="119">
        <f>IF($C$5*'NSW Apr 2017'!AL18/'NSW Apr 2017'!AJ18&lt;'NSW Apr 2017'!K18,0,IF($C$5*'NSW Apr 2017'!AL18/'NSW Apr 2017'!AJ18&lt;='NSW Apr 2017'!L18,($C$5*'NSW Apr 2017'!AL18/'NSW Apr 2017'!AJ18-'NSW Apr 2017'!K18)*('NSW Apr 2017'!W18/100)*'NSW Apr 2017'!AJ18,('NSW Apr 2017'!L18-'NSW Apr 2017'!K18)*('NSW Apr 2017'!W18/100)*'NSW Apr 2017'!AJ18))</f>
        <v>0</v>
      </c>
      <c r="N24" s="136">
        <f>IF($C$5*'NSW Apr 2017'!AL18/'NSW Apr 2017'!AJ18&lt;'NSW Apr 2017'!L18,0,IF($C$5*'NSW Apr 2017'!AL18/'NSW Apr 2017'!AJ18&lt;='NSW Apr 2017'!M18,($C$5*'NSW Apr 2017'!AL18/'NSW Apr 2017'!AJ18-'NSW Apr 2017'!L18)*('NSW Apr 2017'!X18/100)*'NSW Apr 2017'!AJ18,('NSW Apr 2017'!M18-'NSW Apr 2017'!L18)*('NSW Apr 2017'!X18/100)*'NSW Apr 2017'!AJ18))</f>
        <v>0</v>
      </c>
      <c r="O24" s="119">
        <f>IF($C$5*'NSW Apr 2017'!AL18/'NSW Apr 2017'!AJ18&lt;'NSW Apr 2017'!M18,0,IF($C$5*'NSW Apr 2017'!AL18/'NSW Apr 2017'!AJ18&lt;='NSW Apr 2017'!N18,($C$5*'NSW Apr 2017'!AL18/'NSW Apr 2017'!AJ18-'NSW Apr 2017'!M18)*('NSW Apr 2017'!Y18/100)*'NSW Apr 2017'!AJ18,('NSW Apr 2017'!N18-'NSW Apr 2017'!M18)*('NSW Apr 2017'!Y18/100)*'NSW Apr 2017'!AJ18))</f>
        <v>0</v>
      </c>
      <c r="P24" s="136">
        <f>IF(($C$5*'NSW Apr 2017'!AL18/'NSW Apr 2017'!AJ18&gt;'NSW Apr 2017'!N18),($C$5*'NSW Apr 2017'!AL18/'NSW Apr 2017'!AJ18-'NSW Apr 2017'!N18)*'NSW Apr 2017'!Z18/100*'NSW Apr 2017'!AJ19,0)</f>
        <v>0</v>
      </c>
      <c r="Q24" s="122">
        <f t="shared" si="1"/>
        <v>2076.7500000000005</v>
      </c>
      <c r="R24" s="83">
        <f>'NSW Apr 2017'!AM18</f>
        <v>0</v>
      </c>
      <c r="S24" s="86">
        <f>'NSW Apr 2017'!AN18</f>
        <v>0</v>
      </c>
      <c r="T24" s="83">
        <f>'NSW Apr 2017'!AO18</f>
        <v>0</v>
      </c>
      <c r="U24" s="86">
        <f>'NSW Apr 2017'!AP18</f>
        <v>0</v>
      </c>
      <c r="V24" s="132">
        <f>Q24</f>
        <v>2076.7500000000005</v>
      </c>
      <c r="W24" s="122">
        <f t="shared" si="3"/>
        <v>2076.7500000000005</v>
      </c>
      <c r="X24" s="122">
        <f t="shared" si="0"/>
        <v>2284.4250000000006</v>
      </c>
      <c r="Y24" s="122">
        <f t="shared" si="0"/>
        <v>2284.4250000000006</v>
      </c>
      <c r="Z24" s="133">
        <f>'NSW Apr 2017'!AW18</f>
        <v>0</v>
      </c>
      <c r="AA24" s="125" t="str">
        <f>'NSW Apr 2017'!AX18</f>
        <v>n</v>
      </c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</row>
    <row r="25" spans="1:156" s="85" customFormat="1" ht="23" customHeight="1">
      <c r="A25" s="431"/>
      <c r="B25" s="86" t="str">
        <f>'NSW Apr 2017'!F19</f>
        <v>EnergyAustralia</v>
      </c>
      <c r="C25" s="86" t="str">
        <f>'NSW Apr 2017'!G19</f>
        <v xml:space="preserve">Everyday Saver </v>
      </c>
      <c r="D25" s="119">
        <f>365*'NSW Apr 2017'!H19/100</f>
        <v>292</v>
      </c>
      <c r="E25" s="120">
        <f>IF($C$5*'NSW Apr 2017'!AK19/'NSW Apr 2017'!AI19&gt;='NSW Apr 2017'!J19,('NSW Apr 2017'!J19*'NSW Apr 2017'!O19/100)*'NSW Apr 2017'!AI19,($C$5*'NSW Apr 2017'!AK19/'NSW Apr 2017'!AI19*'NSW Apr 2017'!O19/100)*'NSW Apr 2017'!AI19)</f>
        <v>247.2</v>
      </c>
      <c r="F25" s="136">
        <f>IF($C$5*'NSW Apr 2017'!AK19/'NSW Apr 2017'!AI19&lt;'NSW Apr 2017'!J19,0,IF($C$5*'NSW Apr 2017'!AK19/'NSW Apr 2017'!AI19&lt;='NSW Apr 2017'!K19,($C$5*'NSW Apr 2017'!AK19/'NSW Apr 2017'!AI19-'NSW Apr 2017'!J19)*('NSW Apr 2017'!P19/100)*'NSW Apr 2017'!AI19,('NSW Apr 2017'!K19-'NSW Apr 2017'!J19)*('NSW Apr 2017'!P19/100)*'NSW Apr 2017'!AI19))</f>
        <v>222.00000000000003</v>
      </c>
      <c r="G25" s="119">
        <f>IF($C$5*'NSW Apr 2017'!AK19/'NSW Apr 2017'!AI19&lt;'NSW Apr 2017'!K19,0,IF($C$5*'NSW Apr 2017'!AK19/'NSW Apr 2017'!AI19&lt;='NSW Apr 2017'!L19,($C$5*'NSW Apr 2017'!AK19/'NSW Apr 2017'!AI19-'NSW Apr 2017'!K19)*('NSW Apr 2017'!Q19/100)*'NSW Apr 2017'!AI19,('NSW Apr 2017'!L19-'NSW Apr 2017'!K19)*('NSW Apr 2017'!Q19/100)*'NSW Apr 2017'!AI19))</f>
        <v>170.17919999999998</v>
      </c>
      <c r="H25" s="127">
        <f>IF($C$5*'NSW Apr 2017'!AK19/'NSW Apr 2017'!AI19&lt;'NSW Apr 2017'!L19,0,IF($C$5*'NSW Apr 2017'!AK19/'NSW Apr 2017'!AI19&lt;='NSW Apr 2017'!M19,($C$5*'NSW Apr 2017'!AK19/'NSW Apr 2017'!AI19-'NSW Apr 2017'!L19)*('NSW Apr 2017'!R19/100)*'NSW Apr 2017'!AI19,('NSW Apr 2017'!M19-'NSW Apr 2017'!L19)*('NSW Apr 2017'!R19/100)*'NSW Apr 2017'!AI19))</f>
        <v>0</v>
      </c>
      <c r="I25" s="120">
        <f>IF($C$5*'NSW Apr 2017'!AK19/'NSW Apr 2017'!AI19&lt;'NSW Apr 2017'!M19,0,IF($C$5*'NSW Apr 2017'!AK19/'NSW Apr 2017'!AI19&lt;='NSW Apr 2017'!N19,($C$5*'NSW Apr 2017'!AK19/'NSW Apr 2017'!AI19-'NSW Apr 2017'!M19)*('NSW Apr 2017'!S19/100)*'NSW Apr 2017'!AI19,('NSW Apr 2017'!N19-'NSW Apr 2017'!M19)*('NSW Apr 2017'!S19/100)*'NSW Apr 2017'!AI19))</f>
        <v>0</v>
      </c>
      <c r="J25" s="136">
        <f>IF(($C$5*'NSW Apr 2017'!AK19/'NSW Apr 2017'!AI19&gt;'NSW Apr 2017'!N19),($C$5*'NSW Apr 2017'!AK19/'NSW Apr 2017'!AI19-'NSW Apr 2017'!N19)*'NSW Apr 2017'!T19/100*'NSW Apr 2017'!AI19,0)</f>
        <v>0</v>
      </c>
      <c r="K25" s="119">
        <f>IF($C$5*'NSW Apr 2017'!AL19/'NSW Apr 2017'!AJ19&gt;='NSW Apr 2017'!J19,('NSW Apr 2017'!J19*'NSW Apr 2017'!U19/100)*'NSW Apr 2017'!AJ19,($C$5*'NSW Apr 2017'!AL19/'NSW Apr 2017'!AJ19*'NSW Apr 2017'!U19/100)*'NSW Apr 2017'!AJ19)</f>
        <v>494.4</v>
      </c>
      <c r="L25" s="136">
        <f>IF($C$5*'NSW Apr 2017'!AL19/'NSW Apr 2017'!AJ19&lt;'NSW Apr 2017'!J19,0,IF($C$5*'NSW Apr 2017'!AL19/'NSW Apr 2017'!AJ19&lt;='NSW Apr 2017'!K19,($C$5*'NSW Apr 2017'!AL19/'NSW Apr 2017'!AJ19-'NSW Apr 2017'!J19)*('NSW Apr 2017'!V19/100)*'NSW Apr 2017'!AJ19,('NSW Apr 2017'!K19-'NSW Apr 2017'!J19)*('NSW Apr 2017'!V19/100)*'NSW Apr 2017'!AJ19))</f>
        <v>444.00000000000006</v>
      </c>
      <c r="M25" s="119">
        <f>IF($C$5*'NSW Apr 2017'!AL19/'NSW Apr 2017'!AJ19&lt;'NSW Apr 2017'!K19,0,IF($C$5*'NSW Apr 2017'!AL19/'NSW Apr 2017'!AJ19&lt;='NSW Apr 2017'!L19,($C$5*'NSW Apr 2017'!AL19/'NSW Apr 2017'!AJ19-'NSW Apr 2017'!K19)*('NSW Apr 2017'!W19/100)*'NSW Apr 2017'!AJ19,('NSW Apr 2017'!L19-'NSW Apr 2017'!K19)*('NSW Apr 2017'!W19/100)*'NSW Apr 2017'!AJ19))</f>
        <v>340.35839999999996</v>
      </c>
      <c r="N25" s="136">
        <f>IF($C$5*'NSW Apr 2017'!AL19/'NSW Apr 2017'!AJ19&lt;'NSW Apr 2017'!L19,0,IF($C$5*'NSW Apr 2017'!AL19/'NSW Apr 2017'!AJ19&lt;='NSW Apr 2017'!M19,($C$5*'NSW Apr 2017'!AL19/'NSW Apr 2017'!AJ19-'NSW Apr 2017'!L19)*('NSW Apr 2017'!X19/100)*'NSW Apr 2017'!AJ19,('NSW Apr 2017'!M19-'NSW Apr 2017'!L19)*('NSW Apr 2017'!X19/100)*'NSW Apr 2017'!AJ19))</f>
        <v>0</v>
      </c>
      <c r="O25" s="119">
        <f>IF($C$5*'NSW Apr 2017'!AL19/'NSW Apr 2017'!AJ19&lt;'NSW Apr 2017'!M19,0,IF($C$5*'NSW Apr 2017'!AL19/'NSW Apr 2017'!AJ19&lt;='NSW Apr 2017'!N19,($C$5*'NSW Apr 2017'!AL19/'NSW Apr 2017'!AJ19-'NSW Apr 2017'!M19)*('NSW Apr 2017'!Y19/100)*'NSW Apr 2017'!AJ19,('NSW Apr 2017'!N19-'NSW Apr 2017'!M19)*('NSW Apr 2017'!Y19/100)*'NSW Apr 2017'!AJ19))</f>
        <v>0</v>
      </c>
      <c r="P25" s="136">
        <f>IF(($C$5*'NSW Apr 2017'!AL19/'NSW Apr 2017'!AJ19&gt;'NSW Apr 2017'!N19),($C$5*'NSW Apr 2017'!AL19/'NSW Apr 2017'!AJ19-'NSW Apr 2017'!N19)*'NSW Apr 2017'!Z19/100*'NSW Apr 2017'!AJ20,0)</f>
        <v>0</v>
      </c>
      <c r="Q25" s="122">
        <f t="shared" si="1"/>
        <v>2210.1376</v>
      </c>
      <c r="R25" s="83">
        <f>'NSW Apr 2017'!AM19</f>
        <v>0</v>
      </c>
      <c r="S25" s="86">
        <f>'NSW Apr 2017'!AN19</f>
        <v>14</v>
      </c>
      <c r="T25" s="83">
        <f>'NSW Apr 2017'!AO19</f>
        <v>0</v>
      </c>
      <c r="U25" s="86">
        <f>'NSW Apr 2017'!AP19</f>
        <v>0</v>
      </c>
      <c r="V25" s="132">
        <f>(Q25-(Q25-D25)*S25/100)</f>
        <v>1941.598336</v>
      </c>
      <c r="W25" s="122">
        <f t="shared" si="3"/>
        <v>1941.598336</v>
      </c>
      <c r="X25" s="122">
        <f t="shared" si="0"/>
        <v>2135.7581696000002</v>
      </c>
      <c r="Y25" s="122">
        <f t="shared" si="0"/>
        <v>2135.7581696000002</v>
      </c>
      <c r="Z25" s="133">
        <f>'NSW Apr 2017'!AW19</f>
        <v>24</v>
      </c>
      <c r="AA25" s="125" t="str">
        <f>'NSW Apr 2017'!AX19</f>
        <v>y</v>
      </c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</row>
    <row r="26" spans="1:156" ht="23" customHeight="1" thickBot="1">
      <c r="A26" s="430"/>
      <c r="B26" s="87" t="str">
        <f>'NSW Apr 2017'!F20</f>
        <v>Origin Energy</v>
      </c>
      <c r="C26" s="87" t="str">
        <f>'NSW Apr 2017'!G20</f>
        <v>Business Saver</v>
      </c>
      <c r="D26" s="146">
        <f>365*'NSW Apr 2017'!H20/100</f>
        <v>215.35</v>
      </c>
      <c r="E26" s="147">
        <f>IF($C$5*'NSW Apr 2017'!AK20/'NSW Apr 2017'!AI20&gt;='NSW Apr 2017'!J20,('NSW Apr 2017'!J20*'NSW Apr 2017'!O20/100)*'NSW Apr 2017'!AI20,($C$5*'NSW Apr 2017'!AK20/'NSW Apr 2017'!AI20*'NSW Apr 2017'!O20/100)*'NSW Apr 2017'!AI20)</f>
        <v>184.49999999999997</v>
      </c>
      <c r="F26" s="155">
        <f>IF($C$5*'NSW Apr 2017'!AK20/'NSW Apr 2017'!AI20&lt;'NSW Apr 2017'!J20,0,IF($C$5*'NSW Apr 2017'!AK20/'NSW Apr 2017'!AI20&lt;='NSW Apr 2017'!K20,($C$5*'NSW Apr 2017'!AK20/'NSW Apr 2017'!AI20-'NSW Apr 2017'!J20)*('NSW Apr 2017'!P20/100)*'NSW Apr 2017'!AI20,('NSW Apr 2017'!K20-'NSW Apr 2017'!J20)*('NSW Apr 2017'!P20/100)*'NSW Apr 2017'!AI20))</f>
        <v>746.20000000000016</v>
      </c>
      <c r="G26" s="146">
        <f>IF($C$5*'NSW Apr 2017'!AK20/'NSW Apr 2017'!AI20&lt;'NSW Apr 2017'!K20,0,IF($C$5*'NSW Apr 2017'!AK20/'NSW Apr 2017'!AI20&lt;='NSW Apr 2017'!L20,($C$5*'NSW Apr 2017'!AK20/'NSW Apr 2017'!AI20-'NSW Apr 2017'!K20)*('NSW Apr 2017'!Q20/100)*'NSW Apr 2017'!AI20,('NSW Apr 2017'!L20-'NSW Apr 2017'!K20)*('NSW Apr 2017'!Q20/100)*'NSW Apr 2017'!AI20))</f>
        <v>0</v>
      </c>
      <c r="H26" s="156">
        <f>IF($C$5*'NSW Apr 2017'!AK20/'NSW Apr 2017'!AI20&lt;'NSW Apr 2017'!L20,0,IF($C$5*'NSW Apr 2017'!AK20/'NSW Apr 2017'!AI20&lt;='NSW Apr 2017'!M20,($C$5*'NSW Apr 2017'!AK20/'NSW Apr 2017'!AI20-'NSW Apr 2017'!L20)*('NSW Apr 2017'!R20/100)*'NSW Apr 2017'!AI20,('NSW Apr 2017'!M20-'NSW Apr 2017'!L20)*('NSW Apr 2017'!R20/100)*'NSW Apr 2017'!AI20))</f>
        <v>0</v>
      </c>
      <c r="I26" s="147">
        <f>IF($C$5*'NSW Apr 2017'!AK20/'NSW Apr 2017'!AI20&lt;'NSW Apr 2017'!M20,0,IF($C$5*'NSW Apr 2017'!AK20/'NSW Apr 2017'!AI20&lt;='NSW Apr 2017'!N20,($C$5*'NSW Apr 2017'!AK20/'NSW Apr 2017'!AI20-'NSW Apr 2017'!M20)*('NSW Apr 2017'!S20/100)*'NSW Apr 2017'!AI20,('NSW Apr 2017'!N20-'NSW Apr 2017'!M20)*('NSW Apr 2017'!S20/100)*'NSW Apr 2017'!AI20))</f>
        <v>0</v>
      </c>
      <c r="J26" s="155">
        <f>IF(($C$5*'NSW Apr 2017'!AK20/'NSW Apr 2017'!AI20&gt;'NSW Apr 2017'!N20),($C$5*'NSW Apr 2017'!AK20/'NSW Apr 2017'!AI20-'NSW Apr 2017'!N20)*'NSW Apr 2017'!T20/100*'NSW Apr 2017'!AI20,0)</f>
        <v>0</v>
      </c>
      <c r="K26" s="146">
        <f>IF($C$5*'NSW Apr 2017'!AL20/'NSW Apr 2017'!AJ20&gt;='NSW Apr 2017'!J20,('NSW Apr 2017'!J20*'NSW Apr 2017'!U20/100)*'NSW Apr 2017'!AJ20,($C$5*'NSW Apr 2017'!AL20/'NSW Apr 2017'!AJ20*'NSW Apr 2017'!U20/100)*'NSW Apr 2017'!AJ20)</f>
        <v>184.49999999999997</v>
      </c>
      <c r="L26" s="155">
        <f>IF($C$5*'NSW Apr 2017'!AL20/'NSW Apr 2017'!AJ20&lt;'NSW Apr 2017'!J20,0,IF($C$5*'NSW Apr 2017'!AL20/'NSW Apr 2017'!AJ20&lt;='NSW Apr 2017'!K20,($C$5*'NSW Apr 2017'!AL20/'NSW Apr 2017'!AJ20-'NSW Apr 2017'!J20)*('NSW Apr 2017'!V20/100)*'NSW Apr 2017'!AJ20,('NSW Apr 2017'!K20-'NSW Apr 2017'!J20)*('NSW Apr 2017'!V20/100)*'NSW Apr 2017'!AJ20))</f>
        <v>746.20000000000016</v>
      </c>
      <c r="M26" s="146">
        <f>IF($C$5*'NSW Apr 2017'!AL20/'NSW Apr 2017'!AJ20&lt;'NSW Apr 2017'!K20,0,IF($C$5*'NSW Apr 2017'!AL20/'NSW Apr 2017'!AJ20&lt;='NSW Apr 2017'!L20,($C$5*'NSW Apr 2017'!AL20/'NSW Apr 2017'!AJ20-'NSW Apr 2017'!K20)*('NSW Apr 2017'!W20/100)*'NSW Apr 2017'!AJ20,('NSW Apr 2017'!L20-'NSW Apr 2017'!K20)*('NSW Apr 2017'!W20/100)*'NSW Apr 2017'!AJ20))</f>
        <v>0</v>
      </c>
      <c r="N26" s="155">
        <f>IF($C$5*'NSW Apr 2017'!AL20/'NSW Apr 2017'!AJ20&lt;'NSW Apr 2017'!L20,0,IF($C$5*'NSW Apr 2017'!AL20/'NSW Apr 2017'!AJ20&lt;='NSW Apr 2017'!M20,($C$5*'NSW Apr 2017'!AL20/'NSW Apr 2017'!AJ20-'NSW Apr 2017'!L20)*('NSW Apr 2017'!X20/100)*'NSW Apr 2017'!AJ20,('NSW Apr 2017'!M20-'NSW Apr 2017'!L20)*('NSW Apr 2017'!X20/100)*'NSW Apr 2017'!AJ20))</f>
        <v>0</v>
      </c>
      <c r="O26" s="146">
        <f>IF($C$5*'NSW Apr 2017'!AL20/'NSW Apr 2017'!AJ20&lt;'NSW Apr 2017'!M20,0,IF($C$5*'NSW Apr 2017'!AL20/'NSW Apr 2017'!AJ20&lt;='NSW Apr 2017'!N20,($C$5*'NSW Apr 2017'!AL20/'NSW Apr 2017'!AJ20-'NSW Apr 2017'!M20)*('NSW Apr 2017'!Y20/100)*'NSW Apr 2017'!AJ20,('NSW Apr 2017'!N20-'NSW Apr 2017'!M20)*('NSW Apr 2017'!Y20/100)*'NSW Apr 2017'!AJ20))</f>
        <v>0</v>
      </c>
      <c r="P26" s="155">
        <f>IF(($C$5*'NSW Apr 2017'!AL20/'NSW Apr 2017'!AJ20&gt;'NSW Apr 2017'!N20),($C$5*'NSW Apr 2017'!AL20/'NSW Apr 2017'!AJ20-'NSW Apr 2017'!N20)*'NSW Apr 2017'!Z20/100*'NSW Apr 2017'!AJ22,0)</f>
        <v>0</v>
      </c>
      <c r="Q26" s="149">
        <f t="shared" si="1"/>
        <v>2076.7500000000005</v>
      </c>
      <c r="R26" s="154">
        <f>'NSW Apr 2017'!AM20</f>
        <v>0</v>
      </c>
      <c r="S26" s="87">
        <f>'NSW Apr 2017'!AN20</f>
        <v>14</v>
      </c>
      <c r="T26" s="154">
        <f>'NSW Apr 2017'!AO20</f>
        <v>0</v>
      </c>
      <c r="U26" s="87">
        <f>'NSW Apr 2017'!AP20</f>
        <v>0</v>
      </c>
      <c r="V26" s="151">
        <f>(Q26-(Q26-D26)*S26/100)</f>
        <v>1816.1540000000005</v>
      </c>
      <c r="W26" s="149">
        <f t="shared" si="3"/>
        <v>1816.1540000000005</v>
      </c>
      <c r="X26" s="149">
        <f t="shared" si="0"/>
        <v>1997.7694000000006</v>
      </c>
      <c r="Y26" s="149">
        <f t="shared" si="0"/>
        <v>1997.7694000000006</v>
      </c>
      <c r="Z26" s="152">
        <f>'NSW Apr 2017'!AW20</f>
        <v>12</v>
      </c>
      <c r="AA26" s="153" t="str">
        <f>'NSW Apr 2017'!AX20</f>
        <v>y</v>
      </c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</row>
    <row r="27" spans="1:156" s="94" customFormat="1" ht="23" customHeight="1" thickTop="1">
      <c r="A27" s="429" t="str">
        <f>'NSW Apr 2017'!D21</f>
        <v>Envestra Cooma</v>
      </c>
      <c r="B27" s="86" t="str">
        <f>'NSW Apr 2017'!F21</f>
        <v>Origin Energy</v>
      </c>
      <c r="C27" s="86" t="str">
        <f>'NSW Apr 2017'!G21</f>
        <v>Regulated</v>
      </c>
      <c r="D27" s="119">
        <f>365*'NSW Apr 2017'!H21/100</f>
        <v>350.4</v>
      </c>
      <c r="E27" s="120">
        <f>IF($C$5*'NSW Apr 2017'!AK21/'NSW Apr 2017'!AI21&gt;='NSW Apr 2017'!J21,('NSW Apr 2017'!J21*'NSW Apr 2017'!O21/100)*'NSW Apr 2017'!AI21,($C$5*'NSW Apr 2017'!AK21/'NSW Apr 2017'!AI21*'NSW Apr 2017'!O21/100)*'NSW Apr 2017'!AI21)</f>
        <v>1085.0000000000002</v>
      </c>
      <c r="F27" s="136">
        <f>IF($C$5*'NSW Apr 2017'!AK21/'NSW Apr 2017'!AI21&lt;'NSW Apr 2017'!J21,0,IF($C$5*'NSW Apr 2017'!AK21/'NSW Apr 2017'!AI21&lt;='NSW Apr 2017'!K21,($C$5*'NSW Apr 2017'!AK21/'NSW Apr 2017'!AI21-'NSW Apr 2017'!J21)*('NSW Apr 2017'!P21/100)*'NSW Apr 2017'!AI21,('NSW Apr 2017'!K21-'NSW Apr 2017'!J21)*('NSW Apr 2017'!P21/100)*'NSW Apr 2017'!AI21))</f>
        <v>0</v>
      </c>
      <c r="G27" s="119">
        <f>IF($C$5*'NSW Apr 2017'!AK21/'NSW Apr 2017'!AI21&lt;'NSW Apr 2017'!K21,0,IF($C$5*'NSW Apr 2017'!AK21/'NSW Apr 2017'!AI21&lt;='NSW Apr 2017'!L21,($C$5*'NSW Apr 2017'!AK21/'NSW Apr 2017'!AI21-'NSW Apr 2017'!K21)*('NSW Apr 2017'!Q21/100)*'NSW Apr 2017'!AI21,('NSW Apr 2017'!L21-'NSW Apr 2017'!K21)*('NSW Apr 2017'!Q21/100)*'NSW Apr 2017'!AI21))</f>
        <v>0</v>
      </c>
      <c r="H27" s="127">
        <f>IF($C$5*'NSW Apr 2017'!AK21/'NSW Apr 2017'!AI21&lt;'NSW Apr 2017'!L21,0,IF($C$5*'NSW Apr 2017'!AK21/'NSW Apr 2017'!AI21&lt;='NSW Apr 2017'!M21,($C$5*'NSW Apr 2017'!AK21/'NSW Apr 2017'!AI21-'NSW Apr 2017'!L21)*('NSW Apr 2017'!R21/100)*'NSW Apr 2017'!AI21,('NSW Apr 2017'!M21-'NSW Apr 2017'!L21)*('NSW Apr 2017'!R21/100)*'NSW Apr 2017'!AI21))</f>
        <v>0</v>
      </c>
      <c r="I27" s="120">
        <f>IF($C$5*'NSW Apr 2017'!AK21/'NSW Apr 2017'!AI21&lt;'NSW Apr 2017'!M21,0,IF($C$5*'NSW Apr 2017'!AK21/'NSW Apr 2017'!AI21&lt;='NSW Apr 2017'!N21,($C$5*'NSW Apr 2017'!AK21/'NSW Apr 2017'!AI21-'NSW Apr 2017'!M21)*('NSW Apr 2017'!S21/100)*'NSW Apr 2017'!AI21,('NSW Apr 2017'!N21-'NSW Apr 2017'!M21)*('NSW Apr 2017'!S21/100)*'NSW Apr 2017'!AI21))</f>
        <v>0</v>
      </c>
      <c r="J27" s="136">
        <f>IF(($C$5*'NSW Apr 2017'!AK21/'NSW Apr 2017'!AI21&gt;'NSW Apr 2017'!N21),($C$5*'NSW Apr 2017'!AK21/'NSW Apr 2017'!AI21-'NSW Apr 2017'!N21)*'NSW Apr 2017'!T21/100*'NSW Apr 2017'!AI21,0)</f>
        <v>0</v>
      </c>
      <c r="K27" s="119">
        <f>IF($C$5*'NSW Apr 2017'!AL21/'NSW Apr 2017'!AJ21&gt;='NSW Apr 2017'!J21,('NSW Apr 2017'!J21*'NSW Apr 2017'!U21/100)*'NSW Apr 2017'!AJ21,($C$5*'NSW Apr 2017'!AL21/'NSW Apr 2017'!AJ21*'NSW Apr 2017'!U21/100)*'NSW Apr 2017'!AJ21)</f>
        <v>1085.0000000000002</v>
      </c>
      <c r="L27" s="136">
        <f>IF($C$5*'NSW Apr 2017'!AL21/'NSW Apr 2017'!AJ21&lt;'NSW Apr 2017'!J21,0,IF($C$5*'NSW Apr 2017'!AL21/'NSW Apr 2017'!AJ21&lt;='NSW Apr 2017'!K21,($C$5*'NSW Apr 2017'!AL21/'NSW Apr 2017'!AJ21-'NSW Apr 2017'!J21)*('NSW Apr 2017'!V21/100)*'NSW Apr 2017'!AJ21,('NSW Apr 2017'!K21-'NSW Apr 2017'!J21)*('NSW Apr 2017'!V21/100)*'NSW Apr 2017'!AJ21))</f>
        <v>0</v>
      </c>
      <c r="M27" s="119">
        <f>IF($C$5*'NSW Apr 2017'!AL21/'NSW Apr 2017'!AJ21&lt;'NSW Apr 2017'!K21,0,IF($C$5*'NSW Apr 2017'!AL21/'NSW Apr 2017'!AJ21&lt;='NSW Apr 2017'!L21,($C$5*'NSW Apr 2017'!AL21/'NSW Apr 2017'!AJ21-'NSW Apr 2017'!K21)*('NSW Apr 2017'!W21/100)*'NSW Apr 2017'!AJ21,('NSW Apr 2017'!L21-'NSW Apr 2017'!K21)*('NSW Apr 2017'!W21/100)*'NSW Apr 2017'!AJ21))</f>
        <v>0</v>
      </c>
      <c r="N27" s="136">
        <f>IF($C$5*'NSW Apr 2017'!AL21/'NSW Apr 2017'!AJ21&lt;'NSW Apr 2017'!L21,0,IF($C$5*'NSW Apr 2017'!AL21/'NSW Apr 2017'!AJ21&lt;='NSW Apr 2017'!M21,($C$5*'NSW Apr 2017'!AL21/'NSW Apr 2017'!AJ21-'NSW Apr 2017'!L21)*('NSW Apr 2017'!X21/100)*'NSW Apr 2017'!AJ21,('NSW Apr 2017'!M21-'NSW Apr 2017'!L21)*('NSW Apr 2017'!X21/100)*'NSW Apr 2017'!AJ21))</f>
        <v>0</v>
      </c>
      <c r="O27" s="119">
        <f>IF($C$5*'NSW Apr 2017'!AL21/'NSW Apr 2017'!AJ21&lt;'NSW Apr 2017'!M21,0,IF($C$5*'NSW Apr 2017'!AL21/'NSW Apr 2017'!AJ21&lt;='NSW Apr 2017'!N21,($C$5*'NSW Apr 2017'!AL21/'NSW Apr 2017'!AJ21-'NSW Apr 2017'!M21)*('NSW Apr 2017'!Y21/100)*'NSW Apr 2017'!AJ21,('NSW Apr 2017'!N21-'NSW Apr 2017'!M21)*('NSW Apr 2017'!Y21/100)*'NSW Apr 2017'!AJ21))</f>
        <v>0</v>
      </c>
      <c r="P27" s="136">
        <f>IF(($C$5*'NSW Apr 2017'!AL21/'NSW Apr 2017'!AJ21&gt;'NSW Apr 2017'!N21),($C$5*'NSW Apr 2017'!AL21/'NSW Apr 2017'!AJ21-'NSW Apr 2017'!N21)*'NSW Apr 2017'!Z21/100*'NSW Apr 2017'!AJ22,0)</f>
        <v>0</v>
      </c>
      <c r="Q27" s="122">
        <f t="shared" si="1"/>
        <v>2520.4000000000005</v>
      </c>
      <c r="R27" s="83">
        <f>'NSW Apr 2017'!AM21</f>
        <v>0</v>
      </c>
      <c r="S27" s="86">
        <f>'NSW Apr 2017'!AN21</f>
        <v>0</v>
      </c>
      <c r="T27" s="83">
        <f>'NSW Apr 2017'!AO21</f>
        <v>0</v>
      </c>
      <c r="U27" s="86">
        <f>'NSW Apr 2017'!AP21</f>
        <v>0</v>
      </c>
      <c r="V27" s="132">
        <f>(Q27-(Q27-D27)*S27/100)</f>
        <v>2520.4000000000005</v>
      </c>
      <c r="W27" s="122">
        <f t="shared" si="3"/>
        <v>2520.4000000000005</v>
      </c>
      <c r="X27" s="122">
        <f t="shared" si="0"/>
        <v>2772.440000000001</v>
      </c>
      <c r="Y27" s="122">
        <f t="shared" si="0"/>
        <v>2772.440000000001</v>
      </c>
      <c r="Z27" s="133">
        <f>'NSW Apr 2017'!AW21</f>
        <v>0</v>
      </c>
      <c r="AA27" s="125" t="str">
        <f>'NSW Apr 2017'!AX21</f>
        <v>n</v>
      </c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</row>
    <row r="28" spans="1:156" s="85" customFormat="1" ht="23" customHeight="1">
      <c r="A28" s="431"/>
      <c r="B28" s="86" t="str">
        <f>'NSW Apr 2017'!F22</f>
        <v>Origin Energy</v>
      </c>
      <c r="C28" s="86" t="str">
        <f>'NSW Apr 2017'!G22</f>
        <v>Business Saver</v>
      </c>
      <c r="D28" s="119">
        <f>365*'NSW Apr 2017'!H22/100</f>
        <v>350.4</v>
      </c>
      <c r="E28" s="120">
        <f>IF($C$5*'NSW Apr 2017'!AK22/'NSW Apr 2017'!AI22&gt;='NSW Apr 2017'!J22,('NSW Apr 2017'!J22*'NSW Apr 2017'!O22/100)*'NSW Apr 2017'!AI22,($C$5*'NSW Apr 2017'!AK22/'NSW Apr 2017'!AI22*'NSW Apr 2017'!O22/100)*'NSW Apr 2017'!AI22)</f>
        <v>1085.0000000000002</v>
      </c>
      <c r="F28" s="136">
        <f>IF($C$5*'NSW Apr 2017'!AK22/'NSW Apr 2017'!AI22&lt;'NSW Apr 2017'!J22,0,IF($C$5*'NSW Apr 2017'!AK22/'NSW Apr 2017'!AI22&lt;='NSW Apr 2017'!K22,($C$5*'NSW Apr 2017'!AK22/'NSW Apr 2017'!AI22-'NSW Apr 2017'!J22)*('NSW Apr 2017'!P22/100)*'NSW Apr 2017'!AI22,('NSW Apr 2017'!K22-'NSW Apr 2017'!J22)*('NSW Apr 2017'!P22/100)*'NSW Apr 2017'!AI22))</f>
        <v>0</v>
      </c>
      <c r="G28" s="119">
        <f>IF($C$5*'NSW Apr 2017'!AK22/'NSW Apr 2017'!AI22&lt;'NSW Apr 2017'!K22,0,IF($C$5*'NSW Apr 2017'!AK22/'NSW Apr 2017'!AI22&lt;='NSW Apr 2017'!L22,($C$5*'NSW Apr 2017'!AK22/'NSW Apr 2017'!AI22-'NSW Apr 2017'!K22)*('NSW Apr 2017'!Q22/100)*'NSW Apr 2017'!AI22,('NSW Apr 2017'!L22-'NSW Apr 2017'!K22)*('NSW Apr 2017'!Q22/100)*'NSW Apr 2017'!AI22))</f>
        <v>0</v>
      </c>
      <c r="H28" s="127">
        <f>IF($C$5*'NSW Apr 2017'!AK22/'NSW Apr 2017'!AI22&lt;'NSW Apr 2017'!L22,0,IF($C$5*'NSW Apr 2017'!AK22/'NSW Apr 2017'!AI22&lt;='NSW Apr 2017'!M22,($C$5*'NSW Apr 2017'!AK22/'NSW Apr 2017'!AI22-'NSW Apr 2017'!L22)*('NSW Apr 2017'!R22/100)*'NSW Apr 2017'!AI22,('NSW Apr 2017'!M22-'NSW Apr 2017'!L22)*('NSW Apr 2017'!R22/100)*'NSW Apr 2017'!AI22))</f>
        <v>0</v>
      </c>
      <c r="I28" s="120">
        <f>IF($C$5*'NSW Apr 2017'!AK22/'NSW Apr 2017'!AI22&lt;'NSW Apr 2017'!M22,0,IF($C$5*'NSW Apr 2017'!AK22/'NSW Apr 2017'!AI22&lt;='NSW Apr 2017'!N22,($C$5*'NSW Apr 2017'!AK22/'NSW Apr 2017'!AI22-'NSW Apr 2017'!M22)*('NSW Apr 2017'!S22/100)*'NSW Apr 2017'!AI22,('NSW Apr 2017'!N22-'NSW Apr 2017'!M22)*('NSW Apr 2017'!S22/100)*'NSW Apr 2017'!AI22))</f>
        <v>0</v>
      </c>
      <c r="J28" s="136">
        <f>IF(($C$5*'NSW Apr 2017'!AK22/'NSW Apr 2017'!AI22&gt;'NSW Apr 2017'!N22),($C$5*'NSW Apr 2017'!AK22/'NSW Apr 2017'!AI22-'NSW Apr 2017'!N22)*'NSW Apr 2017'!T22/100*'NSW Apr 2017'!AI22,0)</f>
        <v>0</v>
      </c>
      <c r="K28" s="119">
        <f>IF($C$5*'NSW Apr 2017'!AL22/'NSW Apr 2017'!AJ22&gt;='NSW Apr 2017'!J22,('NSW Apr 2017'!J22*'NSW Apr 2017'!U22/100)*'NSW Apr 2017'!AJ22,($C$5*'NSW Apr 2017'!AL22/'NSW Apr 2017'!AJ22*'NSW Apr 2017'!U22/100)*'NSW Apr 2017'!AJ22)</f>
        <v>1085.0000000000002</v>
      </c>
      <c r="L28" s="136">
        <f>IF($C$5*'NSW Apr 2017'!AL22/'NSW Apr 2017'!AJ22&lt;'NSW Apr 2017'!J22,0,IF($C$5*'NSW Apr 2017'!AL22/'NSW Apr 2017'!AJ22&lt;='NSW Apr 2017'!K22,($C$5*'NSW Apr 2017'!AL22/'NSW Apr 2017'!AJ22-'NSW Apr 2017'!J22)*('NSW Apr 2017'!V22/100)*'NSW Apr 2017'!AJ22,('NSW Apr 2017'!K22-'NSW Apr 2017'!J22)*('NSW Apr 2017'!V22/100)*'NSW Apr 2017'!AJ22))</f>
        <v>0</v>
      </c>
      <c r="M28" s="119">
        <f>IF($C$5*'NSW Apr 2017'!AL22/'NSW Apr 2017'!AJ22&lt;'NSW Apr 2017'!K22,0,IF($C$5*'NSW Apr 2017'!AL22/'NSW Apr 2017'!AJ22&lt;='NSW Apr 2017'!L22,($C$5*'NSW Apr 2017'!AL22/'NSW Apr 2017'!AJ22-'NSW Apr 2017'!K22)*('NSW Apr 2017'!W22/100)*'NSW Apr 2017'!AJ22,('NSW Apr 2017'!L22-'NSW Apr 2017'!K22)*('NSW Apr 2017'!W22/100)*'NSW Apr 2017'!AJ22))</f>
        <v>0</v>
      </c>
      <c r="N28" s="136">
        <f>IF($C$5*'NSW Apr 2017'!AL22/'NSW Apr 2017'!AJ22&lt;'NSW Apr 2017'!L22,0,IF($C$5*'NSW Apr 2017'!AL22/'NSW Apr 2017'!AJ22&lt;='NSW Apr 2017'!M22,($C$5*'NSW Apr 2017'!AL22/'NSW Apr 2017'!AJ22-'NSW Apr 2017'!L22)*('NSW Apr 2017'!X22/100)*'NSW Apr 2017'!AJ22,('NSW Apr 2017'!M22-'NSW Apr 2017'!L22)*('NSW Apr 2017'!X22/100)*'NSW Apr 2017'!AJ22))</f>
        <v>0</v>
      </c>
      <c r="O28" s="119">
        <f>IF($C$5*'NSW Apr 2017'!AL22/'NSW Apr 2017'!AJ22&lt;'NSW Apr 2017'!M22,0,IF($C$5*'NSW Apr 2017'!AL22/'NSW Apr 2017'!AJ22&lt;='NSW Apr 2017'!N22,($C$5*'NSW Apr 2017'!AL22/'NSW Apr 2017'!AJ22-'NSW Apr 2017'!M22)*('NSW Apr 2017'!Y22/100)*'NSW Apr 2017'!AJ22,('NSW Apr 2017'!N22-'NSW Apr 2017'!M22)*('NSW Apr 2017'!Y22/100)*'NSW Apr 2017'!AJ22))</f>
        <v>0</v>
      </c>
      <c r="P28" s="136">
        <f>IF(($C$5*'NSW Apr 2017'!AL22/'NSW Apr 2017'!AJ22&gt;'NSW Apr 2017'!N22),($C$5*'NSW Apr 2017'!AL22/'NSW Apr 2017'!AJ22-'NSW Apr 2017'!N22)*'NSW Apr 2017'!Z22/100*'NSW Apr 2017'!AJ25,0)</f>
        <v>0</v>
      </c>
      <c r="Q28" s="122">
        <f t="shared" si="1"/>
        <v>2520.4000000000005</v>
      </c>
      <c r="R28" s="83">
        <f>'NSW Apr 2017'!AM22</f>
        <v>0</v>
      </c>
      <c r="S28" s="86">
        <f>'NSW Apr 2017'!AN22</f>
        <v>14</v>
      </c>
      <c r="T28" s="83">
        <f>'NSW Apr 2017'!AO22</f>
        <v>0</v>
      </c>
      <c r="U28" s="86">
        <f>'NSW Apr 2017'!AP22</f>
        <v>0</v>
      </c>
      <c r="V28" s="132">
        <f>(Q28-(Q28-D28)*S28/100)</f>
        <v>2216.6000000000004</v>
      </c>
      <c r="W28" s="122">
        <f t="shared" si="3"/>
        <v>2216.6000000000004</v>
      </c>
      <c r="X28" s="122">
        <f t="shared" si="0"/>
        <v>2438.2600000000007</v>
      </c>
      <c r="Y28" s="122">
        <f t="shared" si="0"/>
        <v>2438.2600000000007</v>
      </c>
      <c r="Z28" s="133">
        <f>'NSW Apr 2017'!AW22</f>
        <v>12</v>
      </c>
      <c r="AA28" s="125" t="str">
        <f>'NSW Apr 2017'!AX22</f>
        <v>y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</row>
    <row r="29" spans="1:156" s="85" customFormat="1" ht="23" customHeight="1" thickBot="1">
      <c r="A29" s="430"/>
      <c r="B29" s="87" t="str">
        <f>'NSW Apr 2017'!F23</f>
        <v>Red Energy</v>
      </c>
      <c r="C29" s="87" t="str">
        <f>'NSW Apr 2017'!G23</f>
        <v xml:space="preserve">Easy Saver </v>
      </c>
      <c r="D29" s="146">
        <f>365*'NSW Apr 2017'!H23/100</f>
        <v>350.4</v>
      </c>
      <c r="E29" s="147">
        <f>IF($C$5*'NSW Apr 2017'!AK23/'NSW Apr 2017'!AI23&gt;='NSW Apr 2017'!J23,('NSW Apr 2017'!J23*'NSW Apr 2017'!O23/100)*'NSW Apr 2017'!AI23,($C$5*'NSW Apr 2017'!AK23/'NSW Apr 2017'!AI23*'NSW Apr 2017'!O23/100)*'NSW Apr 2017'!AI23)</f>
        <v>1085.0000000000002</v>
      </c>
      <c r="F29" s="155">
        <f>IF($C$5*'NSW Apr 2017'!AK23/'NSW Apr 2017'!AI23&lt;'NSW Apr 2017'!J23,0,IF($C$5*'NSW Apr 2017'!AK23/'NSW Apr 2017'!AI23&lt;='NSW Apr 2017'!K23,($C$5*'NSW Apr 2017'!AK23/'NSW Apr 2017'!AI23-'NSW Apr 2017'!J23)*('NSW Apr 2017'!P23/100)*'NSW Apr 2017'!AI23,('NSW Apr 2017'!K23-'NSW Apr 2017'!J23)*('NSW Apr 2017'!P23/100)*'NSW Apr 2017'!AI23))</f>
        <v>0</v>
      </c>
      <c r="G29" s="146">
        <f>IF($C$5*'NSW Apr 2017'!AK23/'NSW Apr 2017'!AI23&lt;'NSW Apr 2017'!K23,0,IF($C$5*'NSW Apr 2017'!AK23/'NSW Apr 2017'!AI23&lt;='NSW Apr 2017'!L23,($C$5*'NSW Apr 2017'!AK23/'NSW Apr 2017'!AI23-'NSW Apr 2017'!K23)*('NSW Apr 2017'!Q23/100)*'NSW Apr 2017'!AI23,('NSW Apr 2017'!L23-'NSW Apr 2017'!K23)*('NSW Apr 2017'!Q23/100)*'NSW Apr 2017'!AI23))</f>
        <v>0</v>
      </c>
      <c r="H29" s="156">
        <f>IF($C$5*'NSW Apr 2017'!AK23/'NSW Apr 2017'!AI23&lt;'NSW Apr 2017'!L23,0,IF($C$5*'NSW Apr 2017'!AK23/'NSW Apr 2017'!AI23&lt;='NSW Apr 2017'!M23,($C$5*'NSW Apr 2017'!AK23/'NSW Apr 2017'!AI23-'NSW Apr 2017'!L23)*('NSW Apr 2017'!R23/100)*'NSW Apr 2017'!AI23,('NSW Apr 2017'!M23-'NSW Apr 2017'!L23)*('NSW Apr 2017'!R23/100)*'NSW Apr 2017'!AI23))</f>
        <v>0</v>
      </c>
      <c r="I29" s="147">
        <f>IF($C$5*'NSW Apr 2017'!AK23/'NSW Apr 2017'!AI23&lt;'NSW Apr 2017'!M23,0,IF($C$5*'NSW Apr 2017'!AK23/'NSW Apr 2017'!AI23&lt;='NSW Apr 2017'!N23,($C$5*'NSW Apr 2017'!AK23/'NSW Apr 2017'!AI23-'NSW Apr 2017'!M23)*('NSW Apr 2017'!S23/100)*'NSW Apr 2017'!AI23,('NSW Apr 2017'!N23-'NSW Apr 2017'!M23)*('NSW Apr 2017'!S23/100)*'NSW Apr 2017'!AI23))</f>
        <v>0</v>
      </c>
      <c r="J29" s="155">
        <f>IF(($C$5*'NSW Apr 2017'!AK23/'NSW Apr 2017'!AI23&gt;'NSW Apr 2017'!N23),($C$5*'NSW Apr 2017'!AK23/'NSW Apr 2017'!AI23-'NSW Apr 2017'!N23)*'NSW Apr 2017'!T23/100*'NSW Apr 2017'!AI23,0)</f>
        <v>0</v>
      </c>
      <c r="K29" s="146">
        <f>IF($C$5*'NSW Apr 2017'!AL23/'NSW Apr 2017'!AJ23&gt;='NSW Apr 2017'!J23,('NSW Apr 2017'!J23*'NSW Apr 2017'!U23/100)*'NSW Apr 2017'!AJ23,($C$5*'NSW Apr 2017'!AL23/'NSW Apr 2017'!AJ23*'NSW Apr 2017'!U23/100)*'NSW Apr 2017'!AJ23)</f>
        <v>1085.0000000000002</v>
      </c>
      <c r="L29" s="155">
        <f>IF($C$5*'NSW Apr 2017'!AL23/'NSW Apr 2017'!AJ23&lt;'NSW Apr 2017'!J23,0,IF($C$5*'NSW Apr 2017'!AL23/'NSW Apr 2017'!AJ23&lt;='NSW Apr 2017'!K23,($C$5*'NSW Apr 2017'!AL23/'NSW Apr 2017'!AJ23-'NSW Apr 2017'!J23)*('NSW Apr 2017'!V23/100)*'NSW Apr 2017'!AJ23,('NSW Apr 2017'!K23-'NSW Apr 2017'!J23)*('NSW Apr 2017'!V23/100)*'NSW Apr 2017'!AJ23))</f>
        <v>0</v>
      </c>
      <c r="M29" s="146">
        <f>IF($C$5*'NSW Apr 2017'!AL23/'NSW Apr 2017'!AJ23&lt;'NSW Apr 2017'!K23,0,IF($C$5*'NSW Apr 2017'!AL23/'NSW Apr 2017'!AJ23&lt;='NSW Apr 2017'!L23,($C$5*'NSW Apr 2017'!AL23/'NSW Apr 2017'!AJ23-'NSW Apr 2017'!K23)*('NSW Apr 2017'!W23/100)*'NSW Apr 2017'!AJ23,('NSW Apr 2017'!L23-'NSW Apr 2017'!K23)*('NSW Apr 2017'!W23/100)*'NSW Apr 2017'!AJ23))</f>
        <v>0</v>
      </c>
      <c r="N29" s="155">
        <f>IF($C$5*'NSW Apr 2017'!AL23/'NSW Apr 2017'!AJ23&lt;'NSW Apr 2017'!L23,0,IF($C$5*'NSW Apr 2017'!AL23/'NSW Apr 2017'!AJ23&lt;='NSW Apr 2017'!M23,($C$5*'NSW Apr 2017'!AL23/'NSW Apr 2017'!AJ23-'NSW Apr 2017'!L23)*('NSW Apr 2017'!X23/100)*'NSW Apr 2017'!AJ23,('NSW Apr 2017'!M23-'NSW Apr 2017'!L23)*('NSW Apr 2017'!X23/100)*'NSW Apr 2017'!AJ23))</f>
        <v>0</v>
      </c>
      <c r="O29" s="146">
        <f>IF($C$5*'NSW Apr 2017'!AL23/'NSW Apr 2017'!AJ23&lt;'NSW Apr 2017'!M23,0,IF($C$5*'NSW Apr 2017'!AL23/'NSW Apr 2017'!AJ23&lt;='NSW Apr 2017'!N23,($C$5*'NSW Apr 2017'!AL23/'NSW Apr 2017'!AJ23-'NSW Apr 2017'!M23)*('NSW Apr 2017'!Y23/100)*'NSW Apr 2017'!AJ23,('NSW Apr 2017'!N23-'NSW Apr 2017'!M23)*('NSW Apr 2017'!Y23/100)*'NSW Apr 2017'!AJ23))</f>
        <v>0</v>
      </c>
      <c r="P29" s="155">
        <f>IF(($C$5*'NSW Apr 2017'!AL23/'NSW Apr 2017'!AJ23&gt;'NSW Apr 2017'!N23),($C$5*'NSW Apr 2017'!AL23/'NSW Apr 2017'!AJ23-'NSW Apr 2017'!N23)*'NSW Apr 2017'!Z23/100*'NSW Apr 2017'!AJ26,0)</f>
        <v>0</v>
      </c>
      <c r="Q29" s="149">
        <f>SUM(D29:P29)</f>
        <v>2520.4000000000005</v>
      </c>
      <c r="R29" s="154">
        <f>'NSW Apr 2017'!AM23</f>
        <v>0</v>
      </c>
      <c r="S29" s="87">
        <f>'NSW Apr 2017'!AN23</f>
        <v>0</v>
      </c>
      <c r="T29" s="154">
        <f>'NSW Apr 2017'!AO23</f>
        <v>10</v>
      </c>
      <c r="U29" s="87">
        <f>'NSW Apr 2017'!AP23</f>
        <v>0</v>
      </c>
      <c r="V29" s="151">
        <f>Q29</f>
        <v>2520.4000000000005</v>
      </c>
      <c r="W29" s="149">
        <f>V29-(V29*T29/100)</f>
        <v>2268.3600000000006</v>
      </c>
      <c r="X29" s="149">
        <f>V29*1.1</f>
        <v>2772.440000000001</v>
      </c>
      <c r="Y29" s="149">
        <f>W29*1.1</f>
        <v>2495.1960000000008</v>
      </c>
      <c r="Z29" s="152">
        <f>'NSW Apr 2017'!AW23</f>
        <v>0</v>
      </c>
      <c r="AA29" s="153" t="str">
        <f>'NSW Apr 2017'!AX23</f>
        <v>n</v>
      </c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</row>
    <row r="30" spans="1:156" s="94" customFormat="1" ht="23" customHeight="1" thickTop="1">
      <c r="A30" s="429" t="str">
        <f>'NSW Apr 2017'!D24</f>
        <v>Envestra Holbrook</v>
      </c>
      <c r="B30" s="86" t="str">
        <f>'NSW Apr 2017'!F24</f>
        <v>Origin Energy</v>
      </c>
      <c r="C30" s="86" t="str">
        <f>'NSW Apr 2017'!G24</f>
        <v>Regulated</v>
      </c>
      <c r="D30" s="119">
        <f>365*'NSW Apr 2017'!H24/100</f>
        <v>251.85</v>
      </c>
      <c r="E30" s="120">
        <f>IF($C$5*'NSW Apr 2017'!AK24/'NSW Apr 2017'!AI24&gt;='NSW Apr 2017'!J24,('NSW Apr 2017'!J24*'NSW Apr 2017'!O24/100)*'NSW Apr 2017'!AI24,($C$5*'NSW Apr 2017'!AK24/'NSW Apr 2017'!AI24*'NSW Apr 2017'!O24/100)*'NSW Apr 2017'!AI24)</f>
        <v>1105</v>
      </c>
      <c r="F30" s="119">
        <f>IF($C$5*'NSW Apr 2017'!AK24/'NSW Apr 2017'!AI24&lt;'NSW Apr 2017'!J24,0,IF($C$5*'NSW Apr 2017'!AK24/'NSW Apr 2017'!AI24&lt;='NSW Apr 2017'!K24,($C$5*'NSW Apr 2017'!AK24/'NSW Apr 2017'!AI24-'NSW Apr 2017'!J24)*('NSW Apr 2017'!P24/100)*'NSW Apr 2017'!AI24,('NSW Apr 2017'!K24-'NSW Apr 2017'!J24)*('NSW Apr 2017'!P24/100)*'NSW Apr 2017'!AI24))</f>
        <v>0</v>
      </c>
      <c r="G30" s="119">
        <f>IF($C$5*'NSW Apr 2017'!AK24/'NSW Apr 2017'!AI24&lt;'NSW Apr 2017'!K24,0,IF($C$5*'NSW Apr 2017'!AK24/'NSW Apr 2017'!AI24&lt;='NSW Apr 2017'!L24,($C$5*'NSW Apr 2017'!AK24/'NSW Apr 2017'!AI24-'NSW Apr 2017'!K24)*('NSW Apr 2017'!Q24/100)*'NSW Apr 2017'!AI24,('NSW Apr 2017'!L24-'NSW Apr 2017'!K24)*('NSW Apr 2017'!Q24/100)*'NSW Apr 2017'!AI24))</f>
        <v>0</v>
      </c>
      <c r="H30" s="120">
        <f>IF($C$5*'NSW Apr 2017'!AK24/'NSW Apr 2017'!AI24&lt;'NSW Apr 2017'!L24,0,IF($C$5*'NSW Apr 2017'!AK24/'NSW Apr 2017'!AI24&lt;='NSW Apr 2017'!M24,($C$5*'NSW Apr 2017'!AK24/'NSW Apr 2017'!AI24-'NSW Apr 2017'!L24)*('NSW Apr 2017'!R24/100)*'NSW Apr 2017'!AI24,('NSW Apr 2017'!M24-'NSW Apr 2017'!L24)*('NSW Apr 2017'!R24/100)*'NSW Apr 2017'!AI24))</f>
        <v>0</v>
      </c>
      <c r="I30" s="120">
        <f>IF($C$5*'NSW Apr 2017'!AK24/'NSW Apr 2017'!AI24&lt;'NSW Apr 2017'!M24,0,IF($C$5*'NSW Apr 2017'!AK24/'NSW Apr 2017'!AI24&lt;='NSW Apr 2017'!N24,($C$5*'NSW Apr 2017'!AK24/'NSW Apr 2017'!AI24-'NSW Apr 2017'!M24)*('NSW Apr 2017'!S24/100)*'NSW Apr 2017'!AI24,('NSW Apr 2017'!N24-'NSW Apr 2017'!M24)*('NSW Apr 2017'!S24/100)*'NSW Apr 2017'!AI24))</f>
        <v>0</v>
      </c>
      <c r="J30" s="119">
        <f>IF(($C$5*'NSW Apr 2017'!AK24/'NSW Apr 2017'!AI24&gt;'NSW Apr 2017'!N24),($C$5*'NSW Apr 2017'!AK24/'NSW Apr 2017'!AI24-'NSW Apr 2017'!N24)*'NSW Apr 2017'!T24/100*'NSW Apr 2017'!AI24,0)</f>
        <v>0</v>
      </c>
      <c r="K30" s="119">
        <f>IF($C$5*'NSW Apr 2017'!AL24/'NSW Apr 2017'!AJ24&gt;='NSW Apr 2017'!J24,('NSW Apr 2017'!J24*'NSW Apr 2017'!U24/100)*'NSW Apr 2017'!AJ24,($C$5*'NSW Apr 2017'!AL24/'NSW Apr 2017'!AJ24*'NSW Apr 2017'!U24/100)*'NSW Apr 2017'!AJ24)</f>
        <v>1105</v>
      </c>
      <c r="L30" s="119">
        <f>IF($C$5*'NSW Apr 2017'!AL24/'NSW Apr 2017'!AJ24&lt;'NSW Apr 2017'!J24,0,IF($C$5*'NSW Apr 2017'!AL24/'NSW Apr 2017'!AJ24&lt;='NSW Apr 2017'!K24,($C$5*'NSW Apr 2017'!AL24/'NSW Apr 2017'!AJ24-'NSW Apr 2017'!J24)*('NSW Apr 2017'!V24/100)*'NSW Apr 2017'!AJ24,('NSW Apr 2017'!K24-'NSW Apr 2017'!J24)*('NSW Apr 2017'!V24/100)*'NSW Apr 2017'!AJ24))</f>
        <v>0</v>
      </c>
      <c r="M30" s="119">
        <f>IF($C$5*'NSW Apr 2017'!AL24/'NSW Apr 2017'!AJ24&lt;'NSW Apr 2017'!K24,0,IF($C$5*'NSW Apr 2017'!AL24/'NSW Apr 2017'!AJ24&lt;='NSW Apr 2017'!L24,($C$5*'NSW Apr 2017'!AL24/'NSW Apr 2017'!AJ24-'NSW Apr 2017'!K24)*('NSW Apr 2017'!W24/100)*'NSW Apr 2017'!AJ24,('NSW Apr 2017'!L24-'NSW Apr 2017'!K24)*('NSW Apr 2017'!W24/100)*'NSW Apr 2017'!AJ24))</f>
        <v>0</v>
      </c>
      <c r="N30" s="119">
        <f>IF($C$5*'NSW Apr 2017'!AL24/'NSW Apr 2017'!AJ24&lt;'NSW Apr 2017'!L24,0,IF($C$5*'NSW Apr 2017'!AL24/'NSW Apr 2017'!AJ24&lt;='NSW Apr 2017'!M24,($C$5*'NSW Apr 2017'!AL24/'NSW Apr 2017'!AJ24-'NSW Apr 2017'!L24)*('NSW Apr 2017'!X24/100)*'NSW Apr 2017'!AJ24,('NSW Apr 2017'!M24-'NSW Apr 2017'!L24)*('NSW Apr 2017'!X24/100)*'NSW Apr 2017'!AJ24))</f>
        <v>0</v>
      </c>
      <c r="O30" s="119">
        <f>IF($C$5*'NSW Apr 2017'!AL24/'NSW Apr 2017'!AJ24&lt;'NSW Apr 2017'!M24,0,IF($C$5*'NSW Apr 2017'!AL24/'NSW Apr 2017'!AJ24&lt;='NSW Apr 2017'!N24,($C$5*'NSW Apr 2017'!AL24/'NSW Apr 2017'!AJ24-'NSW Apr 2017'!M24)*('NSW Apr 2017'!Y24/100)*'NSW Apr 2017'!AJ24,('NSW Apr 2017'!N24-'NSW Apr 2017'!M24)*('NSW Apr 2017'!Y24/100)*'NSW Apr 2017'!AJ24))</f>
        <v>0</v>
      </c>
      <c r="P30" s="119">
        <f>IF(($C$5*'NSW Apr 2017'!AL24/'NSW Apr 2017'!AJ24&gt;'NSW Apr 2017'!N24),($C$5*'NSW Apr 2017'!AL24/'NSW Apr 2017'!AJ24-'NSW Apr 2017'!N24)*'NSW Apr 2017'!Z24/100*'NSW Apr 2017'!AJ25,0)</f>
        <v>0</v>
      </c>
      <c r="Q30" s="122">
        <f t="shared" si="1"/>
        <v>2461.85</v>
      </c>
      <c r="R30" s="86">
        <f>'NSW Apr 2017'!AM24</f>
        <v>0</v>
      </c>
      <c r="S30" s="86">
        <f>'NSW Apr 2017'!AN24</f>
        <v>0</v>
      </c>
      <c r="T30" s="86">
        <f>'NSW Apr 2017'!AO24</f>
        <v>0</v>
      </c>
      <c r="U30" s="86">
        <f>'NSW Apr 2017'!AP24</f>
        <v>0</v>
      </c>
      <c r="V30" s="122">
        <f>Q30</f>
        <v>2461.85</v>
      </c>
      <c r="W30" s="122">
        <f t="shared" si="3"/>
        <v>2461.85</v>
      </c>
      <c r="X30" s="122">
        <f t="shared" si="0"/>
        <v>2708.0350000000003</v>
      </c>
      <c r="Y30" s="122">
        <f t="shared" si="0"/>
        <v>2708.0350000000003</v>
      </c>
      <c r="Z30" s="133">
        <f>'NSW Apr 2017'!AW24</f>
        <v>0</v>
      </c>
      <c r="AA30" s="143" t="str">
        <f>'NSW Apr 2017'!AX24</f>
        <v>n</v>
      </c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</row>
    <row r="31" spans="1:156" ht="23" customHeight="1" thickBot="1">
      <c r="A31" s="431"/>
      <c r="B31" s="87" t="str">
        <f>'NSW Apr 2017'!F25</f>
        <v>Origin Energy</v>
      </c>
      <c r="C31" s="87" t="str">
        <f>'NSW Apr 2017'!G25</f>
        <v>Business Saver</v>
      </c>
      <c r="D31" s="146">
        <f>365*'NSW Apr 2017'!H25/100</f>
        <v>251.85</v>
      </c>
      <c r="E31" s="147">
        <f>IF($C$5*'NSW Apr 2017'!AK25/'NSW Apr 2017'!AI25&gt;='NSW Apr 2017'!J25,('NSW Apr 2017'!J25*'NSW Apr 2017'!O25/100)*'NSW Apr 2017'!AI25,($C$5*'NSW Apr 2017'!AK25/'NSW Apr 2017'!AI25*'NSW Apr 2017'!O25/100)*'NSW Apr 2017'!AI25)</f>
        <v>1105</v>
      </c>
      <c r="F31" s="155">
        <f>IF($C$5*'NSW Apr 2017'!AK25/'NSW Apr 2017'!AI25&lt;'NSW Apr 2017'!J25,0,IF($C$5*'NSW Apr 2017'!AK25/'NSW Apr 2017'!AI25&lt;='NSW Apr 2017'!K25,($C$5*'NSW Apr 2017'!AK25/'NSW Apr 2017'!AI25-'NSW Apr 2017'!J25)*('NSW Apr 2017'!P25/100)*'NSW Apr 2017'!AI25,('NSW Apr 2017'!K25-'NSW Apr 2017'!J25)*('NSW Apr 2017'!P25/100)*'NSW Apr 2017'!AI25))</f>
        <v>0</v>
      </c>
      <c r="G31" s="146">
        <f>IF($C$5*'NSW Apr 2017'!AK25/'NSW Apr 2017'!AI25&lt;'NSW Apr 2017'!K25,0,IF($C$5*'NSW Apr 2017'!AK25/'NSW Apr 2017'!AI25&lt;='NSW Apr 2017'!L25,($C$5*'NSW Apr 2017'!AK25/'NSW Apr 2017'!AI25-'NSW Apr 2017'!K25)*('NSW Apr 2017'!Q25/100)*'NSW Apr 2017'!AI25,('NSW Apr 2017'!L25-'NSW Apr 2017'!K25)*('NSW Apr 2017'!Q25/100)*'NSW Apr 2017'!AI25))</f>
        <v>0</v>
      </c>
      <c r="H31" s="156">
        <f>IF($C$5*'NSW Apr 2017'!AK25/'NSW Apr 2017'!AI25&lt;'NSW Apr 2017'!L25,0,IF($C$5*'NSW Apr 2017'!AK25/'NSW Apr 2017'!AI25&lt;='NSW Apr 2017'!M25,($C$5*'NSW Apr 2017'!AK25/'NSW Apr 2017'!AI25-'NSW Apr 2017'!L25)*('NSW Apr 2017'!R25/100)*'NSW Apr 2017'!AI25,('NSW Apr 2017'!M25-'NSW Apr 2017'!L25)*('NSW Apr 2017'!R25/100)*'NSW Apr 2017'!AI25))</f>
        <v>0</v>
      </c>
      <c r="I31" s="147">
        <f>IF($C$5*'NSW Apr 2017'!AK25/'NSW Apr 2017'!AI25&lt;'NSW Apr 2017'!M25,0,IF($C$5*'NSW Apr 2017'!AK25/'NSW Apr 2017'!AI25&lt;='NSW Apr 2017'!N25,($C$5*'NSW Apr 2017'!AK25/'NSW Apr 2017'!AI25-'NSW Apr 2017'!M25)*('NSW Apr 2017'!S25/100)*'NSW Apr 2017'!AI25,('NSW Apr 2017'!N25-'NSW Apr 2017'!M25)*('NSW Apr 2017'!S25/100)*'NSW Apr 2017'!AI25))</f>
        <v>0</v>
      </c>
      <c r="J31" s="155">
        <f>IF(($C$5*'NSW Apr 2017'!AK25/'NSW Apr 2017'!AI25&gt;'NSW Apr 2017'!N25),($C$5*'NSW Apr 2017'!AK25/'NSW Apr 2017'!AI25-'NSW Apr 2017'!N25)*'NSW Apr 2017'!T25/100*'NSW Apr 2017'!AI25,0)</f>
        <v>0</v>
      </c>
      <c r="K31" s="146">
        <f>IF($C$5*'NSW Apr 2017'!AL25/'NSW Apr 2017'!AJ25&gt;='NSW Apr 2017'!J25,('NSW Apr 2017'!J25*'NSW Apr 2017'!U25/100)*'NSW Apr 2017'!AJ25,($C$5*'NSW Apr 2017'!AL25/'NSW Apr 2017'!AJ25*'NSW Apr 2017'!U25/100)*'NSW Apr 2017'!AJ25)</f>
        <v>1105</v>
      </c>
      <c r="L31" s="155">
        <f>IF($C$5*'NSW Apr 2017'!AL25/'NSW Apr 2017'!AJ25&lt;'NSW Apr 2017'!J25,0,IF($C$5*'NSW Apr 2017'!AL25/'NSW Apr 2017'!AJ25&lt;='NSW Apr 2017'!K25,($C$5*'NSW Apr 2017'!AL25/'NSW Apr 2017'!AJ25-'NSW Apr 2017'!J25)*('NSW Apr 2017'!V25/100)*'NSW Apr 2017'!AJ25,('NSW Apr 2017'!K25-'NSW Apr 2017'!J25)*('NSW Apr 2017'!V25/100)*'NSW Apr 2017'!AJ25))</f>
        <v>0</v>
      </c>
      <c r="M31" s="146">
        <f>IF($C$5*'NSW Apr 2017'!AL25/'NSW Apr 2017'!AJ25&lt;'NSW Apr 2017'!K25,0,IF($C$5*'NSW Apr 2017'!AL25/'NSW Apr 2017'!AJ25&lt;='NSW Apr 2017'!L25,($C$5*'NSW Apr 2017'!AL25/'NSW Apr 2017'!AJ25-'NSW Apr 2017'!K25)*('NSW Apr 2017'!W25/100)*'NSW Apr 2017'!AJ25,('NSW Apr 2017'!L25-'NSW Apr 2017'!K25)*('NSW Apr 2017'!W25/100)*'NSW Apr 2017'!AJ25))</f>
        <v>0</v>
      </c>
      <c r="N31" s="155">
        <f>IF($C$5*'NSW Apr 2017'!AL25/'NSW Apr 2017'!AJ25&lt;'NSW Apr 2017'!L25,0,IF($C$5*'NSW Apr 2017'!AL25/'NSW Apr 2017'!AJ25&lt;='NSW Apr 2017'!M25,($C$5*'NSW Apr 2017'!AL25/'NSW Apr 2017'!AJ25-'NSW Apr 2017'!L25)*('NSW Apr 2017'!X25/100)*'NSW Apr 2017'!AJ25,('NSW Apr 2017'!M25-'NSW Apr 2017'!L25)*('NSW Apr 2017'!X25/100)*'NSW Apr 2017'!AJ25))</f>
        <v>0</v>
      </c>
      <c r="O31" s="146">
        <f>IF($C$5*'NSW Apr 2017'!AL25/'NSW Apr 2017'!AJ25&lt;'NSW Apr 2017'!M25,0,IF($C$5*'NSW Apr 2017'!AL25/'NSW Apr 2017'!AJ25&lt;='NSW Apr 2017'!N25,($C$5*'NSW Apr 2017'!AL25/'NSW Apr 2017'!AJ25-'NSW Apr 2017'!M25)*('NSW Apr 2017'!Y25/100)*'NSW Apr 2017'!AJ25,('NSW Apr 2017'!N25-'NSW Apr 2017'!M25)*('NSW Apr 2017'!Y25/100)*'NSW Apr 2017'!AJ25))</f>
        <v>0</v>
      </c>
      <c r="P31" s="155">
        <f>IF(($C$5*'NSW Apr 2017'!AL25/'NSW Apr 2017'!AJ25&gt;'NSW Apr 2017'!N25),($C$5*'NSW Apr 2017'!AL25/'NSW Apr 2017'!AJ25-'NSW Apr 2017'!N25)*'NSW Apr 2017'!Z25/100*'NSW Apr 2017'!AJ27,0)</f>
        <v>0</v>
      </c>
      <c r="Q31" s="149">
        <f t="shared" si="1"/>
        <v>2461.85</v>
      </c>
      <c r="R31" s="154">
        <f>'NSW Apr 2017'!AM25</f>
        <v>0</v>
      </c>
      <c r="S31" s="87">
        <f>'NSW Apr 2017'!AN25</f>
        <v>14</v>
      </c>
      <c r="T31" s="154">
        <f>'NSW Apr 2017'!AO25</f>
        <v>0</v>
      </c>
      <c r="U31" s="87">
        <f>'NSW Apr 2017'!AP25</f>
        <v>0</v>
      </c>
      <c r="V31" s="151">
        <f>(Q31-(Q31-D31)*S31/100)</f>
        <v>2152.4499999999998</v>
      </c>
      <c r="W31" s="149">
        <f t="shared" si="3"/>
        <v>2152.4499999999998</v>
      </c>
      <c r="X31" s="149">
        <f t="shared" si="0"/>
        <v>2367.6950000000002</v>
      </c>
      <c r="Y31" s="149">
        <f t="shared" si="0"/>
        <v>2367.6950000000002</v>
      </c>
      <c r="Z31" s="152">
        <f>'NSW Apr 2017'!AW25</f>
        <v>12</v>
      </c>
      <c r="AA31" s="153" t="str">
        <f>'NSW Apr 2017'!AX25</f>
        <v>y</v>
      </c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</row>
    <row r="32" spans="1:156" s="94" customFormat="1" ht="23" customHeight="1" thickTop="1">
      <c r="A32" s="429" t="str">
        <f>'NSW Apr 2017'!D26</f>
        <v>Envestra Murray Valley</v>
      </c>
      <c r="B32" s="86" t="str">
        <f>'NSW Apr 2017'!F26</f>
        <v>Origin Energy</v>
      </c>
      <c r="C32" s="86" t="str">
        <f>'NSW Apr 2017'!G26</f>
        <v>Regulated</v>
      </c>
      <c r="D32" s="119">
        <f>365*'NSW Apr 2017'!H26/100</f>
        <v>284.7</v>
      </c>
      <c r="E32" s="120">
        <f>IF($C$5*'NSW Apr 2017'!AK26/'NSW Apr 2017'!AI26&gt;='NSW Apr 2017'!J26,('NSW Apr 2017'!J26*'NSW Apr 2017'!O26/100)*'NSW Apr 2017'!AI26,($C$5*'NSW Apr 2017'!AK26/'NSW Apr 2017'!AI26*'NSW Apr 2017'!O26/100)*'NSW Apr 2017'!AI26)</f>
        <v>196.20000000000002</v>
      </c>
      <c r="F32" s="136">
        <f>IF($C$5*'NSW Apr 2017'!AK26/'NSW Apr 2017'!AI26&lt;'NSW Apr 2017'!J26,0,IF($C$5*'NSW Apr 2017'!AK26/'NSW Apr 2017'!AI26&lt;='NSW Apr 2017'!K26,($C$5*'NSW Apr 2017'!AK26/'NSW Apr 2017'!AI26-'NSW Apr 2017'!J26)*('NSW Apr 2017'!P26/100)*'NSW Apr 2017'!AI26,('NSW Apr 2017'!K26-'NSW Apr 2017'!J26)*('NSW Apr 2017'!P26/100)*'NSW Apr 2017'!AI26))</f>
        <v>815.90000000000009</v>
      </c>
      <c r="G32" s="119">
        <f>IF($C$5*'NSW Apr 2017'!AK26/'NSW Apr 2017'!AI26&lt;'NSW Apr 2017'!K26,0,IF($C$5*'NSW Apr 2017'!AK26/'NSW Apr 2017'!AI26&lt;='NSW Apr 2017'!L26,($C$5*'NSW Apr 2017'!AK26/'NSW Apr 2017'!AI26-'NSW Apr 2017'!K26)*('NSW Apr 2017'!Q26/100)*'NSW Apr 2017'!AI26,('NSW Apr 2017'!L26-'NSW Apr 2017'!K26)*('NSW Apr 2017'!Q26/100)*'NSW Apr 2017'!AI26))</f>
        <v>0</v>
      </c>
      <c r="H32" s="127">
        <f>IF($C$5*'NSW Apr 2017'!AK26/'NSW Apr 2017'!AI26&lt;'NSW Apr 2017'!L26,0,IF($C$5*'NSW Apr 2017'!AK26/'NSW Apr 2017'!AI26&lt;='NSW Apr 2017'!M26,($C$5*'NSW Apr 2017'!AK26/'NSW Apr 2017'!AI26-'NSW Apr 2017'!L26)*('NSW Apr 2017'!R26/100)*'NSW Apr 2017'!AI26,('NSW Apr 2017'!M26-'NSW Apr 2017'!L26)*('NSW Apr 2017'!R26/100)*'NSW Apr 2017'!AI26))</f>
        <v>0</v>
      </c>
      <c r="I32" s="120">
        <f>IF($C$5*'NSW Apr 2017'!AK26/'NSW Apr 2017'!AI26&lt;'NSW Apr 2017'!M26,0,IF($C$5*'NSW Apr 2017'!AK26/'NSW Apr 2017'!AI26&lt;='NSW Apr 2017'!N26,($C$5*'NSW Apr 2017'!AK26/'NSW Apr 2017'!AI26-'NSW Apr 2017'!M26)*('NSW Apr 2017'!S26/100)*'NSW Apr 2017'!AI26,('NSW Apr 2017'!N26-'NSW Apr 2017'!M26)*('NSW Apr 2017'!S26/100)*'NSW Apr 2017'!AI26))</f>
        <v>0</v>
      </c>
      <c r="J32" s="136">
        <f>IF(($C$5*'NSW Apr 2017'!AK26/'NSW Apr 2017'!AI26&gt;'NSW Apr 2017'!N26),($C$5*'NSW Apr 2017'!AK26/'NSW Apr 2017'!AI26-'NSW Apr 2017'!N26)*'NSW Apr 2017'!T26/100*'NSW Apr 2017'!AI26,0)</f>
        <v>0</v>
      </c>
      <c r="K32" s="119">
        <f>IF($C$5*'NSW Apr 2017'!AL26/'NSW Apr 2017'!AJ26&gt;='NSW Apr 2017'!J26,('NSW Apr 2017'!J26*'NSW Apr 2017'!U26/100)*'NSW Apr 2017'!AJ26,($C$5*'NSW Apr 2017'!AL26/'NSW Apr 2017'!AJ26*'NSW Apr 2017'!U26/100)*'NSW Apr 2017'!AJ26)</f>
        <v>196.20000000000002</v>
      </c>
      <c r="L32" s="136">
        <f>IF($C$5*'NSW Apr 2017'!AL26/'NSW Apr 2017'!AJ26&lt;'NSW Apr 2017'!J26,0,IF($C$5*'NSW Apr 2017'!AL26/'NSW Apr 2017'!AJ26&lt;='NSW Apr 2017'!K26,($C$5*'NSW Apr 2017'!AL26/'NSW Apr 2017'!AJ26-'NSW Apr 2017'!J26)*('NSW Apr 2017'!V26/100)*'NSW Apr 2017'!AJ26,('NSW Apr 2017'!K26-'NSW Apr 2017'!J26)*('NSW Apr 2017'!V26/100)*'NSW Apr 2017'!AJ26))</f>
        <v>815.90000000000009</v>
      </c>
      <c r="M32" s="119">
        <f>IF($C$5*'NSW Apr 2017'!AL26/'NSW Apr 2017'!AJ26&lt;'NSW Apr 2017'!K26,0,IF($C$5*'NSW Apr 2017'!AL26/'NSW Apr 2017'!AJ26&lt;='NSW Apr 2017'!L26,($C$5*'NSW Apr 2017'!AL26/'NSW Apr 2017'!AJ26-'NSW Apr 2017'!K26)*('NSW Apr 2017'!W26/100)*'NSW Apr 2017'!AJ26,('NSW Apr 2017'!L26-'NSW Apr 2017'!K26)*('NSW Apr 2017'!W26/100)*'NSW Apr 2017'!AJ26))</f>
        <v>0</v>
      </c>
      <c r="N32" s="136">
        <f>IF($C$5*'NSW Apr 2017'!AL26/'NSW Apr 2017'!AJ26&lt;'NSW Apr 2017'!L26,0,IF($C$5*'NSW Apr 2017'!AL26/'NSW Apr 2017'!AJ26&lt;='NSW Apr 2017'!M26,($C$5*'NSW Apr 2017'!AL26/'NSW Apr 2017'!AJ26-'NSW Apr 2017'!L26)*('NSW Apr 2017'!X26/100)*'NSW Apr 2017'!AJ26,('NSW Apr 2017'!M26-'NSW Apr 2017'!L26)*('NSW Apr 2017'!X26/100)*'NSW Apr 2017'!AJ26))</f>
        <v>0</v>
      </c>
      <c r="O32" s="119">
        <f>IF($C$5*'NSW Apr 2017'!AL26/'NSW Apr 2017'!AJ26&lt;'NSW Apr 2017'!M26,0,IF($C$5*'NSW Apr 2017'!AL26/'NSW Apr 2017'!AJ26&lt;='NSW Apr 2017'!N26,($C$5*'NSW Apr 2017'!AL26/'NSW Apr 2017'!AJ26-'NSW Apr 2017'!M26)*('NSW Apr 2017'!Y26/100)*'NSW Apr 2017'!AJ26,('NSW Apr 2017'!N26-'NSW Apr 2017'!M26)*('NSW Apr 2017'!Y26/100)*'NSW Apr 2017'!AJ26))</f>
        <v>0</v>
      </c>
      <c r="P32" s="136">
        <f>IF(($C$5*'NSW Apr 2017'!AL26/'NSW Apr 2017'!AJ26&gt;'NSW Apr 2017'!N26),($C$5*'NSW Apr 2017'!AL26/'NSW Apr 2017'!AJ26-'NSW Apr 2017'!N26)*'NSW Apr 2017'!Z26/100*'NSW Apr 2017'!AJ27,0)</f>
        <v>0</v>
      </c>
      <c r="Q32" s="122">
        <f t="shared" si="1"/>
        <v>2308.9000000000005</v>
      </c>
      <c r="R32" s="83">
        <f>'NSW Apr 2017'!AM26</f>
        <v>0</v>
      </c>
      <c r="S32" s="86">
        <f>'NSW Apr 2017'!AN26</f>
        <v>0</v>
      </c>
      <c r="T32" s="83">
        <f>'NSW Apr 2017'!AO26</f>
        <v>0</v>
      </c>
      <c r="U32" s="86">
        <f>'NSW Apr 2017'!AP26</f>
        <v>0</v>
      </c>
      <c r="V32" s="132">
        <f>Q32</f>
        <v>2308.9000000000005</v>
      </c>
      <c r="W32" s="122">
        <f t="shared" si="3"/>
        <v>2308.9000000000005</v>
      </c>
      <c r="X32" s="122">
        <f t="shared" si="0"/>
        <v>2539.7900000000009</v>
      </c>
      <c r="Y32" s="122">
        <f t="shared" si="0"/>
        <v>2539.7900000000009</v>
      </c>
      <c r="Z32" s="133">
        <f>'NSW Apr 2017'!AW26</f>
        <v>0</v>
      </c>
      <c r="AA32" s="125" t="str">
        <f>'NSW Apr 2017'!AX26</f>
        <v>n</v>
      </c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</row>
    <row r="33" spans="1:156" s="85" customFormat="1" ht="23" customHeight="1">
      <c r="A33" s="431"/>
      <c r="B33" s="86" t="str">
        <f>'NSW Apr 2017'!F27</f>
        <v>EnergyAustralia</v>
      </c>
      <c r="C33" s="86" t="str">
        <f>'NSW Apr 2017'!G27</f>
        <v xml:space="preserve">Everyday Saver </v>
      </c>
      <c r="D33" s="119">
        <f>365*'NSW Apr 2017'!H27/100</f>
        <v>328.5</v>
      </c>
      <c r="E33" s="120">
        <f>IF($C$5*'NSW Apr 2017'!AK27/'NSW Apr 2017'!AI27&gt;='NSW Apr 2017'!J27,('NSW Apr 2017'!J27*'NSW Apr 2017'!O27/100)*'NSW Apr 2017'!AI27,($C$5*'NSW Apr 2017'!AK27/'NSW Apr 2017'!AI27*'NSW Apr 2017'!O27/100)*'NSW Apr 2017'!AI27)</f>
        <v>264.00000000000006</v>
      </c>
      <c r="F33" s="136">
        <f>IF($C$5*'NSW Apr 2017'!AK27/'NSW Apr 2017'!AI27&lt;'NSW Apr 2017'!J27,0,IF($C$5*'NSW Apr 2017'!AK27/'NSW Apr 2017'!AI27&lt;='NSW Apr 2017'!K27,($C$5*'NSW Apr 2017'!AK27/'NSW Apr 2017'!AI27-'NSW Apr 2017'!J27)*('NSW Apr 2017'!P27/100)*'NSW Apr 2017'!AI27,('NSW Apr 2017'!K27-'NSW Apr 2017'!J27)*('NSW Apr 2017'!P27/100)*'NSW Apr 2017'!AI27))</f>
        <v>258</v>
      </c>
      <c r="G33" s="119">
        <f>IF($C$5*'NSW Apr 2017'!AK27/'NSW Apr 2017'!AI27&lt;'NSW Apr 2017'!K27,0,IF($C$5*'NSW Apr 2017'!AK27/'NSW Apr 2017'!AI27&lt;='NSW Apr 2017'!L27,($C$5*'NSW Apr 2017'!AK27/'NSW Apr 2017'!AI27-'NSW Apr 2017'!K27)*('NSW Apr 2017'!Q27/100)*'NSW Apr 2017'!AI27,('NSW Apr 2017'!L27-'NSW Apr 2017'!K27)*('NSW Apr 2017'!Q27/100)*'NSW Apr 2017'!AI27))</f>
        <v>181.935</v>
      </c>
      <c r="H33" s="127">
        <f>IF($C$5*'NSW Apr 2017'!AK27/'NSW Apr 2017'!AI27&lt;'NSW Apr 2017'!L27,0,IF($C$5*'NSW Apr 2017'!AK27/'NSW Apr 2017'!AI27&lt;='NSW Apr 2017'!M27,($C$5*'NSW Apr 2017'!AK27/'NSW Apr 2017'!AI27-'NSW Apr 2017'!L27)*('NSW Apr 2017'!R27/100)*'NSW Apr 2017'!AI27,('NSW Apr 2017'!M27-'NSW Apr 2017'!L27)*('NSW Apr 2017'!R27/100)*'NSW Apr 2017'!AI27))</f>
        <v>0</v>
      </c>
      <c r="I33" s="120">
        <f>IF($C$5*'NSW Apr 2017'!AK27/'NSW Apr 2017'!AI27&lt;'NSW Apr 2017'!M27,0,IF($C$5*'NSW Apr 2017'!AK27/'NSW Apr 2017'!AI27&lt;='NSW Apr 2017'!N27,($C$5*'NSW Apr 2017'!AK27/'NSW Apr 2017'!AI27-'NSW Apr 2017'!M27)*('NSW Apr 2017'!S27/100)*'NSW Apr 2017'!AI27,('NSW Apr 2017'!N27-'NSW Apr 2017'!M27)*('NSW Apr 2017'!S27/100)*'NSW Apr 2017'!AI27))</f>
        <v>0</v>
      </c>
      <c r="J33" s="136">
        <f>IF(($C$5*'NSW Apr 2017'!AK27/'NSW Apr 2017'!AI27&gt;'NSW Apr 2017'!N27),($C$5*'NSW Apr 2017'!AK27/'NSW Apr 2017'!AI27-'NSW Apr 2017'!N27)*'NSW Apr 2017'!T27/100*'NSW Apr 2017'!AI27,0)</f>
        <v>0</v>
      </c>
      <c r="K33" s="119">
        <f>IF($C$5*'NSW Apr 2017'!AL27/'NSW Apr 2017'!AJ27&gt;='NSW Apr 2017'!J27,('NSW Apr 2017'!J27*'NSW Apr 2017'!U27/100)*'NSW Apr 2017'!AJ27,($C$5*'NSW Apr 2017'!AL27/'NSW Apr 2017'!AJ27*'NSW Apr 2017'!U27/100)*'NSW Apr 2017'!AJ27)</f>
        <v>528.00000000000011</v>
      </c>
      <c r="L33" s="136">
        <f>IF($C$5*'NSW Apr 2017'!AL27/'NSW Apr 2017'!AJ27&lt;'NSW Apr 2017'!J27,0,IF($C$5*'NSW Apr 2017'!AL27/'NSW Apr 2017'!AJ27&lt;='NSW Apr 2017'!K27,($C$5*'NSW Apr 2017'!AL27/'NSW Apr 2017'!AJ27-'NSW Apr 2017'!J27)*('NSW Apr 2017'!V27/100)*'NSW Apr 2017'!AJ27,('NSW Apr 2017'!K27-'NSW Apr 2017'!J27)*('NSW Apr 2017'!V27/100)*'NSW Apr 2017'!AJ27))</f>
        <v>516</v>
      </c>
      <c r="M33" s="119">
        <f>IF($C$5*'NSW Apr 2017'!AL27/'NSW Apr 2017'!AJ27&lt;'NSW Apr 2017'!K27,0,IF($C$5*'NSW Apr 2017'!AL27/'NSW Apr 2017'!AJ27&lt;='NSW Apr 2017'!L27,($C$5*'NSW Apr 2017'!AL27/'NSW Apr 2017'!AJ27-'NSW Apr 2017'!K27)*('NSW Apr 2017'!W27/100)*'NSW Apr 2017'!AJ27,('NSW Apr 2017'!L27-'NSW Apr 2017'!K27)*('NSW Apr 2017'!W27/100)*'NSW Apr 2017'!AJ27))</f>
        <v>363.87</v>
      </c>
      <c r="N33" s="136">
        <f>IF($C$5*'NSW Apr 2017'!AL27/'NSW Apr 2017'!AJ27&lt;'NSW Apr 2017'!L27,0,IF($C$5*'NSW Apr 2017'!AL27/'NSW Apr 2017'!AJ27&lt;='NSW Apr 2017'!M27,($C$5*'NSW Apr 2017'!AL27/'NSW Apr 2017'!AJ27-'NSW Apr 2017'!L27)*('NSW Apr 2017'!X27/100)*'NSW Apr 2017'!AJ27,('NSW Apr 2017'!M27-'NSW Apr 2017'!L27)*('NSW Apr 2017'!X27/100)*'NSW Apr 2017'!AJ27))</f>
        <v>0</v>
      </c>
      <c r="O33" s="119">
        <f>IF($C$5*'NSW Apr 2017'!AL27/'NSW Apr 2017'!AJ27&lt;'NSW Apr 2017'!M27,0,IF($C$5*'NSW Apr 2017'!AL27/'NSW Apr 2017'!AJ27&lt;='NSW Apr 2017'!N27,($C$5*'NSW Apr 2017'!AL27/'NSW Apr 2017'!AJ27-'NSW Apr 2017'!M27)*('NSW Apr 2017'!Y27/100)*'NSW Apr 2017'!AJ27,('NSW Apr 2017'!N27-'NSW Apr 2017'!M27)*('NSW Apr 2017'!Y27/100)*'NSW Apr 2017'!AJ27))</f>
        <v>0</v>
      </c>
      <c r="P33" s="136">
        <f>IF(($C$5*'NSW Apr 2017'!AL27/'NSW Apr 2017'!AJ27&gt;'NSW Apr 2017'!N27),($C$5*'NSW Apr 2017'!AL27/'NSW Apr 2017'!AJ27-'NSW Apr 2017'!N27)*'NSW Apr 2017'!Z27/100*'NSW Apr 2017'!AJ28,0)</f>
        <v>0</v>
      </c>
      <c r="Q33" s="122">
        <f t="shared" si="1"/>
        <v>2440.3049999999998</v>
      </c>
      <c r="R33" s="83">
        <f>'NSW Apr 2017'!AM27</f>
        <v>0</v>
      </c>
      <c r="S33" s="86">
        <f>'NSW Apr 2017'!AN27</f>
        <v>14</v>
      </c>
      <c r="T33" s="83">
        <f>'NSW Apr 2017'!AO27</f>
        <v>0</v>
      </c>
      <c r="U33" s="86">
        <f>'NSW Apr 2017'!AP27</f>
        <v>0</v>
      </c>
      <c r="V33" s="132">
        <f>(Q33-(Q33-D33)*S33/100)</f>
        <v>2144.6522999999997</v>
      </c>
      <c r="W33" s="122">
        <f t="shared" si="3"/>
        <v>2144.6522999999997</v>
      </c>
      <c r="X33" s="122">
        <f t="shared" si="0"/>
        <v>2359.11753</v>
      </c>
      <c r="Y33" s="122">
        <f t="shared" si="0"/>
        <v>2359.11753</v>
      </c>
      <c r="Z33" s="133">
        <f>'NSW Apr 2017'!AW27</f>
        <v>24</v>
      </c>
      <c r="AA33" s="125" t="str">
        <f>'NSW Apr 2017'!AX27</f>
        <v>y</v>
      </c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</row>
    <row r="34" spans="1:156" ht="23" customHeight="1" thickBot="1">
      <c r="A34" s="430"/>
      <c r="B34" s="87" t="str">
        <f>'NSW Apr 2017'!F28</f>
        <v>Origin Energy</v>
      </c>
      <c r="C34" s="87" t="str">
        <f>'NSW Apr 2017'!G28</f>
        <v>Business Saver</v>
      </c>
      <c r="D34" s="146">
        <f>365*'NSW Apr 2017'!H28/100</f>
        <v>284.7</v>
      </c>
      <c r="E34" s="147">
        <f>IF($C$5*'NSW Apr 2017'!AK28/'NSW Apr 2017'!AI28&gt;='NSW Apr 2017'!J28,('NSW Apr 2017'!J28*'NSW Apr 2017'!O28/100)*'NSW Apr 2017'!AI28,($C$5*'NSW Apr 2017'!AK28/'NSW Apr 2017'!AI28*'NSW Apr 2017'!O28/100)*'NSW Apr 2017'!AI28)</f>
        <v>196.20000000000002</v>
      </c>
      <c r="F34" s="155">
        <f>IF($C$5*'NSW Apr 2017'!AK28/'NSW Apr 2017'!AI28&lt;'NSW Apr 2017'!J28,0,IF($C$5*'NSW Apr 2017'!AK28/'NSW Apr 2017'!AI28&lt;='NSW Apr 2017'!K28,($C$5*'NSW Apr 2017'!AK28/'NSW Apr 2017'!AI28-'NSW Apr 2017'!J28)*('NSW Apr 2017'!P28/100)*'NSW Apr 2017'!AI28,('NSW Apr 2017'!K28-'NSW Apr 2017'!J28)*('NSW Apr 2017'!P28/100)*'NSW Apr 2017'!AI28))</f>
        <v>815.90000000000009</v>
      </c>
      <c r="G34" s="146">
        <f>IF($C$5*'NSW Apr 2017'!AK28/'NSW Apr 2017'!AI28&lt;'NSW Apr 2017'!K28,0,IF($C$5*'NSW Apr 2017'!AK28/'NSW Apr 2017'!AI28&lt;='NSW Apr 2017'!L28,($C$5*'NSW Apr 2017'!AK28/'NSW Apr 2017'!AI28-'NSW Apr 2017'!K28)*('NSW Apr 2017'!Q28/100)*'NSW Apr 2017'!AI28,('NSW Apr 2017'!L28-'NSW Apr 2017'!K28)*('NSW Apr 2017'!Q28/100)*'NSW Apr 2017'!AI28))</f>
        <v>0</v>
      </c>
      <c r="H34" s="156">
        <f>IF($C$5*'NSW Apr 2017'!AK28/'NSW Apr 2017'!AI28&lt;'NSW Apr 2017'!L28,0,IF($C$5*'NSW Apr 2017'!AK28/'NSW Apr 2017'!AI28&lt;='NSW Apr 2017'!M28,($C$5*'NSW Apr 2017'!AK28/'NSW Apr 2017'!AI28-'NSW Apr 2017'!L28)*('NSW Apr 2017'!R28/100)*'NSW Apr 2017'!AI28,('NSW Apr 2017'!M28-'NSW Apr 2017'!L28)*('NSW Apr 2017'!R28/100)*'NSW Apr 2017'!AI28))</f>
        <v>0</v>
      </c>
      <c r="I34" s="147">
        <f>IF($C$5*'NSW Apr 2017'!AK28/'NSW Apr 2017'!AI28&lt;'NSW Apr 2017'!M28,0,IF($C$5*'NSW Apr 2017'!AK28/'NSW Apr 2017'!AI28&lt;='NSW Apr 2017'!N28,($C$5*'NSW Apr 2017'!AK28/'NSW Apr 2017'!AI28-'NSW Apr 2017'!M28)*('NSW Apr 2017'!S28/100)*'NSW Apr 2017'!AI28,('NSW Apr 2017'!N28-'NSW Apr 2017'!M28)*('NSW Apr 2017'!S28/100)*'NSW Apr 2017'!AI28))</f>
        <v>0</v>
      </c>
      <c r="J34" s="155">
        <f>IF(($C$5*'NSW Apr 2017'!AK28/'NSW Apr 2017'!AI28&gt;'NSW Apr 2017'!N28),($C$5*'NSW Apr 2017'!AK28/'NSW Apr 2017'!AI28-'NSW Apr 2017'!N28)*'NSW Apr 2017'!T28/100*'NSW Apr 2017'!AI28,0)</f>
        <v>0</v>
      </c>
      <c r="K34" s="146">
        <f>IF($C$5*'NSW Apr 2017'!AL28/'NSW Apr 2017'!AJ28&gt;='NSW Apr 2017'!J28,('NSW Apr 2017'!J28*'NSW Apr 2017'!U28/100)*'NSW Apr 2017'!AJ28,($C$5*'NSW Apr 2017'!AL28/'NSW Apr 2017'!AJ28*'NSW Apr 2017'!U28/100)*'NSW Apr 2017'!AJ28)</f>
        <v>196.20000000000002</v>
      </c>
      <c r="L34" s="155">
        <f>IF($C$5*'NSW Apr 2017'!AL28/'NSW Apr 2017'!AJ28&lt;'NSW Apr 2017'!J28,0,IF($C$5*'NSW Apr 2017'!AL28/'NSW Apr 2017'!AJ28&lt;='NSW Apr 2017'!K28,($C$5*'NSW Apr 2017'!AL28/'NSW Apr 2017'!AJ28-'NSW Apr 2017'!J28)*('NSW Apr 2017'!V28/100)*'NSW Apr 2017'!AJ28,('NSW Apr 2017'!K28-'NSW Apr 2017'!J28)*('NSW Apr 2017'!V28/100)*'NSW Apr 2017'!AJ28))</f>
        <v>815.90000000000009</v>
      </c>
      <c r="M34" s="146">
        <f>IF($C$5*'NSW Apr 2017'!AL28/'NSW Apr 2017'!AJ28&lt;'NSW Apr 2017'!K28,0,IF($C$5*'NSW Apr 2017'!AL28/'NSW Apr 2017'!AJ28&lt;='NSW Apr 2017'!L28,($C$5*'NSW Apr 2017'!AL28/'NSW Apr 2017'!AJ28-'NSW Apr 2017'!K28)*('NSW Apr 2017'!W28/100)*'NSW Apr 2017'!AJ28,('NSW Apr 2017'!L28-'NSW Apr 2017'!K28)*('NSW Apr 2017'!W28/100)*'NSW Apr 2017'!AJ28))</f>
        <v>0</v>
      </c>
      <c r="N34" s="155">
        <f>IF($C$5*'NSW Apr 2017'!AL28/'NSW Apr 2017'!AJ28&lt;'NSW Apr 2017'!L28,0,IF($C$5*'NSW Apr 2017'!AL28/'NSW Apr 2017'!AJ28&lt;='NSW Apr 2017'!M28,($C$5*'NSW Apr 2017'!AL28/'NSW Apr 2017'!AJ28-'NSW Apr 2017'!L28)*('NSW Apr 2017'!X28/100)*'NSW Apr 2017'!AJ28,('NSW Apr 2017'!M28-'NSW Apr 2017'!L28)*('NSW Apr 2017'!X28/100)*'NSW Apr 2017'!AJ28))</f>
        <v>0</v>
      </c>
      <c r="O34" s="146">
        <f>IF($C$5*'NSW Apr 2017'!AL28/'NSW Apr 2017'!AJ28&lt;'NSW Apr 2017'!M28,0,IF($C$5*'NSW Apr 2017'!AL28/'NSW Apr 2017'!AJ28&lt;='NSW Apr 2017'!N28,($C$5*'NSW Apr 2017'!AL28/'NSW Apr 2017'!AJ28-'NSW Apr 2017'!M28)*('NSW Apr 2017'!Y28/100)*'NSW Apr 2017'!AJ28,('NSW Apr 2017'!N28-'NSW Apr 2017'!M28)*('NSW Apr 2017'!Y28/100)*'NSW Apr 2017'!AJ28))</f>
        <v>0</v>
      </c>
      <c r="P34" s="155">
        <f>IF(($C$5*'NSW Apr 2017'!AL28/'NSW Apr 2017'!AJ28&gt;'NSW Apr 2017'!N28),($C$5*'NSW Apr 2017'!AL28/'NSW Apr 2017'!AJ28-'NSW Apr 2017'!N28)*'NSW Apr 2017'!Z28/100*'NSW Apr 2017'!AJ30,0)</f>
        <v>0</v>
      </c>
      <c r="Q34" s="149">
        <f t="shared" si="1"/>
        <v>2308.9000000000005</v>
      </c>
      <c r="R34" s="154">
        <f>'NSW Apr 2017'!AM28</f>
        <v>0</v>
      </c>
      <c r="S34" s="87">
        <f>'NSW Apr 2017'!AN28</f>
        <v>14</v>
      </c>
      <c r="T34" s="154">
        <f>'NSW Apr 2017'!AO28</f>
        <v>0</v>
      </c>
      <c r="U34" s="87">
        <f>'NSW Apr 2017'!AP28</f>
        <v>0</v>
      </c>
      <c r="V34" s="151">
        <f>(Q34-(Q34-D34)*S34/100)</f>
        <v>2025.5120000000004</v>
      </c>
      <c r="W34" s="149">
        <f t="shared" si="3"/>
        <v>2025.5120000000004</v>
      </c>
      <c r="X34" s="149">
        <f t="shared" si="0"/>
        <v>2228.0632000000005</v>
      </c>
      <c r="Y34" s="149">
        <f t="shared" si="0"/>
        <v>2228.0632000000005</v>
      </c>
      <c r="Z34" s="152">
        <f>'NSW Apr 2017'!AW28</f>
        <v>12</v>
      </c>
      <c r="AA34" s="153" t="str">
        <f>'NSW Apr 2017'!AX28</f>
        <v>y</v>
      </c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</row>
    <row r="35" spans="1:156" s="94" customFormat="1" ht="23" customHeight="1" thickTop="1">
      <c r="A35" s="429" t="str">
        <f>'NSW Apr 2017'!D29</f>
        <v>Envestra Tumut</v>
      </c>
      <c r="B35" s="131" t="str">
        <f>'NSW Apr 2017'!F29</f>
        <v>Origin Energy</v>
      </c>
      <c r="C35" s="131" t="str">
        <f>'NSW Apr 2017'!G29</f>
        <v>Regulated</v>
      </c>
      <c r="D35" s="126">
        <f>365*'NSW Apr 2017'!H29/100</f>
        <v>339.45</v>
      </c>
      <c r="E35" s="128">
        <f>IF($C$5*'NSW Apr 2017'!AK29/'NSW Apr 2017'!AI29&gt;='NSW Apr 2017'!J29,('NSW Apr 2017'!J29*'NSW Apr 2017'!O29/100)*'NSW Apr 2017'!AI29,($C$5*'NSW Apr 2017'!AK29/'NSW Apr 2017'!AI29*'NSW Apr 2017'!O29/100)*'NSW Apr 2017'!AI29)</f>
        <v>1075</v>
      </c>
      <c r="F35" s="134">
        <f>IF($C$5*'NSW Apr 2017'!AK29/'NSW Apr 2017'!AI29&lt;'NSW Apr 2017'!J29,0,IF($C$5*'NSW Apr 2017'!AK29/'NSW Apr 2017'!AI29&lt;='NSW Apr 2017'!K29,($C$5*'NSW Apr 2017'!AK29/'NSW Apr 2017'!AI29-'NSW Apr 2017'!J29)*('NSW Apr 2017'!P29/100)*'NSW Apr 2017'!AI29,('NSW Apr 2017'!K29-'NSW Apr 2017'!J29)*('NSW Apr 2017'!P29/100)*'NSW Apr 2017'!AI29))</f>
        <v>0</v>
      </c>
      <c r="G35" s="126">
        <f>IF($C$5*'NSW Apr 2017'!AK29/'NSW Apr 2017'!AI29&lt;'NSW Apr 2017'!K29,0,IF($C$5*'NSW Apr 2017'!AK29/'NSW Apr 2017'!AI29&lt;='NSW Apr 2017'!L29,($C$5*'NSW Apr 2017'!AK29/'NSW Apr 2017'!AI29-'NSW Apr 2017'!K29)*('NSW Apr 2017'!Q29/100)*'NSW Apr 2017'!AI29,('NSW Apr 2017'!L29-'NSW Apr 2017'!K29)*('NSW Apr 2017'!Q29/100)*'NSW Apr 2017'!AI29))</f>
        <v>0</v>
      </c>
      <c r="H35" s="144">
        <f>IF($C$5*'NSW Apr 2017'!AK29/'NSW Apr 2017'!AI29&lt;'NSW Apr 2017'!L29,0,IF($C$5*'NSW Apr 2017'!AK29/'NSW Apr 2017'!AI29&lt;='NSW Apr 2017'!M29,($C$5*'NSW Apr 2017'!AK29/'NSW Apr 2017'!AI29-'NSW Apr 2017'!L29)*('NSW Apr 2017'!R29/100)*'NSW Apr 2017'!AI29,('NSW Apr 2017'!M29-'NSW Apr 2017'!L29)*('NSW Apr 2017'!R29/100)*'NSW Apr 2017'!AI29))</f>
        <v>0</v>
      </c>
      <c r="I35" s="120">
        <f>IF($C$5*'NSW Apr 2017'!AK29/'NSW Apr 2017'!AI29&lt;'NSW Apr 2017'!M29,0,IF($C$5*'NSW Apr 2017'!AK29/'NSW Apr 2017'!AI29&lt;='NSW Apr 2017'!N29,($C$5*'NSW Apr 2017'!AK29/'NSW Apr 2017'!AI29-'NSW Apr 2017'!M29)*('NSW Apr 2017'!S29/100)*'NSW Apr 2017'!AI29,('NSW Apr 2017'!N29-'NSW Apr 2017'!M29)*('NSW Apr 2017'!S29/100)*'NSW Apr 2017'!AI29))</f>
        <v>0</v>
      </c>
      <c r="J35" s="136">
        <f>IF(($C$5*'NSW Apr 2017'!AK29/'NSW Apr 2017'!AI29&gt;'NSW Apr 2017'!N29),($C$5*'NSW Apr 2017'!AK29/'NSW Apr 2017'!AI29-'NSW Apr 2017'!N29)*'NSW Apr 2017'!T29/100*'NSW Apr 2017'!AI29,0)</f>
        <v>0</v>
      </c>
      <c r="K35" s="126">
        <f>IF($C$5*'NSW Apr 2017'!AL29/'NSW Apr 2017'!AJ29&gt;='NSW Apr 2017'!J29,('NSW Apr 2017'!J29*'NSW Apr 2017'!U29/100)*'NSW Apr 2017'!AJ29,($C$5*'NSW Apr 2017'!AL29/'NSW Apr 2017'!AJ29*'NSW Apr 2017'!U29/100)*'NSW Apr 2017'!AJ29)</f>
        <v>1075</v>
      </c>
      <c r="L35" s="134">
        <f>IF($C$5*'NSW Apr 2017'!AL29/'NSW Apr 2017'!AJ29&lt;'NSW Apr 2017'!J29,0,IF($C$5*'NSW Apr 2017'!AL29/'NSW Apr 2017'!AJ29&lt;='NSW Apr 2017'!K29,($C$5*'NSW Apr 2017'!AL29/'NSW Apr 2017'!AJ29-'NSW Apr 2017'!J29)*('NSW Apr 2017'!V29/100)*'NSW Apr 2017'!AJ29,('NSW Apr 2017'!K29-'NSW Apr 2017'!J29)*('NSW Apr 2017'!V29/100)*'NSW Apr 2017'!AJ29))</f>
        <v>0</v>
      </c>
      <c r="M35" s="126">
        <f>IF($C$5*'NSW Apr 2017'!AL29/'NSW Apr 2017'!AJ29&lt;'NSW Apr 2017'!K29,0,IF($C$5*'NSW Apr 2017'!AL29/'NSW Apr 2017'!AJ29&lt;='NSW Apr 2017'!L29,($C$5*'NSW Apr 2017'!AL29/'NSW Apr 2017'!AJ29-'NSW Apr 2017'!K29)*('NSW Apr 2017'!W29/100)*'NSW Apr 2017'!AJ29,('NSW Apr 2017'!L29-'NSW Apr 2017'!K29)*('NSW Apr 2017'!W29/100)*'NSW Apr 2017'!AJ29))</f>
        <v>0</v>
      </c>
      <c r="N35" s="134">
        <f>IF($C$5*'NSW Apr 2017'!AL29/'NSW Apr 2017'!AJ29&lt;'NSW Apr 2017'!L29,0,IF($C$5*'NSW Apr 2017'!AL29/'NSW Apr 2017'!AJ29&lt;='NSW Apr 2017'!M29,($C$5*'NSW Apr 2017'!AL29/'NSW Apr 2017'!AJ29-'NSW Apr 2017'!L29)*('NSW Apr 2017'!X29/100)*'NSW Apr 2017'!AJ29,('NSW Apr 2017'!M29-'NSW Apr 2017'!L29)*('NSW Apr 2017'!X29/100)*'NSW Apr 2017'!AJ29))</f>
        <v>0</v>
      </c>
      <c r="O35" s="119">
        <f>IF($C$5*'NSW Apr 2017'!AL29/'NSW Apr 2017'!AJ29&lt;'NSW Apr 2017'!M29,0,IF($C$5*'NSW Apr 2017'!AL29/'NSW Apr 2017'!AJ29&lt;='NSW Apr 2017'!N29,($C$5*'NSW Apr 2017'!AL29/'NSW Apr 2017'!AJ29-'NSW Apr 2017'!M29)*('NSW Apr 2017'!Y29/100)*'NSW Apr 2017'!AJ29,('NSW Apr 2017'!N29-'NSW Apr 2017'!M29)*('NSW Apr 2017'!Y29/100)*'NSW Apr 2017'!AJ29))</f>
        <v>0</v>
      </c>
      <c r="P35" s="136">
        <f>IF(($C$5*'NSW Apr 2017'!AL29/'NSW Apr 2017'!AJ29&gt;'NSW Apr 2017'!N29),($C$5*'NSW Apr 2017'!AL29/'NSW Apr 2017'!AJ29-'NSW Apr 2017'!N29)*'NSW Apr 2017'!Z29/100*'NSW Apr 2017'!AJ30,0)</f>
        <v>0</v>
      </c>
      <c r="Q35" s="138">
        <f t="shared" si="1"/>
        <v>2489.4499999999998</v>
      </c>
      <c r="R35" s="139">
        <f>'NSW Apr 2017'!AM29</f>
        <v>0</v>
      </c>
      <c r="S35" s="131">
        <f>'NSW Apr 2017'!AN29</f>
        <v>0</v>
      </c>
      <c r="T35" s="139">
        <f>'NSW Apr 2017'!AO29</f>
        <v>0</v>
      </c>
      <c r="U35" s="131">
        <f>'NSW Apr 2017'!AP29</f>
        <v>0</v>
      </c>
      <c r="V35" s="140">
        <f>Q35</f>
        <v>2489.4499999999998</v>
      </c>
      <c r="W35" s="138">
        <f t="shared" si="3"/>
        <v>2489.4499999999998</v>
      </c>
      <c r="X35" s="122">
        <f t="shared" si="0"/>
        <v>2738.395</v>
      </c>
      <c r="Y35" s="122">
        <f t="shared" si="0"/>
        <v>2738.395</v>
      </c>
      <c r="Z35" s="141">
        <f>'NSW Apr 2017'!AW29</f>
        <v>0</v>
      </c>
      <c r="AA35" s="142" t="str">
        <f>'NSW Apr 2017'!AX29</f>
        <v>n</v>
      </c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</row>
    <row r="36" spans="1:156" s="85" customFormat="1" ht="23" customHeight="1">
      <c r="A36" s="431"/>
      <c r="B36" s="130" t="str">
        <f>'NSW Apr 2017'!F30</f>
        <v>Origin Energy</v>
      </c>
      <c r="C36" s="130" t="str">
        <f>'NSW Apr 2017'!G30</f>
        <v>Business Saver</v>
      </c>
      <c r="D36" s="121">
        <f>365*'NSW Apr 2017'!H30/100</f>
        <v>339.45</v>
      </c>
      <c r="E36" s="159">
        <f>IF($C$5*'NSW Apr 2017'!AK30/'NSW Apr 2017'!AI30&gt;='NSW Apr 2017'!J30,('NSW Apr 2017'!J30*'NSW Apr 2017'!O30/100)*'NSW Apr 2017'!AI30,($C$5*'NSW Apr 2017'!AK30/'NSW Apr 2017'!AI30*'NSW Apr 2017'!O30/100)*'NSW Apr 2017'!AI30)</f>
        <v>1075</v>
      </c>
      <c r="F36" s="121">
        <f>IF($C$5*'NSW Apr 2017'!AK30/'NSW Apr 2017'!AI30&lt;'NSW Apr 2017'!J30,0,IF($C$5*'NSW Apr 2017'!AK30/'NSW Apr 2017'!AI30&lt;='NSW Apr 2017'!K30,($C$5*'NSW Apr 2017'!AK30/'NSW Apr 2017'!AI30-'NSW Apr 2017'!J30)*('NSW Apr 2017'!P30/100)*'NSW Apr 2017'!AI30,('NSW Apr 2017'!K30-'NSW Apr 2017'!J30)*('NSW Apr 2017'!P30/100)*'NSW Apr 2017'!AI30))</f>
        <v>0</v>
      </c>
      <c r="G36" s="121">
        <f>IF($C$5*'NSW Apr 2017'!AK30/'NSW Apr 2017'!AI30&lt;'NSW Apr 2017'!K30,0,IF($C$5*'NSW Apr 2017'!AK30/'NSW Apr 2017'!AI30&lt;='NSW Apr 2017'!L30,($C$5*'NSW Apr 2017'!AK30/'NSW Apr 2017'!AI30-'NSW Apr 2017'!K30)*('NSW Apr 2017'!Q30/100)*'NSW Apr 2017'!AI30,('NSW Apr 2017'!L30-'NSW Apr 2017'!K30)*('NSW Apr 2017'!Q30/100)*'NSW Apr 2017'!AI30))</f>
        <v>0</v>
      </c>
      <c r="H36" s="159">
        <f>IF($C$5*'NSW Apr 2017'!AK30/'NSW Apr 2017'!AI30&lt;'NSW Apr 2017'!L30,0,IF($C$5*'NSW Apr 2017'!AK30/'NSW Apr 2017'!AI30&lt;='NSW Apr 2017'!M30,($C$5*'NSW Apr 2017'!AK30/'NSW Apr 2017'!AI30-'NSW Apr 2017'!L30)*('NSW Apr 2017'!R30/100)*'NSW Apr 2017'!AI30,('NSW Apr 2017'!M30-'NSW Apr 2017'!L30)*('NSW Apr 2017'!R30/100)*'NSW Apr 2017'!AI30))</f>
        <v>0</v>
      </c>
      <c r="I36" s="159">
        <f>IF($C$5*'NSW Apr 2017'!AK30/'NSW Apr 2017'!AI30&lt;'NSW Apr 2017'!M30,0,IF($C$5*'NSW Apr 2017'!AK30/'NSW Apr 2017'!AI30&lt;='NSW Apr 2017'!N30,($C$5*'NSW Apr 2017'!AK30/'NSW Apr 2017'!AI30-'NSW Apr 2017'!M30)*('NSW Apr 2017'!S30/100)*'NSW Apr 2017'!AI30,('NSW Apr 2017'!N30-'NSW Apr 2017'!M30)*('NSW Apr 2017'!S30/100)*'NSW Apr 2017'!AI30))</f>
        <v>0</v>
      </c>
      <c r="J36" s="121">
        <f>IF(($C$5*'NSW Apr 2017'!AK30/'NSW Apr 2017'!AI30&gt;'NSW Apr 2017'!N30),($C$5*'NSW Apr 2017'!AK30/'NSW Apr 2017'!AI30-'NSW Apr 2017'!N30)*'NSW Apr 2017'!T30/100*'NSW Apr 2017'!AI30,0)</f>
        <v>0</v>
      </c>
      <c r="K36" s="121">
        <f>IF($C$5*'NSW Apr 2017'!AL30/'NSW Apr 2017'!AJ30&gt;='NSW Apr 2017'!J30,('NSW Apr 2017'!J30*'NSW Apr 2017'!U30/100)*'NSW Apr 2017'!AJ30,($C$5*'NSW Apr 2017'!AL30/'NSW Apr 2017'!AJ30*'NSW Apr 2017'!U30/100)*'NSW Apr 2017'!AJ30)</f>
        <v>1075</v>
      </c>
      <c r="L36" s="121">
        <f>IF($C$5*'NSW Apr 2017'!AL30/'NSW Apr 2017'!AJ30&lt;'NSW Apr 2017'!J30,0,IF($C$5*'NSW Apr 2017'!AL30/'NSW Apr 2017'!AJ30&lt;='NSW Apr 2017'!K30,($C$5*'NSW Apr 2017'!AL30/'NSW Apr 2017'!AJ30-'NSW Apr 2017'!J30)*('NSW Apr 2017'!V30/100)*'NSW Apr 2017'!AJ30,('NSW Apr 2017'!K30-'NSW Apr 2017'!J30)*('NSW Apr 2017'!V30/100)*'NSW Apr 2017'!AJ30))</f>
        <v>0</v>
      </c>
      <c r="M36" s="121">
        <f>IF($C$5*'NSW Apr 2017'!AL30/'NSW Apr 2017'!AJ30&lt;'NSW Apr 2017'!K30,0,IF($C$5*'NSW Apr 2017'!AL30/'NSW Apr 2017'!AJ30&lt;='NSW Apr 2017'!L30,($C$5*'NSW Apr 2017'!AL30/'NSW Apr 2017'!AJ30-'NSW Apr 2017'!K30)*('NSW Apr 2017'!W30/100)*'NSW Apr 2017'!AJ30,('NSW Apr 2017'!L30-'NSW Apr 2017'!K30)*('NSW Apr 2017'!W30/100)*'NSW Apr 2017'!AJ30))</f>
        <v>0</v>
      </c>
      <c r="N36" s="121">
        <f>IF($C$5*'NSW Apr 2017'!AL30/'NSW Apr 2017'!AJ30&lt;'NSW Apr 2017'!L30,0,IF($C$5*'NSW Apr 2017'!AL30/'NSW Apr 2017'!AJ30&lt;='NSW Apr 2017'!M30,($C$5*'NSW Apr 2017'!AL30/'NSW Apr 2017'!AJ30-'NSW Apr 2017'!L30)*('NSW Apr 2017'!X30/100)*'NSW Apr 2017'!AJ30,('NSW Apr 2017'!M30-'NSW Apr 2017'!L30)*('NSW Apr 2017'!X30/100)*'NSW Apr 2017'!AJ30))</f>
        <v>0</v>
      </c>
      <c r="O36" s="119">
        <f>IF($C$5*'NSW Apr 2017'!AL30/'NSW Apr 2017'!AJ30&lt;'NSW Apr 2017'!M30,0,IF($C$5*'NSW Apr 2017'!AL30/'NSW Apr 2017'!AJ30&lt;='NSW Apr 2017'!N30,($C$5*'NSW Apr 2017'!AL30/'NSW Apr 2017'!AJ30-'NSW Apr 2017'!M30)*('NSW Apr 2017'!Y30/100)*'NSW Apr 2017'!AJ30,('NSW Apr 2017'!N30-'NSW Apr 2017'!M30)*('NSW Apr 2017'!Y30/100)*'NSW Apr 2017'!AJ30))</f>
        <v>0</v>
      </c>
      <c r="P36" s="121">
        <f>IF(($C$5*'NSW Apr 2017'!AL30/'NSW Apr 2017'!AJ30&gt;'NSW Apr 2017'!N30),($C$5*'NSW Apr 2017'!AL30/'NSW Apr 2017'!AJ30-'NSW Apr 2017'!N30)*'NSW Apr 2017'!Z30/100*'NSW Apr 2017'!AJ31,0)</f>
        <v>0</v>
      </c>
      <c r="Q36" s="145">
        <f t="shared" si="1"/>
        <v>2489.4499999999998</v>
      </c>
      <c r="R36" s="130">
        <f>'NSW Apr 2017'!AM30</f>
        <v>0</v>
      </c>
      <c r="S36" s="130">
        <f>'NSW Apr 2017'!AN30</f>
        <v>14</v>
      </c>
      <c r="T36" s="130">
        <f>'NSW Apr 2017'!AO30</f>
        <v>0</v>
      </c>
      <c r="U36" s="130">
        <f>'NSW Apr 2017'!AP30</f>
        <v>0</v>
      </c>
      <c r="V36" s="145">
        <f>(Q36-(Q36-D36)*S36/100)</f>
        <v>2188.4499999999998</v>
      </c>
      <c r="W36" s="145">
        <f t="shared" si="3"/>
        <v>2188.4499999999998</v>
      </c>
      <c r="X36" s="145">
        <f t="shared" si="0"/>
        <v>2407.2950000000001</v>
      </c>
      <c r="Y36" s="145">
        <f t="shared" si="0"/>
        <v>2407.2950000000001</v>
      </c>
      <c r="Z36" s="160">
        <f>'NSW Apr 2017'!AW30</f>
        <v>12</v>
      </c>
      <c r="AA36" s="143" t="str">
        <f>'NSW Apr 2017'!AX30</f>
        <v>y</v>
      </c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</row>
    <row r="37" spans="1:156" s="85" customFormat="1" ht="23" customHeight="1" thickBot="1">
      <c r="A37" s="430"/>
      <c r="B37" s="87" t="str">
        <f>'NSW Apr 2017'!F31</f>
        <v>Red Energy</v>
      </c>
      <c r="C37" s="87" t="str">
        <f>'NSW Apr 2017'!G31</f>
        <v xml:space="preserve">Easy Saver </v>
      </c>
      <c r="D37" s="146">
        <f>365*'NSW Apr 2017'!H31/100</f>
        <v>339.45</v>
      </c>
      <c r="E37" s="147">
        <f>IF($C$5*'NSW Apr 2017'!AK31/'NSW Apr 2017'!AI31&gt;='NSW Apr 2017'!J31,('NSW Apr 2017'!J31*'NSW Apr 2017'!O31/100)*'NSW Apr 2017'!AI31,($C$5*'NSW Apr 2017'!AK31/'NSW Apr 2017'!AI31*'NSW Apr 2017'!O31/100)*'NSW Apr 2017'!AI31)</f>
        <v>1075</v>
      </c>
      <c r="F37" s="155">
        <f>IF($C$5*'NSW Apr 2017'!AK31/'NSW Apr 2017'!AI31&lt;'NSW Apr 2017'!J31,0,IF($C$5*'NSW Apr 2017'!AK31/'NSW Apr 2017'!AI31&lt;='NSW Apr 2017'!K31,($C$5*'NSW Apr 2017'!AK31/'NSW Apr 2017'!AI31-'NSW Apr 2017'!J31)*('NSW Apr 2017'!P31/100)*'NSW Apr 2017'!AI31,('NSW Apr 2017'!K31-'NSW Apr 2017'!J31)*('NSW Apr 2017'!P31/100)*'NSW Apr 2017'!AI31))</f>
        <v>0</v>
      </c>
      <c r="G37" s="146">
        <f>IF($C$5*'NSW Apr 2017'!AK31/'NSW Apr 2017'!AI31&lt;'NSW Apr 2017'!K31,0,IF($C$5*'NSW Apr 2017'!AK31/'NSW Apr 2017'!AI31&lt;='NSW Apr 2017'!L31,($C$5*'NSW Apr 2017'!AK31/'NSW Apr 2017'!AI31-'NSW Apr 2017'!K31)*('NSW Apr 2017'!Q31/100)*'NSW Apr 2017'!AI31,('NSW Apr 2017'!L31-'NSW Apr 2017'!K31)*('NSW Apr 2017'!Q31/100)*'NSW Apr 2017'!AI31))</f>
        <v>0</v>
      </c>
      <c r="H37" s="156">
        <f>IF($C$5*'NSW Apr 2017'!AK31/'NSW Apr 2017'!AI31&lt;'NSW Apr 2017'!L31,0,IF($C$5*'NSW Apr 2017'!AK31/'NSW Apr 2017'!AI31&lt;='NSW Apr 2017'!M31,($C$5*'NSW Apr 2017'!AK31/'NSW Apr 2017'!AI31-'NSW Apr 2017'!L31)*('NSW Apr 2017'!R31/100)*'NSW Apr 2017'!AI31,('NSW Apr 2017'!M31-'NSW Apr 2017'!L31)*('NSW Apr 2017'!R31/100)*'NSW Apr 2017'!AI31))</f>
        <v>0</v>
      </c>
      <c r="I37" s="147">
        <f>IF($C$5*'NSW Apr 2017'!AK31/'NSW Apr 2017'!AI31&lt;'NSW Apr 2017'!M31,0,IF($C$5*'NSW Apr 2017'!AK31/'NSW Apr 2017'!AI31&lt;='NSW Apr 2017'!N31,($C$5*'NSW Apr 2017'!AK31/'NSW Apr 2017'!AI31-'NSW Apr 2017'!M31)*('NSW Apr 2017'!S31/100)*'NSW Apr 2017'!AI31,('NSW Apr 2017'!N31-'NSW Apr 2017'!M31)*('NSW Apr 2017'!S31/100)*'NSW Apr 2017'!AI31))</f>
        <v>0</v>
      </c>
      <c r="J37" s="155">
        <f>IF(($C$5*'NSW Apr 2017'!AK31/'NSW Apr 2017'!AI31&gt;'NSW Apr 2017'!N31),($C$5*'NSW Apr 2017'!AK31/'NSW Apr 2017'!AI31-'NSW Apr 2017'!N31)*'NSW Apr 2017'!T31/100*'NSW Apr 2017'!AI31,0)</f>
        <v>0</v>
      </c>
      <c r="K37" s="146">
        <f>IF($C$5*'NSW Apr 2017'!AL31/'NSW Apr 2017'!AJ31&gt;='NSW Apr 2017'!J31,('NSW Apr 2017'!J31*'NSW Apr 2017'!U31/100)*'NSW Apr 2017'!AJ31,($C$5*'NSW Apr 2017'!AL31/'NSW Apr 2017'!AJ31*'NSW Apr 2017'!U31/100)*'NSW Apr 2017'!AJ31)</f>
        <v>1075</v>
      </c>
      <c r="L37" s="155">
        <f>IF($C$5*'NSW Apr 2017'!AL31/'NSW Apr 2017'!AJ31&lt;'NSW Apr 2017'!J31,0,IF($C$5*'NSW Apr 2017'!AL31/'NSW Apr 2017'!AJ31&lt;='NSW Apr 2017'!K31,($C$5*'NSW Apr 2017'!AL31/'NSW Apr 2017'!AJ31-'NSW Apr 2017'!J31)*('NSW Apr 2017'!V31/100)*'NSW Apr 2017'!AJ31,('NSW Apr 2017'!K31-'NSW Apr 2017'!J31)*('NSW Apr 2017'!V31/100)*'NSW Apr 2017'!AJ31))</f>
        <v>0</v>
      </c>
      <c r="M37" s="146">
        <f>IF($C$5*'NSW Apr 2017'!AL31/'NSW Apr 2017'!AJ31&lt;'NSW Apr 2017'!K31,0,IF($C$5*'NSW Apr 2017'!AL31/'NSW Apr 2017'!AJ31&lt;='NSW Apr 2017'!L31,($C$5*'NSW Apr 2017'!AL31/'NSW Apr 2017'!AJ31-'NSW Apr 2017'!K31)*('NSW Apr 2017'!W31/100)*'NSW Apr 2017'!AJ31,('NSW Apr 2017'!L31-'NSW Apr 2017'!K31)*('NSW Apr 2017'!W31/100)*'NSW Apr 2017'!AJ31))</f>
        <v>0</v>
      </c>
      <c r="N37" s="155">
        <f>IF($C$5*'NSW Apr 2017'!AL31/'NSW Apr 2017'!AJ31&lt;'NSW Apr 2017'!L31,0,IF($C$5*'NSW Apr 2017'!AL31/'NSW Apr 2017'!AJ31&lt;='NSW Apr 2017'!M31,($C$5*'NSW Apr 2017'!AL31/'NSW Apr 2017'!AJ31-'NSW Apr 2017'!L31)*('NSW Apr 2017'!X31/100)*'NSW Apr 2017'!AJ31,('NSW Apr 2017'!M31-'NSW Apr 2017'!L31)*('NSW Apr 2017'!X31/100)*'NSW Apr 2017'!AJ31))</f>
        <v>0</v>
      </c>
      <c r="O37" s="146">
        <f>IF($C$5*'NSW Apr 2017'!AL31/'NSW Apr 2017'!AJ31&lt;'NSW Apr 2017'!M31,0,IF($C$5*'NSW Apr 2017'!AL31/'NSW Apr 2017'!AJ31&lt;='NSW Apr 2017'!N31,($C$5*'NSW Apr 2017'!AL31/'NSW Apr 2017'!AJ31-'NSW Apr 2017'!M31)*('NSW Apr 2017'!Y31/100)*'NSW Apr 2017'!AJ31,('NSW Apr 2017'!N31-'NSW Apr 2017'!M31)*('NSW Apr 2017'!Y31/100)*'NSW Apr 2017'!AJ31))</f>
        <v>0</v>
      </c>
      <c r="P37" s="155">
        <f>IF(($C$5*'NSW Apr 2017'!AL31/'NSW Apr 2017'!AJ31&gt;'NSW Apr 2017'!N31),($C$5*'NSW Apr 2017'!AL31/'NSW Apr 2017'!AJ31-'NSW Apr 2017'!N31)*'NSW Apr 2017'!Z31/100*'NSW Apr 2017'!AJ32,0)</f>
        <v>0</v>
      </c>
      <c r="Q37" s="161">
        <f>SUM(D37:P37)</f>
        <v>2489.4499999999998</v>
      </c>
      <c r="R37" s="87">
        <f>'NSW Apr 2017'!AM31</f>
        <v>0</v>
      </c>
      <c r="S37" s="87">
        <f>'NSW Apr 2017'!AN31</f>
        <v>0</v>
      </c>
      <c r="T37" s="87">
        <f>'NSW Apr 2017'!AO31</f>
        <v>10</v>
      </c>
      <c r="U37" s="87">
        <f>'NSW Apr 2017'!AP31</f>
        <v>0</v>
      </c>
      <c r="V37" s="149">
        <f>Q37</f>
        <v>2489.4499999999998</v>
      </c>
      <c r="W37" s="149">
        <f>V37-(V37*T37/100)</f>
        <v>2240.5049999999997</v>
      </c>
      <c r="X37" s="149">
        <f t="shared" si="0"/>
        <v>2738.395</v>
      </c>
      <c r="Y37" s="149">
        <f t="shared" si="0"/>
        <v>2464.5554999999999</v>
      </c>
      <c r="Z37" s="152">
        <f>'NSW Apr 2017'!AW31</f>
        <v>0</v>
      </c>
      <c r="AA37" s="162" t="str">
        <f>'NSW Apr 2017'!AX31</f>
        <v>n</v>
      </c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</row>
    <row r="38" spans="1:156" s="94" customFormat="1" ht="23" customHeight="1" thickTop="1">
      <c r="A38" s="429" t="str">
        <f>'NSW Apr 2017'!D32</f>
        <v>Envestra Wagga Wagga</v>
      </c>
      <c r="B38" s="86" t="str">
        <f>'NSW Apr 2017'!F32</f>
        <v>Origin Energy</v>
      </c>
      <c r="C38" s="86" t="str">
        <f>'NSW Apr 2017'!G32</f>
        <v>Regulated</v>
      </c>
      <c r="D38" s="119">
        <f>365*'NSW Apr 2017'!H32/100</f>
        <v>423.4</v>
      </c>
      <c r="E38" s="120">
        <f>($C$5*'NSW Apr 2017'!O32/100)/2</f>
        <v>795</v>
      </c>
      <c r="F38" s="136">
        <f>IF($C$5*'NSW Apr 2017'!AK32/'NSW Apr 2017'!AI32&lt;'NSW Apr 2017'!J32,0,IF($C$5*'NSW Apr 2017'!AK32/'NSW Apr 2017'!AI32&lt;='NSW Apr 2017'!K32,($C$5*'NSW Apr 2017'!AK32/'NSW Apr 2017'!AI32-'NSW Apr 2017'!J32)*('NSW Apr 2017'!P32/100)*'NSW Apr 2017'!AI32,('NSW Apr 2017'!K32-'NSW Apr 2017'!J32)*('NSW Apr 2017'!P32/100)*'NSW Apr 2017'!AI32))</f>
        <v>0</v>
      </c>
      <c r="G38" s="119">
        <f>IF($C$5*'NSW Apr 2017'!AK32/'NSW Apr 2017'!AI32&lt;'NSW Apr 2017'!K32,0,IF($C$5*'NSW Apr 2017'!AK32/'NSW Apr 2017'!AI32&lt;='NSW Apr 2017'!L32,($C$5*'NSW Apr 2017'!AK32/'NSW Apr 2017'!AI32-'NSW Apr 2017'!K32)*('NSW Apr 2017'!Q32/100)*'NSW Apr 2017'!AI32,('NSW Apr 2017'!L32-'NSW Apr 2017'!K32)*('NSW Apr 2017'!Q32/100)*'NSW Apr 2017'!AI32))</f>
        <v>0</v>
      </c>
      <c r="H38" s="127">
        <f>IF($C$5*'NSW Apr 2017'!AK32/'NSW Apr 2017'!AI32&lt;'NSW Apr 2017'!L32,0,IF($C$5*'NSW Apr 2017'!AK32/'NSW Apr 2017'!AI32&lt;='NSW Apr 2017'!M32,($C$5*'NSW Apr 2017'!AK32/'NSW Apr 2017'!AI32-'NSW Apr 2017'!L32)*('NSW Apr 2017'!R32/100)*'NSW Apr 2017'!AI32,('NSW Apr 2017'!M32-'NSW Apr 2017'!L32)*('NSW Apr 2017'!R32/100)*'NSW Apr 2017'!AI32))</f>
        <v>0</v>
      </c>
      <c r="I38" s="120">
        <f>IF($C$5*'NSW Apr 2017'!AK32/'NSW Apr 2017'!AI32&lt;'NSW Apr 2017'!M32,0,IF($C$5*'NSW Apr 2017'!AK32/'NSW Apr 2017'!AI32&lt;='NSW Apr 2017'!N32,($C$5*'NSW Apr 2017'!AK32/'NSW Apr 2017'!AI32-'NSW Apr 2017'!M32)*('NSW Apr 2017'!S32/100)*'NSW Apr 2017'!AI32,('NSW Apr 2017'!N32-'NSW Apr 2017'!M32)*('NSW Apr 2017'!S32/100)*'NSW Apr 2017'!AI32))</f>
        <v>0</v>
      </c>
      <c r="J38" s="136">
        <f>IF(($C$5*'NSW Apr 2017'!AK32/'NSW Apr 2017'!AI32&gt;'NSW Apr 2017'!N32),($C$5*'NSW Apr 2017'!AK32/'NSW Apr 2017'!AI32-'NSW Apr 2017'!N32)*'NSW Apr 2017'!T32/100*'NSW Apr 2017'!AI32,0)</f>
        <v>0</v>
      </c>
      <c r="K38" s="119">
        <f>($C$5*'NSW Apr 2017'!U32/100)/2</f>
        <v>795</v>
      </c>
      <c r="L38" s="136">
        <v>0</v>
      </c>
      <c r="M38" s="119">
        <v>0</v>
      </c>
      <c r="N38" s="136">
        <v>0</v>
      </c>
      <c r="O38" s="119">
        <f>IF($C$5*'NSW Apr 2017'!AL32/'NSW Apr 2017'!AJ32&lt;'NSW Apr 2017'!M32,0,IF($C$5*'NSW Apr 2017'!AL32/'NSW Apr 2017'!AJ32&lt;='NSW Apr 2017'!N32,($C$5*'NSW Apr 2017'!AL32/'NSW Apr 2017'!AJ32-'NSW Apr 2017'!M32)*('NSW Apr 2017'!Y32/100)*'NSW Apr 2017'!AJ32,('NSW Apr 2017'!N32-'NSW Apr 2017'!M32)*('NSW Apr 2017'!Y32/100)*'NSW Apr 2017'!AJ32))</f>
        <v>0</v>
      </c>
      <c r="P38" s="136">
        <f>IF(($C$5*'NSW Apr 2017'!AL32/'NSW Apr 2017'!AJ32&gt;'NSW Apr 2017'!N32),($C$5*'NSW Apr 2017'!AL32/'NSW Apr 2017'!AJ32-'NSW Apr 2017'!N32)*'NSW Apr 2017'!Z32/100*'NSW Apr 2017'!AJ33,0)</f>
        <v>0</v>
      </c>
      <c r="Q38" s="122">
        <f t="shared" si="1"/>
        <v>2013.4</v>
      </c>
      <c r="R38" s="83">
        <f>'NSW Apr 2017'!AM32</f>
        <v>0</v>
      </c>
      <c r="S38" s="86">
        <f>'NSW Apr 2017'!AN32</f>
        <v>0</v>
      </c>
      <c r="T38" s="83">
        <f>'NSW Apr 2017'!AO32</f>
        <v>0</v>
      </c>
      <c r="U38" s="86">
        <f>'NSW Apr 2017'!AP32</f>
        <v>0</v>
      </c>
      <c r="V38" s="132">
        <f>Q38</f>
        <v>2013.4</v>
      </c>
      <c r="W38" s="122">
        <f t="shared" si="3"/>
        <v>2013.4</v>
      </c>
      <c r="X38" s="122">
        <f t="shared" si="0"/>
        <v>2214.7400000000002</v>
      </c>
      <c r="Y38" s="122">
        <f t="shared" si="0"/>
        <v>2214.7400000000002</v>
      </c>
      <c r="Z38" s="133">
        <f>'NSW Apr 2017'!AW32</f>
        <v>0</v>
      </c>
      <c r="AA38" s="125" t="str">
        <f>'NSW Apr 2017'!AX32</f>
        <v>n</v>
      </c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</row>
    <row r="39" spans="1:156" ht="23" customHeight="1" thickBot="1">
      <c r="A39" s="433"/>
      <c r="B39" s="163" t="str">
        <f>'NSW Apr 2017'!F33</f>
        <v>Origin Energy</v>
      </c>
      <c r="C39" s="163" t="str">
        <f>'NSW Apr 2017'!G33</f>
        <v>Business Saver</v>
      </c>
      <c r="D39" s="164">
        <f>365*'NSW Apr 2017'!H33/100</f>
        <v>423.4</v>
      </c>
      <c r="E39" s="165">
        <f>($C$5*'NSW Apr 2017'!O33/100)/2</f>
        <v>795</v>
      </c>
      <c r="F39" s="166">
        <f>IF($C$5*'NSW Apr 2017'!AK33/'NSW Apr 2017'!AI33&lt;'NSW Apr 2017'!J33,0,IF($C$5*'NSW Apr 2017'!AK33/'NSW Apr 2017'!AI33&lt;='NSW Apr 2017'!K33,($C$5*'NSW Apr 2017'!AK33/'NSW Apr 2017'!AI33-'NSW Apr 2017'!J33)*('NSW Apr 2017'!P33/100)*'NSW Apr 2017'!AI33,('NSW Apr 2017'!K33-'NSW Apr 2017'!J33)*('NSW Apr 2017'!P33/100)*'NSW Apr 2017'!AI33))</f>
        <v>0</v>
      </c>
      <c r="G39" s="164">
        <f>IF($C$5*'NSW Apr 2017'!AK33/'NSW Apr 2017'!AI33&lt;'NSW Apr 2017'!K33,0,IF($C$5*'NSW Apr 2017'!AK33/'NSW Apr 2017'!AI33&lt;='NSW Apr 2017'!L33,($C$5*'NSW Apr 2017'!AK33/'NSW Apr 2017'!AI33-'NSW Apr 2017'!K33)*('NSW Apr 2017'!Q33/100)*'NSW Apr 2017'!AI33,('NSW Apr 2017'!L33-'NSW Apr 2017'!K33)*('NSW Apr 2017'!Q33/100)*'NSW Apr 2017'!AI33))</f>
        <v>0</v>
      </c>
      <c r="H39" s="167">
        <f>IF($C$5*'NSW Apr 2017'!AK33/'NSW Apr 2017'!AI33&lt;'NSW Apr 2017'!L33,0,IF($C$5*'NSW Apr 2017'!AK33/'NSW Apr 2017'!AI33&lt;='NSW Apr 2017'!M33,($C$5*'NSW Apr 2017'!AK33/'NSW Apr 2017'!AI33-'NSW Apr 2017'!L33)*('NSW Apr 2017'!R33/100)*'NSW Apr 2017'!AI33,('NSW Apr 2017'!M33-'NSW Apr 2017'!L33)*('NSW Apr 2017'!R33/100)*'NSW Apr 2017'!AI33))</f>
        <v>0</v>
      </c>
      <c r="I39" s="165">
        <f>IF($C$5*'NSW Apr 2017'!AK33/'NSW Apr 2017'!AI33&lt;'NSW Apr 2017'!M33,0,IF($C$5*'NSW Apr 2017'!AK33/'NSW Apr 2017'!AI33&lt;='NSW Apr 2017'!N33,($C$5*'NSW Apr 2017'!AK33/'NSW Apr 2017'!AI33-'NSW Apr 2017'!M33)*('NSW Apr 2017'!S33/100)*'NSW Apr 2017'!AI33,('NSW Apr 2017'!N33-'NSW Apr 2017'!M33)*('NSW Apr 2017'!S33/100)*'NSW Apr 2017'!AI33))</f>
        <v>0</v>
      </c>
      <c r="J39" s="166">
        <f>IF(($C$5*'NSW Apr 2017'!AK33/'NSW Apr 2017'!AI33&gt;'NSW Apr 2017'!N33),($C$5*'NSW Apr 2017'!AK33/'NSW Apr 2017'!AI33-'NSW Apr 2017'!N33)*'NSW Apr 2017'!T33/100*'NSW Apr 2017'!AI33,0)</f>
        <v>0</v>
      </c>
      <c r="K39" s="164">
        <f>($C$5*'NSW Apr 2017'!U33/100)/2</f>
        <v>795</v>
      </c>
      <c r="L39" s="166">
        <v>0</v>
      </c>
      <c r="M39" s="164">
        <v>0</v>
      </c>
      <c r="N39" s="166">
        <v>0</v>
      </c>
      <c r="O39" s="164">
        <f>IF($C$5*'NSW Apr 2017'!AL33/'NSW Apr 2017'!AJ33&lt;'NSW Apr 2017'!M33,0,IF($C$5*'NSW Apr 2017'!AL33/'NSW Apr 2017'!AJ33&lt;='NSW Apr 2017'!N33,($C$5*'NSW Apr 2017'!AL33/'NSW Apr 2017'!AJ33-'NSW Apr 2017'!M33)*('NSW Apr 2017'!Y33/100)*'NSW Apr 2017'!AJ33,('NSW Apr 2017'!N33-'NSW Apr 2017'!M33)*('NSW Apr 2017'!Y33/100)*'NSW Apr 2017'!AJ33))</f>
        <v>0</v>
      </c>
      <c r="P39" s="166">
        <f>IF(($C$5*'NSW Apr 2017'!AL33/'NSW Apr 2017'!AJ33&gt;'NSW Apr 2017'!N33),($C$5*'NSW Apr 2017'!AL33/'NSW Apr 2017'!AJ33-'NSW Apr 2017'!N33)*'NSW Apr 2017'!Z33/100*'NSW Apr 2017'!AJ33,0)</f>
        <v>0</v>
      </c>
      <c r="Q39" s="168">
        <f t="shared" si="1"/>
        <v>2013.4</v>
      </c>
      <c r="R39" s="169">
        <f>'NSW Apr 2017'!AM33</f>
        <v>0</v>
      </c>
      <c r="S39" s="163">
        <f>'NSW Apr 2017'!AN33</f>
        <v>14</v>
      </c>
      <c r="T39" s="169">
        <f>'NSW Apr 2017'!AO33</f>
        <v>0</v>
      </c>
      <c r="U39" s="163">
        <f>'NSW Apr 2017'!AP33</f>
        <v>0</v>
      </c>
      <c r="V39" s="170">
        <f>(Q39-(Q39-D39)*S39/100)</f>
        <v>1790.8000000000002</v>
      </c>
      <c r="W39" s="168">
        <f t="shared" si="3"/>
        <v>1790.8000000000002</v>
      </c>
      <c r="X39" s="168">
        <f t="shared" si="0"/>
        <v>1969.8800000000003</v>
      </c>
      <c r="Y39" s="168">
        <f t="shared" si="0"/>
        <v>1969.8800000000003</v>
      </c>
      <c r="Z39" s="171">
        <f>'NSW Apr 2017'!AW33</f>
        <v>12</v>
      </c>
      <c r="AA39" s="172" t="str">
        <f>'NSW Apr 2017'!AX33</f>
        <v>y</v>
      </c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</row>
    <row r="40" spans="1:156" s="91" customFormat="1"/>
    <row r="41" spans="1:156" s="91" customFormat="1"/>
    <row r="42" spans="1:156" s="91" customFormat="1"/>
    <row r="43" spans="1:156" s="91" customFormat="1"/>
    <row r="44" spans="1:156" s="91" customFormat="1"/>
    <row r="45" spans="1:156" s="91" customFormat="1"/>
    <row r="46" spans="1:156" s="91" customFormat="1"/>
    <row r="47" spans="1:156" s="91" customFormat="1"/>
    <row r="48" spans="1:156" s="91" customFormat="1"/>
    <row r="49" s="91" customFormat="1"/>
    <row r="50" s="91" customFormat="1"/>
    <row r="51" s="91" customFormat="1"/>
    <row r="52" s="91" customFormat="1"/>
    <row r="53" s="91" customFormat="1"/>
    <row r="54" s="91" customFormat="1"/>
    <row r="55" s="91" customFormat="1"/>
    <row r="56" s="91" customFormat="1"/>
    <row r="57" s="91" customFormat="1"/>
    <row r="58" s="91" customFormat="1"/>
    <row r="59" s="91" customFormat="1"/>
    <row r="60" s="91" customFormat="1"/>
    <row r="61" s="91" customFormat="1"/>
    <row r="62" s="91" customFormat="1"/>
    <row r="63" s="91" customFormat="1"/>
    <row r="64" s="91" customFormat="1"/>
    <row r="65" s="91" customFormat="1"/>
    <row r="66" s="91" customFormat="1"/>
    <row r="67" s="91" customFormat="1"/>
    <row r="68" s="91" customFormat="1"/>
    <row r="69" s="91" customFormat="1"/>
    <row r="70" s="91" customFormat="1"/>
    <row r="71" s="91" customFormat="1"/>
    <row r="72" s="91" customFormat="1"/>
    <row r="73" s="91" customFormat="1"/>
    <row r="74" s="91" customFormat="1"/>
    <row r="75" s="91" customFormat="1"/>
    <row r="76" s="91" customFormat="1"/>
    <row r="77" s="91" customFormat="1"/>
    <row r="78" s="91" customFormat="1"/>
    <row r="79" s="91" customFormat="1"/>
    <row r="80" s="91" customFormat="1"/>
    <row r="81" s="91" customFormat="1"/>
    <row r="82" s="91" customFormat="1"/>
    <row r="83" s="91" customFormat="1"/>
    <row r="84" s="91" customFormat="1"/>
    <row r="85" s="91" customFormat="1"/>
    <row r="86" s="91" customFormat="1"/>
    <row r="87" s="91" customFormat="1"/>
    <row r="88" s="91" customFormat="1"/>
    <row r="89" s="91" customFormat="1"/>
    <row r="90" s="91" customFormat="1"/>
    <row r="91" s="91" customFormat="1"/>
    <row r="92" s="91" customFormat="1"/>
    <row r="93" s="91" customFormat="1"/>
    <row r="94" s="91" customFormat="1"/>
    <row r="95" s="91" customFormat="1"/>
    <row r="96" s="91" customFormat="1"/>
    <row r="97" s="91" customFormat="1"/>
    <row r="98" s="91" customFormat="1"/>
    <row r="99" s="91" customFormat="1"/>
    <row r="100" s="91" customFormat="1"/>
    <row r="101" s="91" customFormat="1"/>
    <row r="102" s="91" customFormat="1"/>
    <row r="103" s="91" customFormat="1"/>
    <row r="104" s="91" customFormat="1"/>
    <row r="105" s="91" customFormat="1"/>
    <row r="106" s="91" customFormat="1"/>
    <row r="107" s="91" customFormat="1"/>
    <row r="108" s="91" customFormat="1"/>
    <row r="109" s="91" customFormat="1"/>
    <row r="110" s="91" customFormat="1"/>
    <row r="111" s="91" customFormat="1"/>
    <row r="112" s="91" customFormat="1"/>
    <row r="113" s="91" customFormat="1"/>
    <row r="114" s="91" customFormat="1"/>
    <row r="115" s="91" customFormat="1"/>
    <row r="116" s="91" customFormat="1"/>
    <row r="117" s="91" customFormat="1"/>
    <row r="118" s="91" customFormat="1"/>
    <row r="119" s="91" customFormat="1"/>
    <row r="120" s="91" customFormat="1"/>
    <row r="121" s="91" customFormat="1"/>
    <row r="122" s="91" customFormat="1"/>
    <row r="123" s="91" customFormat="1"/>
    <row r="124" s="91" customFormat="1"/>
    <row r="125" s="91" customFormat="1"/>
    <row r="126" s="91" customFormat="1"/>
    <row r="127" s="91" customFormat="1"/>
    <row r="128" s="91" customFormat="1"/>
    <row r="129" s="91" customFormat="1"/>
    <row r="130" s="91" customFormat="1"/>
    <row r="131" s="91" customFormat="1"/>
    <row r="132" s="91" customFormat="1"/>
    <row r="133" s="91" customFormat="1"/>
    <row r="134" s="91" customFormat="1"/>
    <row r="135" s="91" customFormat="1"/>
    <row r="136" s="91" customFormat="1"/>
    <row r="137" s="91" customFormat="1"/>
    <row r="138" s="91" customFormat="1"/>
    <row r="139" s="91" customFormat="1"/>
    <row r="140" s="91" customFormat="1"/>
    <row r="141" s="91" customFormat="1"/>
    <row r="142" s="91" customFormat="1"/>
    <row r="143" s="91" customFormat="1"/>
    <row r="144" s="91" customFormat="1"/>
    <row r="145" s="91" customFormat="1"/>
    <row r="146" s="91" customFormat="1"/>
    <row r="147" s="91" customFormat="1"/>
    <row r="148" s="91" customFormat="1"/>
    <row r="149" s="91" customFormat="1"/>
    <row r="150" s="91" customFormat="1"/>
    <row r="151" s="91" customFormat="1"/>
    <row r="152" s="91" customFormat="1"/>
    <row r="153" s="91" customFormat="1"/>
    <row r="154" s="91" customFormat="1"/>
    <row r="155" s="91" customFormat="1"/>
    <row r="156" s="91" customFormat="1"/>
    <row r="157" s="91" customFormat="1"/>
    <row r="158" s="91" customFormat="1"/>
    <row r="159" s="91" customFormat="1"/>
    <row r="160" s="91" customFormat="1"/>
    <row r="161" s="91" customFormat="1"/>
    <row r="162" s="91" customFormat="1"/>
    <row r="163" s="91" customFormat="1"/>
    <row r="164" s="91" customFormat="1"/>
    <row r="165" s="91" customFormat="1"/>
    <row r="166" s="91" customFormat="1"/>
    <row r="167" s="91" customFormat="1"/>
    <row r="168" s="91" customFormat="1"/>
    <row r="169" s="91" customFormat="1"/>
    <row r="170" s="91" customFormat="1"/>
    <row r="171" s="91" customFormat="1"/>
    <row r="172" s="91" customFormat="1"/>
    <row r="173" s="91" customFormat="1"/>
    <row r="174" s="91" customFormat="1"/>
    <row r="175" s="91" customFormat="1"/>
    <row r="176" s="91" customFormat="1"/>
    <row r="177" s="91" customFormat="1"/>
    <row r="178" s="91" customFormat="1"/>
    <row r="179" s="91" customFormat="1"/>
    <row r="180" s="91" customFormat="1"/>
    <row r="181" s="91" customFormat="1"/>
    <row r="182" s="91" customFormat="1"/>
    <row r="183" s="91" customFormat="1"/>
    <row r="184" s="91" customFormat="1"/>
    <row r="185" s="91" customFormat="1"/>
    <row r="186" s="91" customFormat="1"/>
    <row r="187" s="91" customFormat="1"/>
    <row r="188" s="91" customFormat="1"/>
    <row r="189" s="91" customFormat="1"/>
    <row r="190" s="91" customFormat="1"/>
    <row r="191" s="91" customFormat="1"/>
    <row r="192" s="91" customFormat="1"/>
    <row r="193" s="91" customFormat="1"/>
    <row r="194" s="91" customFormat="1"/>
    <row r="195" s="91" customFormat="1"/>
    <row r="196" s="91" customFormat="1"/>
    <row r="197" s="91" customFormat="1"/>
    <row r="198" s="91" customFormat="1"/>
    <row r="199" s="91" customFormat="1"/>
    <row r="200" s="91" customFormat="1"/>
    <row r="201" s="91" customFormat="1"/>
    <row r="202" s="91" customFormat="1"/>
    <row r="203" s="91" customFormat="1"/>
    <row r="204" s="91" customFormat="1"/>
    <row r="205" s="91" customFormat="1"/>
    <row r="206" s="91" customFormat="1"/>
    <row r="207" s="91" customFormat="1"/>
    <row r="208" s="91" customFormat="1"/>
    <row r="209" s="91" customFormat="1"/>
    <row r="210" s="91" customFormat="1"/>
    <row r="211" s="91" customFormat="1"/>
    <row r="212" s="91" customFormat="1"/>
    <row r="213" s="91" customFormat="1"/>
    <row r="214" s="91" customFormat="1"/>
    <row r="215" s="91" customFormat="1"/>
    <row r="216" s="91" customFormat="1"/>
    <row r="217" s="91" customFormat="1"/>
    <row r="218" s="91" customFormat="1"/>
    <row r="219" s="91" customFormat="1"/>
    <row r="220" s="91" customFormat="1"/>
    <row r="221" s="91" customFormat="1"/>
    <row r="222" s="91" customFormat="1"/>
    <row r="223" s="91" customFormat="1"/>
    <row r="224" s="91" customFormat="1"/>
    <row r="225" s="91" customFormat="1"/>
    <row r="226" s="91" customFormat="1"/>
    <row r="227" s="91" customFormat="1"/>
    <row r="228" s="91" customFormat="1"/>
    <row r="229" s="91" customFormat="1"/>
    <row r="230" s="91" customFormat="1"/>
    <row r="231" s="91" customFormat="1"/>
    <row r="232" s="91" customFormat="1"/>
    <row r="233" s="91" customFormat="1"/>
    <row r="234" s="91" customFormat="1"/>
    <row r="235" s="91" customFormat="1"/>
    <row r="236" s="91" customFormat="1"/>
    <row r="237" s="91" customFormat="1"/>
    <row r="238" s="91" customFormat="1"/>
    <row r="239" s="91" customFormat="1"/>
    <row r="240" s="91" customFormat="1"/>
    <row r="241" s="91" customFormat="1"/>
    <row r="242" s="91" customFormat="1"/>
    <row r="243" s="91" customFormat="1"/>
    <row r="244" s="91" customFormat="1"/>
    <row r="245" s="91" customFormat="1"/>
    <row r="246" s="91" customFormat="1"/>
    <row r="247" s="91" customFormat="1"/>
    <row r="248" s="91" customFormat="1"/>
    <row r="249" s="91" customFormat="1"/>
    <row r="250" s="91" customFormat="1"/>
    <row r="251" s="91" customFormat="1"/>
    <row r="252" s="91" customFormat="1"/>
    <row r="253" s="91" customFormat="1"/>
    <row r="254" s="91" customFormat="1"/>
    <row r="255" s="91" customFormat="1"/>
    <row r="256" s="91" customFormat="1"/>
    <row r="257" s="91" customFormat="1"/>
    <row r="258" s="91" customFormat="1"/>
    <row r="259" s="91" customFormat="1"/>
    <row r="260" s="91" customFormat="1"/>
    <row r="261" s="91" customFormat="1"/>
    <row r="262" s="91" customFormat="1"/>
    <row r="263" s="91" customFormat="1"/>
    <row r="264" s="91" customFormat="1"/>
    <row r="265" s="91" customFormat="1"/>
    <row r="266" s="91" customFormat="1"/>
    <row r="267" s="91" customFormat="1"/>
    <row r="268" s="91" customFormat="1"/>
    <row r="269" s="91" customFormat="1"/>
    <row r="270" s="91" customFormat="1"/>
    <row r="271" s="91" customFormat="1"/>
    <row r="272" s="91" customFormat="1"/>
    <row r="273" s="91" customFormat="1"/>
    <row r="274" s="91" customFormat="1"/>
    <row r="275" s="91" customFormat="1"/>
    <row r="276" s="91" customFormat="1"/>
    <row r="277" s="91" customFormat="1"/>
    <row r="278" s="91" customFormat="1"/>
    <row r="279" s="91" customFormat="1"/>
    <row r="280" s="91" customFormat="1"/>
    <row r="281" s="91" customFormat="1"/>
    <row r="282" s="91" customFormat="1"/>
    <row r="283" s="91" customFormat="1"/>
    <row r="284" s="91" customFormat="1"/>
    <row r="285" s="91" customFormat="1"/>
    <row r="286" s="91" customFormat="1"/>
    <row r="287" s="91" customFormat="1"/>
    <row r="288" s="91" customFormat="1"/>
    <row r="289" s="91" customFormat="1"/>
    <row r="290" s="91" customFormat="1"/>
    <row r="291" s="91" customFormat="1"/>
    <row r="292" s="91" customFormat="1"/>
    <row r="293" s="91" customFormat="1"/>
    <row r="294" s="91" customFormat="1"/>
    <row r="295" s="91" customFormat="1"/>
    <row r="296" s="91" customFormat="1"/>
    <row r="297" s="91" customFormat="1"/>
    <row r="298" s="91" customFormat="1"/>
    <row r="299" s="91" customFormat="1"/>
    <row r="300" s="91" customFormat="1"/>
    <row r="301" s="91" customFormat="1"/>
    <row r="302" s="91" customFormat="1"/>
    <row r="303" s="91" customFormat="1"/>
    <row r="304" s="91" customFormat="1"/>
    <row r="305" s="91" customFormat="1"/>
    <row r="306" s="91" customFormat="1"/>
    <row r="307" s="91" customFormat="1"/>
    <row r="308" s="91" customFormat="1"/>
    <row r="309" s="91" customFormat="1"/>
    <row r="310" s="91" customFormat="1"/>
    <row r="311" s="91" customFormat="1"/>
    <row r="312" s="91" customFormat="1"/>
    <row r="313" s="91" customFormat="1"/>
    <row r="314" s="91" customFormat="1"/>
    <row r="315" s="91" customFormat="1"/>
    <row r="316" s="91" customFormat="1"/>
    <row r="317" s="91" customFormat="1"/>
    <row r="318" s="91" customFormat="1"/>
    <row r="319" s="91" customFormat="1"/>
    <row r="320" s="91" customFormat="1"/>
    <row r="321" s="91" customFormat="1"/>
    <row r="322" s="91" customFormat="1"/>
    <row r="323" s="91" customFormat="1"/>
    <row r="324" s="91" customFormat="1"/>
    <row r="325" s="91" customFormat="1"/>
    <row r="326" s="91" customFormat="1"/>
    <row r="327" s="91" customFormat="1"/>
    <row r="328" s="91" customFormat="1"/>
    <row r="329" s="91" customFormat="1"/>
    <row r="330" s="91" customFormat="1"/>
    <row r="331" s="91" customFormat="1"/>
    <row r="332" s="91" customFormat="1"/>
    <row r="333" s="91" customFormat="1"/>
    <row r="334" s="91" customFormat="1"/>
    <row r="335" s="91" customFormat="1"/>
    <row r="336" s="91" customFormat="1"/>
    <row r="337" s="91" customFormat="1"/>
    <row r="338" s="91" customFormat="1"/>
    <row r="339" s="91" customFormat="1"/>
    <row r="340" s="91" customFormat="1"/>
    <row r="341" s="91" customFormat="1"/>
    <row r="342" s="91" customFormat="1"/>
    <row r="343" s="91" customFormat="1"/>
    <row r="344" s="91" customFormat="1"/>
    <row r="345" s="91" customFormat="1"/>
    <row r="346" s="91" customFormat="1"/>
    <row r="347" s="91" customFormat="1"/>
    <row r="348" s="91" customFormat="1"/>
    <row r="349" s="91" customFormat="1"/>
    <row r="350" s="91" customFormat="1"/>
    <row r="351" s="91" customFormat="1"/>
    <row r="352" s="91" customFormat="1"/>
    <row r="353" s="91" customFormat="1"/>
    <row r="354" s="91" customFormat="1"/>
    <row r="355" s="91" customFormat="1"/>
    <row r="356" s="91" customFormat="1"/>
    <row r="357" s="91" customFormat="1"/>
    <row r="358" s="91" customFormat="1"/>
    <row r="359" s="91" customFormat="1"/>
    <row r="360" s="91" customFormat="1"/>
    <row r="361" s="91" customFormat="1"/>
    <row r="362" s="91" customFormat="1"/>
    <row r="363" s="91" customFormat="1"/>
    <row r="364" s="91" customFormat="1"/>
    <row r="365" s="91" customFormat="1"/>
    <row r="366" s="91" customFormat="1"/>
    <row r="367" s="91" customFormat="1"/>
    <row r="368" s="91" customFormat="1"/>
    <row r="369" s="91" customFormat="1"/>
    <row r="370" s="91" customFormat="1"/>
    <row r="371" s="91" customFormat="1"/>
    <row r="372" s="91" customFormat="1"/>
    <row r="373" s="91" customFormat="1"/>
    <row r="374" s="91" customFormat="1"/>
    <row r="375" s="91" customFormat="1"/>
    <row r="376" s="91" customFormat="1"/>
    <row r="377" s="91" customFormat="1"/>
    <row r="378" s="91" customFormat="1"/>
    <row r="379" s="91" customFormat="1"/>
    <row r="380" s="91" customFormat="1"/>
    <row r="381" s="91" customFormat="1"/>
    <row r="382" s="91" customFormat="1"/>
    <row r="383" s="91" customFormat="1"/>
    <row r="384" s="91" customFormat="1"/>
    <row r="385" s="91" customFormat="1"/>
    <row r="386" s="91" customFormat="1"/>
    <row r="387" s="91" customFormat="1"/>
    <row r="388" s="91" customFormat="1"/>
    <row r="389" s="91" customFormat="1"/>
    <row r="390" s="91" customFormat="1"/>
    <row r="391" s="91" customFormat="1"/>
    <row r="392" s="91" customFormat="1"/>
    <row r="393" s="91" customFormat="1"/>
    <row r="394" s="91" customFormat="1"/>
    <row r="395" s="91" customFormat="1"/>
    <row r="396" s="91" customFormat="1"/>
    <row r="397" s="91" customFormat="1"/>
    <row r="398" s="91" customFormat="1"/>
    <row r="399" s="91" customFormat="1"/>
    <row r="400" s="91" customFormat="1"/>
    <row r="401" s="91" customFormat="1"/>
    <row r="402" s="91" customFormat="1"/>
    <row r="403" s="91" customFormat="1"/>
    <row r="404" s="91" customFormat="1"/>
    <row r="405" s="91" customFormat="1"/>
    <row r="406" s="91" customFormat="1"/>
    <row r="407" s="91" customFormat="1"/>
    <row r="408" s="91" customFormat="1"/>
    <row r="409" s="91" customFormat="1"/>
    <row r="410" s="91" customFormat="1"/>
    <row r="411" s="91" customFormat="1"/>
    <row r="412" s="91" customFormat="1"/>
    <row r="413" s="91" customFormat="1"/>
    <row r="414" s="91" customFormat="1"/>
    <row r="415" s="91" customFormat="1"/>
    <row r="416" s="91" customFormat="1"/>
    <row r="417" s="91" customFormat="1"/>
    <row r="418" s="91" customFormat="1"/>
    <row r="419" s="91" customFormat="1"/>
    <row r="420" s="91" customFormat="1"/>
    <row r="421" s="91" customFormat="1"/>
    <row r="422" s="91" customFormat="1"/>
    <row r="423" s="91" customFormat="1"/>
    <row r="424" s="91" customFormat="1"/>
    <row r="425" s="91" customFormat="1"/>
    <row r="426" s="91" customFormat="1"/>
    <row r="427" s="91" customFormat="1"/>
    <row r="428" s="91" customFormat="1"/>
    <row r="429" s="91" customFormat="1"/>
    <row r="430" s="91" customFormat="1"/>
    <row r="431" s="91" customFormat="1"/>
    <row r="432" s="91" customFormat="1"/>
    <row r="433" s="91" customFormat="1"/>
    <row r="434" s="91" customFormat="1"/>
    <row r="435" s="91" customFormat="1"/>
    <row r="436" s="91" customFormat="1"/>
    <row r="437" s="91" customFormat="1"/>
    <row r="438" s="91" customFormat="1"/>
    <row r="439" s="91" customFormat="1"/>
    <row r="440" s="91" customFormat="1"/>
    <row r="441" s="91" customFormat="1"/>
    <row r="442" s="91" customFormat="1"/>
    <row r="443" s="91" customFormat="1"/>
    <row r="444" s="91" customFormat="1"/>
    <row r="445" s="91" customFormat="1"/>
    <row r="446" s="91" customFormat="1"/>
    <row r="447" s="91" customFormat="1"/>
    <row r="448" s="91" customFormat="1"/>
    <row r="449" s="91" customFormat="1"/>
    <row r="450" s="91" customFormat="1"/>
    <row r="451" s="91" customFormat="1"/>
    <row r="452" s="91" customFormat="1"/>
    <row r="453" s="91" customFormat="1"/>
    <row r="454" s="91" customFormat="1"/>
    <row r="455" s="91" customFormat="1"/>
    <row r="456" s="91" customFormat="1"/>
    <row r="457" s="91" customFormat="1"/>
    <row r="458" s="91" customFormat="1"/>
    <row r="459" s="91" customFormat="1"/>
    <row r="460" s="91" customFormat="1"/>
    <row r="461" s="91" customFormat="1"/>
    <row r="462" s="91" customFormat="1"/>
    <row r="463" s="91" customFormat="1"/>
    <row r="464" s="91" customFormat="1"/>
    <row r="465" s="91" customFormat="1"/>
    <row r="466" s="91" customFormat="1"/>
    <row r="467" s="91" customFormat="1"/>
    <row r="468" s="91" customFormat="1"/>
    <row r="469" s="91" customFormat="1"/>
    <row r="470" s="91" customFormat="1"/>
    <row r="471" s="91" customFormat="1"/>
    <row r="472" s="91" customFormat="1"/>
    <row r="473" s="91" customFormat="1"/>
    <row r="474" s="91" customFormat="1"/>
    <row r="475" s="91" customFormat="1"/>
    <row r="476" s="91" customFormat="1"/>
    <row r="477" s="91" customFormat="1"/>
    <row r="478" s="91" customFormat="1"/>
    <row r="479" s="91" customFormat="1"/>
    <row r="480" s="91" customFormat="1"/>
    <row r="481" s="91" customFormat="1"/>
    <row r="482" s="91" customFormat="1"/>
    <row r="483" s="91" customFormat="1"/>
    <row r="484" s="91" customFormat="1"/>
    <row r="485" s="91" customFormat="1"/>
    <row r="486" s="91" customFormat="1"/>
    <row r="487" s="91" customFormat="1"/>
    <row r="488" s="91" customFormat="1"/>
    <row r="489" s="91" customFormat="1"/>
    <row r="490" s="91" customFormat="1"/>
    <row r="491" s="91" customFormat="1"/>
    <row r="492" s="91" customFormat="1"/>
    <row r="493" s="91" customFormat="1"/>
    <row r="494" s="91" customFormat="1"/>
    <row r="495" s="91" customFormat="1"/>
    <row r="496" s="91" customFormat="1"/>
    <row r="497" s="91" customFormat="1"/>
    <row r="498" s="91" customFormat="1"/>
    <row r="499" s="91" customFormat="1"/>
    <row r="500" s="91" customFormat="1"/>
    <row r="501" s="91" customFormat="1"/>
    <row r="502" s="91" customFormat="1"/>
    <row r="503" s="91" customFormat="1"/>
    <row r="504" s="91" customFormat="1"/>
    <row r="505" s="91" customFormat="1"/>
    <row r="506" s="91" customFormat="1"/>
    <row r="507" s="91" customFormat="1"/>
    <row r="508" s="91" customFormat="1"/>
    <row r="509" s="91" customFormat="1"/>
    <row r="510" s="91" customFormat="1"/>
    <row r="511" s="91" customFormat="1"/>
    <row r="512" s="91" customFormat="1"/>
    <row r="513" s="91" customFormat="1"/>
    <row r="514" s="91" customFormat="1"/>
    <row r="515" s="91" customFormat="1"/>
    <row r="516" s="91" customFormat="1"/>
    <row r="517" s="91" customFormat="1"/>
    <row r="518" s="91" customFormat="1"/>
    <row r="519" s="91" customFormat="1"/>
    <row r="520" s="91" customFormat="1"/>
    <row r="521" s="91" customFormat="1"/>
    <row r="522" s="91" customFormat="1"/>
    <row r="523" s="91" customFormat="1"/>
    <row r="524" s="91" customFormat="1"/>
    <row r="525" s="91" customFormat="1"/>
    <row r="526" s="91" customFormat="1"/>
    <row r="527" s="91" customFormat="1"/>
    <row r="528" s="91" customFormat="1"/>
    <row r="529" s="91" customFormat="1"/>
    <row r="530" s="91" customFormat="1"/>
    <row r="531" s="91" customFormat="1"/>
    <row r="532" s="91" customFormat="1"/>
    <row r="533" s="91" customFormat="1"/>
    <row r="534" s="91" customFormat="1"/>
    <row r="535" s="91" customFormat="1"/>
    <row r="536" s="91" customFormat="1"/>
    <row r="537" s="91" customFormat="1"/>
    <row r="538" s="91" customFormat="1"/>
    <row r="539" s="91" customFormat="1"/>
    <row r="540" s="91" customFormat="1"/>
    <row r="541" s="91" customFormat="1"/>
    <row r="542" s="91" customFormat="1"/>
    <row r="543" s="91" customFormat="1"/>
    <row r="544" s="91" customFormat="1"/>
    <row r="545" s="91" customFormat="1"/>
    <row r="546" s="91" customFormat="1"/>
    <row r="547" s="91" customFormat="1"/>
    <row r="548" s="91" customFormat="1"/>
    <row r="549" s="91" customFormat="1"/>
    <row r="550" s="91" customFormat="1"/>
    <row r="551" s="91" customFormat="1"/>
    <row r="552" s="91" customFormat="1"/>
    <row r="553" s="91" customFormat="1"/>
    <row r="554" s="91" customFormat="1"/>
    <row r="555" s="91" customFormat="1"/>
    <row r="556" s="91" customFormat="1"/>
    <row r="557" s="91" customFormat="1"/>
    <row r="558" s="91" customFormat="1"/>
    <row r="559" s="91" customFormat="1"/>
    <row r="560" s="91" customFormat="1"/>
    <row r="561" s="91" customFormat="1"/>
    <row r="562" s="91" customFormat="1"/>
    <row r="563" s="91" customFormat="1"/>
    <row r="564" s="91" customFormat="1"/>
    <row r="565" s="91" customFormat="1"/>
  </sheetData>
  <sheetProtection algorithmName="SHA-512" hashValue="mlb0YdgJY7AW+EjSFdntz0oCUqEAPQCYgW/v4SOv1wCnG9sdNQW6tZoDxCEpiJMGI6NU9oHwwtSAcJt3p1ASxA==" saltValue="2DuytnJ3O5mTtt5U7Q6pgA==" spinCount="100000" sheet="1" objects="1" scenarios="1"/>
  <mergeCells count="11">
    <mergeCell ref="A27:A29"/>
    <mergeCell ref="A30:A31"/>
    <mergeCell ref="A32:A34"/>
    <mergeCell ref="A35:A37"/>
    <mergeCell ref="A38:A39"/>
    <mergeCell ref="A8:A13"/>
    <mergeCell ref="A14:A16"/>
    <mergeCell ref="A17:A18"/>
    <mergeCell ref="A19:A21"/>
    <mergeCell ref="A24:A26"/>
    <mergeCell ref="A22:A23"/>
  </mergeCells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L695"/>
  <sheetViews>
    <sheetView topLeftCell="A7" zoomScaleNormal="100" workbookViewId="0">
      <selection activeCell="C7" sqref="A7:C7"/>
    </sheetView>
  </sheetViews>
  <sheetFormatPr baseColWidth="10" defaultRowHeight="13"/>
  <cols>
    <col min="1" max="1" width="23.5" style="77" customWidth="1"/>
    <col min="2" max="2" width="14.1640625" style="77" customWidth="1"/>
    <col min="3" max="3" width="15.5" style="77" customWidth="1"/>
    <col min="4" max="21" width="12.1640625" style="77" customWidth="1"/>
    <col min="22" max="23" width="12.1640625" style="77" hidden="1" customWidth="1"/>
    <col min="24" max="37" width="12.1640625" style="77" customWidth="1"/>
    <col min="38" max="16384" width="10.83203125" style="77"/>
  </cols>
  <sheetData>
    <row r="1" spans="1:142" ht="14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</row>
    <row r="2" spans="1:142" ht="14">
      <c r="A2" s="78" t="s">
        <v>18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</row>
    <row r="3" spans="1:142" ht="15" thickBo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57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</row>
    <row r="8" spans="1:142" ht="23" customHeight="1">
      <c r="A8" s="431" t="str">
        <f>'NSW Apr 2016'!D2</f>
        <v>Jemena Sydney</v>
      </c>
      <c r="B8" s="86" t="str">
        <f>'NSW Apr 2016'!F2</f>
        <v>AGL</v>
      </c>
      <c r="C8" s="86" t="str">
        <f>'NSW Apr 2016'!G2</f>
        <v>Regulated</v>
      </c>
      <c r="D8" s="119">
        <f>365*'NSW Apr 2016'!H2/100</f>
        <v>232.32249999999999</v>
      </c>
      <c r="E8" s="120">
        <f>IF($C$5*'NSW Apr 2016'!AK2/'NSW Apr 2016'!AI2&gt;='NSW Apr 2016'!J2,('NSW Apr 2016'!J2*'NSW Apr 2016'!O2/100)*'NSW Apr 2016'!AI2,($C$5*'NSW Apr 2016'!AK2/'NSW Apr 2016'!AI2*'NSW Apr 2016'!O2/100)*'NSW Apr 2016'!AI2)</f>
        <v>137.41364999999999</v>
      </c>
      <c r="F8" s="121">
        <f>IF($C$5*'NSW Apr 2016'!AK2/'NSW Apr 2016'!AI2&lt;'NSW Apr 2016'!J2,0,IF($C$5*'NSW Apr 2016'!AK2/'NSW Apr 2016'!AI2&lt;='NSW Apr 2016'!K2,($C$5*'NSW Apr 2016'!AK2/'NSW Apr 2016'!AI2-'NSW Apr 2016'!J2)*('NSW Apr 2016'!P2/100)*'NSW Apr 2016'!AI2,('NSW Apr 2016'!K2-'NSW Apr 2016'!J2)*('NSW Apr 2016'!P2/100)*'NSW Apr 2016'!AI2))</f>
        <v>92.31204000000001</v>
      </c>
      <c r="G8" s="119">
        <f>IF($C$5*'NSW Apr 2016'!AK2/'NSW Apr 2016'!AI2&lt;'NSW Apr 2016'!K2,0,IF($C$5*'NSW Apr 2016'!AK2/'NSW Apr 2016'!AI2&lt;='NSW Apr 2016'!L2,($C$5*'NSW Apr 2016'!AK2/'NSW Apr 2016'!AI2-'NSW Apr 2016'!K2)*('NSW Apr 2016'!Q2/100)*'NSW Apr 2016'!AI2,('NSW Apr 2016'!L2-'NSW Apr 2016'!K2)*('NSW Apr 2016'!Q2/100)*'NSW Apr 2016'!AI2))</f>
        <v>206.30147999999997</v>
      </c>
      <c r="H8" s="120">
        <f>IF($C$5*'NSW Apr 2016'!AK2/'NSW Apr 2016'!AI2&lt;'NSW Apr 2016'!L2,0,IF($C$5*'NSW Apr 2016'!AK2/'NSW Apr 2016'!AI2&lt;='NSW Apr 2016'!M2,($C$5*'NSW Apr 2016'!AK2/'NSW Apr 2016'!AI2-'NSW Apr 2016'!L2)*('NSW Apr 2016'!R2/100)*'NSW Apr 2016'!AI2,('NSW Apr 2016'!M2-'NSW Apr 2016'!L2)*('NSW Apr 2016'!R2/100)*'NSW Apr 2016'!AI2))</f>
        <v>773.31425000000013</v>
      </c>
      <c r="I8" s="120">
        <f>IF($C$5*'NSW Apr 2016'!AK2/'NSW Apr 2016'!AI2&lt;'NSW Apr 2016'!M2,0,IF($C$5*'NSW Apr 2016'!AK2/'NSW Apr 2016'!AI2&lt;='NSW Apr 2016'!N2,($C$5*'NSW Apr 2016'!AK2/'NSW Apr 2016'!AI2-'NSW Apr 2016'!M2)*('NSW Apr 2016'!S2/100)*'NSW Apr 2016'!AI2,('NSW Apr 2016'!N2-'NSW Apr 2016'!M2)*('NSW Apr 2016'!S2/100)*'NSW Apr 2016'!AI2))</f>
        <v>0</v>
      </c>
      <c r="J8" s="119">
        <f>IF(($C$5*'NSW Apr 2016'!AK2/'NSW Apr 2016'!AI2&gt;'NSW Apr 2016'!N2),($C$5*'NSW Apr 2016'!AK2/'NSW Apr 2016'!AI2-'NSW Apr 2016'!N2)*'NSW Apr 2016'!T2/100*'NSW Apr 2016'!AI2,0)</f>
        <v>0</v>
      </c>
      <c r="K8" s="119">
        <f>IF($C$5*'NSW Apr 2016'!AL2/'NSW Apr 2016'!AJ2&gt;='NSW Apr 2016'!J2,('NSW Apr 2016'!J2*'NSW Apr 2016'!U2/100)*'NSW Apr 2016'!AJ2,($C$5*'NSW Apr 2016'!AL2/'NSW Apr 2016'!AJ2*'NSW Apr 2016'!U2/100)*'NSW Apr 2016'!AJ2)</f>
        <v>137.41364999999999</v>
      </c>
      <c r="L8" s="119">
        <f>IF($C$5*'NSW Apr 2016'!AL2/'NSW Apr 2016'!AJ2&lt;'NSW Apr 2016'!J2,0,IF($C$5*'NSW Apr 2016'!AL2/'NSW Apr 2016'!AJ2&lt;='NSW Apr 2016'!K2,($C$5*'NSW Apr 2016'!AL2/'NSW Apr 2016'!AJ2-'NSW Apr 2016'!J2)*('NSW Apr 2016'!V2/100)*'NSW Apr 2016'!AJ2,('NSW Apr 2016'!K2-'NSW Apr 2016'!J2)*('NSW Apr 2016'!V2/100)*'NSW Apr 2016'!AJ2))</f>
        <v>92.31204000000001</v>
      </c>
      <c r="M8" s="119">
        <f>IF($C$5*'NSW Apr 2016'!AL2/'NSW Apr 2016'!AJ2&lt;'NSW Apr 2016'!K2,0,IF($C$5*'NSW Apr 2016'!AL2/'NSW Apr 2016'!AJ2&lt;='NSW Apr 2016'!L2,($C$5*'NSW Apr 2016'!AL2/'NSW Apr 2016'!AJ2-'NSW Apr 2016'!K2)*('NSW Apr 2016'!W2/100)*'NSW Apr 2016'!AJ2,('NSW Apr 2016'!L2-'NSW Apr 2016'!K2)*('NSW Apr 2016'!W2/100)*'NSW Apr 2016'!AJ2))</f>
        <v>206.30147999999997</v>
      </c>
      <c r="N8" s="119">
        <f>IF($C$5*'NSW Apr 2016'!AL2/'NSW Apr 2016'!AJ2&lt;'NSW Apr 2016'!L2,0,IF($C$5*'NSW Apr 2016'!AL2/'NSW Apr 2016'!AJ2&lt;='NSW Apr 2016'!M2,($C$5*'NSW Apr 2016'!AL2/'NSW Apr 2016'!AJ2-'NSW Apr 2016'!L2)*('NSW Apr 2016'!X2/100)*'NSW Apr 2016'!AJ2,('NSW Apr 2016'!M2-'NSW Apr 2016'!L2)*('NSW Apr 2016'!X2/100)*'NSW Apr 2016'!AJ2))</f>
        <v>773.31425000000013</v>
      </c>
      <c r="O8" s="119">
        <f>IF($C$5*'NSW Apr 2016'!AL2/'NSW Apr 2016'!AJ2&lt;'NSW Apr 2016'!M2,0,IF($C$5*'NSW Apr 2016'!AL2/'NSW Apr 2016'!AJ2&lt;='NSW Apr 2016'!N2,($C$5*'NSW Apr 2016'!AL2/'NSW Apr 2016'!AJ2-'NSW Apr 2016'!M2)*('NSW Apr 2016'!Y2/100)*'NSW Apr 2016'!AJ2,('NSW Apr 2016'!N2-'NSW Apr 2016'!M2)*('NSW Apr 2016'!Y2/100)*'NSW Apr 2016'!AJ2))</f>
        <v>0</v>
      </c>
      <c r="P8" s="119">
        <f>IF(($C$5*'NSW Apr 2016'!AL2/'NSW Apr 2016'!AJ2&gt;'NSW Apr 2016'!N2),($C$5*'NSW Apr 2016'!AL2/'NSW Apr 2016'!AJ2-'NSW Apr 2016'!N2)*'NSW Apr 2016'!Z2/100*'NSW Apr 2016'!AJ3,0)</f>
        <v>0</v>
      </c>
      <c r="Q8" s="122">
        <f>SUM(D8:P8)</f>
        <v>2651.0053399999997</v>
      </c>
      <c r="R8" s="86">
        <f>'NSW Apr 2016'!AM2</f>
        <v>0</v>
      </c>
      <c r="S8" s="86">
        <f>'NSW Apr 2016'!AN2</f>
        <v>0</v>
      </c>
      <c r="T8" s="86">
        <f>'NSW Apr 2016'!AO2</f>
        <v>0</v>
      </c>
      <c r="U8" s="86">
        <f>'NSW Apr 2016'!AP2</f>
        <v>0</v>
      </c>
      <c r="V8" s="123">
        <f>Q8</f>
        <v>2651.0053399999997</v>
      </c>
      <c r="W8" s="123">
        <f>V8</f>
        <v>2651.0053399999997</v>
      </c>
      <c r="X8" s="122">
        <f>V8*1.1</f>
        <v>2916.1058739999999</v>
      </c>
      <c r="Y8" s="122">
        <f>W8*1.1</f>
        <v>2916.1058739999999</v>
      </c>
      <c r="Z8" s="124">
        <f>'NSW Apr 2016'!AW2</f>
        <v>0</v>
      </c>
      <c r="AA8" s="125" t="str">
        <f>'NSW Apr 2016'!AX2</f>
        <v>n</v>
      </c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</row>
    <row r="9" spans="1:142" ht="23" customHeight="1">
      <c r="A9" s="431"/>
      <c r="B9" s="86" t="str">
        <f>'NSW Apr 2016'!F3</f>
        <v>AGL</v>
      </c>
      <c r="C9" s="86" t="str">
        <f>'NSW Apr 2016'!G3</f>
        <v>Business Savers</v>
      </c>
      <c r="D9" s="119">
        <f>365*'NSW Apr 2016'!H3/100</f>
        <v>232.32249999999999</v>
      </c>
      <c r="E9" s="120">
        <f>IF($C$5*'NSW Apr 2016'!AK3/'NSW Apr 2016'!AI3&gt;='NSW Apr 2016'!J3,('NSW Apr 2016'!J3*'NSW Apr 2016'!O3/100)*'NSW Apr 2016'!AI3,($C$5*'NSW Apr 2016'!AK3/'NSW Apr 2016'!AI3*'NSW Apr 2016'!O3/100)*'NSW Apr 2016'!AI3)</f>
        <v>137.41364999999999</v>
      </c>
      <c r="F9" s="121">
        <f>IF($C$5*'NSW Apr 2016'!AK3/'NSW Apr 2016'!AI3&lt;'NSW Apr 2016'!J3,0,IF($C$5*'NSW Apr 2016'!AK3/'NSW Apr 2016'!AI3&lt;='NSW Apr 2016'!K3,($C$5*'NSW Apr 2016'!AK3/'NSW Apr 2016'!AI3-'NSW Apr 2016'!J3)*('NSW Apr 2016'!P3/100)*'NSW Apr 2016'!AI3,('NSW Apr 2016'!K3-'NSW Apr 2016'!J3)*('NSW Apr 2016'!P3/100)*'NSW Apr 2016'!AI3))</f>
        <v>92.31204000000001</v>
      </c>
      <c r="G9" s="119">
        <f>IF($C$5*'NSW Apr 2016'!AK3/'NSW Apr 2016'!AI3&lt;'NSW Apr 2016'!K3,0,IF($C$5*'NSW Apr 2016'!AK3/'NSW Apr 2016'!AI3&lt;='NSW Apr 2016'!L3,($C$5*'NSW Apr 2016'!AK3/'NSW Apr 2016'!AI3-'NSW Apr 2016'!K3)*('NSW Apr 2016'!Q3/100)*'NSW Apr 2016'!AI3,('NSW Apr 2016'!L3-'NSW Apr 2016'!K3)*('NSW Apr 2016'!Q3/100)*'NSW Apr 2016'!AI3))</f>
        <v>206.30147999999997</v>
      </c>
      <c r="H9" s="120">
        <f>IF($C$5*'NSW Apr 2016'!AK3/'NSW Apr 2016'!AI3&lt;'NSW Apr 2016'!L3,0,IF($C$5*'NSW Apr 2016'!AK3/'NSW Apr 2016'!AI3&lt;='NSW Apr 2016'!M3,($C$5*'NSW Apr 2016'!AK3/'NSW Apr 2016'!AI3-'NSW Apr 2016'!L3)*('NSW Apr 2016'!R3/100)*'NSW Apr 2016'!AI3,('NSW Apr 2016'!M3-'NSW Apr 2016'!L3)*('NSW Apr 2016'!R3/100)*'NSW Apr 2016'!AI3))</f>
        <v>773.31425000000013</v>
      </c>
      <c r="I9" s="120">
        <f>IF($C$5*'NSW Apr 2016'!AK3/'NSW Apr 2016'!AI3&lt;'NSW Apr 2016'!M3,0,IF($C$5*'NSW Apr 2016'!AK3/'NSW Apr 2016'!AI3&lt;='NSW Apr 2016'!N3,($C$5*'NSW Apr 2016'!AK3/'NSW Apr 2016'!AI3-'NSW Apr 2016'!M3)*('NSW Apr 2016'!S3/100)*'NSW Apr 2016'!AI3,('NSW Apr 2016'!N3-'NSW Apr 2016'!M3)*('NSW Apr 2016'!S3/100)*'NSW Apr 2016'!AI3))</f>
        <v>0</v>
      </c>
      <c r="J9" s="119">
        <f>IF(($C$5*'NSW Apr 2016'!AK3/'NSW Apr 2016'!AI3&gt;'NSW Apr 2016'!N3),($C$5*'NSW Apr 2016'!AK3/'NSW Apr 2016'!AI3-'NSW Apr 2016'!N3)*'NSW Apr 2016'!T3/100*'NSW Apr 2016'!AI3,0)</f>
        <v>0</v>
      </c>
      <c r="K9" s="119">
        <f>IF($C$5*'NSW Apr 2016'!AL3/'NSW Apr 2016'!AJ3&gt;='NSW Apr 2016'!J3,('NSW Apr 2016'!J3*'NSW Apr 2016'!U3/100)*'NSW Apr 2016'!AJ3,($C$5*'NSW Apr 2016'!AL3/'NSW Apr 2016'!AJ3*'NSW Apr 2016'!U3/100)*'NSW Apr 2016'!AJ3)</f>
        <v>137.41364999999999</v>
      </c>
      <c r="L9" s="119">
        <f>IF($C$5*'NSW Apr 2016'!AL3/'NSW Apr 2016'!AJ3&lt;'NSW Apr 2016'!J3,0,IF($C$5*'NSW Apr 2016'!AL3/'NSW Apr 2016'!AJ3&lt;='NSW Apr 2016'!K3,($C$5*'NSW Apr 2016'!AL3/'NSW Apr 2016'!AJ3-'NSW Apr 2016'!J3)*('NSW Apr 2016'!V3/100)*'NSW Apr 2016'!AJ3,('NSW Apr 2016'!K3-'NSW Apr 2016'!J3)*('NSW Apr 2016'!V3/100)*'NSW Apr 2016'!AJ3))</f>
        <v>92.31204000000001</v>
      </c>
      <c r="M9" s="119">
        <f>IF($C$5*'NSW Apr 2016'!AL3/'NSW Apr 2016'!AJ3&lt;'NSW Apr 2016'!K3,0,IF($C$5*'NSW Apr 2016'!AL3/'NSW Apr 2016'!AJ3&lt;='NSW Apr 2016'!L3,($C$5*'NSW Apr 2016'!AL3/'NSW Apr 2016'!AJ3-'NSW Apr 2016'!K3)*('NSW Apr 2016'!W3/100)*'NSW Apr 2016'!AJ3,('NSW Apr 2016'!L3-'NSW Apr 2016'!K3)*('NSW Apr 2016'!W3/100)*'NSW Apr 2016'!AJ3))</f>
        <v>206.30147999999997</v>
      </c>
      <c r="N9" s="119">
        <f>IF($C$5*'NSW Apr 2016'!AL3/'NSW Apr 2016'!AJ3&lt;'NSW Apr 2016'!L3,0,IF($C$5*'NSW Apr 2016'!AL3/'NSW Apr 2016'!AJ3&lt;='NSW Apr 2016'!M3,($C$5*'NSW Apr 2016'!AL3/'NSW Apr 2016'!AJ3-'NSW Apr 2016'!L3)*('NSW Apr 2016'!X3/100)*'NSW Apr 2016'!AJ3,('NSW Apr 2016'!M3-'NSW Apr 2016'!L3)*('NSW Apr 2016'!X3/100)*'NSW Apr 2016'!AJ3))</f>
        <v>773.31425000000013</v>
      </c>
      <c r="O9" s="119">
        <f>IF($C$5*'NSW Apr 2016'!AL3/'NSW Apr 2016'!AJ3&lt;'NSW Apr 2016'!M3,0,IF($C$5*'NSW Apr 2016'!AL3/'NSW Apr 2016'!AJ3&lt;='NSW Apr 2016'!N3,($C$5*'NSW Apr 2016'!AL3/'NSW Apr 2016'!AJ3-'NSW Apr 2016'!M3)*('NSW Apr 2016'!Y3/100)*'NSW Apr 2016'!AJ3,('NSW Apr 2016'!N3-'NSW Apr 2016'!M3)*('NSW Apr 2016'!Y3/100)*'NSW Apr 2016'!AJ3))</f>
        <v>0</v>
      </c>
      <c r="P9" s="119">
        <f>IF(($C$5*'NSW Apr 2016'!AL3/'NSW Apr 2016'!AJ3&gt;'NSW Apr 2016'!N3),($C$5*'NSW Apr 2016'!AL3/'NSW Apr 2016'!AJ3-'NSW Apr 2016'!N3)*'NSW Apr 2016'!Z3/100*'NSW Apr 2016'!AJ4,0)</f>
        <v>0</v>
      </c>
      <c r="Q9" s="122">
        <f>SUM(D9:P9)</f>
        <v>2651.0053399999997</v>
      </c>
      <c r="R9" s="86">
        <f>'NSW Apr 2016'!AM3</f>
        <v>0</v>
      </c>
      <c r="S9" s="86">
        <f>'NSW Apr 2016'!AN3</f>
        <v>14</v>
      </c>
      <c r="T9" s="86">
        <f>'NSW Apr 2016'!AO3</f>
        <v>0</v>
      </c>
      <c r="U9" s="86">
        <f>'NSW Apr 2016'!AP3</f>
        <v>0</v>
      </c>
      <c r="V9" s="122">
        <f>(Q9-(Q9-D9)*S9/100)</f>
        <v>2312.3897423999997</v>
      </c>
      <c r="W9" s="122">
        <f>V9</f>
        <v>2312.3897423999997</v>
      </c>
      <c r="X9" s="122">
        <f t="shared" ref="X9:X37" si="0">V9*1.1</f>
        <v>2543.6287166399998</v>
      </c>
      <c r="Y9" s="122">
        <f t="shared" ref="Y9:Y37" si="1">W9*1.1</f>
        <v>2543.6287166399998</v>
      </c>
      <c r="Z9" s="124">
        <f>'NSW Apr 2016'!AW3</f>
        <v>0</v>
      </c>
      <c r="AA9" s="125" t="str">
        <f>'NSW Apr 2016'!AX3</f>
        <v>n</v>
      </c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</row>
    <row r="10" spans="1:142" s="85" customFormat="1" ht="23" customHeight="1">
      <c r="A10" s="431"/>
      <c r="B10" s="86" t="str">
        <f>'NSW Apr 2016'!F4</f>
        <v>Covau</v>
      </c>
      <c r="C10" s="86" t="str">
        <f>'NSW Apr 2016'!G4</f>
        <v>Freedom Saver</v>
      </c>
      <c r="D10" s="119">
        <f>365*'NSW Apr 2016'!H4/100</f>
        <v>232.32249999999999</v>
      </c>
      <c r="E10" s="120">
        <f>IF($C$5*'NSW Apr 2016'!AK4/'NSW Apr 2016'!AI4&gt;='NSW Apr 2016'!J4,('NSW Apr 2016'!J4*'NSW Apr 2016'!O4/100)*'NSW Apr 2016'!AI4,($C$5*'NSW Apr 2016'!AK4/'NSW Apr 2016'!AI4*'NSW Apr 2016'!O4/100)*'NSW Apr 2016'!AI4)</f>
        <v>137.6001</v>
      </c>
      <c r="F10" s="121">
        <f>IF($C$5*'NSW Apr 2016'!AK4/'NSW Apr 2016'!AI4&lt;'NSW Apr 2016'!J4,0,IF($C$5*'NSW Apr 2016'!AK4/'NSW Apr 2016'!AI4&lt;='NSW Apr 2016'!K4,($C$5*'NSW Apr 2016'!AK4/'NSW Apr 2016'!AI4-'NSW Apr 2016'!J4)*('NSW Apr 2016'!P4/100)*'NSW Apr 2016'!AI4,('NSW Apr 2016'!K4-'NSW Apr 2016'!J4)*('NSW Apr 2016'!P4/100)*'NSW Apr 2016'!AI4))</f>
        <v>92.458799999999997</v>
      </c>
      <c r="G10" s="119">
        <f>IF($C$5*'NSW Apr 2016'!AK4/'NSW Apr 2016'!AI4&lt;'NSW Apr 2016'!K4,0,IF($C$5*'NSW Apr 2016'!AK4/'NSW Apr 2016'!AI4&lt;='NSW Apr 2016'!L4,($C$5*'NSW Apr 2016'!AK4/'NSW Apr 2016'!AI4-'NSW Apr 2016'!K4)*('NSW Apr 2016'!Q4/100)*'NSW Apr 2016'!AI4,('NSW Apr 2016'!L4-'NSW Apr 2016'!K4)*('NSW Apr 2016'!Q4/100)*'NSW Apr 2016'!AI4))</f>
        <v>205.94639999999998</v>
      </c>
      <c r="H10" s="120">
        <f>IF($C$5*'NSW Apr 2016'!AK4/'NSW Apr 2016'!AI4&lt;'NSW Apr 2016'!L4,0,IF($C$5*'NSW Apr 2016'!AK4/'NSW Apr 2016'!AI4&lt;='NSW Apr 2016'!M4,($C$5*'NSW Apr 2016'!AK4/'NSW Apr 2016'!AI4-'NSW Apr 2016'!L4)*('NSW Apr 2016'!R4/100)*'NSW Apr 2016'!AI4,('NSW Apr 2016'!M4-'NSW Apr 2016'!L4)*('NSW Apr 2016'!R4/100)*'NSW Apr 2016'!AI4))</f>
        <v>772.30250000000001</v>
      </c>
      <c r="I10" s="120">
        <f>IF($C$5*'NSW Apr 2016'!AK4/'NSW Apr 2016'!AI4&lt;'NSW Apr 2016'!M4,0,IF($C$5*'NSW Apr 2016'!AK4/'NSW Apr 2016'!AI4&lt;='NSW Apr 2016'!N4,($C$5*'NSW Apr 2016'!AK4/'NSW Apr 2016'!AI4-'NSW Apr 2016'!M4)*('NSW Apr 2016'!S4/100)*'NSW Apr 2016'!AI4,('NSW Apr 2016'!N4-'NSW Apr 2016'!M4)*('NSW Apr 2016'!S4/100)*'NSW Apr 2016'!AI4))</f>
        <v>0</v>
      </c>
      <c r="J10" s="119">
        <f>IF(($C$5*'NSW Apr 2016'!AK4/'NSW Apr 2016'!AI4&gt;'NSW Apr 2016'!N4),($C$5*'NSW Apr 2016'!AK4/'NSW Apr 2016'!AI4-'NSW Apr 2016'!N4)*'NSW Apr 2016'!T4/100*'NSW Apr 2016'!AI4,0)</f>
        <v>0</v>
      </c>
      <c r="K10" s="119">
        <f>IF($C$5*'NSW Apr 2016'!AL4/'NSW Apr 2016'!AJ4&gt;='NSW Apr 2016'!J4,('NSW Apr 2016'!J4*'NSW Apr 2016'!U4/100)*'NSW Apr 2016'!AJ4,($C$5*'NSW Apr 2016'!AL4/'NSW Apr 2016'!AJ4*'NSW Apr 2016'!U4/100)*'NSW Apr 2016'!AJ4)</f>
        <v>137.6001</v>
      </c>
      <c r="L10" s="119">
        <f>IF($C$5*'NSW Apr 2016'!AL4/'NSW Apr 2016'!AJ4&lt;'NSW Apr 2016'!J4,0,IF($C$5*'NSW Apr 2016'!AL4/'NSW Apr 2016'!AJ4&lt;='NSW Apr 2016'!K4,($C$5*'NSW Apr 2016'!AL4/'NSW Apr 2016'!AJ4-'NSW Apr 2016'!J4)*('NSW Apr 2016'!V4/100)*'NSW Apr 2016'!AJ4,('NSW Apr 2016'!K4-'NSW Apr 2016'!J4)*('NSW Apr 2016'!V4/100)*'NSW Apr 2016'!AJ4))</f>
        <v>92.458799999999997</v>
      </c>
      <c r="M10" s="119">
        <f>IF($C$5*'NSW Apr 2016'!AL4/'NSW Apr 2016'!AJ4&lt;'NSW Apr 2016'!K4,0,IF($C$5*'NSW Apr 2016'!AL4/'NSW Apr 2016'!AJ4&lt;='NSW Apr 2016'!L4,($C$5*'NSW Apr 2016'!AL4/'NSW Apr 2016'!AJ4-'NSW Apr 2016'!K4)*('NSW Apr 2016'!W4/100)*'NSW Apr 2016'!AJ4,('NSW Apr 2016'!L4-'NSW Apr 2016'!K4)*('NSW Apr 2016'!W4/100)*'NSW Apr 2016'!AJ4))</f>
        <v>205.94639999999998</v>
      </c>
      <c r="N10" s="119">
        <f>IF($C$5*'NSW Apr 2016'!AL4/'NSW Apr 2016'!AJ4&lt;'NSW Apr 2016'!L4,0,IF($C$5*'NSW Apr 2016'!AL4/'NSW Apr 2016'!AJ4&lt;='NSW Apr 2016'!M4,($C$5*'NSW Apr 2016'!AL4/'NSW Apr 2016'!AJ4-'NSW Apr 2016'!L4)*('NSW Apr 2016'!X4/100)*'NSW Apr 2016'!AJ4,('NSW Apr 2016'!M4-'NSW Apr 2016'!L4)*('NSW Apr 2016'!X4/100)*'NSW Apr 2016'!AJ4))</f>
        <v>772.30250000000001</v>
      </c>
      <c r="O10" s="119">
        <f>IF($C$5*'NSW Apr 2016'!AL4/'NSW Apr 2016'!AJ4&lt;'NSW Apr 2016'!M4,0,IF($C$5*'NSW Apr 2016'!AL4/'NSW Apr 2016'!AJ4&lt;='NSW Apr 2016'!N4,($C$5*'NSW Apr 2016'!AL4/'NSW Apr 2016'!AJ4-'NSW Apr 2016'!M4)*('NSW Apr 2016'!Y4/100)*'NSW Apr 2016'!AJ4,('NSW Apr 2016'!N4-'NSW Apr 2016'!M4)*('NSW Apr 2016'!Y4/100)*'NSW Apr 2016'!AJ4))</f>
        <v>0</v>
      </c>
      <c r="P10" s="119">
        <f>IF(($C$5*'NSW Apr 2016'!AL4/'NSW Apr 2016'!AJ4&gt;'NSW Apr 2016'!N4),($C$5*'NSW Apr 2016'!AL4/'NSW Apr 2016'!AJ4-'NSW Apr 2016'!N4)*'NSW Apr 2016'!Z4/100*'NSW Apr 2016'!AJ5,0)</f>
        <v>0</v>
      </c>
      <c r="Q10" s="122">
        <f t="shared" ref="Q10:Q37" si="2">SUM(D10:P10)</f>
        <v>2648.9380999999998</v>
      </c>
      <c r="R10" s="86">
        <f>'NSW Apr 2016'!AM4</f>
        <v>0</v>
      </c>
      <c r="S10" s="86">
        <f>'NSW Apr 2016'!AN4</f>
        <v>0</v>
      </c>
      <c r="T10" s="86">
        <f>'NSW Apr 2016'!AO4</f>
        <v>0</v>
      </c>
      <c r="U10" s="86">
        <f>'NSW Apr 2016'!AP4</f>
        <v>18</v>
      </c>
      <c r="V10" s="122">
        <f>Q10</f>
        <v>2648.9380999999998</v>
      </c>
      <c r="W10" s="122">
        <f>(V10-(V10-D10)*U10/100)</f>
        <v>2213.9472919999998</v>
      </c>
      <c r="X10" s="122">
        <f t="shared" si="0"/>
        <v>2913.8319099999999</v>
      </c>
      <c r="Y10" s="122">
        <f t="shared" si="1"/>
        <v>2435.3420212000001</v>
      </c>
      <c r="Z10" s="124">
        <f>'NSW Apr 2016'!AW4</f>
        <v>0</v>
      </c>
      <c r="AA10" s="125" t="str">
        <f>'NSW Apr 2016'!AX4</f>
        <v>n</v>
      </c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</row>
    <row r="11" spans="1:142" ht="23" customHeight="1">
      <c r="A11" s="431"/>
      <c r="B11" s="86" t="str">
        <f>'NSW Apr 2016'!F5</f>
        <v>EnergyAustralia</v>
      </c>
      <c r="C11" s="86" t="str">
        <f>'NSW Apr 2016'!G5</f>
        <v xml:space="preserve">Everyday Saver </v>
      </c>
      <c r="D11" s="119">
        <f>365*'NSW Apr 2016'!H5/100</f>
        <v>232.32249999999999</v>
      </c>
      <c r="E11" s="120">
        <f>IF($C$5*'NSW Apr 2016'!AK5/'NSW Apr 2016'!AI5&gt;='NSW Apr 2016'!J5,('NSW Apr 2016'!J5*'NSW Apr 2016'!O5/100)*'NSW Apr 2016'!AI5,($C$5*'NSW Apr 2016'!AK5/'NSW Apr 2016'!AI5*'NSW Apr 2016'!O5/100)*'NSW Apr 2016'!AI5)</f>
        <v>137.41364999999999</v>
      </c>
      <c r="F11" s="121">
        <f>IF($C$5*'NSW Apr 2016'!AK5/'NSW Apr 2016'!AI5&lt;'NSW Apr 2016'!J5,0,IF($C$5*'NSW Apr 2016'!AK5/'NSW Apr 2016'!AI5&lt;='NSW Apr 2016'!K5,($C$5*'NSW Apr 2016'!AK5/'NSW Apr 2016'!AI5-'NSW Apr 2016'!J5)*('NSW Apr 2016'!P5/100)*'NSW Apr 2016'!AI5,('NSW Apr 2016'!K5-'NSW Apr 2016'!J5)*('NSW Apr 2016'!P5/100)*'NSW Apr 2016'!AI5))</f>
        <v>92.31204000000001</v>
      </c>
      <c r="G11" s="119">
        <f>IF($C$5*'NSW Apr 2016'!AK5/'NSW Apr 2016'!AI5&lt;'NSW Apr 2016'!K5,0,IF($C$5*'NSW Apr 2016'!AK5/'NSW Apr 2016'!AI5&lt;='NSW Apr 2016'!L5,($C$5*'NSW Apr 2016'!AK5/'NSW Apr 2016'!AI5-'NSW Apr 2016'!K5)*('NSW Apr 2016'!Q5/100)*'NSW Apr 2016'!AI5,('NSW Apr 2016'!L5-'NSW Apr 2016'!K5)*('NSW Apr 2016'!Q5/100)*'NSW Apr 2016'!AI5))</f>
        <v>206.30147999999997</v>
      </c>
      <c r="H11" s="120">
        <f>IF($C$5*'NSW Apr 2016'!AK5/'NSW Apr 2016'!AI5&lt;'NSW Apr 2016'!L5,0,IF($C$5*'NSW Apr 2016'!AK5/'NSW Apr 2016'!AI5&lt;='NSW Apr 2016'!M5,($C$5*'NSW Apr 2016'!AK5/'NSW Apr 2016'!AI5-'NSW Apr 2016'!L5)*('NSW Apr 2016'!R5/100)*'NSW Apr 2016'!AI5,('NSW Apr 2016'!M5-'NSW Apr 2016'!L5)*('NSW Apr 2016'!R5/100)*'NSW Apr 2016'!AI5))</f>
        <v>773.31425000000013</v>
      </c>
      <c r="I11" s="120">
        <f>IF($C$5*'NSW Apr 2016'!AK5/'NSW Apr 2016'!AI5&lt;'NSW Apr 2016'!M5,0,IF($C$5*'NSW Apr 2016'!AK5/'NSW Apr 2016'!AI5&lt;='NSW Apr 2016'!N5,($C$5*'NSW Apr 2016'!AK5/'NSW Apr 2016'!AI5-'NSW Apr 2016'!M5)*('NSW Apr 2016'!S5/100)*'NSW Apr 2016'!AI5,('NSW Apr 2016'!N5-'NSW Apr 2016'!M5)*('NSW Apr 2016'!S5/100)*'NSW Apr 2016'!AI5))</f>
        <v>0</v>
      </c>
      <c r="J11" s="119">
        <f>IF(($C$5*'NSW Apr 2016'!AK5/'NSW Apr 2016'!AI5&gt;'NSW Apr 2016'!N5),($C$5*'NSW Apr 2016'!AK5/'NSW Apr 2016'!AI5-'NSW Apr 2016'!N5)*'NSW Apr 2016'!T5/100*'NSW Apr 2016'!AI5,0)</f>
        <v>0</v>
      </c>
      <c r="K11" s="119">
        <f>IF($C$5*'NSW Apr 2016'!AL5/'NSW Apr 2016'!AJ5&gt;='NSW Apr 2016'!J5,('NSW Apr 2016'!J5*'NSW Apr 2016'!U5/100)*'NSW Apr 2016'!AJ5,($C$5*'NSW Apr 2016'!AL5/'NSW Apr 2016'!AJ5*'NSW Apr 2016'!U5/100)*'NSW Apr 2016'!AJ5)</f>
        <v>137.41364999999999</v>
      </c>
      <c r="L11" s="119">
        <f>IF($C$5*'NSW Apr 2016'!AL5/'NSW Apr 2016'!AJ5&lt;'NSW Apr 2016'!J5,0,IF($C$5*'NSW Apr 2016'!AL5/'NSW Apr 2016'!AJ5&lt;='NSW Apr 2016'!K5,($C$5*'NSW Apr 2016'!AL5/'NSW Apr 2016'!AJ5-'NSW Apr 2016'!J5)*('NSW Apr 2016'!V5/100)*'NSW Apr 2016'!AJ5,('NSW Apr 2016'!K5-'NSW Apr 2016'!J5)*('NSW Apr 2016'!V5/100)*'NSW Apr 2016'!AJ5))</f>
        <v>92.31204000000001</v>
      </c>
      <c r="M11" s="119">
        <f>IF($C$5*'NSW Apr 2016'!AL5/'NSW Apr 2016'!AJ5&lt;'NSW Apr 2016'!K5,0,IF($C$5*'NSW Apr 2016'!AL5/'NSW Apr 2016'!AJ5&lt;='NSW Apr 2016'!L5,($C$5*'NSW Apr 2016'!AL5/'NSW Apr 2016'!AJ5-'NSW Apr 2016'!K5)*('NSW Apr 2016'!W5/100)*'NSW Apr 2016'!AJ5,('NSW Apr 2016'!L5-'NSW Apr 2016'!K5)*('NSW Apr 2016'!W5/100)*'NSW Apr 2016'!AJ5))</f>
        <v>206.30147999999997</v>
      </c>
      <c r="N11" s="119">
        <f>IF($C$5*'NSW Apr 2016'!AL5/'NSW Apr 2016'!AJ5&lt;'NSW Apr 2016'!L5,0,IF($C$5*'NSW Apr 2016'!AL5/'NSW Apr 2016'!AJ5&lt;='NSW Apr 2016'!M5,($C$5*'NSW Apr 2016'!AL5/'NSW Apr 2016'!AJ5-'NSW Apr 2016'!L5)*('NSW Apr 2016'!X5/100)*'NSW Apr 2016'!AJ5,('NSW Apr 2016'!M5-'NSW Apr 2016'!L5)*('NSW Apr 2016'!X5/100)*'NSW Apr 2016'!AJ5))</f>
        <v>773.31425000000013</v>
      </c>
      <c r="O11" s="119">
        <f>IF($C$5*'NSW Apr 2016'!AL5/'NSW Apr 2016'!AJ5&lt;'NSW Apr 2016'!M5,0,IF($C$5*'NSW Apr 2016'!AL5/'NSW Apr 2016'!AJ5&lt;='NSW Apr 2016'!N5,($C$5*'NSW Apr 2016'!AL5/'NSW Apr 2016'!AJ5-'NSW Apr 2016'!M5)*('NSW Apr 2016'!Y5/100)*'NSW Apr 2016'!AJ5,('NSW Apr 2016'!N5-'NSW Apr 2016'!M5)*('NSW Apr 2016'!Y5/100)*'NSW Apr 2016'!AJ5))</f>
        <v>0</v>
      </c>
      <c r="P11" s="119">
        <f>IF(($C$5*'NSW Apr 2016'!AL5/'NSW Apr 2016'!AJ5&gt;'NSW Apr 2016'!N5),($C$5*'NSW Apr 2016'!AL5/'NSW Apr 2016'!AJ5-'NSW Apr 2016'!N5)*'NSW Apr 2016'!Z5/100*'NSW Apr 2016'!AJ6,0)</f>
        <v>0</v>
      </c>
      <c r="Q11" s="122">
        <f t="shared" si="2"/>
        <v>2651.0053399999997</v>
      </c>
      <c r="R11" s="86">
        <f>'NSW Apr 2016'!AM5</f>
        <v>0</v>
      </c>
      <c r="S11" s="86">
        <f>'NSW Apr 2016'!AN5</f>
        <v>16</v>
      </c>
      <c r="T11" s="86">
        <f>'NSW Apr 2016'!AO5</f>
        <v>0</v>
      </c>
      <c r="U11" s="86">
        <f>'NSW Apr 2016'!AP5</f>
        <v>0</v>
      </c>
      <c r="V11" s="122">
        <f>(Q11-(Q11-D11)*S11/100)</f>
        <v>2264.0160855999998</v>
      </c>
      <c r="W11" s="122">
        <f>V11</f>
        <v>2264.0160855999998</v>
      </c>
      <c r="X11" s="122">
        <f t="shared" si="0"/>
        <v>2490.4176941599999</v>
      </c>
      <c r="Y11" s="122">
        <f t="shared" si="1"/>
        <v>2490.4176941599999</v>
      </c>
      <c r="Z11" s="124">
        <f>'NSW Apr 2016'!AW5</f>
        <v>24</v>
      </c>
      <c r="AA11" s="125" t="str">
        <f>'NSW Apr 2016'!AX5</f>
        <v>y</v>
      </c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</row>
    <row r="12" spans="1:142" s="85" customFormat="1" ht="23" customHeight="1">
      <c r="A12" s="431"/>
      <c r="B12" s="86" t="str">
        <f>'NSW Apr 2016'!F6</f>
        <v>Origin Energy</v>
      </c>
      <c r="C12" s="86" t="str">
        <f>'NSW Apr 2016'!G6</f>
        <v>Business Saver</v>
      </c>
      <c r="D12" s="119">
        <f>365*'NSW Apr 2016'!H6/100</f>
        <v>232.32249999999999</v>
      </c>
      <c r="E12" s="120">
        <f>IF($C$5*'NSW Apr 2016'!AK6/'NSW Apr 2016'!AI6&gt;='NSW Apr 2016'!J6,('NSW Apr 2016'!J6*'NSW Apr 2016'!O6/100)*'NSW Apr 2016'!AI6,($C$5*'NSW Apr 2016'!AK6/'NSW Apr 2016'!AI6*'NSW Apr 2016'!O6/100)*'NSW Apr 2016'!AI6)</f>
        <v>137.41364999999999</v>
      </c>
      <c r="F12" s="121">
        <f>IF($C$5*'NSW Apr 2016'!AK6/'NSW Apr 2016'!AI6&lt;'NSW Apr 2016'!J6,0,IF($C$5*'NSW Apr 2016'!AK6/'NSW Apr 2016'!AI6&lt;='NSW Apr 2016'!K6,($C$5*'NSW Apr 2016'!AK6/'NSW Apr 2016'!AI6-'NSW Apr 2016'!J6)*('NSW Apr 2016'!P6/100)*'NSW Apr 2016'!AI6,('NSW Apr 2016'!K6-'NSW Apr 2016'!J6)*('NSW Apr 2016'!P6/100)*'NSW Apr 2016'!AI6))</f>
        <v>92.31204000000001</v>
      </c>
      <c r="G12" s="119">
        <f>IF($C$5*'NSW Apr 2016'!AK6/'NSW Apr 2016'!AI6&lt;'NSW Apr 2016'!K6,0,IF($C$5*'NSW Apr 2016'!AK6/'NSW Apr 2016'!AI6&lt;='NSW Apr 2016'!L6,($C$5*'NSW Apr 2016'!AK6/'NSW Apr 2016'!AI6-'NSW Apr 2016'!K6)*('NSW Apr 2016'!Q6/100)*'NSW Apr 2016'!AI6,('NSW Apr 2016'!L6-'NSW Apr 2016'!K6)*('NSW Apr 2016'!Q6/100)*'NSW Apr 2016'!AI6))</f>
        <v>206.30147999999997</v>
      </c>
      <c r="H12" s="120">
        <f>IF($C$5*'NSW Apr 2016'!AK6/'NSW Apr 2016'!AI6&lt;'NSW Apr 2016'!L6,0,IF($C$5*'NSW Apr 2016'!AK6/'NSW Apr 2016'!AI6&lt;='NSW Apr 2016'!M6,($C$5*'NSW Apr 2016'!AK6/'NSW Apr 2016'!AI6-'NSW Apr 2016'!L6)*('NSW Apr 2016'!R6/100)*'NSW Apr 2016'!AI6,('NSW Apr 2016'!M6-'NSW Apr 2016'!L6)*('NSW Apr 2016'!R6/100)*'NSW Apr 2016'!AI6))</f>
        <v>773.31425000000013</v>
      </c>
      <c r="I12" s="120">
        <f>IF($C$5*'NSW Apr 2016'!AK6/'NSW Apr 2016'!AI6&lt;'NSW Apr 2016'!M6,0,IF($C$5*'NSW Apr 2016'!AK6/'NSW Apr 2016'!AI6&lt;='NSW Apr 2016'!N6,($C$5*'NSW Apr 2016'!AK6/'NSW Apr 2016'!AI6-'NSW Apr 2016'!M6)*('NSW Apr 2016'!S6/100)*'NSW Apr 2016'!AI6,('NSW Apr 2016'!N6-'NSW Apr 2016'!M6)*('NSW Apr 2016'!S6/100)*'NSW Apr 2016'!AI6))</f>
        <v>0</v>
      </c>
      <c r="J12" s="119">
        <f>IF(($C$5*'NSW Apr 2016'!AK6/'NSW Apr 2016'!AI6&gt;'NSW Apr 2016'!N6),($C$5*'NSW Apr 2016'!AK6/'NSW Apr 2016'!AI6-'NSW Apr 2016'!N6)*'NSW Apr 2016'!T6/100*'NSW Apr 2016'!AI6,0)</f>
        <v>0</v>
      </c>
      <c r="K12" s="119">
        <f>IF($C$5*'NSW Apr 2016'!AL6/'NSW Apr 2016'!AJ6&gt;='NSW Apr 2016'!J6,('NSW Apr 2016'!J6*'NSW Apr 2016'!U6/100)*'NSW Apr 2016'!AJ6,($C$5*'NSW Apr 2016'!AL6/'NSW Apr 2016'!AJ6*'NSW Apr 2016'!U6/100)*'NSW Apr 2016'!AJ6)</f>
        <v>137.41364999999999</v>
      </c>
      <c r="L12" s="119">
        <f>IF($C$5*'NSW Apr 2016'!AL6/'NSW Apr 2016'!AJ6&lt;'NSW Apr 2016'!J6,0,IF($C$5*'NSW Apr 2016'!AL6/'NSW Apr 2016'!AJ6&lt;='NSW Apr 2016'!K6,($C$5*'NSW Apr 2016'!AL6/'NSW Apr 2016'!AJ6-'NSW Apr 2016'!J6)*('NSW Apr 2016'!V6/100)*'NSW Apr 2016'!AJ6,('NSW Apr 2016'!K6-'NSW Apr 2016'!J6)*('NSW Apr 2016'!V6/100)*'NSW Apr 2016'!AJ6))</f>
        <v>92.31204000000001</v>
      </c>
      <c r="M12" s="119">
        <f>IF($C$5*'NSW Apr 2016'!AL6/'NSW Apr 2016'!AJ6&lt;'NSW Apr 2016'!K6,0,IF($C$5*'NSW Apr 2016'!AL6/'NSW Apr 2016'!AJ6&lt;='NSW Apr 2016'!L6,($C$5*'NSW Apr 2016'!AL6/'NSW Apr 2016'!AJ6-'NSW Apr 2016'!K6)*('NSW Apr 2016'!W6/100)*'NSW Apr 2016'!AJ6,('NSW Apr 2016'!L6-'NSW Apr 2016'!K6)*('NSW Apr 2016'!W6/100)*'NSW Apr 2016'!AJ6))</f>
        <v>206.30147999999997</v>
      </c>
      <c r="N12" s="119">
        <f>IF($C$5*'NSW Apr 2016'!AL6/'NSW Apr 2016'!AJ6&lt;'NSW Apr 2016'!L6,0,IF($C$5*'NSW Apr 2016'!AL6/'NSW Apr 2016'!AJ6&lt;='NSW Apr 2016'!M6,($C$5*'NSW Apr 2016'!AL6/'NSW Apr 2016'!AJ6-'NSW Apr 2016'!L6)*('NSW Apr 2016'!X6/100)*'NSW Apr 2016'!AJ6,('NSW Apr 2016'!M6-'NSW Apr 2016'!L6)*('NSW Apr 2016'!X6/100)*'NSW Apr 2016'!AJ6))</f>
        <v>773.31425000000013</v>
      </c>
      <c r="O12" s="119">
        <f>IF($C$5*'NSW Apr 2016'!AL6/'NSW Apr 2016'!AJ6&lt;'NSW Apr 2016'!M6,0,IF($C$5*'NSW Apr 2016'!AL6/'NSW Apr 2016'!AJ6&lt;='NSW Apr 2016'!N6,($C$5*'NSW Apr 2016'!AL6/'NSW Apr 2016'!AJ6-'NSW Apr 2016'!M6)*('NSW Apr 2016'!Y6/100)*'NSW Apr 2016'!AJ6,('NSW Apr 2016'!N6-'NSW Apr 2016'!M6)*('NSW Apr 2016'!Y6/100)*'NSW Apr 2016'!AJ6))</f>
        <v>0</v>
      </c>
      <c r="P12" s="119">
        <f>IF(($C$5*'NSW Apr 2016'!AL6/'NSW Apr 2016'!AJ6&gt;'NSW Apr 2016'!N6),($C$5*'NSW Apr 2016'!AL6/'NSW Apr 2016'!AJ6-'NSW Apr 2016'!N6)*'NSW Apr 2016'!Z6/100*'NSW Apr 2016'!AJ7,0)</f>
        <v>0</v>
      </c>
      <c r="Q12" s="122">
        <f t="shared" si="2"/>
        <v>2651.0053399999997</v>
      </c>
      <c r="R12" s="86">
        <f>'NSW Apr 2016'!AM6</f>
        <v>0</v>
      </c>
      <c r="S12" s="86">
        <f>'NSW Apr 2016'!AN6</f>
        <v>14</v>
      </c>
      <c r="T12" s="86">
        <f>'NSW Apr 2016'!AO6</f>
        <v>0</v>
      </c>
      <c r="U12" s="86">
        <f>'NSW Apr 2016'!AP6</f>
        <v>0</v>
      </c>
      <c r="V12" s="122">
        <f>(Q12-(Q12-D12)*S12/100)</f>
        <v>2312.3897423999997</v>
      </c>
      <c r="W12" s="122">
        <f>V12</f>
        <v>2312.3897423999997</v>
      </c>
      <c r="X12" s="122">
        <f t="shared" si="0"/>
        <v>2543.6287166399998</v>
      </c>
      <c r="Y12" s="122">
        <f t="shared" si="1"/>
        <v>2543.6287166399998</v>
      </c>
      <c r="Z12" s="124">
        <f>'NSW Apr 2016'!AW6</f>
        <v>12</v>
      </c>
      <c r="AA12" s="125" t="str">
        <f>'NSW Apr 2016'!AX6</f>
        <v>y</v>
      </c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</row>
    <row r="13" spans="1:142" ht="23" customHeight="1" thickBot="1">
      <c r="A13" s="430"/>
      <c r="B13" s="87" t="str">
        <f>'NSW Apr 2016'!F7</f>
        <v>Red Energy</v>
      </c>
      <c r="C13" s="87" t="str">
        <f>'NSW Apr 2016'!G7</f>
        <v xml:space="preserve">Easy Saver </v>
      </c>
      <c r="D13" s="146">
        <f>365*'NSW Apr 2016'!H7/100</f>
        <v>232.32249999999999</v>
      </c>
      <c r="E13" s="147">
        <f>IF($C$5*'NSW Apr 2016'!AK7/'NSW Apr 2016'!AI7&gt;='NSW Apr 2016'!J7,('NSW Apr 2016'!J7*'NSW Apr 2016'!O7/100)*'NSW Apr 2016'!AI7,($C$5*'NSW Apr 2016'!AK7/'NSW Apr 2016'!AI7*'NSW Apr 2016'!O7/100)*'NSW Apr 2016'!AI7)</f>
        <v>137.41364999999999</v>
      </c>
      <c r="F13" s="148">
        <f>IF($C$5*'NSW Apr 2016'!AK7/'NSW Apr 2016'!AI7&lt;'NSW Apr 2016'!J7,0,IF($C$5*'NSW Apr 2016'!AK7/'NSW Apr 2016'!AI7&lt;='NSW Apr 2016'!K7,($C$5*'NSW Apr 2016'!AK7/'NSW Apr 2016'!AI7-'NSW Apr 2016'!J7)*('NSW Apr 2016'!P7/100)*'NSW Apr 2016'!AI7,('NSW Apr 2016'!K7-'NSW Apr 2016'!J7)*('NSW Apr 2016'!P7/100)*'NSW Apr 2016'!AI7))</f>
        <v>92.31204000000001</v>
      </c>
      <c r="G13" s="146">
        <f>IF($C$5*'NSW Apr 2016'!AK7/'NSW Apr 2016'!AI7&lt;'NSW Apr 2016'!K7,0,IF($C$5*'NSW Apr 2016'!AK7/'NSW Apr 2016'!AI7&lt;='NSW Apr 2016'!L7,($C$5*'NSW Apr 2016'!AK7/'NSW Apr 2016'!AI7-'NSW Apr 2016'!K7)*('NSW Apr 2016'!Q7/100)*'NSW Apr 2016'!AI7,('NSW Apr 2016'!L7-'NSW Apr 2016'!K7)*('NSW Apr 2016'!Q7/100)*'NSW Apr 2016'!AI7))</f>
        <v>206.30147999999997</v>
      </c>
      <c r="H13" s="147">
        <f>IF($C$5*'NSW Apr 2016'!AK7/'NSW Apr 2016'!AI7&lt;'NSW Apr 2016'!L7,0,IF($C$5*'NSW Apr 2016'!AK7/'NSW Apr 2016'!AI7&lt;='NSW Apr 2016'!M7,($C$5*'NSW Apr 2016'!AK7/'NSW Apr 2016'!AI7-'NSW Apr 2016'!L7)*('NSW Apr 2016'!R7/100)*'NSW Apr 2016'!AI7,('NSW Apr 2016'!M7-'NSW Apr 2016'!L7)*('NSW Apr 2016'!R7/100)*'NSW Apr 2016'!AI7))</f>
        <v>773.31425000000013</v>
      </c>
      <c r="I13" s="147">
        <f>IF($C$5*'NSW Apr 2016'!AK7/'NSW Apr 2016'!AI7&lt;'NSW Apr 2016'!M7,0,IF($C$5*'NSW Apr 2016'!AK7/'NSW Apr 2016'!AI7&lt;='NSW Apr 2016'!N7,($C$5*'NSW Apr 2016'!AK7/'NSW Apr 2016'!AI7-'NSW Apr 2016'!M7)*('NSW Apr 2016'!S7/100)*'NSW Apr 2016'!AI7,('NSW Apr 2016'!N7-'NSW Apr 2016'!M7)*('NSW Apr 2016'!S7/100)*'NSW Apr 2016'!AI7))</f>
        <v>0</v>
      </c>
      <c r="J13" s="146">
        <f>IF(($C$5*'NSW Apr 2016'!AK7/'NSW Apr 2016'!AI7&gt;'NSW Apr 2016'!N7),($C$5*'NSW Apr 2016'!AK7/'NSW Apr 2016'!AI7-'NSW Apr 2016'!N7)*'NSW Apr 2016'!T7/100*'NSW Apr 2016'!AI7,0)</f>
        <v>0</v>
      </c>
      <c r="K13" s="146">
        <f>IF($C$5*'NSW Apr 2016'!AL7/'NSW Apr 2016'!AJ7&gt;='NSW Apr 2016'!J7,('NSW Apr 2016'!J7*'NSW Apr 2016'!U7/100)*'NSW Apr 2016'!AJ7,($C$5*'NSW Apr 2016'!AL7/'NSW Apr 2016'!AJ7*'NSW Apr 2016'!U7/100)*'NSW Apr 2016'!AJ7)</f>
        <v>137.41364999999999</v>
      </c>
      <c r="L13" s="146">
        <f>IF($C$5*'NSW Apr 2016'!AL7/'NSW Apr 2016'!AJ7&lt;'NSW Apr 2016'!J7,0,IF($C$5*'NSW Apr 2016'!AL7/'NSW Apr 2016'!AJ7&lt;='NSW Apr 2016'!K7,($C$5*'NSW Apr 2016'!AL7/'NSW Apr 2016'!AJ7-'NSW Apr 2016'!J7)*('NSW Apr 2016'!V7/100)*'NSW Apr 2016'!AJ7,('NSW Apr 2016'!K7-'NSW Apr 2016'!J7)*('NSW Apr 2016'!V7/100)*'NSW Apr 2016'!AJ7))</f>
        <v>92.31204000000001</v>
      </c>
      <c r="M13" s="146">
        <f>IF($C$5*'NSW Apr 2016'!AL7/'NSW Apr 2016'!AJ7&lt;'NSW Apr 2016'!K7,0,IF($C$5*'NSW Apr 2016'!AL7/'NSW Apr 2016'!AJ7&lt;='NSW Apr 2016'!L7,($C$5*'NSW Apr 2016'!AL7/'NSW Apr 2016'!AJ7-'NSW Apr 2016'!K7)*('NSW Apr 2016'!W7/100)*'NSW Apr 2016'!AJ7,('NSW Apr 2016'!L7-'NSW Apr 2016'!K7)*('NSW Apr 2016'!W7/100)*'NSW Apr 2016'!AJ7))</f>
        <v>206.30147999999997</v>
      </c>
      <c r="N13" s="146">
        <f>IF($C$5*'NSW Apr 2016'!AL7/'NSW Apr 2016'!AJ7&lt;'NSW Apr 2016'!L7,0,IF($C$5*'NSW Apr 2016'!AL7/'NSW Apr 2016'!AJ7&lt;='NSW Apr 2016'!M7,($C$5*'NSW Apr 2016'!AL7/'NSW Apr 2016'!AJ7-'NSW Apr 2016'!L7)*('NSW Apr 2016'!X7/100)*'NSW Apr 2016'!AJ7,('NSW Apr 2016'!M7-'NSW Apr 2016'!L7)*('NSW Apr 2016'!X7/100)*'NSW Apr 2016'!AJ7))</f>
        <v>773.31425000000013</v>
      </c>
      <c r="O13" s="146">
        <f>IF($C$5*'NSW Apr 2016'!AL7/'NSW Apr 2016'!AJ7&lt;'NSW Apr 2016'!M7,0,IF($C$5*'NSW Apr 2016'!AL7/'NSW Apr 2016'!AJ7&lt;='NSW Apr 2016'!N7,($C$5*'NSW Apr 2016'!AL7/'NSW Apr 2016'!AJ7-'NSW Apr 2016'!M7)*('NSW Apr 2016'!Y7/100)*'NSW Apr 2016'!AJ7,('NSW Apr 2016'!N7-'NSW Apr 2016'!M7)*('NSW Apr 2016'!Y7/100)*'NSW Apr 2016'!AJ7))</f>
        <v>0</v>
      </c>
      <c r="P13" s="146">
        <f>IF(($C$5*'NSW Apr 2016'!AL7/'NSW Apr 2016'!AJ7&gt;'NSW Apr 2016'!N7),($C$5*'NSW Apr 2016'!AL7/'NSW Apr 2016'!AJ7-'NSW Apr 2016'!N7)*'NSW Apr 2016'!Z7/100*'NSW Apr 2016'!AJ9,0)</f>
        <v>0</v>
      </c>
      <c r="Q13" s="149">
        <f t="shared" si="2"/>
        <v>2651.0053399999997</v>
      </c>
      <c r="R13" s="87">
        <f>'NSW Apr 2016'!AM7</f>
        <v>0</v>
      </c>
      <c r="S13" s="87">
        <f>'NSW Apr 2016'!AN7</f>
        <v>0</v>
      </c>
      <c r="T13" s="150">
        <f>'NSW Apr 2016'!AO7</f>
        <v>10</v>
      </c>
      <c r="U13" s="87">
        <f>'NSW Apr 2016'!AP7</f>
        <v>0</v>
      </c>
      <c r="V13" s="151">
        <f t="shared" ref="V13:V20" si="3">Q13</f>
        <v>2651.0053399999997</v>
      </c>
      <c r="W13" s="149">
        <f>V13-(V13*T13/100)</f>
        <v>2385.9048059999996</v>
      </c>
      <c r="X13" s="149">
        <f t="shared" si="0"/>
        <v>2916.1058739999999</v>
      </c>
      <c r="Y13" s="149">
        <f t="shared" si="1"/>
        <v>2624.4952865999999</v>
      </c>
      <c r="Z13" s="152">
        <f>'NSW Apr 2016'!AW7</f>
        <v>0</v>
      </c>
      <c r="AA13" s="153" t="str">
        <f>'NSW Apr 2016'!AX7</f>
        <v>n</v>
      </c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</row>
    <row r="14" spans="1:142" ht="23" customHeight="1" thickTop="1">
      <c r="A14" s="429" t="str">
        <f>'NSW Apr 2016'!D8</f>
        <v xml:space="preserve">ActewAGL Queanbeyan </v>
      </c>
      <c r="B14" s="86" t="str">
        <f>'NSW Apr 2016'!F8</f>
        <v>ActewAGL</v>
      </c>
      <c r="C14" s="86" t="str">
        <f>'NSW Apr 2016'!G8</f>
        <v>Regulated</v>
      </c>
      <c r="D14" s="119">
        <f>365*'NSW Apr 2016'!H8/100</f>
        <v>288.93399999999997</v>
      </c>
      <c r="E14" s="120">
        <f>IF($C$5*'NSW Apr 2016'!AK8/'NSW Apr 2016'!AI8&gt;='NSW Apr 2016'!J8,('NSW Apr 2016'!J8*'NSW Apr 2016'!O8/100)*'NSW Apr 2016'!AI8,($C$5*'NSW Apr 2016'!AK8/'NSW Apr 2016'!AI8*'NSW Apr 2016'!O8/100)*'NSW Apr 2016'!AI8)</f>
        <v>175.09361759999996</v>
      </c>
      <c r="F14" s="121">
        <f>IF($C$5*'NSW Apr 2016'!AK8/'NSW Apr 2016'!AI8&lt;'NSW Apr 2016'!J8,0,IF($C$5*'NSW Apr 2016'!AK8/'NSW Apr 2016'!AI8&lt;='NSW Apr 2016'!K8,($C$5*'NSW Apr 2016'!AK8/'NSW Apr 2016'!AI8-'NSW Apr 2016'!J8)*('NSW Apr 2016'!P8/100)*'NSW Apr 2016'!AI8,('NSW Apr 2016'!K8-'NSW Apr 2016'!J8)*('NSW Apr 2016'!P8/100)*'NSW Apr 2016'!AI8))</f>
        <v>920.21875200000011</v>
      </c>
      <c r="G14" s="126">
        <f>IF($C$5*'NSW Apr 2016'!AK8/'NSW Apr 2016'!AI8&lt;'NSW Apr 2016'!K8,0,IF($C$5*'NSW Apr 2016'!AK8/'NSW Apr 2016'!AI8&lt;='NSW Apr 2016'!L8,($C$5*'NSW Apr 2016'!AK8/'NSW Apr 2016'!AI8-'NSW Apr 2016'!K8)*('NSW Apr 2016'!Q8/100)*'NSW Apr 2016'!AI8,('NSW Apr 2016'!L8-'NSW Apr 2016'!K8)*('NSW Apr 2016'!Q8/100)*'NSW Apr 2016'!AI8))</f>
        <v>0</v>
      </c>
      <c r="H14" s="127">
        <f>IF($C$5*'NSW Apr 2016'!AK8/'NSW Apr 2016'!AI8&lt;'NSW Apr 2016'!L8,0,IF($C$5*'NSW Apr 2016'!AK8/'NSW Apr 2016'!AI8&lt;='NSW Apr 2016'!M8,($C$5*'NSW Apr 2016'!AK8/'NSW Apr 2016'!AI8-'NSW Apr 2016'!L8)*('NSW Apr 2016'!R8/100)*'NSW Apr 2016'!AI8,('NSW Apr 2016'!M8-'NSW Apr 2016'!L8)*('NSW Apr 2016'!R8/100)*'NSW Apr 2016'!AI8))</f>
        <v>0</v>
      </c>
      <c r="I14" s="128">
        <f>IF($C$5*'NSW Apr 2016'!AK8/'NSW Apr 2016'!AI8&lt;'NSW Apr 2016'!M8,0,IF($C$5*'NSW Apr 2016'!AK8/'NSW Apr 2016'!AI8&lt;='NSW Apr 2016'!N8,($C$5*'NSW Apr 2016'!AK8/'NSW Apr 2016'!AI8-'NSW Apr 2016'!M8)*('NSW Apr 2016'!S8/100)*'NSW Apr 2016'!AI8,('NSW Apr 2016'!N8-'NSW Apr 2016'!M8)*('NSW Apr 2016'!S8/100)*'NSW Apr 2016'!AI8))</f>
        <v>0</v>
      </c>
      <c r="J14" s="129">
        <f>IF(($C$5*'NSW Apr 2016'!AK8/'NSW Apr 2016'!AI8&gt;'NSW Apr 2016'!N8),($C$5*'NSW Apr 2016'!AK8/'NSW Apr 2016'!AI8-'NSW Apr 2016'!N8)*'NSW Apr 2016'!T8/100*'NSW Apr 2016'!AI8,0)</f>
        <v>0</v>
      </c>
      <c r="K14" s="119">
        <f>IF($C$5*'NSW Apr 2016'!AL8/'NSW Apr 2016'!AJ8&gt;='NSW Apr 2016'!J8,('NSW Apr 2016'!J8*'NSW Apr 2016'!U8/100)*'NSW Apr 2016'!AJ8,($C$5*'NSW Apr 2016'!AL8/'NSW Apr 2016'!AJ8*'NSW Apr 2016'!U8/100)*'NSW Apr 2016'!AJ8)</f>
        <v>175.09361759999996</v>
      </c>
      <c r="L14" s="121">
        <f>IF($C$5*'NSW Apr 2016'!AL8/'NSW Apr 2016'!AJ8&lt;'NSW Apr 2016'!J8,0,IF($C$5*'NSW Apr 2016'!AL8/'NSW Apr 2016'!AJ8&lt;='NSW Apr 2016'!K8,($C$5*'NSW Apr 2016'!AL8/'NSW Apr 2016'!AJ8-'NSW Apr 2016'!J8)*('NSW Apr 2016'!V8/100)*'NSW Apr 2016'!AJ8,('NSW Apr 2016'!K8-'NSW Apr 2016'!J8)*('NSW Apr 2016'!V8/100)*'NSW Apr 2016'!AJ8))</f>
        <v>920.21875200000011</v>
      </c>
      <c r="M14" s="126">
        <f>IF($C$5*'NSW Apr 2016'!AL8/'NSW Apr 2016'!AJ8&lt;'NSW Apr 2016'!K8,0,IF($C$5*'NSW Apr 2016'!AL8/'NSW Apr 2016'!AJ8&lt;='NSW Apr 2016'!L8,($C$5*'NSW Apr 2016'!AL8/'NSW Apr 2016'!AJ8-'NSW Apr 2016'!K8)*('NSW Apr 2016'!W8/100)*'NSW Apr 2016'!AJ8,('NSW Apr 2016'!L8-'NSW Apr 2016'!K8)*('NSW Apr 2016'!W8/100)*'NSW Apr 2016'!AJ8))</f>
        <v>0</v>
      </c>
      <c r="N14" s="129">
        <f>IF($C$5*'NSW Apr 2016'!AL8/'NSW Apr 2016'!AJ8&lt;'NSW Apr 2016'!L8,0,IF($C$5*'NSW Apr 2016'!AL8/'NSW Apr 2016'!AJ8&lt;='NSW Apr 2016'!M8,($C$5*'NSW Apr 2016'!AL8/'NSW Apr 2016'!AJ8-'NSW Apr 2016'!L8)*('NSW Apr 2016'!X8/100)*'NSW Apr 2016'!AJ8,('NSW Apr 2016'!M8-'NSW Apr 2016'!L8)*('NSW Apr 2016'!X8/100)*'NSW Apr 2016'!AJ8))</f>
        <v>0</v>
      </c>
      <c r="O14" s="119">
        <f>IF($C$5*'NSW Apr 2016'!AL8/'NSW Apr 2016'!AJ8&lt;'NSW Apr 2016'!M8,0,IF($C$5*'NSW Apr 2016'!AL8/'NSW Apr 2016'!AJ8&lt;='NSW Apr 2016'!N8,($C$5*'NSW Apr 2016'!AL8/'NSW Apr 2016'!AJ8-'NSW Apr 2016'!M8)*('NSW Apr 2016'!Y8/100)*'NSW Apr 2016'!AJ8,('NSW Apr 2016'!N8-'NSW Apr 2016'!M8)*('NSW Apr 2016'!Y8/100)*'NSW Apr 2016'!AJ8))</f>
        <v>0</v>
      </c>
      <c r="P14" s="119">
        <f>IF(($C$5*'NSW Apr 2016'!AL8/'NSW Apr 2016'!AJ8&gt;'NSW Apr 2016'!N8),($C$5*'NSW Apr 2016'!AL8/'NSW Apr 2016'!AJ8-'NSW Apr 2016'!N8)*'NSW Apr 2016'!Z8/100*'NSW Apr 2016'!AJ9,0)</f>
        <v>0</v>
      </c>
      <c r="Q14" s="122">
        <f>SUM(D14:P14)</f>
        <v>2479.5587392000002</v>
      </c>
      <c r="R14" s="130">
        <f>'NSW Apr 2016'!AM8</f>
        <v>0</v>
      </c>
      <c r="S14" s="131">
        <f>'NSW Apr 2016'!AN8</f>
        <v>0</v>
      </c>
      <c r="T14" s="83">
        <f>'NSW Apr 2016'!AO8</f>
        <v>0</v>
      </c>
      <c r="U14" s="86">
        <f>'NSW Apr 2016'!AP8</f>
        <v>0</v>
      </c>
      <c r="V14" s="132">
        <f t="shared" si="3"/>
        <v>2479.5587392000002</v>
      </c>
      <c r="W14" s="122">
        <f t="shared" ref="W14:W21" si="4">V14</f>
        <v>2479.5587392000002</v>
      </c>
      <c r="X14" s="122">
        <f t="shared" si="0"/>
        <v>2727.5146131200004</v>
      </c>
      <c r="Y14" s="122">
        <f t="shared" si="1"/>
        <v>2727.5146131200004</v>
      </c>
      <c r="Z14" s="133">
        <f>'NSW Apr 2016'!AW8</f>
        <v>0</v>
      </c>
      <c r="AA14" s="125" t="str">
        <f>'NSW Apr 2016'!AX8</f>
        <v>n</v>
      </c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</row>
    <row r="15" spans="1:142" s="85" customFormat="1" ht="23" customHeight="1">
      <c r="A15" s="431"/>
      <c r="B15" s="86" t="str">
        <f>'NSW Apr 2016'!F9</f>
        <v>ActewAGL</v>
      </c>
      <c r="C15" s="86" t="str">
        <f>'NSW Apr 2016'!G9</f>
        <v>Business plan</v>
      </c>
      <c r="D15" s="119">
        <f>365*'NSW Apr 2016'!H9/100</f>
        <v>288.93399999999997</v>
      </c>
      <c r="E15" s="120">
        <f>IF($C$5*'NSW Apr 2016'!AK9/'NSW Apr 2016'!AI9&gt;='NSW Apr 2016'!J9,('NSW Apr 2016'!J9*'NSW Apr 2016'!O9/100)*'NSW Apr 2016'!AI9,($C$5*'NSW Apr 2016'!AK9/'NSW Apr 2016'!AI9*'NSW Apr 2016'!O9/100)*'NSW Apr 2016'!AI9)</f>
        <v>175.09361759999996</v>
      </c>
      <c r="F15" s="121">
        <f>IF($C$5*'NSW Apr 2016'!AK9/'NSW Apr 2016'!AI9&lt;'NSW Apr 2016'!J9,0,IF($C$5*'NSW Apr 2016'!AK9/'NSW Apr 2016'!AI9&lt;='NSW Apr 2016'!K9,($C$5*'NSW Apr 2016'!AK9/'NSW Apr 2016'!AI9-'NSW Apr 2016'!J9)*('NSW Apr 2016'!P9/100)*'NSW Apr 2016'!AI9,('NSW Apr 2016'!K9-'NSW Apr 2016'!J9)*('NSW Apr 2016'!P9/100)*'NSW Apr 2016'!AI9))</f>
        <v>920.21875200000011</v>
      </c>
      <c r="G15" s="119">
        <f>IF($C$5*'NSW Apr 2016'!AK9/'NSW Apr 2016'!AI9&lt;'NSW Apr 2016'!K9,0,IF($C$5*'NSW Apr 2016'!AK9/'NSW Apr 2016'!AI9&lt;='NSW Apr 2016'!L9,($C$5*'NSW Apr 2016'!AK9/'NSW Apr 2016'!AI9-'NSW Apr 2016'!K9)*('NSW Apr 2016'!Q9/100)*'NSW Apr 2016'!AI9,('NSW Apr 2016'!L9-'NSW Apr 2016'!K9)*('NSW Apr 2016'!Q9/100)*'NSW Apr 2016'!AI9))</f>
        <v>0</v>
      </c>
      <c r="H15" s="127">
        <f>IF($C$5*'NSW Apr 2016'!AK9/'NSW Apr 2016'!AI9&lt;'NSW Apr 2016'!L9,0,IF($C$5*'NSW Apr 2016'!AK9/'NSW Apr 2016'!AI9&lt;='NSW Apr 2016'!M9,($C$5*'NSW Apr 2016'!AK9/'NSW Apr 2016'!AI9-'NSW Apr 2016'!L9)*('NSW Apr 2016'!R9/100)*'NSW Apr 2016'!AI9,('NSW Apr 2016'!M9-'NSW Apr 2016'!L9)*('NSW Apr 2016'!R9/100)*'NSW Apr 2016'!AI9))</f>
        <v>0</v>
      </c>
      <c r="I15" s="120">
        <f>IF($C$5*'NSW Apr 2016'!AK9/'NSW Apr 2016'!AI9&lt;'NSW Apr 2016'!M9,0,IF($C$5*'NSW Apr 2016'!AK9/'NSW Apr 2016'!AI9&lt;='NSW Apr 2016'!N9,($C$5*'NSW Apr 2016'!AK9/'NSW Apr 2016'!AI9-'NSW Apr 2016'!M9)*('NSW Apr 2016'!S9/100)*'NSW Apr 2016'!AI9,('NSW Apr 2016'!N9-'NSW Apr 2016'!M9)*('NSW Apr 2016'!S9/100)*'NSW Apr 2016'!AI9))</f>
        <v>0</v>
      </c>
      <c r="J15" s="136">
        <f>IF(($C$5*'NSW Apr 2016'!AK9/'NSW Apr 2016'!AI9&gt;'NSW Apr 2016'!N9),($C$5*'NSW Apr 2016'!AK9/'NSW Apr 2016'!AI9-'NSW Apr 2016'!N9)*'NSW Apr 2016'!T9/100*'NSW Apr 2016'!AI9,0)</f>
        <v>0</v>
      </c>
      <c r="K15" s="119">
        <f>IF($C$5*'NSW Apr 2016'!AL9/'NSW Apr 2016'!AJ9&gt;='NSW Apr 2016'!J9,('NSW Apr 2016'!J9*'NSW Apr 2016'!U9/100)*'NSW Apr 2016'!AJ9,($C$5*'NSW Apr 2016'!AL9/'NSW Apr 2016'!AJ9*'NSW Apr 2016'!U9/100)*'NSW Apr 2016'!AJ9)</f>
        <v>175.09361759999996</v>
      </c>
      <c r="L15" s="136">
        <f>IF($C$5*'NSW Apr 2016'!AL9/'NSW Apr 2016'!AJ9&lt;'NSW Apr 2016'!J9,0,IF($C$5*'NSW Apr 2016'!AL9/'NSW Apr 2016'!AJ9&lt;='NSW Apr 2016'!K9,($C$5*'NSW Apr 2016'!AL9/'NSW Apr 2016'!AJ9-'NSW Apr 2016'!J9)*('NSW Apr 2016'!V9/100)*'NSW Apr 2016'!AJ9,('NSW Apr 2016'!K9-'NSW Apr 2016'!J9)*('NSW Apr 2016'!V9/100)*'NSW Apr 2016'!AJ9))</f>
        <v>920.21875200000011</v>
      </c>
      <c r="M15" s="119">
        <f>IF($C$5*'NSW Apr 2016'!AL9/'NSW Apr 2016'!AJ9&lt;'NSW Apr 2016'!K9,0,IF($C$5*'NSW Apr 2016'!AL9/'NSW Apr 2016'!AJ9&lt;='NSW Apr 2016'!L9,($C$5*'NSW Apr 2016'!AL9/'NSW Apr 2016'!AJ9-'NSW Apr 2016'!K9)*('NSW Apr 2016'!W9/100)*'NSW Apr 2016'!AJ9,('NSW Apr 2016'!L9-'NSW Apr 2016'!K9)*('NSW Apr 2016'!W9/100)*'NSW Apr 2016'!AJ9))</f>
        <v>0</v>
      </c>
      <c r="N15" s="129">
        <f>IF($C$5*'NSW Apr 2016'!AL9/'NSW Apr 2016'!AJ9&lt;'NSW Apr 2016'!L9,0,IF($C$5*'NSW Apr 2016'!AL9/'NSW Apr 2016'!AJ9&lt;='NSW Apr 2016'!M9,($C$5*'NSW Apr 2016'!AL9/'NSW Apr 2016'!AJ9-'NSW Apr 2016'!L9)*('NSW Apr 2016'!X9/100)*'NSW Apr 2016'!AJ9,('NSW Apr 2016'!M9-'NSW Apr 2016'!L9)*('NSW Apr 2016'!X9/100)*'NSW Apr 2016'!AJ9))</f>
        <v>0</v>
      </c>
      <c r="O15" s="119">
        <f>IF($C$5*'NSW Apr 2016'!AL9/'NSW Apr 2016'!AJ9&lt;'NSW Apr 2016'!M9,0,IF($C$5*'NSW Apr 2016'!AL9/'NSW Apr 2016'!AJ9&lt;='NSW Apr 2016'!N9,($C$5*'NSW Apr 2016'!AL9/'NSW Apr 2016'!AJ9-'NSW Apr 2016'!M9)*('NSW Apr 2016'!Y9/100)*'NSW Apr 2016'!AJ9,('NSW Apr 2016'!N9-'NSW Apr 2016'!M9)*('NSW Apr 2016'!Y9/100)*'NSW Apr 2016'!AJ9))</f>
        <v>0</v>
      </c>
      <c r="P15" s="119">
        <f>IF(($C$5*'NSW Apr 2016'!AL9/'NSW Apr 2016'!AJ9&gt;'NSW Apr 2016'!N9),($C$5*'NSW Apr 2016'!AL9/'NSW Apr 2016'!AJ9-'NSW Apr 2016'!N9)*'NSW Apr 2016'!Z9/100*'NSW Apr 2016'!AJ10,0)</f>
        <v>0</v>
      </c>
      <c r="Q15" s="122">
        <f t="shared" si="2"/>
        <v>2479.5587392000002</v>
      </c>
      <c r="R15" s="130">
        <f>'NSW Apr 2016'!AM9</f>
        <v>0</v>
      </c>
      <c r="S15" s="86">
        <f>'NSW Apr 2016'!AN9</f>
        <v>0</v>
      </c>
      <c r="T15" s="83">
        <f>'NSW Apr 2016'!AO9</f>
        <v>0</v>
      </c>
      <c r="U15" s="86">
        <f>'NSW Apr 2016'!AP9</f>
        <v>0</v>
      </c>
      <c r="V15" s="132">
        <f t="shared" si="3"/>
        <v>2479.5587392000002</v>
      </c>
      <c r="W15" s="122">
        <f t="shared" si="4"/>
        <v>2479.5587392000002</v>
      </c>
      <c r="X15" s="122">
        <f t="shared" si="0"/>
        <v>2727.5146131200004</v>
      </c>
      <c r="Y15" s="122">
        <f t="shared" si="1"/>
        <v>2727.5146131200004</v>
      </c>
      <c r="Z15" s="133">
        <f>'NSW Apr 2016'!AW9</f>
        <v>0</v>
      </c>
      <c r="AA15" s="125" t="str">
        <f>'NSW Apr 2016'!AX9</f>
        <v>n</v>
      </c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</row>
    <row r="16" spans="1:142" ht="23" customHeight="1" thickBot="1">
      <c r="A16" s="430"/>
      <c r="B16" s="87" t="str">
        <f>'NSW Apr 2016'!F10</f>
        <v>EnergyAustralia</v>
      </c>
      <c r="C16" s="87" t="str">
        <f>'NSW Apr 2016'!G10</f>
        <v>Basic Business</v>
      </c>
      <c r="D16" s="146">
        <f>365*'NSW Apr 2016'!H10/100</f>
        <v>288.93399999999997</v>
      </c>
      <c r="E16" s="147">
        <f>IF($C$5*'NSW Apr 2016'!AK10/'NSW Apr 2016'!AI10&gt;='NSW Apr 2016'!J10,('NSW Apr 2016'!J10*'NSW Apr 2016'!O10/100)*'NSW Apr 2016'!AI10,($C$5*'NSW Apr 2016'!AK10/'NSW Apr 2016'!AI10*'NSW Apr 2016'!O10/100)*'NSW Apr 2016'!AI10)</f>
        <v>175.09361759999996</v>
      </c>
      <c r="F16" s="148">
        <f>IF($C$5*'NSW Apr 2016'!AK10/'NSW Apr 2016'!AI10&lt;'NSW Apr 2016'!J10,0,IF($C$5*'NSW Apr 2016'!AK10/'NSW Apr 2016'!AI10&lt;='NSW Apr 2016'!K10,($C$5*'NSW Apr 2016'!AK10/'NSW Apr 2016'!AI10-'NSW Apr 2016'!J10)*('NSW Apr 2016'!P10/100)*'NSW Apr 2016'!AI10,('NSW Apr 2016'!K10-'NSW Apr 2016'!J10)*('NSW Apr 2016'!P10/100)*'NSW Apr 2016'!AI10))</f>
        <v>920.21875200000011</v>
      </c>
      <c r="G16" s="146">
        <f>IF($C$5*'NSW Apr 2016'!AK10/'NSW Apr 2016'!AI10&lt;'NSW Apr 2016'!K10,0,IF($C$5*'NSW Apr 2016'!AK10/'NSW Apr 2016'!AI10&lt;='NSW Apr 2016'!L10,($C$5*'NSW Apr 2016'!AK10/'NSW Apr 2016'!AI10-'NSW Apr 2016'!K10)*('NSW Apr 2016'!Q10/100)*'NSW Apr 2016'!AI10,('NSW Apr 2016'!L10-'NSW Apr 2016'!K10)*('NSW Apr 2016'!Q10/100)*'NSW Apr 2016'!AI10))</f>
        <v>0</v>
      </c>
      <c r="H16" s="156">
        <f>IF($C$5*'NSW Apr 2016'!AK10/'NSW Apr 2016'!AI10&lt;'NSW Apr 2016'!L10,0,IF($C$5*'NSW Apr 2016'!AK10/'NSW Apr 2016'!AI10&lt;='NSW Apr 2016'!M10,($C$5*'NSW Apr 2016'!AK10/'NSW Apr 2016'!AI10-'NSW Apr 2016'!L10)*('NSW Apr 2016'!R10/100)*'NSW Apr 2016'!AI10,('NSW Apr 2016'!M10-'NSW Apr 2016'!L10)*('NSW Apr 2016'!R10/100)*'NSW Apr 2016'!AI10))</f>
        <v>0</v>
      </c>
      <c r="I16" s="147">
        <f>IF($C$5*'NSW Apr 2016'!AK10/'NSW Apr 2016'!AI10&lt;'NSW Apr 2016'!M10,0,IF($C$5*'NSW Apr 2016'!AK10/'NSW Apr 2016'!AI10&lt;='NSW Apr 2016'!N10,($C$5*'NSW Apr 2016'!AK10/'NSW Apr 2016'!AI10-'NSW Apr 2016'!M10)*('NSW Apr 2016'!S10/100)*'NSW Apr 2016'!AI10,('NSW Apr 2016'!N10-'NSW Apr 2016'!M10)*('NSW Apr 2016'!S10/100)*'NSW Apr 2016'!AI10))</f>
        <v>0</v>
      </c>
      <c r="J16" s="155">
        <f>IF(($C$5*'NSW Apr 2016'!AK10/'NSW Apr 2016'!AI10&gt;'NSW Apr 2016'!N10),($C$5*'NSW Apr 2016'!AK10/'NSW Apr 2016'!AI10-'NSW Apr 2016'!N10)*'NSW Apr 2016'!T10/100*'NSW Apr 2016'!AI10,0)</f>
        <v>0</v>
      </c>
      <c r="K16" s="146">
        <f>IF($C$5*'NSW Apr 2016'!AL10/'NSW Apr 2016'!AJ10&gt;='NSW Apr 2016'!J10,('NSW Apr 2016'!J10*'NSW Apr 2016'!U10/100)*'NSW Apr 2016'!AJ10,($C$5*'NSW Apr 2016'!AL10/'NSW Apr 2016'!AJ10*'NSW Apr 2016'!U10/100)*'NSW Apr 2016'!AJ10)</f>
        <v>175.09361759999996</v>
      </c>
      <c r="L16" s="155">
        <f>IF($C$5*'NSW Apr 2016'!AL10/'NSW Apr 2016'!AJ10&lt;'NSW Apr 2016'!J10,0,IF($C$5*'NSW Apr 2016'!AL10/'NSW Apr 2016'!AJ10&lt;='NSW Apr 2016'!K10,($C$5*'NSW Apr 2016'!AL10/'NSW Apr 2016'!AJ10-'NSW Apr 2016'!J10)*('NSW Apr 2016'!V10/100)*'NSW Apr 2016'!AJ10,('NSW Apr 2016'!K10-'NSW Apr 2016'!J10)*('NSW Apr 2016'!V10/100)*'NSW Apr 2016'!AJ10))</f>
        <v>920.21875200000011</v>
      </c>
      <c r="M16" s="146">
        <f>IF($C$5*'NSW Apr 2016'!AL10/'NSW Apr 2016'!AJ10&lt;'NSW Apr 2016'!K10,0,IF($C$5*'NSW Apr 2016'!AL10/'NSW Apr 2016'!AJ10&lt;='NSW Apr 2016'!L10,($C$5*'NSW Apr 2016'!AL10/'NSW Apr 2016'!AJ10-'NSW Apr 2016'!K10)*('NSW Apr 2016'!W10/100)*'NSW Apr 2016'!AJ10,('NSW Apr 2016'!L10-'NSW Apr 2016'!K10)*('NSW Apr 2016'!W10/100)*'NSW Apr 2016'!AJ10))</f>
        <v>0</v>
      </c>
      <c r="N16" s="158">
        <f>IF($C$5*'NSW Apr 2016'!AL10/'NSW Apr 2016'!AJ10&lt;'NSW Apr 2016'!L10,0,IF($C$5*'NSW Apr 2016'!AL10/'NSW Apr 2016'!AJ10&lt;='NSW Apr 2016'!M10,($C$5*'NSW Apr 2016'!AL10/'NSW Apr 2016'!AJ10-'NSW Apr 2016'!L10)*('NSW Apr 2016'!X10/100)*'NSW Apr 2016'!AJ10,('NSW Apr 2016'!M10-'NSW Apr 2016'!L10)*('NSW Apr 2016'!X10/100)*'NSW Apr 2016'!AJ10))</f>
        <v>0</v>
      </c>
      <c r="O16" s="146">
        <f>IF($C$5*'NSW Apr 2016'!AL10/'NSW Apr 2016'!AJ10&lt;'NSW Apr 2016'!M10,0,IF($C$5*'NSW Apr 2016'!AL10/'NSW Apr 2016'!AJ10&lt;='NSW Apr 2016'!N10,($C$5*'NSW Apr 2016'!AL10/'NSW Apr 2016'!AJ10-'NSW Apr 2016'!M10)*('NSW Apr 2016'!Y10/100)*'NSW Apr 2016'!AJ10,('NSW Apr 2016'!N10-'NSW Apr 2016'!M10)*('NSW Apr 2016'!Y10/100)*'NSW Apr 2016'!AJ10))</f>
        <v>0</v>
      </c>
      <c r="P16" s="146">
        <f>IF(($C$5*'NSW Apr 2016'!AL10/'NSW Apr 2016'!AJ10&gt;'NSW Apr 2016'!N10),($C$5*'NSW Apr 2016'!AL10/'NSW Apr 2016'!AJ10-'NSW Apr 2016'!N10)*'NSW Apr 2016'!Z10/100*'NSW Apr 2016'!AJ12,0)</f>
        <v>0</v>
      </c>
      <c r="Q16" s="149">
        <f t="shared" si="2"/>
        <v>2479.5587392000002</v>
      </c>
      <c r="R16" s="150">
        <f>'NSW Apr 2016'!AM10</f>
        <v>0</v>
      </c>
      <c r="S16" s="87">
        <f>'NSW Apr 2016'!AN10</f>
        <v>0</v>
      </c>
      <c r="T16" s="154">
        <f>'NSW Apr 2016'!AO10</f>
        <v>0</v>
      </c>
      <c r="U16" s="87">
        <f>'NSW Apr 2016'!AP10</f>
        <v>0</v>
      </c>
      <c r="V16" s="151">
        <f t="shared" si="3"/>
        <v>2479.5587392000002</v>
      </c>
      <c r="W16" s="149">
        <f t="shared" si="4"/>
        <v>2479.5587392000002</v>
      </c>
      <c r="X16" s="149">
        <f t="shared" si="0"/>
        <v>2727.5146131200004</v>
      </c>
      <c r="Y16" s="149">
        <f t="shared" si="1"/>
        <v>2727.5146131200004</v>
      </c>
      <c r="Z16" s="152">
        <f>'NSW Apr 2016'!AW10</f>
        <v>0</v>
      </c>
      <c r="AA16" s="153" t="str">
        <f>'NSW Apr 2016'!AX10</f>
        <v>n</v>
      </c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</row>
    <row r="17" spans="1:142" ht="23" customHeight="1" thickTop="1">
      <c r="A17" s="429" t="str">
        <f>'NSW Apr 2016'!D11</f>
        <v>ActewAGL Shoalhaven</v>
      </c>
      <c r="B17" s="131" t="str">
        <f>'NSW Apr 2016'!F11</f>
        <v>ActewAGL</v>
      </c>
      <c r="C17" s="131" t="str">
        <f>'NSW Apr 2016'!G11</f>
        <v>Regulated</v>
      </c>
      <c r="D17" s="126">
        <f>365*'NSW Apr 2016'!H11/100</f>
        <v>288.56900000000002</v>
      </c>
      <c r="E17" s="128">
        <f>IF($C$5*'NSW Apr 2016'!AK11/'NSW Apr 2016'!AI11&gt;='NSW Apr 2016'!J11,('NSW Apr 2016'!J11*'NSW Apr 2016'!O11/100)*'NSW Apr 2016'!AI11,($C$5*'NSW Apr 2016'!AK11/'NSW Apr 2016'!AI11*'NSW Apr 2016'!O11/100)*'NSW Apr 2016'!AI11)</f>
        <v>1239.5000000000002</v>
      </c>
      <c r="F17" s="134">
        <f>IF($C$5*'NSW Apr 2016'!AK11/'NSW Apr 2016'!AI11&lt;'NSW Apr 2016'!J11,0,IF($C$5*'NSW Apr 2016'!AK11/'NSW Apr 2016'!AI11&lt;='NSW Apr 2016'!K11,($C$5*'NSW Apr 2016'!AK11/'NSW Apr 2016'!AI11-'NSW Apr 2016'!J11)*('NSW Apr 2016'!P11/100)*'NSW Apr 2016'!AI11,('NSW Apr 2016'!K11-'NSW Apr 2016'!J11)*('NSW Apr 2016'!P11/100)*'NSW Apr 2016'!AI11))</f>
        <v>0</v>
      </c>
      <c r="G17" s="126">
        <f>IF($C$5*'NSW Apr 2016'!AK11/'NSW Apr 2016'!AI11&lt;'NSW Apr 2016'!K11,0,IF($C$5*'NSW Apr 2016'!AK11/'NSW Apr 2016'!AI11&lt;='NSW Apr 2016'!L11,($C$5*'NSW Apr 2016'!AK11/'NSW Apr 2016'!AI11-'NSW Apr 2016'!K11)*('NSW Apr 2016'!Q11/100)*'NSW Apr 2016'!AI11,('NSW Apr 2016'!L11-'NSW Apr 2016'!K11)*('NSW Apr 2016'!Q11/100)*'NSW Apr 2016'!AI11))</f>
        <v>0</v>
      </c>
      <c r="H17" s="135">
        <f>IF($C$5*'NSW Apr 2016'!AK11/'NSW Apr 2016'!AI11&lt;'NSW Apr 2016'!L11,0,IF($C$5*'NSW Apr 2016'!AK11/'NSW Apr 2016'!AI11&lt;='NSW Apr 2016'!M11,($C$5*'NSW Apr 2016'!AK11/'NSW Apr 2016'!AI11-'NSW Apr 2016'!L11)*('NSW Apr 2016'!R11/100)*'NSW Apr 2016'!AI11,('NSW Apr 2016'!M11-'NSW Apr 2016'!L11)*('NSW Apr 2016'!R11/100)*'NSW Apr 2016'!AI11))</f>
        <v>0</v>
      </c>
      <c r="I17" s="120">
        <f>IF($C$5*'NSW Apr 2016'!AK11/'NSW Apr 2016'!AI11&lt;'NSW Apr 2016'!M11,0,IF($C$5*'NSW Apr 2016'!AK11/'NSW Apr 2016'!AI11&lt;='NSW Apr 2016'!N11,($C$5*'NSW Apr 2016'!AK11/'NSW Apr 2016'!AI11-'NSW Apr 2016'!M11)*('NSW Apr 2016'!S11/100)*'NSW Apr 2016'!AI11,('NSW Apr 2016'!N11-'NSW Apr 2016'!M11)*('NSW Apr 2016'!S11/100)*'NSW Apr 2016'!AI11))</f>
        <v>0</v>
      </c>
      <c r="J17" s="136">
        <f>IF(($C$5*'NSW Apr 2016'!AK11/'NSW Apr 2016'!AI11&gt;'NSW Apr 2016'!N11),($C$5*'NSW Apr 2016'!AK11/'NSW Apr 2016'!AI11-'NSW Apr 2016'!N11)*'NSW Apr 2016'!T11/100*'NSW Apr 2016'!AI11,0)</f>
        <v>0</v>
      </c>
      <c r="K17" s="126">
        <f>IF($C$5*'NSW Apr 2016'!AL11/'NSW Apr 2016'!AJ11&gt;='NSW Apr 2016'!J11,('NSW Apr 2016'!J11*'NSW Apr 2016'!U11/100)*'NSW Apr 2016'!AJ11,($C$5*'NSW Apr 2016'!AL11/'NSW Apr 2016'!AJ11*'NSW Apr 2016'!U11/100)*'NSW Apr 2016'!AJ11)</f>
        <v>1239.5000000000002</v>
      </c>
      <c r="L17" s="134">
        <f>IF($C$5*'NSW Apr 2016'!AL11/'NSW Apr 2016'!AJ11&lt;'NSW Apr 2016'!J11,0,IF($C$5*'NSW Apr 2016'!AL11/'NSW Apr 2016'!AJ11&lt;='NSW Apr 2016'!K11,($C$5*'NSW Apr 2016'!AL11/'NSW Apr 2016'!AJ11-'NSW Apr 2016'!J11)*('NSW Apr 2016'!V11/100)*'NSW Apr 2016'!AJ11,('NSW Apr 2016'!K11-'NSW Apr 2016'!J11)*('NSW Apr 2016'!V11/100)*'NSW Apr 2016'!AJ11))</f>
        <v>0</v>
      </c>
      <c r="M17" s="126">
        <f>IF($C$5*'NSW Apr 2016'!AL11/'NSW Apr 2016'!AJ11&lt;'NSW Apr 2016'!K11,0,IF($C$5*'NSW Apr 2016'!AL11/'NSW Apr 2016'!AJ11&lt;='NSW Apr 2016'!L11,($C$5*'NSW Apr 2016'!AL11/'NSW Apr 2016'!AJ11-'NSW Apr 2016'!K11)*('NSW Apr 2016'!W11/100)*'NSW Apr 2016'!AJ11,('NSW Apr 2016'!L11-'NSW Apr 2016'!K11)*('NSW Apr 2016'!W11/100)*'NSW Apr 2016'!AJ11))</f>
        <v>0</v>
      </c>
      <c r="N17" s="137">
        <f>IF($C$5*'NSW Apr 2016'!AL11/'NSW Apr 2016'!AJ11&lt;'NSW Apr 2016'!L11,0,IF($C$5*'NSW Apr 2016'!AL11/'NSW Apr 2016'!AJ11&lt;='NSW Apr 2016'!M11,($C$5*'NSW Apr 2016'!AL11/'NSW Apr 2016'!AJ11-'NSW Apr 2016'!L11)*('NSW Apr 2016'!X11/100)*'NSW Apr 2016'!AJ11,('NSW Apr 2016'!M11-'NSW Apr 2016'!L11)*('NSW Apr 2016'!X11/100)*'NSW Apr 2016'!AJ11))</f>
        <v>0</v>
      </c>
      <c r="O17" s="119">
        <f>IF($C$5*'NSW Apr 2016'!AL11/'NSW Apr 2016'!AJ11&lt;'NSW Apr 2016'!M11,0,IF($C$5*'NSW Apr 2016'!AL11/'NSW Apr 2016'!AJ11&lt;='NSW Apr 2016'!N11,($C$5*'NSW Apr 2016'!AL11/'NSW Apr 2016'!AJ11-'NSW Apr 2016'!M11)*('NSW Apr 2016'!Y11/100)*'NSW Apr 2016'!AJ11,('NSW Apr 2016'!N11-'NSW Apr 2016'!M11)*('NSW Apr 2016'!Y11/100)*'NSW Apr 2016'!AJ11))</f>
        <v>0</v>
      </c>
      <c r="P17" s="121">
        <f>IF(($C$5*'NSW Apr 2016'!AL11/'NSW Apr 2016'!AJ11&gt;'NSW Apr 2016'!N11),($C$5*'NSW Apr 2016'!AL11/'NSW Apr 2016'!AJ11-'NSW Apr 2016'!N11)*'NSW Apr 2016'!Z11/100*'NSW Apr 2016'!AJ12,0)</f>
        <v>0</v>
      </c>
      <c r="Q17" s="138">
        <f>SUM(D17:P17)</f>
        <v>2767.5690000000004</v>
      </c>
      <c r="R17" s="139">
        <f>'NSW Apr 2016'!AM11</f>
        <v>0</v>
      </c>
      <c r="S17" s="131">
        <f>'NSW Apr 2016'!AN11</f>
        <v>0</v>
      </c>
      <c r="T17" s="139">
        <f>'NSW Apr 2016'!AO11</f>
        <v>0</v>
      </c>
      <c r="U17" s="131">
        <f>'NSW Apr 2016'!AP11</f>
        <v>0</v>
      </c>
      <c r="V17" s="140">
        <f t="shared" si="3"/>
        <v>2767.5690000000004</v>
      </c>
      <c r="W17" s="138">
        <f t="shared" si="4"/>
        <v>2767.5690000000004</v>
      </c>
      <c r="X17" s="122">
        <f t="shared" si="0"/>
        <v>3044.3259000000007</v>
      </c>
      <c r="Y17" s="122">
        <f t="shared" si="1"/>
        <v>3044.3259000000007</v>
      </c>
      <c r="Z17" s="141">
        <f>'NSW Apr 2016'!AW11</f>
        <v>0</v>
      </c>
      <c r="AA17" s="142" t="str">
        <f>'NSW Apr 2016'!AX11</f>
        <v>n</v>
      </c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</row>
    <row r="18" spans="1:142" s="85" customFormat="1" ht="23" customHeight="1" thickBot="1">
      <c r="A18" s="431"/>
      <c r="B18" s="87" t="str">
        <f>'NSW Apr 2016'!F12</f>
        <v>ActewAGL</v>
      </c>
      <c r="C18" s="87" t="str">
        <f>'NSW Apr 2016'!G12</f>
        <v>Business plan</v>
      </c>
      <c r="D18" s="146">
        <f>365*'NSW Apr 2016'!H12/100</f>
        <v>288.56900000000002</v>
      </c>
      <c r="E18" s="147">
        <f>IF($C$5*'NSW Apr 2016'!AK12/'NSW Apr 2016'!AI12&gt;='NSW Apr 2016'!J12,('NSW Apr 2016'!J12*'NSW Apr 2016'!O12/100)*'NSW Apr 2016'!AI12,($C$5*'NSW Apr 2016'!AK12/'NSW Apr 2016'!AI12*'NSW Apr 2016'!O12/100)*'NSW Apr 2016'!AI12)</f>
        <v>1239.5000000000002</v>
      </c>
      <c r="F18" s="155">
        <f>IF($C$5*'NSW Apr 2016'!AK12/'NSW Apr 2016'!AI12&lt;'NSW Apr 2016'!J12,0,IF($C$5*'NSW Apr 2016'!AK12/'NSW Apr 2016'!AI12&lt;='NSW Apr 2016'!K12,($C$5*'NSW Apr 2016'!AK12/'NSW Apr 2016'!AI12-'NSW Apr 2016'!J12)*('NSW Apr 2016'!P12/100)*'NSW Apr 2016'!AI12,('NSW Apr 2016'!K12-'NSW Apr 2016'!J12)*('NSW Apr 2016'!P12/100)*'NSW Apr 2016'!AI12))</f>
        <v>0</v>
      </c>
      <c r="G18" s="146">
        <f>IF($C$5*'NSW Apr 2016'!AK12/'NSW Apr 2016'!AI12&lt;'NSW Apr 2016'!K12,0,IF($C$5*'NSW Apr 2016'!AK12/'NSW Apr 2016'!AI12&lt;='NSW Apr 2016'!L12,($C$5*'NSW Apr 2016'!AK12/'NSW Apr 2016'!AI12-'NSW Apr 2016'!K12)*('NSW Apr 2016'!Q12/100)*'NSW Apr 2016'!AI12,('NSW Apr 2016'!L12-'NSW Apr 2016'!K12)*('NSW Apr 2016'!Q12/100)*'NSW Apr 2016'!AI12))</f>
        <v>0</v>
      </c>
      <c r="H18" s="156">
        <f>IF($C$5*'NSW Apr 2016'!AK12/'NSW Apr 2016'!AI12&lt;'NSW Apr 2016'!L12,0,IF($C$5*'NSW Apr 2016'!AK12/'NSW Apr 2016'!AI12&lt;='NSW Apr 2016'!M12,($C$5*'NSW Apr 2016'!AK12/'NSW Apr 2016'!AI12-'NSW Apr 2016'!L12)*('NSW Apr 2016'!R12/100)*'NSW Apr 2016'!AI12,('NSW Apr 2016'!M12-'NSW Apr 2016'!L12)*('NSW Apr 2016'!R12/100)*'NSW Apr 2016'!AI12))</f>
        <v>0</v>
      </c>
      <c r="I18" s="147">
        <f>IF($C$5*'NSW Apr 2016'!AK12/'NSW Apr 2016'!AI12&lt;'NSW Apr 2016'!M12,0,IF($C$5*'NSW Apr 2016'!AK12/'NSW Apr 2016'!AI12&lt;='NSW Apr 2016'!N12,($C$5*'NSW Apr 2016'!AK12/'NSW Apr 2016'!AI12-'NSW Apr 2016'!M12)*('NSW Apr 2016'!S12/100)*'NSW Apr 2016'!AI12,('NSW Apr 2016'!N12-'NSW Apr 2016'!M12)*('NSW Apr 2016'!S12/100)*'NSW Apr 2016'!AI12))</f>
        <v>0</v>
      </c>
      <c r="J18" s="155">
        <f>IF(($C$5*'NSW Apr 2016'!AK12/'NSW Apr 2016'!AI12&gt;'NSW Apr 2016'!N12),($C$5*'NSW Apr 2016'!AK12/'NSW Apr 2016'!AI12-'NSW Apr 2016'!N12)*'NSW Apr 2016'!T12/100*'NSW Apr 2016'!AI12,0)</f>
        <v>0</v>
      </c>
      <c r="K18" s="146">
        <f>IF($C$5*'NSW Apr 2016'!AL12/'NSW Apr 2016'!AJ12&gt;='NSW Apr 2016'!J12,('NSW Apr 2016'!J12*'NSW Apr 2016'!U12/100)*'NSW Apr 2016'!AJ12,($C$5*'NSW Apr 2016'!AL12/'NSW Apr 2016'!AJ12*'NSW Apr 2016'!U12/100)*'NSW Apr 2016'!AJ12)</f>
        <v>1239.5000000000002</v>
      </c>
      <c r="L18" s="155">
        <f>IF($C$5*'NSW Apr 2016'!AL12/'NSW Apr 2016'!AJ12&lt;'NSW Apr 2016'!J12,0,IF($C$5*'NSW Apr 2016'!AL12/'NSW Apr 2016'!AJ12&lt;='NSW Apr 2016'!K12,($C$5*'NSW Apr 2016'!AL12/'NSW Apr 2016'!AJ12-'NSW Apr 2016'!J12)*('NSW Apr 2016'!V12/100)*'NSW Apr 2016'!AJ12,('NSW Apr 2016'!K12-'NSW Apr 2016'!J12)*('NSW Apr 2016'!V12/100)*'NSW Apr 2016'!AJ12))</f>
        <v>0</v>
      </c>
      <c r="M18" s="146">
        <f>IF($C$5*'NSW Apr 2016'!AL12/'NSW Apr 2016'!AJ12&lt;'NSW Apr 2016'!K12,0,IF($C$5*'NSW Apr 2016'!AL12/'NSW Apr 2016'!AJ12&lt;='NSW Apr 2016'!L12,($C$5*'NSW Apr 2016'!AL12/'NSW Apr 2016'!AJ12-'NSW Apr 2016'!K12)*('NSW Apr 2016'!W12/100)*'NSW Apr 2016'!AJ12,('NSW Apr 2016'!L12-'NSW Apr 2016'!K12)*('NSW Apr 2016'!W12/100)*'NSW Apr 2016'!AJ12))</f>
        <v>0</v>
      </c>
      <c r="N18" s="155">
        <f>IF($C$5*'NSW Apr 2016'!AL12/'NSW Apr 2016'!AJ12&lt;'NSW Apr 2016'!L12,0,IF($C$5*'NSW Apr 2016'!AL12/'NSW Apr 2016'!AJ12&lt;='NSW Apr 2016'!M12,($C$5*'NSW Apr 2016'!AL12/'NSW Apr 2016'!AJ12-'NSW Apr 2016'!L12)*('NSW Apr 2016'!X12/100)*'NSW Apr 2016'!AJ12,('NSW Apr 2016'!M12-'NSW Apr 2016'!L12)*('NSW Apr 2016'!X12/100)*'NSW Apr 2016'!AJ12))</f>
        <v>0</v>
      </c>
      <c r="O18" s="146">
        <f>IF($C$5*'NSW Apr 2016'!AL12/'NSW Apr 2016'!AJ12&lt;'NSW Apr 2016'!M12,0,IF($C$5*'NSW Apr 2016'!AL12/'NSW Apr 2016'!AJ12&lt;='NSW Apr 2016'!N12,($C$5*'NSW Apr 2016'!AL12/'NSW Apr 2016'!AJ12-'NSW Apr 2016'!M12)*('NSW Apr 2016'!Y12/100)*'NSW Apr 2016'!AJ12,('NSW Apr 2016'!N12-'NSW Apr 2016'!M12)*('NSW Apr 2016'!Y12/100)*'NSW Apr 2016'!AJ12))</f>
        <v>0</v>
      </c>
      <c r="P18" s="155">
        <f>IF(($C$5*'NSW Apr 2016'!AL12/'NSW Apr 2016'!AJ12&gt;'NSW Apr 2016'!N12),($C$5*'NSW Apr 2016'!AL12/'NSW Apr 2016'!AJ12-'NSW Apr 2016'!N12)*'NSW Apr 2016'!Z12/100*'NSW Apr 2016'!AJ14,0)</f>
        <v>0</v>
      </c>
      <c r="Q18" s="149">
        <f t="shared" si="2"/>
        <v>2767.5690000000004</v>
      </c>
      <c r="R18" s="154">
        <f>'NSW Apr 2016'!AM12</f>
        <v>0</v>
      </c>
      <c r="S18" s="87">
        <f>'NSW Apr 2016'!AN12</f>
        <v>0</v>
      </c>
      <c r="T18" s="154">
        <f>'NSW Apr 2016'!AO12</f>
        <v>0</v>
      </c>
      <c r="U18" s="87">
        <f>'NSW Apr 2016'!AP12</f>
        <v>0</v>
      </c>
      <c r="V18" s="151">
        <f t="shared" si="3"/>
        <v>2767.5690000000004</v>
      </c>
      <c r="W18" s="149">
        <f t="shared" si="4"/>
        <v>2767.5690000000004</v>
      </c>
      <c r="X18" s="149">
        <f t="shared" si="0"/>
        <v>3044.3259000000007</v>
      </c>
      <c r="Y18" s="149">
        <f t="shared" si="1"/>
        <v>3044.3259000000007</v>
      </c>
      <c r="Z18" s="152">
        <f>'NSW Apr 2016'!AW12</f>
        <v>0</v>
      </c>
      <c r="AA18" s="153" t="str">
        <f>'NSW Apr 2016'!AX12</f>
        <v>n</v>
      </c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</row>
    <row r="19" spans="1:142" s="85" customFormat="1" ht="23" customHeight="1" thickTop="1">
      <c r="A19" s="429" t="str">
        <f>'NSW Apr 2016'!D13</f>
        <v>Capital Region</v>
      </c>
      <c r="B19" s="86" t="str">
        <f>'NSW Apr 2016'!F13</f>
        <v>ActewAGL</v>
      </c>
      <c r="C19" s="86" t="str">
        <f>'NSW Apr 2016'!G13</f>
        <v>Regulated</v>
      </c>
      <c r="D19" s="119">
        <f>365*'NSW Apr 2016'!H13/100</f>
        <v>274.00549999999998</v>
      </c>
      <c r="E19" s="120">
        <f>IF($C$5*'NSW Apr 2016'!AK13/'NSW Apr 2016'!AI13&gt;='NSW Apr 2016'!J13,('NSW Apr 2016'!J13*'NSW Apr 2016'!O13/100)*'NSW Apr 2016'!AI13,($C$5*'NSW Apr 2016'!AK13/'NSW Apr 2016'!AI13*'NSW Apr 2016'!O13/100)*'NSW Apr 2016'!AI13)</f>
        <v>127.79283000000001</v>
      </c>
      <c r="F19" s="136">
        <f>IF($C$5*'NSW Apr 2016'!AK13/'NSW Apr 2016'!AI13&lt;'NSW Apr 2016'!J13,0,IF($C$5*'NSW Apr 2016'!AK13/'NSW Apr 2016'!AI13&lt;='NSW Apr 2016'!K13,($C$5*'NSW Apr 2016'!AK13/'NSW Apr 2016'!AI13-'NSW Apr 2016'!J13)*('NSW Apr 2016'!P13/100)*'NSW Apr 2016'!AI13,('NSW Apr 2016'!K13-'NSW Apr 2016'!J13)*('NSW Apr 2016'!P13/100)*'NSW Apr 2016'!AI13))</f>
        <v>83.066159999999996</v>
      </c>
      <c r="G19" s="119">
        <f>IF($C$5*'NSW Apr 2016'!AK13/'NSW Apr 2016'!AI13&lt;'NSW Apr 2016'!K13,0,IF($C$5*'NSW Apr 2016'!AK13/'NSW Apr 2016'!AI13&lt;='NSW Apr 2016'!L13,($C$5*'NSW Apr 2016'!AK13/'NSW Apr 2016'!AI13-'NSW Apr 2016'!K13)*('NSW Apr 2016'!Q13/100)*'NSW Apr 2016'!AI13,('NSW Apr 2016'!L13-'NSW Apr 2016'!K13)*('NSW Apr 2016'!Q13/100)*'NSW Apr 2016'!AI13))</f>
        <v>129.52908000000002</v>
      </c>
      <c r="H19" s="127">
        <f>IF($C$5*'NSW Apr 2016'!AK13/'NSW Apr 2016'!AI13&lt;'NSW Apr 2016'!L13,0,IF($C$5*'NSW Apr 2016'!AK13/'NSW Apr 2016'!AI13&lt;='NSW Apr 2016'!M13,($C$5*'NSW Apr 2016'!AK13/'NSW Apr 2016'!AI13-'NSW Apr 2016'!L13)*('NSW Apr 2016'!R13/100)*'NSW Apr 2016'!AI13,('NSW Apr 2016'!M13-'NSW Apr 2016'!L13)*('NSW Apr 2016'!R13/100)*'NSW Apr 2016'!AI13))</f>
        <v>799.13600000000019</v>
      </c>
      <c r="I19" s="120">
        <f>IF($C$5*'NSW Apr 2016'!AK13/'NSW Apr 2016'!AI13&lt;'NSW Apr 2016'!M13,0,IF($C$5*'NSW Apr 2016'!AK13/'NSW Apr 2016'!AI13&lt;='NSW Apr 2016'!N13,($C$5*'NSW Apr 2016'!AK13/'NSW Apr 2016'!AI13-'NSW Apr 2016'!M13)*('NSW Apr 2016'!S13/100)*'NSW Apr 2016'!AI13,('NSW Apr 2016'!N13-'NSW Apr 2016'!M13)*('NSW Apr 2016'!S13/100)*'NSW Apr 2016'!AI13))</f>
        <v>0</v>
      </c>
      <c r="J19" s="136">
        <f>IF(($C$5*'NSW Apr 2016'!AK13/'NSW Apr 2016'!AI13&gt;'NSW Apr 2016'!N13),($C$5*'NSW Apr 2016'!AK13/'NSW Apr 2016'!AI13-'NSW Apr 2016'!N13)*'NSW Apr 2016'!T13/100*'NSW Apr 2016'!AI13,0)</f>
        <v>0</v>
      </c>
      <c r="K19" s="119">
        <f>IF($C$5*'NSW Apr 2016'!AL13/'NSW Apr 2016'!AJ13&gt;='NSW Apr 2016'!J13,('NSW Apr 2016'!J13*'NSW Apr 2016'!U13/100)*'NSW Apr 2016'!AJ13,($C$5*'NSW Apr 2016'!AL13/'NSW Apr 2016'!AJ13*'NSW Apr 2016'!U13/100)*'NSW Apr 2016'!AJ13)</f>
        <v>127.79283000000001</v>
      </c>
      <c r="L19" s="136">
        <f>IF($C$5*'NSW Apr 2016'!AL13/'NSW Apr 2016'!AJ13&lt;'NSW Apr 2016'!J13,0,IF($C$5*'NSW Apr 2016'!AL13/'NSW Apr 2016'!AJ13&lt;='NSW Apr 2016'!K13,($C$5*'NSW Apr 2016'!AL13/'NSW Apr 2016'!AJ13-'NSW Apr 2016'!J13)*('NSW Apr 2016'!V13/100)*'NSW Apr 2016'!AJ13,('NSW Apr 2016'!K13-'NSW Apr 2016'!J13)*('NSW Apr 2016'!V13/100)*'NSW Apr 2016'!AJ13))</f>
        <v>83.066159999999996</v>
      </c>
      <c r="M19" s="119">
        <f>IF($C$5*'NSW Apr 2016'!AL13/'NSW Apr 2016'!AJ13&lt;'NSW Apr 2016'!K13,0,IF($C$5*'NSW Apr 2016'!AL13/'NSW Apr 2016'!AJ13&lt;='NSW Apr 2016'!L13,($C$5*'NSW Apr 2016'!AL13/'NSW Apr 2016'!AJ13-'NSW Apr 2016'!K13)*('NSW Apr 2016'!W13/100)*'NSW Apr 2016'!AJ13,('NSW Apr 2016'!L13-'NSW Apr 2016'!K13)*('NSW Apr 2016'!W13/100)*'NSW Apr 2016'!AJ13))</f>
        <v>129.52908000000002</v>
      </c>
      <c r="N19" s="129">
        <f>IF($C$5*'NSW Apr 2016'!AL13/'NSW Apr 2016'!AJ13&lt;'NSW Apr 2016'!L13,0,IF($C$5*'NSW Apr 2016'!AL13/'NSW Apr 2016'!AJ13&lt;='NSW Apr 2016'!M13,($C$5*'NSW Apr 2016'!AL13/'NSW Apr 2016'!AJ13-'NSW Apr 2016'!L13)*('NSW Apr 2016'!X13/100)*'NSW Apr 2016'!AJ13,('NSW Apr 2016'!M13-'NSW Apr 2016'!L13)*('NSW Apr 2016'!X13/100)*'NSW Apr 2016'!AJ13))</f>
        <v>799.13600000000019</v>
      </c>
      <c r="O19" s="119">
        <f>IF($C$5*'NSW Apr 2016'!AL13/'NSW Apr 2016'!AJ13&lt;'NSW Apr 2016'!M13,0,IF($C$5*'NSW Apr 2016'!AL13/'NSW Apr 2016'!AJ13&lt;='NSW Apr 2016'!N13,($C$5*'NSW Apr 2016'!AL13/'NSW Apr 2016'!AJ13-'NSW Apr 2016'!M13)*('NSW Apr 2016'!Y13/100)*'NSW Apr 2016'!AJ13,('NSW Apr 2016'!N13-'NSW Apr 2016'!M13)*('NSW Apr 2016'!Y13/100)*'NSW Apr 2016'!AJ13))</f>
        <v>0</v>
      </c>
      <c r="P19" s="121">
        <f>IF(($C$5*'NSW Apr 2016'!AL13/'NSW Apr 2016'!AJ13&gt;'NSW Apr 2016'!N13),($C$5*'NSW Apr 2016'!AL13/'NSW Apr 2016'!AJ13-'NSW Apr 2016'!N13)*'NSW Apr 2016'!Z13/100*'NSW Apr 2016'!AJ14,0)</f>
        <v>0</v>
      </c>
      <c r="Q19" s="122">
        <f>SUM(D19:P19)</f>
        <v>2553.0536400000005</v>
      </c>
      <c r="R19" s="83">
        <f>'NSW Apr 2016'!AM13</f>
        <v>0</v>
      </c>
      <c r="S19" s="86">
        <f>'NSW Apr 2016'!AN13</f>
        <v>0</v>
      </c>
      <c r="T19" s="83">
        <f>'NSW Apr 2016'!AO13</f>
        <v>0</v>
      </c>
      <c r="U19" s="86">
        <f>'NSW Apr 2016'!AP13</f>
        <v>0</v>
      </c>
      <c r="V19" s="132">
        <f t="shared" si="3"/>
        <v>2553.0536400000005</v>
      </c>
      <c r="W19" s="122">
        <f t="shared" si="4"/>
        <v>2553.0536400000005</v>
      </c>
      <c r="X19" s="122">
        <f t="shared" si="0"/>
        <v>2808.3590040000008</v>
      </c>
      <c r="Y19" s="122">
        <f t="shared" si="1"/>
        <v>2808.3590040000008</v>
      </c>
      <c r="Z19" s="133">
        <f>'NSW Apr 2016'!AW13</f>
        <v>0</v>
      </c>
      <c r="AA19" s="125" t="str">
        <f>'NSW Apr 2016'!AX13</f>
        <v>n</v>
      </c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</row>
    <row r="20" spans="1:142" ht="23" customHeight="1">
      <c r="A20" s="431"/>
      <c r="B20" s="86" t="str">
        <f>'NSW Apr 2016'!F14</f>
        <v>ActewAGL</v>
      </c>
      <c r="C20" s="86" t="str">
        <f>'NSW Apr 2016'!G14</f>
        <v>Business plan</v>
      </c>
      <c r="D20" s="119">
        <f>365*'NSW Apr 2016'!H14/100</f>
        <v>274.00549999999998</v>
      </c>
      <c r="E20" s="120">
        <f>IF($C$5*'NSW Apr 2016'!AK14/'NSW Apr 2016'!AI14&gt;='NSW Apr 2016'!J14,('NSW Apr 2016'!J14*'NSW Apr 2016'!O14/100)*'NSW Apr 2016'!AI14,($C$5*'NSW Apr 2016'!AK14/'NSW Apr 2016'!AI14*'NSW Apr 2016'!O14/100)*'NSW Apr 2016'!AI14)</f>
        <v>127.79283000000001</v>
      </c>
      <c r="F20" s="136">
        <f>IF($C$5*'NSW Apr 2016'!AK14/'NSW Apr 2016'!AI14&lt;'NSW Apr 2016'!J14,0,IF($C$5*'NSW Apr 2016'!AK14/'NSW Apr 2016'!AI14&lt;='NSW Apr 2016'!K14,($C$5*'NSW Apr 2016'!AK14/'NSW Apr 2016'!AI14-'NSW Apr 2016'!J14)*('NSW Apr 2016'!P14/100)*'NSW Apr 2016'!AI14,('NSW Apr 2016'!K14-'NSW Apr 2016'!J14)*('NSW Apr 2016'!P14/100)*'NSW Apr 2016'!AI14))</f>
        <v>83.066159999999996</v>
      </c>
      <c r="G20" s="119">
        <f>IF($C$5*'NSW Apr 2016'!AK14/'NSW Apr 2016'!AI14&lt;'NSW Apr 2016'!K14,0,IF($C$5*'NSW Apr 2016'!AK14/'NSW Apr 2016'!AI14&lt;='NSW Apr 2016'!L14,($C$5*'NSW Apr 2016'!AK14/'NSW Apr 2016'!AI14-'NSW Apr 2016'!K14)*('NSW Apr 2016'!Q14/100)*'NSW Apr 2016'!AI14,('NSW Apr 2016'!L14-'NSW Apr 2016'!K14)*('NSW Apr 2016'!Q14/100)*'NSW Apr 2016'!AI14))</f>
        <v>129.52908000000002</v>
      </c>
      <c r="H20" s="127">
        <f>IF($C$5*'NSW Apr 2016'!AK14/'NSW Apr 2016'!AI14&lt;'NSW Apr 2016'!L14,0,IF($C$5*'NSW Apr 2016'!AK14/'NSW Apr 2016'!AI14&lt;='NSW Apr 2016'!M14,($C$5*'NSW Apr 2016'!AK14/'NSW Apr 2016'!AI14-'NSW Apr 2016'!L14)*('NSW Apr 2016'!R14/100)*'NSW Apr 2016'!AI14,('NSW Apr 2016'!M14-'NSW Apr 2016'!L14)*('NSW Apr 2016'!R14/100)*'NSW Apr 2016'!AI14))</f>
        <v>799.13600000000019</v>
      </c>
      <c r="I20" s="120">
        <f>IF($C$5*'NSW Apr 2016'!AK14/'NSW Apr 2016'!AI14&lt;'NSW Apr 2016'!M14,0,IF($C$5*'NSW Apr 2016'!AK14/'NSW Apr 2016'!AI14&lt;='NSW Apr 2016'!N14,($C$5*'NSW Apr 2016'!AK14/'NSW Apr 2016'!AI14-'NSW Apr 2016'!M14)*('NSW Apr 2016'!S14/100)*'NSW Apr 2016'!AI14,('NSW Apr 2016'!N14-'NSW Apr 2016'!M14)*('NSW Apr 2016'!S14/100)*'NSW Apr 2016'!AI14))</f>
        <v>0</v>
      </c>
      <c r="J20" s="136">
        <f>IF(($C$5*'NSW Apr 2016'!AK14/'NSW Apr 2016'!AI14&gt;'NSW Apr 2016'!N14),($C$5*'NSW Apr 2016'!AK14/'NSW Apr 2016'!AI14-'NSW Apr 2016'!N14)*'NSW Apr 2016'!T14/100*'NSW Apr 2016'!AI14,0)</f>
        <v>0</v>
      </c>
      <c r="K20" s="119">
        <f>IF($C$5*'NSW Apr 2016'!AL14/'NSW Apr 2016'!AJ14&gt;='NSW Apr 2016'!J14,('NSW Apr 2016'!J14*'NSW Apr 2016'!U14/100)*'NSW Apr 2016'!AJ14,($C$5*'NSW Apr 2016'!AL14/'NSW Apr 2016'!AJ14*'NSW Apr 2016'!U14/100)*'NSW Apr 2016'!AJ14)</f>
        <v>127.79283000000001</v>
      </c>
      <c r="L20" s="136">
        <f>IF($C$5*'NSW Apr 2016'!AL14/'NSW Apr 2016'!AJ14&lt;'NSW Apr 2016'!J14,0,IF($C$5*'NSW Apr 2016'!AL14/'NSW Apr 2016'!AJ14&lt;='NSW Apr 2016'!K14,($C$5*'NSW Apr 2016'!AL14/'NSW Apr 2016'!AJ14-'NSW Apr 2016'!J14)*('NSW Apr 2016'!V14/100)*'NSW Apr 2016'!AJ14,('NSW Apr 2016'!K14-'NSW Apr 2016'!J14)*('NSW Apr 2016'!V14/100)*'NSW Apr 2016'!AJ14))</f>
        <v>83.066159999999996</v>
      </c>
      <c r="M20" s="119">
        <f>IF($C$5*'NSW Apr 2016'!AL14/'NSW Apr 2016'!AJ14&lt;'NSW Apr 2016'!K14,0,IF($C$5*'NSW Apr 2016'!AL14/'NSW Apr 2016'!AJ14&lt;='NSW Apr 2016'!L14,($C$5*'NSW Apr 2016'!AL14/'NSW Apr 2016'!AJ14-'NSW Apr 2016'!K14)*('NSW Apr 2016'!W14/100)*'NSW Apr 2016'!AJ14,('NSW Apr 2016'!L14-'NSW Apr 2016'!K14)*('NSW Apr 2016'!W14/100)*'NSW Apr 2016'!AJ14))</f>
        <v>129.52908000000002</v>
      </c>
      <c r="N20" s="129">
        <f>IF($C$5*'NSW Apr 2016'!AL14/'NSW Apr 2016'!AJ14&lt;'NSW Apr 2016'!L14,0,IF($C$5*'NSW Apr 2016'!AL14/'NSW Apr 2016'!AJ14&lt;='NSW Apr 2016'!M14,($C$5*'NSW Apr 2016'!AL14/'NSW Apr 2016'!AJ14-'NSW Apr 2016'!L14)*('NSW Apr 2016'!X14/100)*'NSW Apr 2016'!AJ14,('NSW Apr 2016'!M14-'NSW Apr 2016'!L14)*('NSW Apr 2016'!X14/100)*'NSW Apr 2016'!AJ14))</f>
        <v>799.13600000000019</v>
      </c>
      <c r="O20" s="119">
        <f>IF($C$5*'NSW Apr 2016'!AL14/'NSW Apr 2016'!AJ14&lt;'NSW Apr 2016'!M14,0,IF($C$5*'NSW Apr 2016'!AL14/'NSW Apr 2016'!AJ14&lt;='NSW Apr 2016'!N14,($C$5*'NSW Apr 2016'!AL14/'NSW Apr 2016'!AJ14-'NSW Apr 2016'!M14)*('NSW Apr 2016'!Y14/100)*'NSW Apr 2016'!AJ14,('NSW Apr 2016'!N14-'NSW Apr 2016'!M14)*('NSW Apr 2016'!Y14/100)*'NSW Apr 2016'!AJ14))</f>
        <v>0</v>
      </c>
      <c r="P20" s="121">
        <f>IF(($C$5*'NSW Apr 2016'!AL14/'NSW Apr 2016'!AJ14&gt;'NSW Apr 2016'!N14),($C$5*'NSW Apr 2016'!AL14/'NSW Apr 2016'!AJ14-'NSW Apr 2016'!N14)*'NSW Apr 2016'!Z14/100*'NSW Apr 2016'!AJ15,0)</f>
        <v>0</v>
      </c>
      <c r="Q20" s="122">
        <f t="shared" si="2"/>
        <v>2553.0536400000005</v>
      </c>
      <c r="R20" s="83">
        <f>'NSW Apr 2016'!AM14</f>
        <v>0</v>
      </c>
      <c r="S20" s="86">
        <f>'NSW Apr 2016'!AN14</f>
        <v>0</v>
      </c>
      <c r="T20" s="83">
        <f>'NSW Apr 2016'!AO14</f>
        <v>0</v>
      </c>
      <c r="U20" s="86">
        <f>'NSW Apr 2016'!AP14</f>
        <v>0</v>
      </c>
      <c r="V20" s="132">
        <f t="shared" si="3"/>
        <v>2553.0536400000005</v>
      </c>
      <c r="W20" s="122">
        <f t="shared" si="4"/>
        <v>2553.0536400000005</v>
      </c>
      <c r="X20" s="122">
        <f t="shared" si="0"/>
        <v>2808.3590040000008</v>
      </c>
      <c r="Y20" s="122">
        <f t="shared" si="1"/>
        <v>2808.3590040000008</v>
      </c>
      <c r="Z20" s="133">
        <f>'NSW Apr 2016'!AW14</f>
        <v>0</v>
      </c>
      <c r="AA20" s="125" t="str">
        <f>'NSW Apr 2016'!AX14</f>
        <v>n</v>
      </c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</row>
    <row r="21" spans="1:142" s="85" customFormat="1" ht="23" customHeight="1" thickBot="1">
      <c r="A21" s="430"/>
      <c r="B21" s="87" t="str">
        <f>'NSW Apr 2016'!F15</f>
        <v>EnergyAustralia</v>
      </c>
      <c r="C21" s="87" t="str">
        <f>'NSW Apr 2016'!G15</f>
        <v xml:space="preserve">Everyday Saver </v>
      </c>
      <c r="D21" s="146">
        <f>365*'NSW Apr 2016'!H15/100</f>
        <v>232.32249999999999</v>
      </c>
      <c r="E21" s="147">
        <f>IF($C$5*'NSW Apr 2016'!AK15/'NSW Apr 2016'!AI15&gt;='NSW Apr 2016'!J15,('NSW Apr 2016'!J15*'NSW Apr 2016'!O15/100)*'NSW Apr 2016'!AI15,($C$5*'NSW Apr 2016'!AK15/'NSW Apr 2016'!AI15*'NSW Apr 2016'!O15/100)*'NSW Apr 2016'!AI15)</f>
        <v>137.41364999999999</v>
      </c>
      <c r="F21" s="155">
        <f>IF($C$5*'NSW Apr 2016'!AK15/'NSW Apr 2016'!AI15&lt;'NSW Apr 2016'!J15,0,IF($C$5*'NSW Apr 2016'!AK15/'NSW Apr 2016'!AI15&lt;='NSW Apr 2016'!K15,($C$5*'NSW Apr 2016'!AK15/'NSW Apr 2016'!AI15-'NSW Apr 2016'!J15)*('NSW Apr 2016'!P15/100)*'NSW Apr 2016'!AI15,('NSW Apr 2016'!K15-'NSW Apr 2016'!J15)*('NSW Apr 2016'!P15/100)*'NSW Apr 2016'!AI15))</f>
        <v>92.31204000000001</v>
      </c>
      <c r="G21" s="146">
        <f>IF($C$5*'NSW Apr 2016'!AK15/'NSW Apr 2016'!AI15&lt;'NSW Apr 2016'!K15,0,IF($C$5*'NSW Apr 2016'!AK15/'NSW Apr 2016'!AI15&lt;='NSW Apr 2016'!L15,($C$5*'NSW Apr 2016'!AK15/'NSW Apr 2016'!AI15-'NSW Apr 2016'!K15)*('NSW Apr 2016'!Q15/100)*'NSW Apr 2016'!AI15,('NSW Apr 2016'!L15-'NSW Apr 2016'!K15)*('NSW Apr 2016'!Q15/100)*'NSW Apr 2016'!AI15))</f>
        <v>136.58148</v>
      </c>
      <c r="H21" s="156">
        <f>IF($C$5*'NSW Apr 2016'!AK15/'NSW Apr 2016'!AI15&lt;'NSW Apr 2016'!L15,0,IF($C$5*'NSW Apr 2016'!AK15/'NSW Apr 2016'!AI15&lt;='NSW Apr 2016'!M15,($C$5*'NSW Apr 2016'!AK15/'NSW Apr 2016'!AI15-'NSW Apr 2016'!L15)*('NSW Apr 2016'!R15/100)*'NSW Apr 2016'!AI15,('NSW Apr 2016'!M15-'NSW Apr 2016'!L15)*('NSW Apr 2016'!R15/100)*'NSW Apr 2016'!AI15))</f>
        <v>842.10425000000009</v>
      </c>
      <c r="I21" s="147">
        <f>IF($C$5*'NSW Apr 2016'!AK15/'NSW Apr 2016'!AI15&lt;'NSW Apr 2016'!M15,0,IF($C$5*'NSW Apr 2016'!AK15/'NSW Apr 2016'!AI15&lt;='NSW Apr 2016'!N15,($C$5*'NSW Apr 2016'!AK15/'NSW Apr 2016'!AI15-'NSW Apr 2016'!M15)*('NSW Apr 2016'!S15/100)*'NSW Apr 2016'!AI15,('NSW Apr 2016'!N15-'NSW Apr 2016'!M15)*('NSW Apr 2016'!S15/100)*'NSW Apr 2016'!AI15))</f>
        <v>0</v>
      </c>
      <c r="J21" s="155">
        <f>IF(($C$5*'NSW Apr 2016'!AK15/'NSW Apr 2016'!AI15&gt;'NSW Apr 2016'!N15),($C$5*'NSW Apr 2016'!AK15/'NSW Apr 2016'!AI15-'NSW Apr 2016'!N15)*'NSW Apr 2016'!T15/100*'NSW Apr 2016'!AI15,0)</f>
        <v>0</v>
      </c>
      <c r="K21" s="146">
        <f>IF($C$5*'NSW Apr 2016'!AL15/'NSW Apr 2016'!AJ15&gt;='NSW Apr 2016'!J15,('NSW Apr 2016'!J15*'NSW Apr 2016'!U15/100)*'NSW Apr 2016'!AJ15,($C$5*'NSW Apr 2016'!AL15/'NSW Apr 2016'!AJ15*'NSW Apr 2016'!U15/100)*'NSW Apr 2016'!AJ15)</f>
        <v>137.41364999999999</v>
      </c>
      <c r="L21" s="155">
        <f>IF($C$5*'NSW Apr 2016'!AL15/'NSW Apr 2016'!AJ15&lt;'NSW Apr 2016'!J15,0,IF($C$5*'NSW Apr 2016'!AL15/'NSW Apr 2016'!AJ15&lt;='NSW Apr 2016'!K15,($C$5*'NSW Apr 2016'!AL15/'NSW Apr 2016'!AJ15-'NSW Apr 2016'!J15)*('NSW Apr 2016'!V15/100)*'NSW Apr 2016'!AJ15,('NSW Apr 2016'!K15-'NSW Apr 2016'!J15)*('NSW Apr 2016'!V15/100)*'NSW Apr 2016'!AJ15))</f>
        <v>92.31204000000001</v>
      </c>
      <c r="M21" s="146">
        <f>IF($C$5*'NSW Apr 2016'!AL15/'NSW Apr 2016'!AJ15&lt;'NSW Apr 2016'!K15,0,IF($C$5*'NSW Apr 2016'!AL15/'NSW Apr 2016'!AJ15&lt;='NSW Apr 2016'!L15,($C$5*'NSW Apr 2016'!AL15/'NSW Apr 2016'!AJ15-'NSW Apr 2016'!K15)*('NSW Apr 2016'!W15/100)*'NSW Apr 2016'!AJ15,('NSW Apr 2016'!L15-'NSW Apr 2016'!K15)*('NSW Apr 2016'!W15/100)*'NSW Apr 2016'!AJ15))</f>
        <v>136.58148</v>
      </c>
      <c r="N21" s="158">
        <f>IF($C$5*'NSW Apr 2016'!AL15/'NSW Apr 2016'!AJ15&lt;'NSW Apr 2016'!L15,0,IF($C$5*'NSW Apr 2016'!AL15/'NSW Apr 2016'!AJ15&lt;='NSW Apr 2016'!M15,($C$5*'NSW Apr 2016'!AL15/'NSW Apr 2016'!AJ15-'NSW Apr 2016'!L15)*('NSW Apr 2016'!X15/100)*'NSW Apr 2016'!AJ15,('NSW Apr 2016'!M15-'NSW Apr 2016'!L15)*('NSW Apr 2016'!X15/100)*'NSW Apr 2016'!AJ15))</f>
        <v>842.10425000000009</v>
      </c>
      <c r="O21" s="146">
        <f>IF($C$5*'NSW Apr 2016'!AL15/'NSW Apr 2016'!AJ15&lt;'NSW Apr 2016'!M15,0,IF($C$5*'NSW Apr 2016'!AL15/'NSW Apr 2016'!AJ15&lt;='NSW Apr 2016'!N15,($C$5*'NSW Apr 2016'!AL15/'NSW Apr 2016'!AJ15-'NSW Apr 2016'!M15)*('NSW Apr 2016'!Y15/100)*'NSW Apr 2016'!AJ15,('NSW Apr 2016'!N15-'NSW Apr 2016'!M15)*('NSW Apr 2016'!Y15/100)*'NSW Apr 2016'!AJ15))</f>
        <v>0</v>
      </c>
      <c r="P21" s="148">
        <f>IF(($C$5*'NSW Apr 2016'!AL15/'NSW Apr 2016'!AJ15&gt;'NSW Apr 2016'!N15),($C$5*'NSW Apr 2016'!AL15/'NSW Apr 2016'!AJ15-'NSW Apr 2016'!N15)*'NSW Apr 2016'!Z15/100*'NSW Apr 2016'!AJ17,0)</f>
        <v>0</v>
      </c>
      <c r="Q21" s="149">
        <f t="shared" si="2"/>
        <v>2649.14534</v>
      </c>
      <c r="R21" s="154">
        <f>'NSW Apr 2016'!AM15</f>
        <v>0</v>
      </c>
      <c r="S21" s="87">
        <f>'NSW Apr 2016'!AN15</f>
        <v>16</v>
      </c>
      <c r="T21" s="154">
        <f>'NSW Apr 2016'!AO15</f>
        <v>0</v>
      </c>
      <c r="U21" s="87">
        <f>'NSW Apr 2016'!AP15</f>
        <v>0</v>
      </c>
      <c r="V21" s="151">
        <f>(Q21-(Q21-D21)*S21/100)</f>
        <v>2262.4536856</v>
      </c>
      <c r="W21" s="149">
        <f t="shared" si="4"/>
        <v>2262.4536856</v>
      </c>
      <c r="X21" s="149">
        <f t="shared" si="0"/>
        <v>2488.6990541600003</v>
      </c>
      <c r="Y21" s="149">
        <f t="shared" si="1"/>
        <v>2488.6990541600003</v>
      </c>
      <c r="Z21" s="152">
        <f>'NSW Apr 2016'!AW15</f>
        <v>24</v>
      </c>
      <c r="AA21" s="153" t="str">
        <f>'NSW Apr 2016'!AX15</f>
        <v>y</v>
      </c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</row>
    <row r="22" spans="1:142" s="85" customFormat="1" ht="23" customHeight="1" thickTop="1">
      <c r="A22" s="429" t="str">
        <f>'NSW Apr 2016'!D16</f>
        <v>Tamworth</v>
      </c>
      <c r="B22" s="131" t="str">
        <f>'NSW Apr 2016'!F16</f>
        <v>Origin Energy</v>
      </c>
      <c r="C22" s="131" t="str">
        <f>'NSW Apr 2016'!G16</f>
        <v>Regulated</v>
      </c>
      <c r="D22" s="126">
        <f>365*'NSW Apr 2016'!H16/100</f>
        <v>354.52449999999999</v>
      </c>
      <c r="E22" s="128">
        <f>($C$5*'NSW Apr 2016'!O16/100)/2</f>
        <v>1730</v>
      </c>
      <c r="F22" s="134">
        <v>0</v>
      </c>
      <c r="G22" s="126">
        <v>0</v>
      </c>
      <c r="H22" s="135">
        <v>0</v>
      </c>
      <c r="I22" s="120">
        <f>IF($C$5*'NSW Apr 2016'!AK16/'NSW Apr 2016'!AI16&lt;'NSW Apr 2016'!M16,0,IF($C$5*'NSW Apr 2016'!AK16/'NSW Apr 2016'!AI16&lt;='NSW Apr 2016'!N16,($C$5*'NSW Apr 2016'!AK16/'NSW Apr 2016'!AI16-'NSW Apr 2016'!M16)*('NSW Apr 2016'!S16/100)*'NSW Apr 2016'!AI16,('NSW Apr 2016'!N16-'NSW Apr 2016'!M16)*('NSW Apr 2016'!S16/100)*'NSW Apr 2016'!AI16))</f>
        <v>0</v>
      </c>
      <c r="J22" s="136">
        <f>IF(($C$5*'NSW Apr 2016'!AK16/'NSW Apr 2016'!AI16&gt;'NSW Apr 2016'!N16),($C$5*'NSW Apr 2016'!AK16/'NSW Apr 2016'!AI16-'NSW Apr 2016'!N16)*'NSW Apr 2016'!T16/100*'NSW Apr 2016'!AI16,0)</f>
        <v>0</v>
      </c>
      <c r="K22" s="126">
        <f>($C$5*'NSW Apr 2016'!U16/100)/2</f>
        <v>1730</v>
      </c>
      <c r="L22" s="134">
        <v>0</v>
      </c>
      <c r="M22" s="126">
        <v>0</v>
      </c>
      <c r="N22" s="134">
        <v>0</v>
      </c>
      <c r="O22" s="126">
        <f>IF($C$5*'NSW Apr 2016'!AL16/'NSW Apr 2016'!AJ16&lt;'NSW Apr 2016'!M16,0,IF($C$5*'NSW Apr 2016'!AL16/'NSW Apr 2016'!AJ16&lt;='NSW Apr 2016'!N16,($C$5*'NSW Apr 2016'!AL16/'NSW Apr 2016'!AJ16-'NSW Apr 2016'!M16)*('NSW Apr 2016'!Y16/100)*'NSW Apr 2016'!AJ16,('NSW Apr 2016'!N16-'NSW Apr 2016'!M16)*('NSW Apr 2016'!Y16/100)*'NSW Apr 2016'!AJ16))</f>
        <v>0</v>
      </c>
      <c r="P22" s="136">
        <f>IF(($C$5*'NSW Apr 2016'!AL16/'NSW Apr 2016'!AJ16&gt;'NSW Apr 2016'!N16),($C$5*'NSW Apr 2016'!AL16/'NSW Apr 2016'!AJ16-'NSW Apr 2016'!N16)*'NSW Apr 2016'!Z16/100*'NSW Apr 2016'!AJ17,0)</f>
        <v>0</v>
      </c>
      <c r="Q22" s="138">
        <f>SUM(D22:P22)</f>
        <v>3814.5245</v>
      </c>
      <c r="R22" s="139">
        <f>'NSW Apr 2016'!AM16</f>
        <v>0</v>
      </c>
      <c r="S22" s="131">
        <f>'NSW Apr 2016'!AN16</f>
        <v>0</v>
      </c>
      <c r="T22" s="139">
        <f>'NSW Apr 2016'!AO16</f>
        <v>0</v>
      </c>
      <c r="U22" s="131">
        <f>'NSW Apr 2016'!AP16</f>
        <v>0</v>
      </c>
      <c r="V22" s="140">
        <f>Q22</f>
        <v>3814.5245</v>
      </c>
      <c r="W22" s="138">
        <f>V22</f>
        <v>3814.5245</v>
      </c>
      <c r="X22" s="122">
        <f t="shared" si="0"/>
        <v>4195.9769500000002</v>
      </c>
      <c r="Y22" s="122">
        <f t="shared" si="1"/>
        <v>4195.9769500000002</v>
      </c>
      <c r="Z22" s="141">
        <f>'NSW Apr 2016'!AW16</f>
        <v>0</v>
      </c>
      <c r="AA22" s="142" t="str">
        <f>'NSW Apr 2016'!AX16</f>
        <v>n</v>
      </c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</row>
    <row r="23" spans="1:142" ht="23" customHeight="1" thickBot="1">
      <c r="A23" s="431"/>
      <c r="B23" s="87" t="str">
        <f>'NSW Apr 2016'!F17</f>
        <v>Origin Energy</v>
      </c>
      <c r="C23" s="87" t="str">
        <f>'NSW Apr 2016'!G17</f>
        <v>Business Saver</v>
      </c>
      <c r="D23" s="146">
        <f>365*'NSW Apr 2016'!H17/100</f>
        <v>354.52449999999999</v>
      </c>
      <c r="E23" s="147">
        <f>($C$5*'NSW Apr 2016'!O17/100)/2</f>
        <v>1730</v>
      </c>
      <c r="F23" s="155">
        <v>0</v>
      </c>
      <c r="G23" s="146">
        <v>0</v>
      </c>
      <c r="H23" s="156">
        <v>0</v>
      </c>
      <c r="I23" s="147">
        <f>IF($C$5*'NSW Apr 2016'!AK17/'NSW Apr 2016'!AI17&lt;'NSW Apr 2016'!M17,0,IF($C$5*'NSW Apr 2016'!AK17/'NSW Apr 2016'!AI17&lt;='NSW Apr 2016'!N17,($C$5*'NSW Apr 2016'!AK17/'NSW Apr 2016'!AI17-'NSW Apr 2016'!M17)*('NSW Apr 2016'!S17/100)*'NSW Apr 2016'!AI17,('NSW Apr 2016'!N17-'NSW Apr 2016'!M17)*('NSW Apr 2016'!S17/100)*'NSW Apr 2016'!AI17))</f>
        <v>0</v>
      </c>
      <c r="J23" s="155">
        <f>IF(($C$5*'NSW Apr 2016'!AK17/'NSW Apr 2016'!AI17&gt;'NSW Apr 2016'!N17),($C$5*'NSW Apr 2016'!AK17/'NSW Apr 2016'!AI17-'NSW Apr 2016'!N17)*'NSW Apr 2016'!T17/100*'NSW Apr 2016'!AI17,0)</f>
        <v>0</v>
      </c>
      <c r="K23" s="146">
        <f>($C$5*'NSW Apr 2016'!U17/100)/2</f>
        <v>1730</v>
      </c>
      <c r="L23" s="155">
        <v>0</v>
      </c>
      <c r="M23" s="146">
        <v>0</v>
      </c>
      <c r="N23" s="155">
        <v>0</v>
      </c>
      <c r="O23" s="146">
        <f>IF($C$5*'NSW Apr 2016'!AL17/'NSW Apr 2016'!AJ17&lt;'NSW Apr 2016'!M17,0,IF($C$5*'NSW Apr 2016'!AL17/'NSW Apr 2016'!AJ17&lt;='NSW Apr 2016'!N17,($C$5*'NSW Apr 2016'!AL17/'NSW Apr 2016'!AJ17-'NSW Apr 2016'!M17)*('NSW Apr 2016'!Y17/100)*'NSW Apr 2016'!AJ17,('NSW Apr 2016'!N17-'NSW Apr 2016'!M17)*('NSW Apr 2016'!Y17/100)*'NSW Apr 2016'!AJ17))</f>
        <v>0</v>
      </c>
      <c r="P23" s="155">
        <f>IF(($C$5*'NSW Apr 2016'!AL17/'NSW Apr 2016'!AJ17&gt;'NSW Apr 2016'!N17),($C$5*'NSW Apr 2016'!AL17/'NSW Apr 2016'!AJ17-'NSW Apr 2016'!N17)*'NSW Apr 2016'!Z17/100*'NSW Apr 2016'!AJ19,0)</f>
        <v>0</v>
      </c>
      <c r="Q23" s="149">
        <f t="shared" si="2"/>
        <v>3814.5245</v>
      </c>
      <c r="R23" s="154">
        <f>'NSW Apr 2016'!AM17</f>
        <v>0</v>
      </c>
      <c r="S23" s="87">
        <f>'NSW Apr 2016'!AN17</f>
        <v>14</v>
      </c>
      <c r="T23" s="154">
        <f>'NSW Apr 2016'!AO17</f>
        <v>0</v>
      </c>
      <c r="U23" s="87">
        <f>'NSW Apr 2016'!AP17</f>
        <v>0</v>
      </c>
      <c r="V23" s="151">
        <f>(Q23-(Q23-D23)*S23/100)</f>
        <v>3330.1244999999999</v>
      </c>
      <c r="W23" s="149">
        <f t="shared" ref="W23:W37" si="5">V23</f>
        <v>3330.1244999999999</v>
      </c>
      <c r="X23" s="149">
        <f t="shared" si="0"/>
        <v>3663.1369500000001</v>
      </c>
      <c r="Y23" s="149">
        <f t="shared" si="1"/>
        <v>3663.1369500000001</v>
      </c>
      <c r="Z23" s="152">
        <f>'NSW Apr 2016'!AW17</f>
        <v>12</v>
      </c>
      <c r="AA23" s="153" t="str">
        <f>'NSW Apr 2016'!AX17</f>
        <v>y</v>
      </c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</row>
    <row r="24" spans="1:142" ht="23" customHeight="1" thickTop="1">
      <c r="A24" s="429" t="str">
        <f>'NSW Apr 2016'!D18</f>
        <v>Envestra Albury</v>
      </c>
      <c r="B24" s="86" t="str">
        <f>'NSW Apr 2016'!F18</f>
        <v>Origin Energy</v>
      </c>
      <c r="C24" s="86" t="str">
        <f>'NSW Apr 2016'!G18</f>
        <v>Regulated</v>
      </c>
      <c r="D24" s="119">
        <f>365*'NSW Apr 2016'!H18/100</f>
        <v>215.35</v>
      </c>
      <c r="E24" s="120">
        <f>IF($C$5*'NSW Apr 2016'!AK18/'NSW Apr 2016'!AI18&gt;='NSW Apr 2016'!J18,('NSW Apr 2016'!J18*'NSW Apr 2016'!O18/100)*'NSW Apr 2016'!AI18,($C$5*'NSW Apr 2016'!AK18/'NSW Apr 2016'!AI18*'NSW Apr 2016'!O18/100)*'NSW Apr 2016'!AI18)</f>
        <v>184.49999999999997</v>
      </c>
      <c r="F24" s="136">
        <f>IF($C$5*'NSW Apr 2016'!AK18/'NSW Apr 2016'!AI18&lt;'NSW Apr 2016'!J18,0,IF($C$5*'NSW Apr 2016'!AK18/'NSW Apr 2016'!AI18&lt;='NSW Apr 2016'!K18,($C$5*'NSW Apr 2016'!AK18/'NSW Apr 2016'!AI18-'NSW Apr 2016'!J18)*('NSW Apr 2016'!P18/100)*'NSW Apr 2016'!AI18,('NSW Apr 2016'!K18-'NSW Apr 2016'!J18)*('NSW Apr 2016'!P18/100)*'NSW Apr 2016'!AI18))</f>
        <v>746.20000000000016</v>
      </c>
      <c r="G24" s="119">
        <f>IF($C$5*'NSW Apr 2016'!AK18/'NSW Apr 2016'!AI18&lt;'NSW Apr 2016'!K18,0,IF($C$5*'NSW Apr 2016'!AK18/'NSW Apr 2016'!AI18&lt;='NSW Apr 2016'!L18,($C$5*'NSW Apr 2016'!AK18/'NSW Apr 2016'!AI18-'NSW Apr 2016'!K18)*('NSW Apr 2016'!Q18/100)*'NSW Apr 2016'!AI18,('NSW Apr 2016'!L18-'NSW Apr 2016'!K18)*('NSW Apr 2016'!Q18/100)*'NSW Apr 2016'!AI18))</f>
        <v>0</v>
      </c>
      <c r="H24" s="127">
        <f>IF($C$5*'NSW Apr 2016'!AK18/'NSW Apr 2016'!AI18&lt;'NSW Apr 2016'!L18,0,IF($C$5*'NSW Apr 2016'!AK18/'NSW Apr 2016'!AI18&lt;='NSW Apr 2016'!M18,($C$5*'NSW Apr 2016'!AK18/'NSW Apr 2016'!AI18-'NSW Apr 2016'!L18)*('NSW Apr 2016'!R18/100)*'NSW Apr 2016'!AI18,('NSW Apr 2016'!M18-'NSW Apr 2016'!L18)*('NSW Apr 2016'!R18/100)*'NSW Apr 2016'!AI18))</f>
        <v>0</v>
      </c>
      <c r="I24" s="120">
        <f>IF($C$5*'NSW Apr 2016'!AK18/'NSW Apr 2016'!AI18&lt;'NSW Apr 2016'!M18,0,IF($C$5*'NSW Apr 2016'!AK18/'NSW Apr 2016'!AI18&lt;='NSW Apr 2016'!N18,($C$5*'NSW Apr 2016'!AK18/'NSW Apr 2016'!AI18-'NSW Apr 2016'!M18)*('NSW Apr 2016'!S18/100)*'NSW Apr 2016'!AI18,('NSW Apr 2016'!N18-'NSW Apr 2016'!M18)*('NSW Apr 2016'!S18/100)*'NSW Apr 2016'!AI18))</f>
        <v>0</v>
      </c>
      <c r="J24" s="136">
        <f>IF(($C$5*'NSW Apr 2016'!AK18/'NSW Apr 2016'!AI18&gt;'NSW Apr 2016'!N18),($C$5*'NSW Apr 2016'!AK18/'NSW Apr 2016'!AI18-'NSW Apr 2016'!N18)*'NSW Apr 2016'!T18/100*'NSW Apr 2016'!AI18,0)</f>
        <v>0</v>
      </c>
      <c r="K24" s="119">
        <f>IF($C$5*'NSW Apr 2016'!AL18/'NSW Apr 2016'!AJ18&gt;='NSW Apr 2016'!J18,('NSW Apr 2016'!J18*'NSW Apr 2016'!U18/100)*'NSW Apr 2016'!AJ18,($C$5*'NSW Apr 2016'!AL18/'NSW Apr 2016'!AJ18*'NSW Apr 2016'!U18/100)*'NSW Apr 2016'!AJ18)</f>
        <v>184.49999999999997</v>
      </c>
      <c r="L24" s="136">
        <f>IF($C$5*'NSW Apr 2016'!AL18/'NSW Apr 2016'!AJ18&lt;'NSW Apr 2016'!J18,0,IF($C$5*'NSW Apr 2016'!AL18/'NSW Apr 2016'!AJ18&lt;='NSW Apr 2016'!K18,($C$5*'NSW Apr 2016'!AL18/'NSW Apr 2016'!AJ18-'NSW Apr 2016'!J18)*('NSW Apr 2016'!V18/100)*'NSW Apr 2016'!AJ18,('NSW Apr 2016'!K18-'NSW Apr 2016'!J18)*('NSW Apr 2016'!V18/100)*'NSW Apr 2016'!AJ18))</f>
        <v>746.20000000000016</v>
      </c>
      <c r="M24" s="119">
        <f>IF($C$5*'NSW Apr 2016'!AL18/'NSW Apr 2016'!AJ18&lt;'NSW Apr 2016'!K18,0,IF($C$5*'NSW Apr 2016'!AL18/'NSW Apr 2016'!AJ18&lt;='NSW Apr 2016'!L18,($C$5*'NSW Apr 2016'!AL18/'NSW Apr 2016'!AJ18-'NSW Apr 2016'!K18)*('NSW Apr 2016'!W18/100)*'NSW Apr 2016'!AJ18,('NSW Apr 2016'!L18-'NSW Apr 2016'!K18)*('NSW Apr 2016'!W18/100)*'NSW Apr 2016'!AJ18))</f>
        <v>0</v>
      </c>
      <c r="N24" s="136">
        <f>IF($C$5*'NSW Apr 2016'!AL18/'NSW Apr 2016'!AJ18&lt;'NSW Apr 2016'!L18,0,IF($C$5*'NSW Apr 2016'!AL18/'NSW Apr 2016'!AJ18&lt;='NSW Apr 2016'!M18,($C$5*'NSW Apr 2016'!AL18/'NSW Apr 2016'!AJ18-'NSW Apr 2016'!L18)*('NSW Apr 2016'!X18/100)*'NSW Apr 2016'!AJ18,('NSW Apr 2016'!M18-'NSW Apr 2016'!L18)*('NSW Apr 2016'!X18/100)*'NSW Apr 2016'!AJ18))</f>
        <v>0</v>
      </c>
      <c r="O24" s="119">
        <f>IF($C$5*'NSW Apr 2016'!AL18/'NSW Apr 2016'!AJ18&lt;'NSW Apr 2016'!M18,0,IF($C$5*'NSW Apr 2016'!AL18/'NSW Apr 2016'!AJ18&lt;='NSW Apr 2016'!N18,($C$5*'NSW Apr 2016'!AL18/'NSW Apr 2016'!AJ18-'NSW Apr 2016'!M18)*('NSW Apr 2016'!Y18/100)*'NSW Apr 2016'!AJ18,('NSW Apr 2016'!N18-'NSW Apr 2016'!M18)*('NSW Apr 2016'!Y18/100)*'NSW Apr 2016'!AJ18))</f>
        <v>0</v>
      </c>
      <c r="P24" s="136">
        <f>IF(($C$5*'NSW Apr 2016'!AL18/'NSW Apr 2016'!AJ18&gt;'NSW Apr 2016'!N18),($C$5*'NSW Apr 2016'!AL18/'NSW Apr 2016'!AJ18-'NSW Apr 2016'!N18)*'NSW Apr 2016'!Z18/100*'NSW Apr 2016'!AJ19,0)</f>
        <v>0</v>
      </c>
      <c r="Q24" s="122">
        <f>SUM(D24:P24)</f>
        <v>2076.7500000000005</v>
      </c>
      <c r="R24" s="83">
        <f>'NSW Apr 2016'!AM18</f>
        <v>0</v>
      </c>
      <c r="S24" s="86">
        <f>'NSW Apr 2016'!AN18</f>
        <v>0</v>
      </c>
      <c r="T24" s="83">
        <f>'NSW Apr 2016'!AO18</f>
        <v>0</v>
      </c>
      <c r="U24" s="86">
        <f>'NSW Apr 2016'!AP18</f>
        <v>0</v>
      </c>
      <c r="V24" s="132">
        <f>Q24</f>
        <v>2076.7500000000005</v>
      </c>
      <c r="W24" s="122">
        <f>V24</f>
        <v>2076.7500000000005</v>
      </c>
      <c r="X24" s="122">
        <f t="shared" si="0"/>
        <v>2284.4250000000006</v>
      </c>
      <c r="Y24" s="122">
        <f t="shared" si="1"/>
        <v>2284.4250000000006</v>
      </c>
      <c r="Z24" s="133">
        <f>'NSW Apr 2016'!AW18</f>
        <v>0</v>
      </c>
      <c r="AA24" s="125" t="str">
        <f>'NSW Apr 2016'!AX18</f>
        <v>n</v>
      </c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</row>
    <row r="25" spans="1:142" s="85" customFormat="1" ht="23" customHeight="1">
      <c r="A25" s="431"/>
      <c r="B25" s="86" t="str">
        <f>'NSW Apr 2016'!F19</f>
        <v>EnergyAustralia</v>
      </c>
      <c r="C25" s="86" t="str">
        <f>'NSW Apr 2016'!G19</f>
        <v xml:space="preserve">Everyday Saver </v>
      </c>
      <c r="D25" s="119">
        <f>365*'NSW Apr 2016'!H19/100</f>
        <v>397.39740000000006</v>
      </c>
      <c r="E25" s="120">
        <f>IF($C$5*'NSW Apr 2016'!AK19/'NSW Apr 2016'!AI19&gt;='NSW Apr 2016'!J19,('NSW Apr 2016'!J19*'NSW Apr 2016'!O19/100)*'NSW Apr 2016'!AI19,($C$5*'NSW Apr 2016'!AK19/'NSW Apr 2016'!AI19*'NSW Apr 2016'!O19/100)*'NSW Apr 2016'!AI19)</f>
        <v>246.72</v>
      </c>
      <c r="F25" s="136">
        <f>IF($C$5*'NSW Apr 2016'!AK19/'NSW Apr 2016'!AI19&lt;'NSW Apr 2016'!J19,0,IF($C$5*'NSW Apr 2016'!AK19/'NSW Apr 2016'!AI19&lt;='NSW Apr 2016'!K19,($C$5*'NSW Apr 2016'!AK19/'NSW Apr 2016'!AI19-'NSW Apr 2016'!J19)*('NSW Apr 2016'!P19/100)*'NSW Apr 2016'!AI19,('NSW Apr 2016'!K19-'NSW Apr 2016'!J19)*('NSW Apr 2016'!P19/100)*'NSW Apr 2016'!AI19))</f>
        <v>242.208</v>
      </c>
      <c r="G25" s="119">
        <f>IF($C$5*'NSW Apr 2016'!AK19/'NSW Apr 2016'!AI19&lt;'NSW Apr 2016'!K19,0,IF($C$5*'NSW Apr 2016'!AK19/'NSW Apr 2016'!AI19&lt;='NSW Apr 2016'!L19,($C$5*'NSW Apr 2016'!AK19/'NSW Apr 2016'!AI19-'NSW Apr 2016'!K19)*('NSW Apr 2016'!Q19/100)*'NSW Apr 2016'!AI19,('NSW Apr 2016'!L19-'NSW Apr 2016'!K19)*('NSW Apr 2016'!Q19/100)*'NSW Apr 2016'!AI19))</f>
        <v>185.98421999999999</v>
      </c>
      <c r="H25" s="127">
        <f>IF($C$5*'NSW Apr 2016'!AK19/'NSW Apr 2016'!AI19&lt;'NSW Apr 2016'!L19,0,IF($C$5*'NSW Apr 2016'!AK19/'NSW Apr 2016'!AI19&lt;='NSW Apr 2016'!M19,($C$5*'NSW Apr 2016'!AK19/'NSW Apr 2016'!AI19-'NSW Apr 2016'!L19)*('NSW Apr 2016'!R19/100)*'NSW Apr 2016'!AI19,('NSW Apr 2016'!M19-'NSW Apr 2016'!L19)*('NSW Apr 2016'!R19/100)*'NSW Apr 2016'!AI19))</f>
        <v>0</v>
      </c>
      <c r="I25" s="120">
        <f>IF($C$5*'NSW Apr 2016'!AK19/'NSW Apr 2016'!AI19&lt;'NSW Apr 2016'!M19,0,IF($C$5*'NSW Apr 2016'!AK19/'NSW Apr 2016'!AI19&lt;='NSW Apr 2016'!N19,($C$5*'NSW Apr 2016'!AK19/'NSW Apr 2016'!AI19-'NSW Apr 2016'!M19)*('NSW Apr 2016'!S19/100)*'NSW Apr 2016'!AI19,('NSW Apr 2016'!N19-'NSW Apr 2016'!M19)*('NSW Apr 2016'!S19/100)*'NSW Apr 2016'!AI19))</f>
        <v>0</v>
      </c>
      <c r="J25" s="136">
        <f>IF(($C$5*'NSW Apr 2016'!AK19/'NSW Apr 2016'!AI19&gt;'NSW Apr 2016'!N19),($C$5*'NSW Apr 2016'!AK19/'NSW Apr 2016'!AI19-'NSW Apr 2016'!N19)*'NSW Apr 2016'!T19/100*'NSW Apr 2016'!AI19,0)</f>
        <v>0</v>
      </c>
      <c r="K25" s="119">
        <f>IF($C$5*'NSW Apr 2016'!AL19/'NSW Apr 2016'!AJ19&gt;='NSW Apr 2016'!J19,('NSW Apr 2016'!J19*'NSW Apr 2016'!U19/100)*'NSW Apr 2016'!AJ19,($C$5*'NSW Apr 2016'!AL19/'NSW Apr 2016'!AJ19*'NSW Apr 2016'!U19/100)*'NSW Apr 2016'!AJ19)</f>
        <v>463.416</v>
      </c>
      <c r="L25" s="136">
        <f>IF($C$5*'NSW Apr 2016'!AL19/'NSW Apr 2016'!AJ19&lt;'NSW Apr 2016'!J19,0,IF($C$5*'NSW Apr 2016'!AL19/'NSW Apr 2016'!AJ19&lt;='NSW Apr 2016'!K19,($C$5*'NSW Apr 2016'!AL19/'NSW Apr 2016'!AJ19-'NSW Apr 2016'!J19)*('NSW Apr 2016'!V19/100)*'NSW Apr 2016'!AJ19,('NSW Apr 2016'!K19-'NSW Apr 2016'!J19)*('NSW Apr 2016'!V19/100)*'NSW Apr 2016'!AJ19))</f>
        <v>454.39199999999994</v>
      </c>
      <c r="M25" s="119">
        <f>IF($C$5*'NSW Apr 2016'!AL19/'NSW Apr 2016'!AJ19&lt;'NSW Apr 2016'!K19,0,IF($C$5*'NSW Apr 2016'!AL19/'NSW Apr 2016'!AJ19&lt;='NSW Apr 2016'!L19,($C$5*'NSW Apr 2016'!AL19/'NSW Apr 2016'!AJ19-'NSW Apr 2016'!K19)*('NSW Apr 2016'!W19/100)*'NSW Apr 2016'!AJ19,('NSW Apr 2016'!L19-'NSW Apr 2016'!K19)*('NSW Apr 2016'!W19/100)*'NSW Apr 2016'!AJ19))</f>
        <v>348.62478000000004</v>
      </c>
      <c r="N25" s="136">
        <f>IF($C$5*'NSW Apr 2016'!AL19/'NSW Apr 2016'!AJ19&lt;'NSW Apr 2016'!L19,0,IF($C$5*'NSW Apr 2016'!AL19/'NSW Apr 2016'!AJ19&lt;='NSW Apr 2016'!M19,($C$5*'NSW Apr 2016'!AL19/'NSW Apr 2016'!AJ19-'NSW Apr 2016'!L19)*('NSW Apr 2016'!X19/100)*'NSW Apr 2016'!AJ19,('NSW Apr 2016'!M19-'NSW Apr 2016'!L19)*('NSW Apr 2016'!X19/100)*'NSW Apr 2016'!AJ19))</f>
        <v>0</v>
      </c>
      <c r="O25" s="119">
        <f>IF($C$5*'NSW Apr 2016'!AL19/'NSW Apr 2016'!AJ19&lt;'NSW Apr 2016'!M19,0,IF($C$5*'NSW Apr 2016'!AL19/'NSW Apr 2016'!AJ19&lt;='NSW Apr 2016'!N19,($C$5*'NSW Apr 2016'!AL19/'NSW Apr 2016'!AJ19-'NSW Apr 2016'!M19)*('NSW Apr 2016'!Y19/100)*'NSW Apr 2016'!AJ19,('NSW Apr 2016'!N19-'NSW Apr 2016'!M19)*('NSW Apr 2016'!Y19/100)*'NSW Apr 2016'!AJ19))</f>
        <v>0</v>
      </c>
      <c r="P25" s="136">
        <f>IF(($C$5*'NSW Apr 2016'!AL19/'NSW Apr 2016'!AJ19&gt;'NSW Apr 2016'!N19),($C$5*'NSW Apr 2016'!AL19/'NSW Apr 2016'!AJ19-'NSW Apr 2016'!N19)*'NSW Apr 2016'!Z19/100*'NSW Apr 2016'!AJ20,0)</f>
        <v>0</v>
      </c>
      <c r="Q25" s="122">
        <f t="shared" si="2"/>
        <v>2338.7424000000001</v>
      </c>
      <c r="R25" s="83">
        <f>'NSW Apr 2016'!AM19</f>
        <v>0</v>
      </c>
      <c r="S25" s="86">
        <f>'NSW Apr 2016'!AN19</f>
        <v>16</v>
      </c>
      <c r="T25" s="83">
        <f>'NSW Apr 2016'!AO19</f>
        <v>0</v>
      </c>
      <c r="U25" s="86">
        <f>'NSW Apr 2016'!AP19</f>
        <v>0</v>
      </c>
      <c r="V25" s="132">
        <f>(Q25-(Q25-D25)*S25/100)</f>
        <v>2028.1272000000001</v>
      </c>
      <c r="W25" s="122">
        <f t="shared" si="5"/>
        <v>2028.1272000000001</v>
      </c>
      <c r="X25" s="122">
        <f t="shared" si="0"/>
        <v>2230.9399200000003</v>
      </c>
      <c r="Y25" s="122">
        <f t="shared" si="1"/>
        <v>2230.9399200000003</v>
      </c>
      <c r="Z25" s="133">
        <f>'NSW Apr 2016'!AW19</f>
        <v>24</v>
      </c>
      <c r="AA25" s="125" t="str">
        <f>'NSW Apr 2016'!AX19</f>
        <v>y</v>
      </c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</row>
    <row r="26" spans="1:142" ht="23" customHeight="1" thickBot="1">
      <c r="A26" s="430"/>
      <c r="B26" s="87" t="str">
        <f>'NSW Apr 2016'!F20</f>
        <v>Origin Energy</v>
      </c>
      <c r="C26" s="87" t="str">
        <f>'NSW Apr 2016'!G20</f>
        <v>Business Saver</v>
      </c>
      <c r="D26" s="146">
        <f>365*'NSW Apr 2016'!H20/100</f>
        <v>215.35</v>
      </c>
      <c r="E26" s="147">
        <f>IF($C$5*'NSW Apr 2016'!AK20/'NSW Apr 2016'!AI20&gt;='NSW Apr 2016'!J20,('NSW Apr 2016'!J20*'NSW Apr 2016'!O20/100)*'NSW Apr 2016'!AI20,($C$5*'NSW Apr 2016'!AK20/'NSW Apr 2016'!AI20*'NSW Apr 2016'!O20/100)*'NSW Apr 2016'!AI20)</f>
        <v>184.49999999999997</v>
      </c>
      <c r="F26" s="155">
        <f>IF($C$5*'NSW Apr 2016'!AK20/'NSW Apr 2016'!AI20&lt;'NSW Apr 2016'!J20,0,IF($C$5*'NSW Apr 2016'!AK20/'NSW Apr 2016'!AI20&lt;='NSW Apr 2016'!K20,($C$5*'NSW Apr 2016'!AK20/'NSW Apr 2016'!AI20-'NSW Apr 2016'!J20)*('NSW Apr 2016'!P20/100)*'NSW Apr 2016'!AI20,('NSW Apr 2016'!K20-'NSW Apr 2016'!J20)*('NSW Apr 2016'!P20/100)*'NSW Apr 2016'!AI20))</f>
        <v>746.20000000000016</v>
      </c>
      <c r="G26" s="146">
        <f>IF($C$5*'NSW Apr 2016'!AK20/'NSW Apr 2016'!AI20&lt;'NSW Apr 2016'!K20,0,IF($C$5*'NSW Apr 2016'!AK20/'NSW Apr 2016'!AI20&lt;='NSW Apr 2016'!L20,($C$5*'NSW Apr 2016'!AK20/'NSW Apr 2016'!AI20-'NSW Apr 2016'!K20)*('NSW Apr 2016'!Q20/100)*'NSW Apr 2016'!AI20,('NSW Apr 2016'!L20-'NSW Apr 2016'!K20)*('NSW Apr 2016'!Q20/100)*'NSW Apr 2016'!AI20))</f>
        <v>0</v>
      </c>
      <c r="H26" s="156">
        <f>IF($C$5*'NSW Apr 2016'!AK20/'NSW Apr 2016'!AI20&lt;'NSW Apr 2016'!L20,0,IF($C$5*'NSW Apr 2016'!AK20/'NSW Apr 2016'!AI20&lt;='NSW Apr 2016'!M20,($C$5*'NSW Apr 2016'!AK20/'NSW Apr 2016'!AI20-'NSW Apr 2016'!L20)*('NSW Apr 2016'!R20/100)*'NSW Apr 2016'!AI20,('NSW Apr 2016'!M20-'NSW Apr 2016'!L20)*('NSW Apr 2016'!R20/100)*'NSW Apr 2016'!AI20))</f>
        <v>0</v>
      </c>
      <c r="I26" s="147">
        <f>IF($C$5*'NSW Apr 2016'!AK20/'NSW Apr 2016'!AI20&lt;'NSW Apr 2016'!M20,0,IF($C$5*'NSW Apr 2016'!AK20/'NSW Apr 2016'!AI20&lt;='NSW Apr 2016'!N20,($C$5*'NSW Apr 2016'!AK20/'NSW Apr 2016'!AI20-'NSW Apr 2016'!M20)*('NSW Apr 2016'!S20/100)*'NSW Apr 2016'!AI20,('NSW Apr 2016'!N20-'NSW Apr 2016'!M20)*('NSW Apr 2016'!S20/100)*'NSW Apr 2016'!AI20))</f>
        <v>0</v>
      </c>
      <c r="J26" s="155">
        <f>IF(($C$5*'NSW Apr 2016'!AK20/'NSW Apr 2016'!AI20&gt;'NSW Apr 2016'!N20),($C$5*'NSW Apr 2016'!AK20/'NSW Apr 2016'!AI20-'NSW Apr 2016'!N20)*'NSW Apr 2016'!T20/100*'NSW Apr 2016'!AI20,0)</f>
        <v>0</v>
      </c>
      <c r="K26" s="146">
        <f>IF($C$5*'NSW Apr 2016'!AL20/'NSW Apr 2016'!AJ20&gt;='NSW Apr 2016'!J20,('NSW Apr 2016'!J20*'NSW Apr 2016'!U20/100)*'NSW Apr 2016'!AJ20,($C$5*'NSW Apr 2016'!AL20/'NSW Apr 2016'!AJ20*'NSW Apr 2016'!U20/100)*'NSW Apr 2016'!AJ20)</f>
        <v>184.49999999999997</v>
      </c>
      <c r="L26" s="155">
        <f>IF($C$5*'NSW Apr 2016'!AL20/'NSW Apr 2016'!AJ20&lt;'NSW Apr 2016'!J20,0,IF($C$5*'NSW Apr 2016'!AL20/'NSW Apr 2016'!AJ20&lt;='NSW Apr 2016'!K20,($C$5*'NSW Apr 2016'!AL20/'NSW Apr 2016'!AJ20-'NSW Apr 2016'!J20)*('NSW Apr 2016'!V20/100)*'NSW Apr 2016'!AJ20,('NSW Apr 2016'!K20-'NSW Apr 2016'!J20)*('NSW Apr 2016'!V20/100)*'NSW Apr 2016'!AJ20))</f>
        <v>746.20000000000016</v>
      </c>
      <c r="M26" s="146">
        <f>IF($C$5*'NSW Apr 2016'!AL20/'NSW Apr 2016'!AJ20&lt;'NSW Apr 2016'!K20,0,IF($C$5*'NSW Apr 2016'!AL20/'NSW Apr 2016'!AJ20&lt;='NSW Apr 2016'!L20,($C$5*'NSW Apr 2016'!AL20/'NSW Apr 2016'!AJ20-'NSW Apr 2016'!K20)*('NSW Apr 2016'!W20/100)*'NSW Apr 2016'!AJ20,('NSW Apr 2016'!L20-'NSW Apr 2016'!K20)*('NSW Apr 2016'!W20/100)*'NSW Apr 2016'!AJ20))</f>
        <v>0</v>
      </c>
      <c r="N26" s="155">
        <f>IF($C$5*'NSW Apr 2016'!AL20/'NSW Apr 2016'!AJ20&lt;'NSW Apr 2016'!L20,0,IF($C$5*'NSW Apr 2016'!AL20/'NSW Apr 2016'!AJ20&lt;='NSW Apr 2016'!M20,($C$5*'NSW Apr 2016'!AL20/'NSW Apr 2016'!AJ20-'NSW Apr 2016'!L20)*('NSW Apr 2016'!X20/100)*'NSW Apr 2016'!AJ20,('NSW Apr 2016'!M20-'NSW Apr 2016'!L20)*('NSW Apr 2016'!X20/100)*'NSW Apr 2016'!AJ20))</f>
        <v>0</v>
      </c>
      <c r="O26" s="146">
        <f>IF($C$5*'NSW Apr 2016'!AL20/'NSW Apr 2016'!AJ20&lt;'NSW Apr 2016'!M20,0,IF($C$5*'NSW Apr 2016'!AL20/'NSW Apr 2016'!AJ20&lt;='NSW Apr 2016'!N20,($C$5*'NSW Apr 2016'!AL20/'NSW Apr 2016'!AJ20-'NSW Apr 2016'!M20)*('NSW Apr 2016'!Y20/100)*'NSW Apr 2016'!AJ20,('NSW Apr 2016'!N20-'NSW Apr 2016'!M20)*('NSW Apr 2016'!Y20/100)*'NSW Apr 2016'!AJ20))</f>
        <v>0</v>
      </c>
      <c r="P26" s="155">
        <f>IF(($C$5*'NSW Apr 2016'!AL20/'NSW Apr 2016'!AJ20&gt;'NSW Apr 2016'!N20),($C$5*'NSW Apr 2016'!AL20/'NSW Apr 2016'!AJ20-'NSW Apr 2016'!N20)*'NSW Apr 2016'!Z20/100*'NSW Apr 2016'!AJ22,0)</f>
        <v>0</v>
      </c>
      <c r="Q26" s="149">
        <f t="shared" si="2"/>
        <v>2076.7500000000005</v>
      </c>
      <c r="R26" s="154">
        <f>'NSW Apr 2016'!AM20</f>
        <v>0</v>
      </c>
      <c r="S26" s="87">
        <f>'NSW Apr 2016'!AN20</f>
        <v>14</v>
      </c>
      <c r="T26" s="154">
        <f>'NSW Apr 2016'!AO20</f>
        <v>0</v>
      </c>
      <c r="U26" s="87">
        <f>'NSW Apr 2016'!AP20</f>
        <v>0</v>
      </c>
      <c r="V26" s="151">
        <f>(Q26-(Q26-D26)*S26/100)</f>
        <v>1816.1540000000005</v>
      </c>
      <c r="W26" s="149">
        <f t="shared" si="5"/>
        <v>1816.1540000000005</v>
      </c>
      <c r="X26" s="149">
        <f t="shared" si="0"/>
        <v>1997.7694000000006</v>
      </c>
      <c r="Y26" s="149">
        <f t="shared" si="1"/>
        <v>1997.7694000000006</v>
      </c>
      <c r="Z26" s="152">
        <f>'NSW Apr 2016'!AW20</f>
        <v>12</v>
      </c>
      <c r="AA26" s="153" t="str">
        <f>'NSW Apr 2016'!AX20</f>
        <v>y</v>
      </c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</row>
    <row r="27" spans="1:142" ht="23" customHeight="1" thickTop="1">
      <c r="A27" s="429" t="str">
        <f>'NSW Apr 2016'!D21</f>
        <v>Envestra Cooma</v>
      </c>
      <c r="B27" s="86" t="str">
        <f>'NSW Apr 2016'!F21</f>
        <v>Origin Energy</v>
      </c>
      <c r="C27" s="86" t="str">
        <f>'NSW Apr 2016'!G21</f>
        <v>Regulated</v>
      </c>
      <c r="D27" s="119">
        <f>365*'NSW Apr 2016'!H21/100</f>
        <v>349.26849999999996</v>
      </c>
      <c r="E27" s="120">
        <f>IF($C$5*'NSW Apr 2016'!AK21/'NSW Apr 2016'!AI21&gt;='NSW Apr 2016'!J21,('NSW Apr 2016'!J21*'NSW Apr 2016'!O21/100)*'NSW Apr 2016'!AI21,($C$5*'NSW Apr 2016'!AK21/'NSW Apr 2016'!AI21*'NSW Apr 2016'!O21/100)*'NSW Apr 2016'!AI21)</f>
        <v>1190</v>
      </c>
      <c r="F27" s="136">
        <f>IF($C$5*'NSW Apr 2016'!AK21/'NSW Apr 2016'!AI21&lt;'NSW Apr 2016'!J21,0,IF($C$5*'NSW Apr 2016'!AK21/'NSW Apr 2016'!AI21&lt;='NSW Apr 2016'!K21,($C$5*'NSW Apr 2016'!AK21/'NSW Apr 2016'!AI21-'NSW Apr 2016'!J21)*('NSW Apr 2016'!P21/100)*'NSW Apr 2016'!AI21,('NSW Apr 2016'!K21-'NSW Apr 2016'!J21)*('NSW Apr 2016'!P21/100)*'NSW Apr 2016'!AI21))</f>
        <v>0</v>
      </c>
      <c r="G27" s="119">
        <f>IF($C$5*'NSW Apr 2016'!AK21/'NSW Apr 2016'!AI21&lt;'NSW Apr 2016'!K21,0,IF($C$5*'NSW Apr 2016'!AK21/'NSW Apr 2016'!AI21&lt;='NSW Apr 2016'!L21,($C$5*'NSW Apr 2016'!AK21/'NSW Apr 2016'!AI21-'NSW Apr 2016'!K21)*('NSW Apr 2016'!Q21/100)*'NSW Apr 2016'!AI21,('NSW Apr 2016'!L21-'NSW Apr 2016'!K21)*('NSW Apr 2016'!Q21/100)*'NSW Apr 2016'!AI21))</f>
        <v>0</v>
      </c>
      <c r="H27" s="127">
        <f>IF($C$5*'NSW Apr 2016'!AK21/'NSW Apr 2016'!AI21&lt;'NSW Apr 2016'!L21,0,IF($C$5*'NSW Apr 2016'!AK21/'NSW Apr 2016'!AI21&lt;='NSW Apr 2016'!M21,($C$5*'NSW Apr 2016'!AK21/'NSW Apr 2016'!AI21-'NSW Apr 2016'!L21)*('NSW Apr 2016'!R21/100)*'NSW Apr 2016'!AI21,('NSW Apr 2016'!M21-'NSW Apr 2016'!L21)*('NSW Apr 2016'!R21/100)*'NSW Apr 2016'!AI21))</f>
        <v>0</v>
      </c>
      <c r="I27" s="120">
        <f>IF($C$5*'NSW Apr 2016'!AK21/'NSW Apr 2016'!AI21&lt;'NSW Apr 2016'!M21,0,IF($C$5*'NSW Apr 2016'!AK21/'NSW Apr 2016'!AI21&lt;='NSW Apr 2016'!N21,($C$5*'NSW Apr 2016'!AK21/'NSW Apr 2016'!AI21-'NSW Apr 2016'!M21)*('NSW Apr 2016'!S21/100)*'NSW Apr 2016'!AI21,('NSW Apr 2016'!N21-'NSW Apr 2016'!M21)*('NSW Apr 2016'!S21/100)*'NSW Apr 2016'!AI21))</f>
        <v>0</v>
      </c>
      <c r="J27" s="136">
        <f>IF(($C$5*'NSW Apr 2016'!AK21/'NSW Apr 2016'!AI21&gt;'NSW Apr 2016'!N21),($C$5*'NSW Apr 2016'!AK21/'NSW Apr 2016'!AI21-'NSW Apr 2016'!N21)*'NSW Apr 2016'!T21/100*'NSW Apr 2016'!AI21,0)</f>
        <v>0</v>
      </c>
      <c r="K27" s="119">
        <f>IF($C$5*'NSW Apr 2016'!AL21/'NSW Apr 2016'!AJ21&gt;='NSW Apr 2016'!J21,('NSW Apr 2016'!J21*'NSW Apr 2016'!U21/100)*'NSW Apr 2016'!AJ21,($C$5*'NSW Apr 2016'!AL21/'NSW Apr 2016'!AJ21*'NSW Apr 2016'!U21/100)*'NSW Apr 2016'!AJ21)</f>
        <v>1190</v>
      </c>
      <c r="L27" s="136">
        <f>IF($C$5*'NSW Apr 2016'!AL21/'NSW Apr 2016'!AJ21&lt;'NSW Apr 2016'!J21,0,IF($C$5*'NSW Apr 2016'!AL21/'NSW Apr 2016'!AJ21&lt;='NSW Apr 2016'!K21,($C$5*'NSW Apr 2016'!AL21/'NSW Apr 2016'!AJ21-'NSW Apr 2016'!J21)*('NSW Apr 2016'!V21/100)*'NSW Apr 2016'!AJ21,('NSW Apr 2016'!K21-'NSW Apr 2016'!J21)*('NSW Apr 2016'!V21/100)*'NSW Apr 2016'!AJ21))</f>
        <v>0</v>
      </c>
      <c r="M27" s="119">
        <f>IF($C$5*'NSW Apr 2016'!AL21/'NSW Apr 2016'!AJ21&lt;'NSW Apr 2016'!K21,0,IF($C$5*'NSW Apr 2016'!AL21/'NSW Apr 2016'!AJ21&lt;='NSW Apr 2016'!L21,($C$5*'NSW Apr 2016'!AL21/'NSW Apr 2016'!AJ21-'NSW Apr 2016'!K21)*('NSW Apr 2016'!W21/100)*'NSW Apr 2016'!AJ21,('NSW Apr 2016'!L21-'NSW Apr 2016'!K21)*('NSW Apr 2016'!W21/100)*'NSW Apr 2016'!AJ21))</f>
        <v>0</v>
      </c>
      <c r="N27" s="136">
        <f>IF($C$5*'NSW Apr 2016'!AL21/'NSW Apr 2016'!AJ21&lt;'NSW Apr 2016'!L21,0,IF($C$5*'NSW Apr 2016'!AL21/'NSW Apr 2016'!AJ21&lt;='NSW Apr 2016'!M21,($C$5*'NSW Apr 2016'!AL21/'NSW Apr 2016'!AJ21-'NSW Apr 2016'!L21)*('NSW Apr 2016'!X21/100)*'NSW Apr 2016'!AJ21,('NSW Apr 2016'!M21-'NSW Apr 2016'!L21)*('NSW Apr 2016'!X21/100)*'NSW Apr 2016'!AJ21))</f>
        <v>0</v>
      </c>
      <c r="O27" s="119">
        <f>IF($C$5*'NSW Apr 2016'!AL21/'NSW Apr 2016'!AJ21&lt;'NSW Apr 2016'!M21,0,IF($C$5*'NSW Apr 2016'!AL21/'NSW Apr 2016'!AJ21&lt;='NSW Apr 2016'!N21,($C$5*'NSW Apr 2016'!AL21/'NSW Apr 2016'!AJ21-'NSW Apr 2016'!M21)*('NSW Apr 2016'!Y21/100)*'NSW Apr 2016'!AJ21,('NSW Apr 2016'!N21-'NSW Apr 2016'!M21)*('NSW Apr 2016'!Y21/100)*'NSW Apr 2016'!AJ21))</f>
        <v>0</v>
      </c>
      <c r="P27" s="136">
        <f>IF(($C$5*'NSW Apr 2016'!AL21/'NSW Apr 2016'!AJ21&gt;'NSW Apr 2016'!N21),($C$5*'NSW Apr 2016'!AL21/'NSW Apr 2016'!AJ21-'NSW Apr 2016'!N21)*'NSW Apr 2016'!Z21/100*'NSW Apr 2016'!AJ22,0)</f>
        <v>0</v>
      </c>
      <c r="Q27" s="122">
        <f>SUM(D27:P27)</f>
        <v>2729.2685000000001</v>
      </c>
      <c r="R27" s="83">
        <f>'NSW Apr 2016'!AM21</f>
        <v>0</v>
      </c>
      <c r="S27" s="86">
        <f>'NSW Apr 2016'!AN21</f>
        <v>0</v>
      </c>
      <c r="T27" s="83">
        <f>'NSW Apr 2016'!AO21</f>
        <v>0</v>
      </c>
      <c r="U27" s="86">
        <f>'NSW Apr 2016'!AP21</f>
        <v>0</v>
      </c>
      <c r="V27" s="132">
        <f>(Q27-(Q27-D27)*S27/100)</f>
        <v>2729.2685000000001</v>
      </c>
      <c r="W27" s="122">
        <f>V27</f>
        <v>2729.2685000000001</v>
      </c>
      <c r="X27" s="122">
        <f t="shared" si="0"/>
        <v>3002.1953500000004</v>
      </c>
      <c r="Y27" s="122">
        <f t="shared" si="1"/>
        <v>3002.1953500000004</v>
      </c>
      <c r="Z27" s="133">
        <f>'NSW Apr 2016'!AW21</f>
        <v>0</v>
      </c>
      <c r="AA27" s="125" t="str">
        <f>'NSW Apr 2016'!AX21</f>
        <v>n</v>
      </c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</row>
    <row r="28" spans="1:142" s="85" customFormat="1" ht="23" customHeight="1" thickBot="1">
      <c r="A28" s="431"/>
      <c r="B28" s="87" t="str">
        <f>'NSW Apr 2016'!F22</f>
        <v>Origin Energy</v>
      </c>
      <c r="C28" s="87" t="str">
        <f>'NSW Apr 2016'!G22</f>
        <v>Business Saver</v>
      </c>
      <c r="D28" s="146">
        <f>365*'NSW Apr 2016'!H22/100</f>
        <v>349.26849999999996</v>
      </c>
      <c r="E28" s="147">
        <f>IF($C$5*'NSW Apr 2016'!AK22/'NSW Apr 2016'!AI22&gt;='NSW Apr 2016'!J22,('NSW Apr 2016'!J22*'NSW Apr 2016'!O22/100)*'NSW Apr 2016'!AI22,($C$5*'NSW Apr 2016'!AK22/'NSW Apr 2016'!AI22*'NSW Apr 2016'!O22/100)*'NSW Apr 2016'!AI22)</f>
        <v>1190</v>
      </c>
      <c r="F28" s="155">
        <f>IF($C$5*'NSW Apr 2016'!AK22/'NSW Apr 2016'!AI22&lt;'NSW Apr 2016'!J22,0,IF($C$5*'NSW Apr 2016'!AK22/'NSW Apr 2016'!AI22&lt;='NSW Apr 2016'!K22,($C$5*'NSW Apr 2016'!AK22/'NSW Apr 2016'!AI22-'NSW Apr 2016'!J22)*('NSW Apr 2016'!P22/100)*'NSW Apr 2016'!AI22,('NSW Apr 2016'!K22-'NSW Apr 2016'!J22)*('NSW Apr 2016'!P22/100)*'NSW Apr 2016'!AI22))</f>
        <v>0</v>
      </c>
      <c r="G28" s="146">
        <f>IF($C$5*'NSW Apr 2016'!AK22/'NSW Apr 2016'!AI22&lt;'NSW Apr 2016'!K22,0,IF($C$5*'NSW Apr 2016'!AK22/'NSW Apr 2016'!AI22&lt;='NSW Apr 2016'!L22,($C$5*'NSW Apr 2016'!AK22/'NSW Apr 2016'!AI22-'NSW Apr 2016'!K22)*('NSW Apr 2016'!Q22/100)*'NSW Apr 2016'!AI22,('NSW Apr 2016'!L22-'NSW Apr 2016'!K22)*('NSW Apr 2016'!Q22/100)*'NSW Apr 2016'!AI22))</f>
        <v>0</v>
      </c>
      <c r="H28" s="156">
        <f>IF($C$5*'NSW Apr 2016'!AK22/'NSW Apr 2016'!AI22&lt;'NSW Apr 2016'!L22,0,IF($C$5*'NSW Apr 2016'!AK22/'NSW Apr 2016'!AI22&lt;='NSW Apr 2016'!M22,($C$5*'NSW Apr 2016'!AK22/'NSW Apr 2016'!AI22-'NSW Apr 2016'!L22)*('NSW Apr 2016'!R22/100)*'NSW Apr 2016'!AI22,('NSW Apr 2016'!M22-'NSW Apr 2016'!L22)*('NSW Apr 2016'!R22/100)*'NSW Apr 2016'!AI22))</f>
        <v>0</v>
      </c>
      <c r="I28" s="147">
        <f>IF($C$5*'NSW Apr 2016'!AK22/'NSW Apr 2016'!AI22&lt;'NSW Apr 2016'!M22,0,IF($C$5*'NSW Apr 2016'!AK22/'NSW Apr 2016'!AI22&lt;='NSW Apr 2016'!N22,($C$5*'NSW Apr 2016'!AK22/'NSW Apr 2016'!AI22-'NSW Apr 2016'!M22)*('NSW Apr 2016'!S22/100)*'NSW Apr 2016'!AI22,('NSW Apr 2016'!N22-'NSW Apr 2016'!M22)*('NSW Apr 2016'!S22/100)*'NSW Apr 2016'!AI22))</f>
        <v>0</v>
      </c>
      <c r="J28" s="155">
        <f>IF(($C$5*'NSW Apr 2016'!AK22/'NSW Apr 2016'!AI22&gt;'NSW Apr 2016'!N22),($C$5*'NSW Apr 2016'!AK22/'NSW Apr 2016'!AI22-'NSW Apr 2016'!N22)*'NSW Apr 2016'!T22/100*'NSW Apr 2016'!AI22,0)</f>
        <v>0</v>
      </c>
      <c r="K28" s="146">
        <f>IF($C$5*'NSW Apr 2016'!AL22/'NSW Apr 2016'!AJ22&gt;='NSW Apr 2016'!J22,('NSW Apr 2016'!J22*'NSW Apr 2016'!U22/100)*'NSW Apr 2016'!AJ22,($C$5*'NSW Apr 2016'!AL22/'NSW Apr 2016'!AJ22*'NSW Apr 2016'!U22/100)*'NSW Apr 2016'!AJ22)</f>
        <v>1190</v>
      </c>
      <c r="L28" s="155">
        <f>IF($C$5*'NSW Apr 2016'!AL22/'NSW Apr 2016'!AJ22&lt;'NSW Apr 2016'!J22,0,IF($C$5*'NSW Apr 2016'!AL22/'NSW Apr 2016'!AJ22&lt;='NSW Apr 2016'!K22,($C$5*'NSW Apr 2016'!AL22/'NSW Apr 2016'!AJ22-'NSW Apr 2016'!J22)*('NSW Apr 2016'!V22/100)*'NSW Apr 2016'!AJ22,('NSW Apr 2016'!K22-'NSW Apr 2016'!J22)*('NSW Apr 2016'!V22/100)*'NSW Apr 2016'!AJ22))</f>
        <v>0</v>
      </c>
      <c r="M28" s="146">
        <f>IF($C$5*'NSW Apr 2016'!AL22/'NSW Apr 2016'!AJ22&lt;'NSW Apr 2016'!K22,0,IF($C$5*'NSW Apr 2016'!AL22/'NSW Apr 2016'!AJ22&lt;='NSW Apr 2016'!L22,($C$5*'NSW Apr 2016'!AL22/'NSW Apr 2016'!AJ22-'NSW Apr 2016'!K22)*('NSW Apr 2016'!W22/100)*'NSW Apr 2016'!AJ22,('NSW Apr 2016'!L22-'NSW Apr 2016'!K22)*('NSW Apr 2016'!W22/100)*'NSW Apr 2016'!AJ22))</f>
        <v>0</v>
      </c>
      <c r="N28" s="155">
        <f>IF($C$5*'NSW Apr 2016'!AL22/'NSW Apr 2016'!AJ22&lt;'NSW Apr 2016'!L22,0,IF($C$5*'NSW Apr 2016'!AL22/'NSW Apr 2016'!AJ22&lt;='NSW Apr 2016'!M22,($C$5*'NSW Apr 2016'!AL22/'NSW Apr 2016'!AJ22-'NSW Apr 2016'!L22)*('NSW Apr 2016'!X22/100)*'NSW Apr 2016'!AJ22,('NSW Apr 2016'!M22-'NSW Apr 2016'!L22)*('NSW Apr 2016'!X22/100)*'NSW Apr 2016'!AJ22))</f>
        <v>0</v>
      </c>
      <c r="O28" s="146">
        <f>IF($C$5*'NSW Apr 2016'!AL22/'NSW Apr 2016'!AJ22&lt;'NSW Apr 2016'!M22,0,IF($C$5*'NSW Apr 2016'!AL22/'NSW Apr 2016'!AJ22&lt;='NSW Apr 2016'!N22,($C$5*'NSW Apr 2016'!AL22/'NSW Apr 2016'!AJ22-'NSW Apr 2016'!M22)*('NSW Apr 2016'!Y22/100)*'NSW Apr 2016'!AJ22,('NSW Apr 2016'!N22-'NSW Apr 2016'!M22)*('NSW Apr 2016'!Y22/100)*'NSW Apr 2016'!AJ22))</f>
        <v>0</v>
      </c>
      <c r="P28" s="155">
        <f>IF(($C$5*'NSW Apr 2016'!AL22/'NSW Apr 2016'!AJ22&gt;'NSW Apr 2016'!N22),($C$5*'NSW Apr 2016'!AL22/'NSW Apr 2016'!AJ22-'NSW Apr 2016'!N22)*'NSW Apr 2016'!Z22/100*'NSW Apr 2016'!AJ24,0)</f>
        <v>0</v>
      </c>
      <c r="Q28" s="149">
        <f t="shared" si="2"/>
        <v>2729.2685000000001</v>
      </c>
      <c r="R28" s="154">
        <f>'NSW Apr 2016'!AM22</f>
        <v>0</v>
      </c>
      <c r="S28" s="87">
        <f>'NSW Apr 2016'!AN22</f>
        <v>14</v>
      </c>
      <c r="T28" s="154">
        <f>'NSW Apr 2016'!AO22</f>
        <v>0</v>
      </c>
      <c r="U28" s="87">
        <f>'NSW Apr 2016'!AP22</f>
        <v>0</v>
      </c>
      <c r="V28" s="151">
        <f>(Q28-(Q28-D28)*S28/100)</f>
        <v>2396.0685000000003</v>
      </c>
      <c r="W28" s="149">
        <f t="shared" si="5"/>
        <v>2396.0685000000003</v>
      </c>
      <c r="X28" s="149">
        <f t="shared" si="0"/>
        <v>2635.6753500000004</v>
      </c>
      <c r="Y28" s="149">
        <f t="shared" si="1"/>
        <v>2635.6753500000004</v>
      </c>
      <c r="Z28" s="152">
        <f>'NSW Apr 2016'!AW22</f>
        <v>12</v>
      </c>
      <c r="AA28" s="153" t="str">
        <f>'NSW Apr 2016'!AX22</f>
        <v>y</v>
      </c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</row>
    <row r="29" spans="1:142" s="85" customFormat="1" ht="23" customHeight="1" thickTop="1">
      <c r="A29" s="429" t="str">
        <f>'NSW Apr 2016'!D23</f>
        <v>Envestra Holbrook</v>
      </c>
      <c r="B29" s="86" t="str">
        <f>'NSW Apr 2016'!F23</f>
        <v>Origin Energy</v>
      </c>
      <c r="C29" s="86" t="str">
        <f>'NSW Apr 2016'!G23</f>
        <v>Regulated</v>
      </c>
      <c r="D29" s="119">
        <f>365*'NSW Apr 2016'!H23/100</f>
        <v>227.28550000000004</v>
      </c>
      <c r="E29" s="120">
        <f>IF($C$5*'NSW Apr 2016'!AK23/'NSW Apr 2016'!AI23&gt;='NSW Apr 2016'!J23,('NSW Apr 2016'!J23*'NSW Apr 2016'!O23/100)*'NSW Apr 2016'!AI23,($C$5*'NSW Apr 2016'!AK23/'NSW Apr 2016'!AI23*'NSW Apr 2016'!O23/100)*'NSW Apr 2016'!AI23)</f>
        <v>1130</v>
      </c>
      <c r="F29" s="119">
        <f>IF($C$5*'NSW Apr 2016'!AK23/'NSW Apr 2016'!AI23&lt;'NSW Apr 2016'!J23,0,IF($C$5*'NSW Apr 2016'!AK23/'NSW Apr 2016'!AI23&lt;='NSW Apr 2016'!K23,($C$5*'NSW Apr 2016'!AK23/'NSW Apr 2016'!AI23-'NSW Apr 2016'!J23)*('NSW Apr 2016'!P23/100)*'NSW Apr 2016'!AI23,('NSW Apr 2016'!K23-'NSW Apr 2016'!J23)*('NSW Apr 2016'!P23/100)*'NSW Apr 2016'!AI23))</f>
        <v>0</v>
      </c>
      <c r="G29" s="119">
        <f>IF($C$5*'NSW Apr 2016'!AK23/'NSW Apr 2016'!AI23&lt;'NSW Apr 2016'!K23,0,IF($C$5*'NSW Apr 2016'!AK23/'NSW Apr 2016'!AI23&lt;='NSW Apr 2016'!L23,($C$5*'NSW Apr 2016'!AK23/'NSW Apr 2016'!AI23-'NSW Apr 2016'!K23)*('NSW Apr 2016'!Q23/100)*'NSW Apr 2016'!AI23,('NSW Apr 2016'!L23-'NSW Apr 2016'!K23)*('NSW Apr 2016'!Q23/100)*'NSW Apr 2016'!AI23))</f>
        <v>0</v>
      </c>
      <c r="H29" s="120">
        <f>IF($C$5*'NSW Apr 2016'!AK23/'NSW Apr 2016'!AI23&lt;'NSW Apr 2016'!L23,0,IF($C$5*'NSW Apr 2016'!AK23/'NSW Apr 2016'!AI23&lt;='NSW Apr 2016'!M23,($C$5*'NSW Apr 2016'!AK23/'NSW Apr 2016'!AI23-'NSW Apr 2016'!L23)*('NSW Apr 2016'!R23/100)*'NSW Apr 2016'!AI23,('NSW Apr 2016'!M23-'NSW Apr 2016'!L23)*('NSW Apr 2016'!R23/100)*'NSW Apr 2016'!AI23))</f>
        <v>0</v>
      </c>
      <c r="I29" s="120">
        <f>IF($C$5*'NSW Apr 2016'!AK23/'NSW Apr 2016'!AI23&lt;'NSW Apr 2016'!M23,0,IF($C$5*'NSW Apr 2016'!AK23/'NSW Apr 2016'!AI23&lt;='NSW Apr 2016'!N23,($C$5*'NSW Apr 2016'!AK23/'NSW Apr 2016'!AI23-'NSW Apr 2016'!M23)*('NSW Apr 2016'!S23/100)*'NSW Apr 2016'!AI23,('NSW Apr 2016'!N23-'NSW Apr 2016'!M23)*('NSW Apr 2016'!S23/100)*'NSW Apr 2016'!AI23))</f>
        <v>0</v>
      </c>
      <c r="J29" s="119">
        <f>IF(($C$5*'NSW Apr 2016'!AK23/'NSW Apr 2016'!AI23&gt;'NSW Apr 2016'!N23),($C$5*'NSW Apr 2016'!AK23/'NSW Apr 2016'!AI23-'NSW Apr 2016'!N23)*'NSW Apr 2016'!T23/100*'NSW Apr 2016'!AI23,0)</f>
        <v>0</v>
      </c>
      <c r="K29" s="119">
        <f>IF($C$5*'NSW Apr 2016'!AL23/'NSW Apr 2016'!AJ23&gt;='NSW Apr 2016'!J23,('NSW Apr 2016'!J23*'NSW Apr 2016'!U23/100)*'NSW Apr 2016'!AJ23,($C$5*'NSW Apr 2016'!AL23/'NSW Apr 2016'!AJ23*'NSW Apr 2016'!U23/100)*'NSW Apr 2016'!AJ23)</f>
        <v>1130</v>
      </c>
      <c r="L29" s="119">
        <f>IF($C$5*'NSW Apr 2016'!AL23/'NSW Apr 2016'!AJ23&lt;'NSW Apr 2016'!J23,0,IF($C$5*'NSW Apr 2016'!AL23/'NSW Apr 2016'!AJ23&lt;='NSW Apr 2016'!K23,($C$5*'NSW Apr 2016'!AL23/'NSW Apr 2016'!AJ23-'NSW Apr 2016'!J23)*('NSW Apr 2016'!V23/100)*'NSW Apr 2016'!AJ23,('NSW Apr 2016'!K23-'NSW Apr 2016'!J23)*('NSW Apr 2016'!V23/100)*'NSW Apr 2016'!AJ23))</f>
        <v>0</v>
      </c>
      <c r="M29" s="119">
        <f>IF($C$5*'NSW Apr 2016'!AL23/'NSW Apr 2016'!AJ23&lt;'NSW Apr 2016'!K23,0,IF($C$5*'NSW Apr 2016'!AL23/'NSW Apr 2016'!AJ23&lt;='NSW Apr 2016'!L23,($C$5*'NSW Apr 2016'!AL23/'NSW Apr 2016'!AJ23-'NSW Apr 2016'!K23)*('NSW Apr 2016'!W23/100)*'NSW Apr 2016'!AJ23,('NSW Apr 2016'!L23-'NSW Apr 2016'!K23)*('NSW Apr 2016'!W23/100)*'NSW Apr 2016'!AJ23))</f>
        <v>0</v>
      </c>
      <c r="N29" s="119">
        <f>IF($C$5*'NSW Apr 2016'!AL23/'NSW Apr 2016'!AJ23&lt;'NSW Apr 2016'!L23,0,IF($C$5*'NSW Apr 2016'!AL23/'NSW Apr 2016'!AJ23&lt;='NSW Apr 2016'!M23,($C$5*'NSW Apr 2016'!AL23/'NSW Apr 2016'!AJ23-'NSW Apr 2016'!L23)*('NSW Apr 2016'!X23/100)*'NSW Apr 2016'!AJ23,('NSW Apr 2016'!M23-'NSW Apr 2016'!L23)*('NSW Apr 2016'!X23/100)*'NSW Apr 2016'!AJ23))</f>
        <v>0</v>
      </c>
      <c r="O29" s="119">
        <f>IF($C$5*'NSW Apr 2016'!AL23/'NSW Apr 2016'!AJ23&lt;'NSW Apr 2016'!M23,0,IF($C$5*'NSW Apr 2016'!AL23/'NSW Apr 2016'!AJ23&lt;='NSW Apr 2016'!N23,($C$5*'NSW Apr 2016'!AL23/'NSW Apr 2016'!AJ23-'NSW Apr 2016'!M23)*('NSW Apr 2016'!Y23/100)*'NSW Apr 2016'!AJ23,('NSW Apr 2016'!N23-'NSW Apr 2016'!M23)*('NSW Apr 2016'!Y23/100)*'NSW Apr 2016'!AJ23))</f>
        <v>0</v>
      </c>
      <c r="P29" s="119">
        <f>IF(($C$5*'NSW Apr 2016'!AL23/'NSW Apr 2016'!AJ23&gt;'NSW Apr 2016'!N23),($C$5*'NSW Apr 2016'!AL23/'NSW Apr 2016'!AJ23-'NSW Apr 2016'!N23)*'NSW Apr 2016'!Z23/100*'NSW Apr 2016'!AJ24,0)</f>
        <v>0</v>
      </c>
      <c r="Q29" s="122">
        <f>SUM(D29:P29)</f>
        <v>2487.2855</v>
      </c>
      <c r="R29" s="86">
        <f>'NSW Apr 2016'!AM23</f>
        <v>0</v>
      </c>
      <c r="S29" s="86">
        <f>'NSW Apr 2016'!AN23</f>
        <v>0</v>
      </c>
      <c r="T29" s="86">
        <f>'NSW Apr 2016'!AO23</f>
        <v>0</v>
      </c>
      <c r="U29" s="86">
        <f>'NSW Apr 2016'!AP23</f>
        <v>0</v>
      </c>
      <c r="V29" s="122">
        <f>Q29</f>
        <v>2487.2855</v>
      </c>
      <c r="W29" s="122">
        <f>V29</f>
        <v>2487.2855</v>
      </c>
      <c r="X29" s="122">
        <f t="shared" si="0"/>
        <v>2736.0140500000002</v>
      </c>
      <c r="Y29" s="122">
        <f t="shared" si="1"/>
        <v>2736.0140500000002</v>
      </c>
      <c r="Z29" s="133">
        <f>'NSW Apr 2016'!AW23</f>
        <v>0</v>
      </c>
      <c r="AA29" s="143" t="str">
        <f>'NSW Apr 2016'!AX23</f>
        <v>n</v>
      </c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</row>
    <row r="30" spans="1:142" ht="23" customHeight="1" thickBot="1">
      <c r="A30" s="431"/>
      <c r="B30" s="87" t="str">
        <f>'NSW Apr 2016'!F24</f>
        <v>Origin Energy</v>
      </c>
      <c r="C30" s="87" t="str">
        <f>'NSW Apr 2016'!G24</f>
        <v>Business Saver</v>
      </c>
      <c r="D30" s="146">
        <f>365*'NSW Apr 2016'!H24/100</f>
        <v>227.28550000000004</v>
      </c>
      <c r="E30" s="147">
        <f>IF($C$5*'NSW Apr 2016'!AK24/'NSW Apr 2016'!AI24&gt;='NSW Apr 2016'!J24,('NSW Apr 2016'!J24*'NSW Apr 2016'!O24/100)*'NSW Apr 2016'!AI24,($C$5*'NSW Apr 2016'!AK24/'NSW Apr 2016'!AI24*'NSW Apr 2016'!O24/100)*'NSW Apr 2016'!AI24)</f>
        <v>1130</v>
      </c>
      <c r="F30" s="155">
        <f>IF($C$5*'NSW Apr 2016'!AK24/'NSW Apr 2016'!AI24&lt;'NSW Apr 2016'!J24,0,IF($C$5*'NSW Apr 2016'!AK24/'NSW Apr 2016'!AI24&lt;='NSW Apr 2016'!K24,($C$5*'NSW Apr 2016'!AK24/'NSW Apr 2016'!AI24-'NSW Apr 2016'!J24)*('NSW Apr 2016'!P24/100)*'NSW Apr 2016'!AI24,('NSW Apr 2016'!K24-'NSW Apr 2016'!J24)*('NSW Apr 2016'!P24/100)*'NSW Apr 2016'!AI24))</f>
        <v>0</v>
      </c>
      <c r="G30" s="146">
        <f>IF($C$5*'NSW Apr 2016'!AK24/'NSW Apr 2016'!AI24&lt;'NSW Apr 2016'!K24,0,IF($C$5*'NSW Apr 2016'!AK24/'NSW Apr 2016'!AI24&lt;='NSW Apr 2016'!L24,($C$5*'NSW Apr 2016'!AK24/'NSW Apr 2016'!AI24-'NSW Apr 2016'!K24)*('NSW Apr 2016'!Q24/100)*'NSW Apr 2016'!AI24,('NSW Apr 2016'!L24-'NSW Apr 2016'!K24)*('NSW Apr 2016'!Q24/100)*'NSW Apr 2016'!AI24))</f>
        <v>0</v>
      </c>
      <c r="H30" s="156">
        <f>IF($C$5*'NSW Apr 2016'!AK24/'NSW Apr 2016'!AI24&lt;'NSW Apr 2016'!L24,0,IF($C$5*'NSW Apr 2016'!AK24/'NSW Apr 2016'!AI24&lt;='NSW Apr 2016'!M24,($C$5*'NSW Apr 2016'!AK24/'NSW Apr 2016'!AI24-'NSW Apr 2016'!L24)*('NSW Apr 2016'!R24/100)*'NSW Apr 2016'!AI24,('NSW Apr 2016'!M24-'NSW Apr 2016'!L24)*('NSW Apr 2016'!R24/100)*'NSW Apr 2016'!AI24))</f>
        <v>0</v>
      </c>
      <c r="I30" s="147">
        <f>IF($C$5*'NSW Apr 2016'!AK24/'NSW Apr 2016'!AI24&lt;'NSW Apr 2016'!M24,0,IF($C$5*'NSW Apr 2016'!AK24/'NSW Apr 2016'!AI24&lt;='NSW Apr 2016'!N24,($C$5*'NSW Apr 2016'!AK24/'NSW Apr 2016'!AI24-'NSW Apr 2016'!M24)*('NSW Apr 2016'!S24/100)*'NSW Apr 2016'!AI24,('NSW Apr 2016'!N24-'NSW Apr 2016'!M24)*('NSW Apr 2016'!S24/100)*'NSW Apr 2016'!AI24))</f>
        <v>0</v>
      </c>
      <c r="J30" s="155">
        <f>IF(($C$5*'NSW Apr 2016'!AK24/'NSW Apr 2016'!AI24&gt;'NSW Apr 2016'!N24),($C$5*'NSW Apr 2016'!AK24/'NSW Apr 2016'!AI24-'NSW Apr 2016'!N24)*'NSW Apr 2016'!T24/100*'NSW Apr 2016'!AI24,0)</f>
        <v>0</v>
      </c>
      <c r="K30" s="146">
        <f>IF($C$5*'NSW Apr 2016'!AL24/'NSW Apr 2016'!AJ24&gt;='NSW Apr 2016'!J24,('NSW Apr 2016'!J24*'NSW Apr 2016'!U24/100)*'NSW Apr 2016'!AJ24,($C$5*'NSW Apr 2016'!AL24/'NSW Apr 2016'!AJ24*'NSW Apr 2016'!U24/100)*'NSW Apr 2016'!AJ24)</f>
        <v>1130</v>
      </c>
      <c r="L30" s="155">
        <f>IF($C$5*'NSW Apr 2016'!AL24/'NSW Apr 2016'!AJ24&lt;'NSW Apr 2016'!J24,0,IF($C$5*'NSW Apr 2016'!AL24/'NSW Apr 2016'!AJ24&lt;='NSW Apr 2016'!K24,($C$5*'NSW Apr 2016'!AL24/'NSW Apr 2016'!AJ24-'NSW Apr 2016'!J24)*('NSW Apr 2016'!V24/100)*'NSW Apr 2016'!AJ24,('NSW Apr 2016'!K24-'NSW Apr 2016'!J24)*('NSW Apr 2016'!V24/100)*'NSW Apr 2016'!AJ24))</f>
        <v>0</v>
      </c>
      <c r="M30" s="146">
        <f>IF($C$5*'NSW Apr 2016'!AL24/'NSW Apr 2016'!AJ24&lt;'NSW Apr 2016'!K24,0,IF($C$5*'NSW Apr 2016'!AL24/'NSW Apr 2016'!AJ24&lt;='NSW Apr 2016'!L24,($C$5*'NSW Apr 2016'!AL24/'NSW Apr 2016'!AJ24-'NSW Apr 2016'!K24)*('NSW Apr 2016'!W24/100)*'NSW Apr 2016'!AJ24,('NSW Apr 2016'!L24-'NSW Apr 2016'!K24)*('NSW Apr 2016'!W24/100)*'NSW Apr 2016'!AJ24))</f>
        <v>0</v>
      </c>
      <c r="N30" s="155">
        <f>IF($C$5*'NSW Apr 2016'!AL24/'NSW Apr 2016'!AJ24&lt;'NSW Apr 2016'!L24,0,IF($C$5*'NSW Apr 2016'!AL24/'NSW Apr 2016'!AJ24&lt;='NSW Apr 2016'!M24,($C$5*'NSW Apr 2016'!AL24/'NSW Apr 2016'!AJ24-'NSW Apr 2016'!L24)*('NSW Apr 2016'!X24/100)*'NSW Apr 2016'!AJ24,('NSW Apr 2016'!M24-'NSW Apr 2016'!L24)*('NSW Apr 2016'!X24/100)*'NSW Apr 2016'!AJ24))</f>
        <v>0</v>
      </c>
      <c r="O30" s="146">
        <f>IF($C$5*'NSW Apr 2016'!AL24/'NSW Apr 2016'!AJ24&lt;'NSW Apr 2016'!M24,0,IF($C$5*'NSW Apr 2016'!AL24/'NSW Apr 2016'!AJ24&lt;='NSW Apr 2016'!N24,($C$5*'NSW Apr 2016'!AL24/'NSW Apr 2016'!AJ24-'NSW Apr 2016'!M24)*('NSW Apr 2016'!Y24/100)*'NSW Apr 2016'!AJ24,('NSW Apr 2016'!N24-'NSW Apr 2016'!M24)*('NSW Apr 2016'!Y24/100)*'NSW Apr 2016'!AJ24))</f>
        <v>0</v>
      </c>
      <c r="P30" s="155">
        <f>IF(($C$5*'NSW Apr 2016'!AL24/'NSW Apr 2016'!AJ24&gt;'NSW Apr 2016'!N24),($C$5*'NSW Apr 2016'!AL24/'NSW Apr 2016'!AJ24-'NSW Apr 2016'!N24)*'NSW Apr 2016'!Z24/100*'NSW Apr 2016'!AJ26,0)</f>
        <v>0</v>
      </c>
      <c r="Q30" s="149">
        <f t="shared" si="2"/>
        <v>2487.2855</v>
      </c>
      <c r="R30" s="154">
        <f>'NSW Apr 2016'!AM24</f>
        <v>0</v>
      </c>
      <c r="S30" s="87">
        <f>'NSW Apr 2016'!AN24</f>
        <v>14</v>
      </c>
      <c r="T30" s="154">
        <f>'NSW Apr 2016'!AO24</f>
        <v>0</v>
      </c>
      <c r="U30" s="87">
        <f>'NSW Apr 2016'!AP24</f>
        <v>0</v>
      </c>
      <c r="V30" s="151">
        <f>(Q30-(Q30-D30)*S30/100)</f>
        <v>2170.8854999999999</v>
      </c>
      <c r="W30" s="149">
        <f t="shared" si="5"/>
        <v>2170.8854999999999</v>
      </c>
      <c r="X30" s="149">
        <f t="shared" si="0"/>
        <v>2387.9740500000003</v>
      </c>
      <c r="Y30" s="149">
        <f t="shared" si="1"/>
        <v>2387.9740500000003</v>
      </c>
      <c r="Z30" s="152">
        <f>'NSW Apr 2016'!AW24</f>
        <v>12</v>
      </c>
      <c r="AA30" s="153" t="str">
        <f>'NSW Apr 2016'!AX24</f>
        <v>y</v>
      </c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</row>
    <row r="31" spans="1:142" ht="23" customHeight="1" thickTop="1">
      <c r="A31" s="429" t="str">
        <f>'NSW Apr 2016'!D25</f>
        <v>Envestra Murray Valley</v>
      </c>
      <c r="B31" s="86" t="str">
        <f>'NSW Apr 2016'!F25</f>
        <v>Origin Energy</v>
      </c>
      <c r="C31" s="86" t="str">
        <f>'NSW Apr 2016'!G25</f>
        <v>Regulated</v>
      </c>
      <c r="D31" s="119">
        <f>365*'NSW Apr 2016'!H25/100</f>
        <v>281.05</v>
      </c>
      <c r="E31" s="120">
        <f>IF($C$5*'NSW Apr 2016'!AK25/'NSW Apr 2016'!AI25&gt;='NSW Apr 2016'!J25,('NSW Apr 2016'!J25*'NSW Apr 2016'!O25/100)*'NSW Apr 2016'!AI25,($C$5*'NSW Apr 2016'!AK25/'NSW Apr 2016'!AI25*'NSW Apr 2016'!O25/100)*'NSW Apr 2016'!AI25)</f>
        <v>196.20000000000002</v>
      </c>
      <c r="F31" s="136">
        <f>IF($C$5*'NSW Apr 2016'!AK25/'NSW Apr 2016'!AI25&lt;'NSW Apr 2016'!J25,0,IF($C$5*'NSW Apr 2016'!AK25/'NSW Apr 2016'!AI25&lt;='NSW Apr 2016'!K25,($C$5*'NSW Apr 2016'!AK25/'NSW Apr 2016'!AI25-'NSW Apr 2016'!J25)*('NSW Apr 2016'!P25/100)*'NSW Apr 2016'!AI25,('NSW Apr 2016'!K25-'NSW Apr 2016'!J25)*('NSW Apr 2016'!P25/100)*'NSW Apr 2016'!AI25))</f>
        <v>820.00000000000011</v>
      </c>
      <c r="G31" s="119">
        <f>IF($C$5*'NSW Apr 2016'!AK25/'NSW Apr 2016'!AI25&lt;'NSW Apr 2016'!K25,0,IF($C$5*'NSW Apr 2016'!AK25/'NSW Apr 2016'!AI25&lt;='NSW Apr 2016'!L25,($C$5*'NSW Apr 2016'!AK25/'NSW Apr 2016'!AI25-'NSW Apr 2016'!K25)*('NSW Apr 2016'!Q25/100)*'NSW Apr 2016'!AI25,('NSW Apr 2016'!L25-'NSW Apr 2016'!K25)*('NSW Apr 2016'!Q25/100)*'NSW Apr 2016'!AI25))</f>
        <v>0</v>
      </c>
      <c r="H31" s="127">
        <f>IF($C$5*'NSW Apr 2016'!AK25/'NSW Apr 2016'!AI25&lt;'NSW Apr 2016'!L25,0,IF($C$5*'NSW Apr 2016'!AK25/'NSW Apr 2016'!AI25&lt;='NSW Apr 2016'!M25,($C$5*'NSW Apr 2016'!AK25/'NSW Apr 2016'!AI25-'NSW Apr 2016'!L25)*('NSW Apr 2016'!R25/100)*'NSW Apr 2016'!AI25,('NSW Apr 2016'!M25-'NSW Apr 2016'!L25)*('NSW Apr 2016'!R25/100)*'NSW Apr 2016'!AI25))</f>
        <v>0</v>
      </c>
      <c r="I31" s="120">
        <f>IF($C$5*'NSW Apr 2016'!AK25/'NSW Apr 2016'!AI25&lt;'NSW Apr 2016'!M25,0,IF($C$5*'NSW Apr 2016'!AK25/'NSW Apr 2016'!AI25&lt;='NSW Apr 2016'!N25,($C$5*'NSW Apr 2016'!AK25/'NSW Apr 2016'!AI25-'NSW Apr 2016'!M25)*('NSW Apr 2016'!S25/100)*'NSW Apr 2016'!AI25,('NSW Apr 2016'!N25-'NSW Apr 2016'!M25)*('NSW Apr 2016'!S25/100)*'NSW Apr 2016'!AI25))</f>
        <v>0</v>
      </c>
      <c r="J31" s="136">
        <f>IF(($C$5*'NSW Apr 2016'!AK25/'NSW Apr 2016'!AI25&gt;'NSW Apr 2016'!N25),($C$5*'NSW Apr 2016'!AK25/'NSW Apr 2016'!AI25-'NSW Apr 2016'!N25)*'NSW Apr 2016'!T25/100*'NSW Apr 2016'!AI25,0)</f>
        <v>0</v>
      </c>
      <c r="K31" s="119">
        <f>IF($C$5*'NSW Apr 2016'!AL25/'NSW Apr 2016'!AJ25&gt;='NSW Apr 2016'!J25,('NSW Apr 2016'!J25*'NSW Apr 2016'!U25/100)*'NSW Apr 2016'!AJ25,($C$5*'NSW Apr 2016'!AL25/'NSW Apr 2016'!AJ25*'NSW Apr 2016'!U25/100)*'NSW Apr 2016'!AJ25)</f>
        <v>196.20000000000002</v>
      </c>
      <c r="L31" s="136">
        <f>IF($C$5*'NSW Apr 2016'!AL25/'NSW Apr 2016'!AJ25&lt;'NSW Apr 2016'!J25,0,IF($C$5*'NSW Apr 2016'!AL25/'NSW Apr 2016'!AJ25&lt;='NSW Apr 2016'!K25,($C$5*'NSW Apr 2016'!AL25/'NSW Apr 2016'!AJ25-'NSW Apr 2016'!J25)*('NSW Apr 2016'!V25/100)*'NSW Apr 2016'!AJ25,('NSW Apr 2016'!K25-'NSW Apr 2016'!J25)*('NSW Apr 2016'!V25/100)*'NSW Apr 2016'!AJ25))</f>
        <v>820.00000000000011</v>
      </c>
      <c r="M31" s="119">
        <f>IF($C$5*'NSW Apr 2016'!AL25/'NSW Apr 2016'!AJ25&lt;'NSW Apr 2016'!K25,0,IF($C$5*'NSW Apr 2016'!AL25/'NSW Apr 2016'!AJ25&lt;='NSW Apr 2016'!L25,($C$5*'NSW Apr 2016'!AL25/'NSW Apr 2016'!AJ25-'NSW Apr 2016'!K25)*('NSW Apr 2016'!W25/100)*'NSW Apr 2016'!AJ25,('NSW Apr 2016'!L25-'NSW Apr 2016'!K25)*('NSW Apr 2016'!W25/100)*'NSW Apr 2016'!AJ25))</f>
        <v>0</v>
      </c>
      <c r="N31" s="136">
        <f>IF($C$5*'NSW Apr 2016'!AL25/'NSW Apr 2016'!AJ25&lt;'NSW Apr 2016'!L25,0,IF($C$5*'NSW Apr 2016'!AL25/'NSW Apr 2016'!AJ25&lt;='NSW Apr 2016'!M25,($C$5*'NSW Apr 2016'!AL25/'NSW Apr 2016'!AJ25-'NSW Apr 2016'!L25)*('NSW Apr 2016'!X25/100)*'NSW Apr 2016'!AJ25,('NSW Apr 2016'!M25-'NSW Apr 2016'!L25)*('NSW Apr 2016'!X25/100)*'NSW Apr 2016'!AJ25))</f>
        <v>0</v>
      </c>
      <c r="O31" s="119">
        <f>IF($C$5*'NSW Apr 2016'!AL25/'NSW Apr 2016'!AJ25&lt;'NSW Apr 2016'!M25,0,IF($C$5*'NSW Apr 2016'!AL25/'NSW Apr 2016'!AJ25&lt;='NSW Apr 2016'!N25,($C$5*'NSW Apr 2016'!AL25/'NSW Apr 2016'!AJ25-'NSW Apr 2016'!M25)*('NSW Apr 2016'!Y25/100)*'NSW Apr 2016'!AJ25,('NSW Apr 2016'!N25-'NSW Apr 2016'!M25)*('NSW Apr 2016'!Y25/100)*'NSW Apr 2016'!AJ25))</f>
        <v>0</v>
      </c>
      <c r="P31" s="136">
        <f>IF(($C$5*'NSW Apr 2016'!AL25/'NSW Apr 2016'!AJ25&gt;'NSW Apr 2016'!N25),($C$5*'NSW Apr 2016'!AL25/'NSW Apr 2016'!AJ25-'NSW Apr 2016'!N25)*'NSW Apr 2016'!Z25/100*'NSW Apr 2016'!AJ26,0)</f>
        <v>0</v>
      </c>
      <c r="Q31" s="122">
        <f>SUM(D31:P31)</f>
        <v>2313.4500000000003</v>
      </c>
      <c r="R31" s="83">
        <f>'NSW Apr 2016'!AM25</f>
        <v>0</v>
      </c>
      <c r="S31" s="86">
        <f>'NSW Apr 2016'!AN25</f>
        <v>0</v>
      </c>
      <c r="T31" s="83">
        <f>'NSW Apr 2016'!AO25</f>
        <v>0</v>
      </c>
      <c r="U31" s="86">
        <f>'NSW Apr 2016'!AP25</f>
        <v>0</v>
      </c>
      <c r="V31" s="132">
        <f>Q31</f>
        <v>2313.4500000000003</v>
      </c>
      <c r="W31" s="122">
        <f>V31</f>
        <v>2313.4500000000003</v>
      </c>
      <c r="X31" s="122">
        <f t="shared" si="0"/>
        <v>2544.7950000000005</v>
      </c>
      <c r="Y31" s="122">
        <f t="shared" si="1"/>
        <v>2544.7950000000005</v>
      </c>
      <c r="Z31" s="133">
        <f>'NSW Apr 2016'!AW25</f>
        <v>0</v>
      </c>
      <c r="AA31" s="125" t="str">
        <f>'NSW Apr 2016'!AX25</f>
        <v>n</v>
      </c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</row>
    <row r="32" spans="1:142" s="85" customFormat="1" ht="23" customHeight="1">
      <c r="A32" s="431"/>
      <c r="B32" s="86" t="str">
        <f>'NSW Apr 2016'!F26</f>
        <v>EnergyAustralia</v>
      </c>
      <c r="C32" s="86" t="str">
        <f>'NSW Apr 2016'!G26</f>
        <v xml:space="preserve">Everyday Saver </v>
      </c>
      <c r="D32" s="119">
        <f>365*'NSW Apr 2016'!H26/100</f>
        <v>319.99914999999999</v>
      </c>
      <c r="E32" s="120">
        <f>IF($C$5*'NSW Apr 2016'!AK26/'NSW Apr 2016'!AI26&gt;='NSW Apr 2016'!J26,('NSW Apr 2016'!J26*'NSW Apr 2016'!O26/100)*'NSW Apr 2016'!AI26,($C$5*'NSW Apr 2016'!AK26/'NSW Apr 2016'!AI26*'NSW Apr 2016'!O26/100)*'NSW Apr 2016'!AI26)</f>
        <v>363.084</v>
      </c>
      <c r="F32" s="136">
        <f>IF($C$5*'NSW Apr 2016'!AK26/'NSW Apr 2016'!AI26&lt;'NSW Apr 2016'!J26,0,IF($C$5*'NSW Apr 2016'!AK26/'NSW Apr 2016'!AI26&lt;='NSW Apr 2016'!K26,($C$5*'NSW Apr 2016'!AK26/'NSW Apr 2016'!AI26-'NSW Apr 2016'!J26)*('NSW Apr 2016'!P26/100)*'NSW Apr 2016'!AI26,('NSW Apr 2016'!K26-'NSW Apr 2016'!J26)*('NSW Apr 2016'!P26/100)*'NSW Apr 2016'!AI26))</f>
        <v>285.75600000000003</v>
      </c>
      <c r="G32" s="119">
        <f>IF($C$5*'NSW Apr 2016'!AK26/'NSW Apr 2016'!AI26&lt;'NSW Apr 2016'!K26,0,IF($C$5*'NSW Apr 2016'!AK26/'NSW Apr 2016'!AI26&lt;='NSW Apr 2016'!L26,($C$5*'NSW Apr 2016'!AK26/'NSW Apr 2016'!AI26-'NSW Apr 2016'!K26)*('NSW Apr 2016'!Q26/100)*'NSW Apr 2016'!AI26,('NSW Apr 2016'!L26-'NSW Apr 2016'!K26)*('NSW Apr 2016'!Q26/100)*'NSW Apr 2016'!AI26))</f>
        <v>186.10550999999998</v>
      </c>
      <c r="H32" s="127">
        <f>IF($C$5*'NSW Apr 2016'!AK26/'NSW Apr 2016'!AI26&lt;'NSW Apr 2016'!L26,0,IF($C$5*'NSW Apr 2016'!AK26/'NSW Apr 2016'!AI26&lt;='NSW Apr 2016'!M26,($C$5*'NSW Apr 2016'!AK26/'NSW Apr 2016'!AI26-'NSW Apr 2016'!L26)*('NSW Apr 2016'!R26/100)*'NSW Apr 2016'!AI26,('NSW Apr 2016'!M26-'NSW Apr 2016'!L26)*('NSW Apr 2016'!R26/100)*'NSW Apr 2016'!AI26))</f>
        <v>0</v>
      </c>
      <c r="I32" s="120">
        <f>IF($C$5*'NSW Apr 2016'!AK26/'NSW Apr 2016'!AI26&lt;'NSW Apr 2016'!M26,0,IF($C$5*'NSW Apr 2016'!AK26/'NSW Apr 2016'!AI26&lt;='NSW Apr 2016'!N26,($C$5*'NSW Apr 2016'!AK26/'NSW Apr 2016'!AI26-'NSW Apr 2016'!M26)*('NSW Apr 2016'!S26/100)*'NSW Apr 2016'!AI26,('NSW Apr 2016'!N26-'NSW Apr 2016'!M26)*('NSW Apr 2016'!S26/100)*'NSW Apr 2016'!AI26))</f>
        <v>0</v>
      </c>
      <c r="J32" s="136">
        <f>IF(($C$5*'NSW Apr 2016'!AK26/'NSW Apr 2016'!AI26&gt;'NSW Apr 2016'!N26),($C$5*'NSW Apr 2016'!AK26/'NSW Apr 2016'!AI26-'NSW Apr 2016'!N26)*'NSW Apr 2016'!T26/100*'NSW Apr 2016'!AI26,0)</f>
        <v>0</v>
      </c>
      <c r="K32" s="119">
        <f>IF($C$5*'NSW Apr 2016'!AL26/'NSW Apr 2016'!AJ26&gt;='NSW Apr 2016'!J26,('NSW Apr 2016'!J26*'NSW Apr 2016'!U26/100)*'NSW Apr 2016'!AJ26,($C$5*'NSW Apr 2016'!AL26/'NSW Apr 2016'!AJ26*'NSW Apr 2016'!U26/100)*'NSW Apr 2016'!AJ26)</f>
        <v>710.71199999999999</v>
      </c>
      <c r="L32" s="136">
        <f>IF($C$5*'NSW Apr 2016'!AL26/'NSW Apr 2016'!AJ26&lt;'NSW Apr 2016'!J26,0,IF($C$5*'NSW Apr 2016'!AL26/'NSW Apr 2016'!AJ26&lt;='NSW Apr 2016'!K26,($C$5*'NSW Apr 2016'!AL26/'NSW Apr 2016'!AJ26-'NSW Apr 2016'!J26)*('NSW Apr 2016'!V26/100)*'NSW Apr 2016'!AJ26,('NSW Apr 2016'!K26-'NSW Apr 2016'!J26)*('NSW Apr 2016'!V26/100)*'NSW Apr 2016'!AJ26))</f>
        <v>556.05599999999993</v>
      </c>
      <c r="M32" s="119">
        <f>IF($C$5*'NSW Apr 2016'!AL26/'NSW Apr 2016'!AJ26&lt;'NSW Apr 2016'!K26,0,IF($C$5*'NSW Apr 2016'!AL26/'NSW Apr 2016'!AJ26&lt;='NSW Apr 2016'!L26,($C$5*'NSW Apr 2016'!AL26/'NSW Apr 2016'!AJ26-'NSW Apr 2016'!K26)*('NSW Apr 2016'!W26/100)*'NSW Apr 2016'!AJ26,('NSW Apr 2016'!L26-'NSW Apr 2016'!K26)*('NSW Apr 2016'!W26/100)*'NSW Apr 2016'!AJ26))</f>
        <v>360.17532</v>
      </c>
      <c r="N32" s="136">
        <f>IF($C$5*'NSW Apr 2016'!AL26/'NSW Apr 2016'!AJ26&lt;'NSW Apr 2016'!L26,0,IF($C$5*'NSW Apr 2016'!AL26/'NSW Apr 2016'!AJ26&lt;='NSW Apr 2016'!M26,($C$5*'NSW Apr 2016'!AL26/'NSW Apr 2016'!AJ26-'NSW Apr 2016'!L26)*('NSW Apr 2016'!X26/100)*'NSW Apr 2016'!AJ26,('NSW Apr 2016'!M26-'NSW Apr 2016'!L26)*('NSW Apr 2016'!X26/100)*'NSW Apr 2016'!AJ26))</f>
        <v>0</v>
      </c>
      <c r="O32" s="119">
        <f>IF($C$5*'NSW Apr 2016'!AL26/'NSW Apr 2016'!AJ26&lt;'NSW Apr 2016'!M26,0,IF($C$5*'NSW Apr 2016'!AL26/'NSW Apr 2016'!AJ26&lt;='NSW Apr 2016'!N26,($C$5*'NSW Apr 2016'!AL26/'NSW Apr 2016'!AJ26-'NSW Apr 2016'!M26)*('NSW Apr 2016'!Y26/100)*'NSW Apr 2016'!AJ26,('NSW Apr 2016'!N26-'NSW Apr 2016'!M26)*('NSW Apr 2016'!Y26/100)*'NSW Apr 2016'!AJ26))</f>
        <v>0</v>
      </c>
      <c r="P32" s="136">
        <f>IF(($C$5*'NSW Apr 2016'!AL26/'NSW Apr 2016'!AJ26&gt;'NSW Apr 2016'!N26),($C$5*'NSW Apr 2016'!AL26/'NSW Apr 2016'!AJ26-'NSW Apr 2016'!N26)*'NSW Apr 2016'!Z26/100*'NSW Apr 2016'!AJ27,0)</f>
        <v>0</v>
      </c>
      <c r="Q32" s="122">
        <f t="shared" si="2"/>
        <v>2781.88798</v>
      </c>
      <c r="R32" s="83">
        <f>'NSW Apr 2016'!AM26</f>
        <v>0</v>
      </c>
      <c r="S32" s="86">
        <f>'NSW Apr 2016'!AN26</f>
        <v>16</v>
      </c>
      <c r="T32" s="83">
        <f>'NSW Apr 2016'!AO26</f>
        <v>0</v>
      </c>
      <c r="U32" s="86">
        <f>'NSW Apr 2016'!AP26</f>
        <v>0</v>
      </c>
      <c r="V32" s="132">
        <f>(Q32-(Q32-D32)*S32/100)</f>
        <v>2387.9857671999998</v>
      </c>
      <c r="W32" s="122">
        <f t="shared" si="5"/>
        <v>2387.9857671999998</v>
      </c>
      <c r="X32" s="122">
        <f t="shared" si="0"/>
        <v>2626.7843439200001</v>
      </c>
      <c r="Y32" s="122">
        <f t="shared" si="1"/>
        <v>2626.7843439200001</v>
      </c>
      <c r="Z32" s="133">
        <f>'NSW Apr 2016'!AW26</f>
        <v>24</v>
      </c>
      <c r="AA32" s="125" t="str">
        <f>'NSW Apr 2016'!AX26</f>
        <v>y</v>
      </c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</row>
    <row r="33" spans="1:142" ht="23" customHeight="1" thickBot="1">
      <c r="A33" s="430"/>
      <c r="B33" s="87" t="str">
        <f>'NSW Apr 2016'!F27</f>
        <v>Origin Energy</v>
      </c>
      <c r="C33" s="87" t="str">
        <f>'NSW Apr 2016'!G27</f>
        <v>Business Saver</v>
      </c>
      <c r="D33" s="146">
        <f>365*'NSW Apr 2016'!H27/100</f>
        <v>281.05</v>
      </c>
      <c r="E33" s="147">
        <f>IF($C$5*'NSW Apr 2016'!AK27/'NSW Apr 2016'!AI27&gt;='NSW Apr 2016'!J27,('NSW Apr 2016'!J27*'NSW Apr 2016'!O27/100)*'NSW Apr 2016'!AI27,($C$5*'NSW Apr 2016'!AK27/'NSW Apr 2016'!AI27*'NSW Apr 2016'!O27/100)*'NSW Apr 2016'!AI27)</f>
        <v>196.20000000000002</v>
      </c>
      <c r="F33" s="155">
        <f>IF($C$5*'NSW Apr 2016'!AK27/'NSW Apr 2016'!AI27&lt;'NSW Apr 2016'!J27,0,IF($C$5*'NSW Apr 2016'!AK27/'NSW Apr 2016'!AI27&lt;='NSW Apr 2016'!K27,($C$5*'NSW Apr 2016'!AK27/'NSW Apr 2016'!AI27-'NSW Apr 2016'!J27)*('NSW Apr 2016'!P27/100)*'NSW Apr 2016'!AI27,('NSW Apr 2016'!K27-'NSW Apr 2016'!J27)*('NSW Apr 2016'!P27/100)*'NSW Apr 2016'!AI27))</f>
        <v>820.00000000000011</v>
      </c>
      <c r="G33" s="146">
        <f>IF($C$5*'NSW Apr 2016'!AK27/'NSW Apr 2016'!AI27&lt;'NSW Apr 2016'!K27,0,IF($C$5*'NSW Apr 2016'!AK27/'NSW Apr 2016'!AI27&lt;='NSW Apr 2016'!L27,($C$5*'NSW Apr 2016'!AK27/'NSW Apr 2016'!AI27-'NSW Apr 2016'!K27)*('NSW Apr 2016'!Q27/100)*'NSW Apr 2016'!AI27,('NSW Apr 2016'!L27-'NSW Apr 2016'!K27)*('NSW Apr 2016'!Q27/100)*'NSW Apr 2016'!AI27))</f>
        <v>0</v>
      </c>
      <c r="H33" s="156">
        <f>IF($C$5*'NSW Apr 2016'!AK27/'NSW Apr 2016'!AI27&lt;'NSW Apr 2016'!L27,0,IF($C$5*'NSW Apr 2016'!AK27/'NSW Apr 2016'!AI27&lt;='NSW Apr 2016'!M27,($C$5*'NSW Apr 2016'!AK27/'NSW Apr 2016'!AI27-'NSW Apr 2016'!L27)*('NSW Apr 2016'!R27/100)*'NSW Apr 2016'!AI27,('NSW Apr 2016'!M27-'NSW Apr 2016'!L27)*('NSW Apr 2016'!R27/100)*'NSW Apr 2016'!AI27))</f>
        <v>0</v>
      </c>
      <c r="I33" s="147">
        <f>IF($C$5*'NSW Apr 2016'!AK27/'NSW Apr 2016'!AI27&lt;'NSW Apr 2016'!M27,0,IF($C$5*'NSW Apr 2016'!AK27/'NSW Apr 2016'!AI27&lt;='NSW Apr 2016'!N27,($C$5*'NSW Apr 2016'!AK27/'NSW Apr 2016'!AI27-'NSW Apr 2016'!M27)*('NSW Apr 2016'!S27/100)*'NSW Apr 2016'!AI27,('NSW Apr 2016'!N27-'NSW Apr 2016'!M27)*('NSW Apr 2016'!S27/100)*'NSW Apr 2016'!AI27))</f>
        <v>0</v>
      </c>
      <c r="J33" s="155">
        <f>IF(($C$5*'NSW Apr 2016'!AK27/'NSW Apr 2016'!AI27&gt;'NSW Apr 2016'!N27),($C$5*'NSW Apr 2016'!AK27/'NSW Apr 2016'!AI27-'NSW Apr 2016'!N27)*'NSW Apr 2016'!T27/100*'NSW Apr 2016'!AI27,0)</f>
        <v>0</v>
      </c>
      <c r="K33" s="146">
        <f>IF($C$5*'NSW Apr 2016'!AL27/'NSW Apr 2016'!AJ27&gt;='NSW Apr 2016'!J27,('NSW Apr 2016'!J27*'NSW Apr 2016'!U27/100)*'NSW Apr 2016'!AJ27,($C$5*'NSW Apr 2016'!AL27/'NSW Apr 2016'!AJ27*'NSW Apr 2016'!U27/100)*'NSW Apr 2016'!AJ27)</f>
        <v>196.20000000000002</v>
      </c>
      <c r="L33" s="155">
        <f>IF($C$5*'NSW Apr 2016'!AL27/'NSW Apr 2016'!AJ27&lt;'NSW Apr 2016'!J27,0,IF($C$5*'NSW Apr 2016'!AL27/'NSW Apr 2016'!AJ27&lt;='NSW Apr 2016'!K27,($C$5*'NSW Apr 2016'!AL27/'NSW Apr 2016'!AJ27-'NSW Apr 2016'!J27)*('NSW Apr 2016'!V27/100)*'NSW Apr 2016'!AJ27,('NSW Apr 2016'!K27-'NSW Apr 2016'!J27)*('NSW Apr 2016'!V27/100)*'NSW Apr 2016'!AJ27))</f>
        <v>820.00000000000011</v>
      </c>
      <c r="M33" s="146">
        <f>IF($C$5*'NSW Apr 2016'!AL27/'NSW Apr 2016'!AJ27&lt;'NSW Apr 2016'!K27,0,IF($C$5*'NSW Apr 2016'!AL27/'NSW Apr 2016'!AJ27&lt;='NSW Apr 2016'!L27,($C$5*'NSW Apr 2016'!AL27/'NSW Apr 2016'!AJ27-'NSW Apr 2016'!K27)*('NSW Apr 2016'!W27/100)*'NSW Apr 2016'!AJ27,('NSW Apr 2016'!L27-'NSW Apr 2016'!K27)*('NSW Apr 2016'!W27/100)*'NSW Apr 2016'!AJ27))</f>
        <v>0</v>
      </c>
      <c r="N33" s="155">
        <f>IF($C$5*'NSW Apr 2016'!AL27/'NSW Apr 2016'!AJ27&lt;'NSW Apr 2016'!L27,0,IF($C$5*'NSW Apr 2016'!AL27/'NSW Apr 2016'!AJ27&lt;='NSW Apr 2016'!M27,($C$5*'NSW Apr 2016'!AL27/'NSW Apr 2016'!AJ27-'NSW Apr 2016'!L27)*('NSW Apr 2016'!X27/100)*'NSW Apr 2016'!AJ27,('NSW Apr 2016'!M27-'NSW Apr 2016'!L27)*('NSW Apr 2016'!X27/100)*'NSW Apr 2016'!AJ27))</f>
        <v>0</v>
      </c>
      <c r="O33" s="146">
        <f>IF($C$5*'NSW Apr 2016'!AL27/'NSW Apr 2016'!AJ27&lt;'NSW Apr 2016'!M27,0,IF($C$5*'NSW Apr 2016'!AL27/'NSW Apr 2016'!AJ27&lt;='NSW Apr 2016'!N27,($C$5*'NSW Apr 2016'!AL27/'NSW Apr 2016'!AJ27-'NSW Apr 2016'!M27)*('NSW Apr 2016'!Y27/100)*'NSW Apr 2016'!AJ27,('NSW Apr 2016'!N27-'NSW Apr 2016'!M27)*('NSW Apr 2016'!Y27/100)*'NSW Apr 2016'!AJ27))</f>
        <v>0</v>
      </c>
      <c r="P33" s="155">
        <f>IF(($C$5*'NSW Apr 2016'!AL27/'NSW Apr 2016'!AJ27&gt;'NSW Apr 2016'!N27),($C$5*'NSW Apr 2016'!AL27/'NSW Apr 2016'!AJ27-'NSW Apr 2016'!N27)*'NSW Apr 2016'!Z27/100*'NSW Apr 2016'!AJ29,0)</f>
        <v>0</v>
      </c>
      <c r="Q33" s="149">
        <f t="shared" si="2"/>
        <v>2313.4500000000003</v>
      </c>
      <c r="R33" s="154">
        <f>'NSW Apr 2016'!AM27</f>
        <v>0</v>
      </c>
      <c r="S33" s="87">
        <f>'NSW Apr 2016'!AN27</f>
        <v>14</v>
      </c>
      <c r="T33" s="154">
        <f>'NSW Apr 2016'!AO27</f>
        <v>0</v>
      </c>
      <c r="U33" s="87">
        <f>'NSW Apr 2016'!AP27</f>
        <v>0</v>
      </c>
      <c r="V33" s="151">
        <f>(Q33-(Q33-D33)*S33/100)</f>
        <v>2028.9140000000002</v>
      </c>
      <c r="W33" s="149">
        <f t="shared" si="5"/>
        <v>2028.9140000000002</v>
      </c>
      <c r="X33" s="149">
        <f t="shared" si="0"/>
        <v>2231.8054000000002</v>
      </c>
      <c r="Y33" s="149">
        <f t="shared" si="1"/>
        <v>2231.8054000000002</v>
      </c>
      <c r="Z33" s="152">
        <f>'NSW Apr 2016'!AW27</f>
        <v>12</v>
      </c>
      <c r="AA33" s="153" t="str">
        <f>'NSW Apr 2016'!AX27</f>
        <v>y</v>
      </c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</row>
    <row r="34" spans="1:142" s="88" customFormat="1" ht="23" customHeight="1" thickTop="1">
      <c r="A34" s="429" t="str">
        <f>'NSW Apr 2016'!D28</f>
        <v>Envestra Tumut</v>
      </c>
      <c r="B34" s="131" t="str">
        <f>'NSW Apr 2016'!F28</f>
        <v>Origin Energy</v>
      </c>
      <c r="C34" s="131" t="str">
        <f>'NSW Apr 2016'!G28</f>
        <v>Regulated</v>
      </c>
      <c r="D34" s="126">
        <f>365*'NSW Apr 2016'!H28/100</f>
        <v>303.53399999999999</v>
      </c>
      <c r="E34" s="128">
        <f>IF($C$5*'NSW Apr 2016'!AK28/'NSW Apr 2016'!AI28&gt;='NSW Apr 2016'!J28,('NSW Apr 2016'!J28*'NSW Apr 2016'!O28/100)*'NSW Apr 2016'!AI28,($C$5*'NSW Apr 2016'!AK28/'NSW Apr 2016'!AI28*'NSW Apr 2016'!O28/100)*'NSW Apr 2016'!AI28)</f>
        <v>1080.0000000000002</v>
      </c>
      <c r="F34" s="134">
        <f>IF($C$5*'NSW Apr 2016'!AK28/'NSW Apr 2016'!AI28&lt;'NSW Apr 2016'!J28,0,IF($C$5*'NSW Apr 2016'!AK28/'NSW Apr 2016'!AI28&lt;='NSW Apr 2016'!K28,($C$5*'NSW Apr 2016'!AK28/'NSW Apr 2016'!AI28-'NSW Apr 2016'!J28)*('NSW Apr 2016'!P28/100)*'NSW Apr 2016'!AI28,('NSW Apr 2016'!K28-'NSW Apr 2016'!J28)*('NSW Apr 2016'!P28/100)*'NSW Apr 2016'!AI28))</f>
        <v>0</v>
      </c>
      <c r="G34" s="126">
        <f>IF($C$5*'NSW Apr 2016'!AK28/'NSW Apr 2016'!AI28&lt;'NSW Apr 2016'!K28,0,IF($C$5*'NSW Apr 2016'!AK28/'NSW Apr 2016'!AI28&lt;='NSW Apr 2016'!L28,($C$5*'NSW Apr 2016'!AK28/'NSW Apr 2016'!AI28-'NSW Apr 2016'!K28)*('NSW Apr 2016'!Q28/100)*'NSW Apr 2016'!AI28,('NSW Apr 2016'!L28-'NSW Apr 2016'!K28)*('NSW Apr 2016'!Q28/100)*'NSW Apr 2016'!AI28))</f>
        <v>0</v>
      </c>
      <c r="H34" s="135">
        <f>IF($C$5*'NSW Apr 2016'!AK28/'NSW Apr 2016'!AI28&lt;'NSW Apr 2016'!L28,0,IF($C$5*'NSW Apr 2016'!AK28/'NSW Apr 2016'!AI28&lt;='NSW Apr 2016'!M28,($C$5*'NSW Apr 2016'!AK28/'NSW Apr 2016'!AI28-'NSW Apr 2016'!L28)*('NSW Apr 2016'!R28/100)*'NSW Apr 2016'!AI28,('NSW Apr 2016'!M28-'NSW Apr 2016'!L28)*('NSW Apr 2016'!R28/100)*'NSW Apr 2016'!AI28))</f>
        <v>0</v>
      </c>
      <c r="I34" s="120">
        <f>IF($C$5*'NSW Apr 2016'!AK28/'NSW Apr 2016'!AI28&lt;'NSW Apr 2016'!M28,0,IF($C$5*'NSW Apr 2016'!AK28/'NSW Apr 2016'!AI28&lt;='NSW Apr 2016'!N28,($C$5*'NSW Apr 2016'!AK28/'NSW Apr 2016'!AI28-'NSW Apr 2016'!M28)*('NSW Apr 2016'!S28/100)*'NSW Apr 2016'!AI28,('NSW Apr 2016'!N28-'NSW Apr 2016'!M28)*('NSW Apr 2016'!S28/100)*'NSW Apr 2016'!AI28))</f>
        <v>0</v>
      </c>
      <c r="J34" s="136">
        <f>IF(($C$5*'NSW Apr 2016'!AK28/'NSW Apr 2016'!AI28&gt;'NSW Apr 2016'!N28),($C$5*'NSW Apr 2016'!AK28/'NSW Apr 2016'!AI28-'NSW Apr 2016'!N28)*'NSW Apr 2016'!T28/100*'NSW Apr 2016'!AI28,0)</f>
        <v>0</v>
      </c>
      <c r="K34" s="126">
        <f>IF($C$5*'NSW Apr 2016'!AL28/'NSW Apr 2016'!AJ28&gt;='NSW Apr 2016'!J28,('NSW Apr 2016'!J28*'NSW Apr 2016'!U28/100)*'NSW Apr 2016'!AJ28,($C$5*'NSW Apr 2016'!AL28/'NSW Apr 2016'!AJ28*'NSW Apr 2016'!U28/100)*'NSW Apr 2016'!AJ28)</f>
        <v>1080.0000000000002</v>
      </c>
      <c r="L34" s="134">
        <f>IF($C$5*'NSW Apr 2016'!AL28/'NSW Apr 2016'!AJ28&lt;'NSW Apr 2016'!J28,0,IF($C$5*'NSW Apr 2016'!AL28/'NSW Apr 2016'!AJ28&lt;='NSW Apr 2016'!K28,($C$5*'NSW Apr 2016'!AL28/'NSW Apr 2016'!AJ28-'NSW Apr 2016'!J28)*('NSW Apr 2016'!V28/100)*'NSW Apr 2016'!AJ28,('NSW Apr 2016'!K28-'NSW Apr 2016'!J28)*('NSW Apr 2016'!V28/100)*'NSW Apr 2016'!AJ28))</f>
        <v>0</v>
      </c>
      <c r="M34" s="126">
        <f>IF($C$5*'NSW Apr 2016'!AL28/'NSW Apr 2016'!AJ28&lt;'NSW Apr 2016'!K28,0,IF($C$5*'NSW Apr 2016'!AL28/'NSW Apr 2016'!AJ28&lt;='NSW Apr 2016'!L28,($C$5*'NSW Apr 2016'!AL28/'NSW Apr 2016'!AJ28-'NSW Apr 2016'!K28)*('NSW Apr 2016'!W28/100)*'NSW Apr 2016'!AJ28,('NSW Apr 2016'!L28-'NSW Apr 2016'!K28)*('NSW Apr 2016'!W28/100)*'NSW Apr 2016'!AJ28))</f>
        <v>0</v>
      </c>
      <c r="N34" s="134">
        <f>IF($C$5*'NSW Apr 2016'!AL28/'NSW Apr 2016'!AJ28&lt;'NSW Apr 2016'!L28,0,IF($C$5*'NSW Apr 2016'!AL28/'NSW Apr 2016'!AJ28&lt;='NSW Apr 2016'!M28,($C$5*'NSW Apr 2016'!AL28/'NSW Apr 2016'!AJ28-'NSW Apr 2016'!L28)*('NSW Apr 2016'!X28/100)*'NSW Apr 2016'!AJ28,('NSW Apr 2016'!M28-'NSW Apr 2016'!L28)*('NSW Apr 2016'!X28/100)*'NSW Apr 2016'!AJ28))</f>
        <v>0</v>
      </c>
      <c r="O34" s="119">
        <f>IF($C$5*'NSW Apr 2016'!AL28/'NSW Apr 2016'!AJ28&lt;'NSW Apr 2016'!M28,0,IF($C$5*'NSW Apr 2016'!AL28/'NSW Apr 2016'!AJ28&lt;='NSW Apr 2016'!N28,($C$5*'NSW Apr 2016'!AL28/'NSW Apr 2016'!AJ28-'NSW Apr 2016'!M28)*('NSW Apr 2016'!Y28/100)*'NSW Apr 2016'!AJ28,('NSW Apr 2016'!N28-'NSW Apr 2016'!M28)*('NSW Apr 2016'!Y28/100)*'NSW Apr 2016'!AJ28))</f>
        <v>0</v>
      </c>
      <c r="P34" s="136">
        <f>IF(($C$5*'NSW Apr 2016'!AL28/'NSW Apr 2016'!AJ28&gt;'NSW Apr 2016'!N28),($C$5*'NSW Apr 2016'!AL28/'NSW Apr 2016'!AJ28-'NSW Apr 2016'!N28)*'NSW Apr 2016'!Z28/100*'NSW Apr 2016'!AJ29,0)</f>
        <v>0</v>
      </c>
      <c r="Q34" s="138">
        <f>SUM(D34:P34)</f>
        <v>2463.5340000000006</v>
      </c>
      <c r="R34" s="139">
        <f>'NSW Apr 2016'!AM28</f>
        <v>0</v>
      </c>
      <c r="S34" s="131">
        <f>'NSW Apr 2016'!AN28</f>
        <v>0</v>
      </c>
      <c r="T34" s="139">
        <f>'NSW Apr 2016'!AO28</f>
        <v>0</v>
      </c>
      <c r="U34" s="131">
        <f>'NSW Apr 2016'!AP28</f>
        <v>0</v>
      </c>
      <c r="V34" s="140">
        <f>Q34</f>
        <v>2463.5340000000006</v>
      </c>
      <c r="W34" s="138">
        <f>V34</f>
        <v>2463.5340000000006</v>
      </c>
      <c r="X34" s="122">
        <f t="shared" si="0"/>
        <v>2709.887400000001</v>
      </c>
      <c r="Y34" s="122">
        <f t="shared" si="1"/>
        <v>2709.887400000001</v>
      </c>
      <c r="Z34" s="141">
        <f>'NSW Apr 2016'!AW28</f>
        <v>0</v>
      </c>
      <c r="AA34" s="142" t="str">
        <f>'NSW Apr 2016'!AX28</f>
        <v>n</v>
      </c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</row>
    <row r="35" spans="1:142" s="85" customFormat="1" ht="23" customHeight="1" thickBot="1">
      <c r="A35" s="431"/>
      <c r="B35" s="87" t="str">
        <f>'NSW Apr 2016'!F29</f>
        <v>Origin Energy</v>
      </c>
      <c r="C35" s="87" t="str">
        <f>'NSW Apr 2016'!G29</f>
        <v>Business Saver</v>
      </c>
      <c r="D35" s="146">
        <f>365*'NSW Apr 2016'!H29/100</f>
        <v>303.53399999999999</v>
      </c>
      <c r="E35" s="147">
        <f>IF($C$5*'NSW Apr 2016'!AK29/'NSW Apr 2016'!AI29&gt;='NSW Apr 2016'!J29,('NSW Apr 2016'!J29*'NSW Apr 2016'!O29/100)*'NSW Apr 2016'!AI29,($C$5*'NSW Apr 2016'!AK29/'NSW Apr 2016'!AI29*'NSW Apr 2016'!O29/100)*'NSW Apr 2016'!AI29)</f>
        <v>1080.0000000000002</v>
      </c>
      <c r="F35" s="155">
        <f>IF($C$5*'NSW Apr 2016'!AK29/'NSW Apr 2016'!AI29&lt;'NSW Apr 2016'!J29,0,IF($C$5*'NSW Apr 2016'!AK29/'NSW Apr 2016'!AI29&lt;='NSW Apr 2016'!K29,($C$5*'NSW Apr 2016'!AK29/'NSW Apr 2016'!AI29-'NSW Apr 2016'!J29)*('NSW Apr 2016'!P29/100)*'NSW Apr 2016'!AI29,('NSW Apr 2016'!K29-'NSW Apr 2016'!J29)*('NSW Apr 2016'!P29/100)*'NSW Apr 2016'!AI29))</f>
        <v>0</v>
      </c>
      <c r="G35" s="146">
        <f>IF($C$5*'NSW Apr 2016'!AK29/'NSW Apr 2016'!AI29&lt;'NSW Apr 2016'!K29,0,IF($C$5*'NSW Apr 2016'!AK29/'NSW Apr 2016'!AI29&lt;='NSW Apr 2016'!L29,($C$5*'NSW Apr 2016'!AK29/'NSW Apr 2016'!AI29-'NSW Apr 2016'!K29)*('NSW Apr 2016'!Q29/100)*'NSW Apr 2016'!AI29,('NSW Apr 2016'!L29-'NSW Apr 2016'!K29)*('NSW Apr 2016'!Q29/100)*'NSW Apr 2016'!AI29))</f>
        <v>0</v>
      </c>
      <c r="H35" s="156">
        <f>IF($C$5*'NSW Apr 2016'!AK29/'NSW Apr 2016'!AI29&lt;'NSW Apr 2016'!L29,0,IF($C$5*'NSW Apr 2016'!AK29/'NSW Apr 2016'!AI29&lt;='NSW Apr 2016'!M29,($C$5*'NSW Apr 2016'!AK29/'NSW Apr 2016'!AI29-'NSW Apr 2016'!L29)*('NSW Apr 2016'!R29/100)*'NSW Apr 2016'!AI29,('NSW Apr 2016'!M29-'NSW Apr 2016'!L29)*('NSW Apr 2016'!R29/100)*'NSW Apr 2016'!AI29))</f>
        <v>0</v>
      </c>
      <c r="I35" s="147">
        <f>IF($C$5*'NSW Apr 2016'!AK29/'NSW Apr 2016'!AI29&lt;'NSW Apr 2016'!M29,0,IF($C$5*'NSW Apr 2016'!AK29/'NSW Apr 2016'!AI29&lt;='NSW Apr 2016'!N29,($C$5*'NSW Apr 2016'!AK29/'NSW Apr 2016'!AI29-'NSW Apr 2016'!M29)*('NSW Apr 2016'!S29/100)*'NSW Apr 2016'!AI29,('NSW Apr 2016'!N29-'NSW Apr 2016'!M29)*('NSW Apr 2016'!S29/100)*'NSW Apr 2016'!AI29))</f>
        <v>0</v>
      </c>
      <c r="J35" s="155">
        <f>IF(($C$5*'NSW Apr 2016'!AK29/'NSW Apr 2016'!AI29&gt;'NSW Apr 2016'!N29),($C$5*'NSW Apr 2016'!AK29/'NSW Apr 2016'!AI29-'NSW Apr 2016'!N29)*'NSW Apr 2016'!T29/100*'NSW Apr 2016'!AI29,0)</f>
        <v>0</v>
      </c>
      <c r="K35" s="146">
        <f>IF($C$5*'NSW Apr 2016'!AL29/'NSW Apr 2016'!AJ29&gt;='NSW Apr 2016'!J29,('NSW Apr 2016'!J29*'NSW Apr 2016'!U29/100)*'NSW Apr 2016'!AJ29,($C$5*'NSW Apr 2016'!AL29/'NSW Apr 2016'!AJ29*'NSW Apr 2016'!U29/100)*'NSW Apr 2016'!AJ29)</f>
        <v>1080.0000000000002</v>
      </c>
      <c r="L35" s="155">
        <f>IF($C$5*'NSW Apr 2016'!AL29/'NSW Apr 2016'!AJ29&lt;'NSW Apr 2016'!J29,0,IF($C$5*'NSW Apr 2016'!AL29/'NSW Apr 2016'!AJ29&lt;='NSW Apr 2016'!K29,($C$5*'NSW Apr 2016'!AL29/'NSW Apr 2016'!AJ29-'NSW Apr 2016'!J29)*('NSW Apr 2016'!V29/100)*'NSW Apr 2016'!AJ29,('NSW Apr 2016'!K29-'NSW Apr 2016'!J29)*('NSW Apr 2016'!V29/100)*'NSW Apr 2016'!AJ29))</f>
        <v>0</v>
      </c>
      <c r="M35" s="146">
        <f>IF($C$5*'NSW Apr 2016'!AL29/'NSW Apr 2016'!AJ29&lt;'NSW Apr 2016'!K29,0,IF($C$5*'NSW Apr 2016'!AL29/'NSW Apr 2016'!AJ29&lt;='NSW Apr 2016'!L29,($C$5*'NSW Apr 2016'!AL29/'NSW Apr 2016'!AJ29-'NSW Apr 2016'!K29)*('NSW Apr 2016'!W29/100)*'NSW Apr 2016'!AJ29,('NSW Apr 2016'!L29-'NSW Apr 2016'!K29)*('NSW Apr 2016'!W29/100)*'NSW Apr 2016'!AJ29))</f>
        <v>0</v>
      </c>
      <c r="N35" s="155">
        <f>IF($C$5*'NSW Apr 2016'!AL29/'NSW Apr 2016'!AJ29&lt;'NSW Apr 2016'!L29,0,IF($C$5*'NSW Apr 2016'!AL29/'NSW Apr 2016'!AJ29&lt;='NSW Apr 2016'!M29,($C$5*'NSW Apr 2016'!AL29/'NSW Apr 2016'!AJ29-'NSW Apr 2016'!L29)*('NSW Apr 2016'!X29/100)*'NSW Apr 2016'!AJ29,('NSW Apr 2016'!M29-'NSW Apr 2016'!L29)*('NSW Apr 2016'!X29/100)*'NSW Apr 2016'!AJ29))</f>
        <v>0</v>
      </c>
      <c r="O35" s="146">
        <f>IF($C$5*'NSW Apr 2016'!AL29/'NSW Apr 2016'!AJ29&lt;'NSW Apr 2016'!M29,0,IF($C$5*'NSW Apr 2016'!AL29/'NSW Apr 2016'!AJ29&lt;='NSW Apr 2016'!N29,($C$5*'NSW Apr 2016'!AL29/'NSW Apr 2016'!AJ29-'NSW Apr 2016'!M29)*('NSW Apr 2016'!Y29/100)*'NSW Apr 2016'!AJ29,('NSW Apr 2016'!N29-'NSW Apr 2016'!M29)*('NSW Apr 2016'!Y29/100)*'NSW Apr 2016'!AJ29))</f>
        <v>0</v>
      </c>
      <c r="P35" s="155">
        <f>IF(($C$5*'NSW Apr 2016'!AL29/'NSW Apr 2016'!AJ29&gt;'NSW Apr 2016'!N29),($C$5*'NSW Apr 2016'!AL29/'NSW Apr 2016'!AJ29-'NSW Apr 2016'!N29)*'NSW Apr 2016'!Z29/100*'NSW Apr 2016'!AJ31,0)</f>
        <v>0</v>
      </c>
      <c r="Q35" s="149">
        <f t="shared" si="2"/>
        <v>2463.5340000000006</v>
      </c>
      <c r="R35" s="154">
        <f>'NSW Apr 2016'!AM29</f>
        <v>0</v>
      </c>
      <c r="S35" s="87">
        <f>'NSW Apr 2016'!AN29</f>
        <v>14</v>
      </c>
      <c r="T35" s="154">
        <f>'NSW Apr 2016'!AO29</f>
        <v>0</v>
      </c>
      <c r="U35" s="87">
        <f>'NSW Apr 2016'!AP29</f>
        <v>0</v>
      </c>
      <c r="V35" s="151">
        <f>(Q35-(Q35-D35)*S35/100)</f>
        <v>2161.1340000000005</v>
      </c>
      <c r="W35" s="149">
        <f t="shared" si="5"/>
        <v>2161.1340000000005</v>
      </c>
      <c r="X35" s="149">
        <f t="shared" si="0"/>
        <v>2377.2474000000007</v>
      </c>
      <c r="Y35" s="149">
        <f t="shared" si="1"/>
        <v>2377.2474000000007</v>
      </c>
      <c r="Z35" s="152">
        <f>'NSW Apr 2016'!AW29</f>
        <v>12</v>
      </c>
      <c r="AA35" s="153" t="str">
        <f>'NSW Apr 2016'!AX29</f>
        <v>y</v>
      </c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</row>
    <row r="36" spans="1:142" s="88" customFormat="1" ht="23" customHeight="1" thickTop="1">
      <c r="A36" s="429" t="str">
        <f>'NSW Apr 2016'!D30</f>
        <v>Envestra Wagga Wagga</v>
      </c>
      <c r="B36" s="86" t="str">
        <f>'NSW Apr 2016'!F30</f>
        <v>Origin Energy</v>
      </c>
      <c r="C36" s="86" t="str">
        <f>'NSW Apr 2016'!G30</f>
        <v>Regulated</v>
      </c>
      <c r="D36" s="119">
        <f>365*'NSW Apr 2016'!H30/100</f>
        <v>375.69450000000006</v>
      </c>
      <c r="E36" s="120">
        <f>($C$5*'NSW Apr 2016'!O30/100)/2</f>
        <v>795</v>
      </c>
      <c r="F36" s="136">
        <f>IF($C$5*'NSW Apr 2016'!AK30/'NSW Apr 2016'!AI30&lt;'NSW Apr 2016'!J30,0,IF($C$5*'NSW Apr 2016'!AK30/'NSW Apr 2016'!AI30&lt;='NSW Apr 2016'!K30,($C$5*'NSW Apr 2016'!AK30/'NSW Apr 2016'!AI30-'NSW Apr 2016'!J30)*('NSW Apr 2016'!P30/100)*'NSW Apr 2016'!AI30,('NSW Apr 2016'!K30-'NSW Apr 2016'!J30)*('NSW Apr 2016'!P30/100)*'NSW Apr 2016'!AI30))</f>
        <v>0</v>
      </c>
      <c r="G36" s="119">
        <f>IF($C$5*'NSW Apr 2016'!AK30/'NSW Apr 2016'!AI30&lt;'NSW Apr 2016'!K30,0,IF($C$5*'NSW Apr 2016'!AK30/'NSW Apr 2016'!AI30&lt;='NSW Apr 2016'!L30,($C$5*'NSW Apr 2016'!AK30/'NSW Apr 2016'!AI30-'NSW Apr 2016'!K30)*('NSW Apr 2016'!Q30/100)*'NSW Apr 2016'!AI30,('NSW Apr 2016'!L30-'NSW Apr 2016'!K30)*('NSW Apr 2016'!Q30/100)*'NSW Apr 2016'!AI30))</f>
        <v>0</v>
      </c>
      <c r="H36" s="127">
        <f>IF($C$5*'NSW Apr 2016'!AK30/'NSW Apr 2016'!AI30&lt;'NSW Apr 2016'!L30,0,IF($C$5*'NSW Apr 2016'!AK30/'NSW Apr 2016'!AI30&lt;='NSW Apr 2016'!M30,($C$5*'NSW Apr 2016'!AK30/'NSW Apr 2016'!AI30-'NSW Apr 2016'!L30)*('NSW Apr 2016'!R30/100)*'NSW Apr 2016'!AI30,('NSW Apr 2016'!M30-'NSW Apr 2016'!L30)*('NSW Apr 2016'!R30/100)*'NSW Apr 2016'!AI30))</f>
        <v>0</v>
      </c>
      <c r="I36" s="120">
        <f>IF($C$5*'NSW Apr 2016'!AK30/'NSW Apr 2016'!AI30&lt;'NSW Apr 2016'!M30,0,IF($C$5*'NSW Apr 2016'!AK30/'NSW Apr 2016'!AI30&lt;='NSW Apr 2016'!N30,($C$5*'NSW Apr 2016'!AK30/'NSW Apr 2016'!AI30-'NSW Apr 2016'!M30)*('NSW Apr 2016'!S30/100)*'NSW Apr 2016'!AI30,('NSW Apr 2016'!N30-'NSW Apr 2016'!M30)*('NSW Apr 2016'!S30/100)*'NSW Apr 2016'!AI30))</f>
        <v>0</v>
      </c>
      <c r="J36" s="136">
        <f>IF(($C$5*'NSW Apr 2016'!AK30/'NSW Apr 2016'!AI30&gt;'NSW Apr 2016'!N30),($C$5*'NSW Apr 2016'!AK30/'NSW Apr 2016'!AI30-'NSW Apr 2016'!N30)*'NSW Apr 2016'!T30/100*'NSW Apr 2016'!AI30,0)</f>
        <v>0</v>
      </c>
      <c r="K36" s="119">
        <f>($C$5*'NSW Apr 2016'!U30/100)/2</f>
        <v>795</v>
      </c>
      <c r="L36" s="136">
        <v>0</v>
      </c>
      <c r="M36" s="119">
        <v>0</v>
      </c>
      <c r="N36" s="136">
        <v>0</v>
      </c>
      <c r="O36" s="119">
        <f>IF($C$5*'NSW Apr 2016'!AL30/'NSW Apr 2016'!AJ30&lt;'NSW Apr 2016'!M30,0,IF($C$5*'NSW Apr 2016'!AL30/'NSW Apr 2016'!AJ30&lt;='NSW Apr 2016'!N30,($C$5*'NSW Apr 2016'!AL30/'NSW Apr 2016'!AJ30-'NSW Apr 2016'!M30)*('NSW Apr 2016'!Y30/100)*'NSW Apr 2016'!AJ30,('NSW Apr 2016'!N30-'NSW Apr 2016'!M30)*('NSW Apr 2016'!Y30/100)*'NSW Apr 2016'!AJ30))</f>
        <v>0</v>
      </c>
      <c r="P36" s="136">
        <f>IF(($C$5*'NSW Apr 2016'!AL30/'NSW Apr 2016'!AJ30&gt;'NSW Apr 2016'!N30),($C$5*'NSW Apr 2016'!AL30/'NSW Apr 2016'!AJ30-'NSW Apr 2016'!N30)*'NSW Apr 2016'!Z30/100*'NSW Apr 2016'!AJ31,0)</f>
        <v>0</v>
      </c>
      <c r="Q36" s="122">
        <f>SUM(D36:P36)</f>
        <v>1965.6945000000001</v>
      </c>
      <c r="R36" s="83">
        <f>'NSW Apr 2016'!AM30</f>
        <v>0</v>
      </c>
      <c r="S36" s="86">
        <f>'NSW Apr 2016'!AN30</f>
        <v>0</v>
      </c>
      <c r="T36" s="83">
        <f>'NSW Apr 2016'!AO30</f>
        <v>0</v>
      </c>
      <c r="U36" s="86">
        <f>'NSW Apr 2016'!AP30</f>
        <v>0</v>
      </c>
      <c r="V36" s="132">
        <f>Q36</f>
        <v>1965.6945000000001</v>
      </c>
      <c r="W36" s="122">
        <f>V36</f>
        <v>1965.6945000000001</v>
      </c>
      <c r="X36" s="122">
        <f t="shared" si="0"/>
        <v>2162.26395</v>
      </c>
      <c r="Y36" s="122">
        <f t="shared" si="1"/>
        <v>2162.26395</v>
      </c>
      <c r="Z36" s="133">
        <f>'NSW Apr 2016'!AW30</f>
        <v>0</v>
      </c>
      <c r="AA36" s="125" t="str">
        <f>'NSW Apr 2016'!AX30</f>
        <v>n</v>
      </c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</row>
    <row r="37" spans="1:142" ht="23" customHeight="1" thickBot="1">
      <c r="A37" s="433"/>
      <c r="B37" s="163" t="str">
        <f>'NSW Apr 2016'!F31</f>
        <v>Origin Energy</v>
      </c>
      <c r="C37" s="163" t="str">
        <f>'NSW Apr 2016'!G31</f>
        <v>Business Saver</v>
      </c>
      <c r="D37" s="164">
        <f>365*'NSW Apr 2016'!H31/100</f>
        <v>375.69450000000006</v>
      </c>
      <c r="E37" s="165">
        <f>($C$5*'NSW Apr 2016'!O31/100)/2</f>
        <v>795</v>
      </c>
      <c r="F37" s="166">
        <f>IF($C$5*'NSW Apr 2016'!AK31/'NSW Apr 2016'!AI31&lt;'NSW Apr 2016'!J31,0,IF($C$5*'NSW Apr 2016'!AK31/'NSW Apr 2016'!AI31&lt;='NSW Apr 2016'!K31,($C$5*'NSW Apr 2016'!AK31/'NSW Apr 2016'!AI31-'NSW Apr 2016'!J31)*('NSW Apr 2016'!P31/100)*'NSW Apr 2016'!AI31,('NSW Apr 2016'!K31-'NSW Apr 2016'!J31)*('NSW Apr 2016'!P31/100)*'NSW Apr 2016'!AI31))</f>
        <v>0</v>
      </c>
      <c r="G37" s="164">
        <f>IF($C$5*'NSW Apr 2016'!AK31/'NSW Apr 2016'!AI31&lt;'NSW Apr 2016'!K31,0,IF($C$5*'NSW Apr 2016'!AK31/'NSW Apr 2016'!AI31&lt;='NSW Apr 2016'!L31,($C$5*'NSW Apr 2016'!AK31/'NSW Apr 2016'!AI31-'NSW Apr 2016'!K31)*('NSW Apr 2016'!Q31/100)*'NSW Apr 2016'!AI31,('NSW Apr 2016'!L31-'NSW Apr 2016'!K31)*('NSW Apr 2016'!Q31/100)*'NSW Apr 2016'!AI31))</f>
        <v>0</v>
      </c>
      <c r="H37" s="167">
        <f>IF($C$5*'NSW Apr 2016'!AK31/'NSW Apr 2016'!AI31&lt;'NSW Apr 2016'!L31,0,IF($C$5*'NSW Apr 2016'!AK31/'NSW Apr 2016'!AI31&lt;='NSW Apr 2016'!M31,($C$5*'NSW Apr 2016'!AK31/'NSW Apr 2016'!AI31-'NSW Apr 2016'!L31)*('NSW Apr 2016'!R31/100)*'NSW Apr 2016'!AI31,('NSW Apr 2016'!M31-'NSW Apr 2016'!L31)*('NSW Apr 2016'!R31/100)*'NSW Apr 2016'!AI31))</f>
        <v>0</v>
      </c>
      <c r="I37" s="165">
        <f>IF($C$5*'NSW Apr 2016'!AK31/'NSW Apr 2016'!AI31&lt;'NSW Apr 2016'!M31,0,IF($C$5*'NSW Apr 2016'!AK31/'NSW Apr 2016'!AI31&lt;='NSW Apr 2016'!N31,($C$5*'NSW Apr 2016'!AK31/'NSW Apr 2016'!AI31-'NSW Apr 2016'!M31)*('NSW Apr 2016'!S31/100)*'NSW Apr 2016'!AI31,('NSW Apr 2016'!N31-'NSW Apr 2016'!M31)*('NSW Apr 2016'!S31/100)*'NSW Apr 2016'!AI31))</f>
        <v>0</v>
      </c>
      <c r="J37" s="166">
        <f>IF(($C$5*'NSW Apr 2016'!AK31/'NSW Apr 2016'!AI31&gt;'NSW Apr 2016'!N31),($C$5*'NSW Apr 2016'!AK31/'NSW Apr 2016'!AI31-'NSW Apr 2016'!N31)*'NSW Apr 2016'!T31/100*'NSW Apr 2016'!AI31,0)</f>
        <v>0</v>
      </c>
      <c r="K37" s="164">
        <f>($C$5*'NSW Apr 2016'!U31/100)/2</f>
        <v>795</v>
      </c>
      <c r="L37" s="166">
        <v>0</v>
      </c>
      <c r="M37" s="164">
        <v>0</v>
      </c>
      <c r="N37" s="166">
        <v>0</v>
      </c>
      <c r="O37" s="164">
        <f>IF($C$5*'NSW Apr 2016'!AL31/'NSW Apr 2016'!AJ31&lt;'NSW Apr 2016'!M31,0,IF($C$5*'NSW Apr 2016'!AL31/'NSW Apr 2016'!AJ31&lt;='NSW Apr 2016'!N31,($C$5*'NSW Apr 2016'!AL31/'NSW Apr 2016'!AJ31-'NSW Apr 2016'!M31)*('NSW Apr 2016'!Y31/100)*'NSW Apr 2016'!AJ31,('NSW Apr 2016'!N31-'NSW Apr 2016'!M31)*('NSW Apr 2016'!Y31/100)*'NSW Apr 2016'!AJ31))</f>
        <v>0</v>
      </c>
      <c r="P37" s="166">
        <f>IF(($C$5*'NSW Apr 2016'!AL31/'NSW Apr 2016'!AJ31&gt;'NSW Apr 2016'!N31),($C$5*'NSW Apr 2016'!AL31/'NSW Apr 2016'!AJ31-'NSW Apr 2016'!N31)*'NSW Apr 2016'!Z31/100*'NSW Apr 2016'!AJ31,0)</f>
        <v>0</v>
      </c>
      <c r="Q37" s="168">
        <f t="shared" si="2"/>
        <v>1965.6945000000001</v>
      </c>
      <c r="R37" s="169">
        <f>'NSW Apr 2016'!AM31</f>
        <v>0</v>
      </c>
      <c r="S37" s="163">
        <f>'NSW Apr 2016'!AN31</f>
        <v>14</v>
      </c>
      <c r="T37" s="169">
        <f>'NSW Apr 2016'!AO31</f>
        <v>0</v>
      </c>
      <c r="U37" s="163">
        <f>'NSW Apr 2016'!AP31</f>
        <v>0</v>
      </c>
      <c r="V37" s="170">
        <f>(Q37-(Q37-D37)*S37/100)</f>
        <v>1743.0945000000002</v>
      </c>
      <c r="W37" s="168">
        <f t="shared" si="5"/>
        <v>1743.0945000000002</v>
      </c>
      <c r="X37" s="168">
        <f t="shared" si="0"/>
        <v>1917.4039500000003</v>
      </c>
      <c r="Y37" s="168">
        <f t="shared" si="1"/>
        <v>1917.4039500000003</v>
      </c>
      <c r="Z37" s="171">
        <f>'NSW Apr 2016'!AW31</f>
        <v>12</v>
      </c>
      <c r="AA37" s="172" t="str">
        <f>'NSW Apr 2016'!AX31</f>
        <v>y</v>
      </c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</row>
    <row r="38" spans="1:142" ht="14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</row>
    <row r="39" spans="1:142" ht="14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</row>
    <row r="40" spans="1:142" ht="14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</row>
    <row r="41" spans="1:142" ht="14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</row>
    <row r="42" spans="1:142" ht="14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</row>
    <row r="43" spans="1:142" ht="14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</row>
    <row r="44" spans="1:142" ht="14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</row>
    <row r="45" spans="1:142" ht="14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</row>
    <row r="46" spans="1:142" ht="14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</row>
    <row r="47" spans="1:142" ht="14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</row>
    <row r="48" spans="1:142" ht="14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</row>
    <row r="49" spans="1:142" ht="14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</row>
    <row r="50" spans="1:142" ht="14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</row>
    <row r="51" spans="1:142" ht="14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</row>
    <row r="52" spans="1:142" ht="14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</row>
    <row r="53" spans="1:142" ht="14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</row>
    <row r="54" spans="1:142" ht="14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</row>
    <row r="55" spans="1:142" ht="14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</row>
    <row r="56" spans="1:142" ht="14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</row>
    <row r="57" spans="1:142" ht="14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</row>
    <row r="58" spans="1:142" ht="14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</row>
    <row r="59" spans="1:142" ht="14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</row>
    <row r="60" spans="1:142" ht="14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</row>
    <row r="61" spans="1:142" ht="14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</row>
    <row r="62" spans="1:142" ht="14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</row>
    <row r="63" spans="1:142" ht="14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</row>
    <row r="64" spans="1:142" ht="14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/>
      <c r="EJ64" s="88"/>
      <c r="EK64" s="88"/>
      <c r="EL64" s="88"/>
    </row>
    <row r="65" spans="1:142" ht="14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88"/>
      <c r="EK65" s="88"/>
      <c r="EL65" s="88"/>
    </row>
    <row r="66" spans="1:142" ht="14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  <c r="DW66" s="88"/>
      <c r="DX66" s="88"/>
      <c r="DY66" s="88"/>
      <c r="DZ66" s="88"/>
      <c r="EA66" s="88"/>
      <c r="EB66" s="88"/>
      <c r="EC66" s="88"/>
      <c r="ED66" s="88"/>
      <c r="EE66" s="88"/>
      <c r="EF66" s="88"/>
      <c r="EG66" s="88"/>
      <c r="EH66" s="88"/>
      <c r="EI66" s="88"/>
      <c r="EJ66" s="88"/>
      <c r="EK66" s="88"/>
      <c r="EL66" s="88"/>
    </row>
    <row r="67" spans="1:142" ht="14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88"/>
      <c r="EK67" s="88"/>
      <c r="EL67" s="88"/>
    </row>
    <row r="68" spans="1:142" ht="14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88"/>
      <c r="EK68" s="88"/>
      <c r="EL68" s="88"/>
    </row>
    <row r="69" spans="1:142" ht="14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/>
      <c r="EL69" s="88"/>
    </row>
    <row r="70" spans="1:142" ht="14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  <c r="DW70" s="88"/>
      <c r="DX70" s="88"/>
      <c r="DY70" s="88"/>
      <c r="DZ70" s="88"/>
      <c r="EA70" s="88"/>
      <c r="EB70" s="88"/>
      <c r="EC70" s="88"/>
      <c r="ED70" s="88"/>
      <c r="EE70" s="88"/>
      <c r="EF70" s="88"/>
      <c r="EG70" s="88"/>
      <c r="EH70" s="88"/>
      <c r="EI70" s="88"/>
      <c r="EJ70" s="88"/>
      <c r="EK70" s="88"/>
      <c r="EL70" s="88"/>
    </row>
    <row r="71" spans="1:142" ht="14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</row>
    <row r="72" spans="1:142" ht="14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</row>
    <row r="73" spans="1:142" ht="14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</row>
    <row r="74" spans="1:142" ht="14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</row>
    <row r="75" spans="1:142" ht="14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/>
      <c r="EL75" s="88"/>
    </row>
    <row r="76" spans="1:142" ht="14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</row>
    <row r="77" spans="1:142" ht="14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</row>
    <row r="78" spans="1:142" ht="14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</row>
    <row r="79" spans="1:142" ht="14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</row>
    <row r="80" spans="1:142" ht="14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</row>
    <row r="81" spans="1:142" ht="14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</row>
    <row r="82" spans="1:142" ht="14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</row>
    <row r="83" spans="1:142" ht="14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</row>
    <row r="84" spans="1:142" ht="14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</row>
    <row r="85" spans="1:142" ht="14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</row>
    <row r="86" spans="1:142" ht="14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</row>
    <row r="87" spans="1:142" ht="14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</row>
    <row r="88" spans="1:142" ht="14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</row>
    <row r="89" spans="1:142" ht="14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</row>
    <row r="90" spans="1:142" ht="14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</row>
    <row r="91" spans="1:142" ht="14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/>
      <c r="EL91" s="88"/>
    </row>
    <row r="92" spans="1:142" ht="14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/>
      <c r="EL92" s="88"/>
    </row>
    <row r="93" spans="1:142" ht="14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/>
      <c r="EL93" s="88"/>
    </row>
    <row r="94" spans="1:142" ht="14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</row>
    <row r="95" spans="1:142" ht="14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/>
      <c r="EL95" s="88"/>
    </row>
    <row r="96" spans="1:142" ht="14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/>
      <c r="EL96" s="88"/>
    </row>
    <row r="97" spans="1:142" ht="14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  <c r="EE97" s="88"/>
      <c r="EF97" s="88"/>
      <c r="EG97" s="88"/>
      <c r="EH97" s="88"/>
      <c r="EI97" s="88"/>
      <c r="EJ97" s="88"/>
      <c r="EK97" s="88"/>
      <c r="EL97" s="88"/>
    </row>
    <row r="98" spans="1:142" ht="14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  <c r="EE98" s="88"/>
      <c r="EF98" s="88"/>
      <c r="EG98" s="88"/>
      <c r="EH98" s="88"/>
      <c r="EI98" s="88"/>
      <c r="EJ98" s="88"/>
      <c r="EK98" s="88"/>
      <c r="EL98" s="88"/>
    </row>
    <row r="99" spans="1:142" ht="14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  <c r="EE99" s="88"/>
      <c r="EF99" s="88"/>
      <c r="EG99" s="88"/>
      <c r="EH99" s="88"/>
      <c r="EI99" s="88"/>
      <c r="EJ99" s="88"/>
      <c r="EK99" s="88"/>
      <c r="EL99" s="88"/>
    </row>
    <row r="100" spans="1:142" ht="14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</row>
    <row r="101" spans="1:142" ht="14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</row>
    <row r="102" spans="1:142" ht="14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/>
      <c r="EL102" s="88"/>
    </row>
    <row r="103" spans="1:142" ht="14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</row>
    <row r="104" spans="1:142" ht="14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</row>
    <row r="105" spans="1:142" ht="14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P105" s="88"/>
      <c r="DQ105" s="88"/>
      <c r="DR105" s="88"/>
      <c r="DS105" s="88"/>
      <c r="DT105" s="88"/>
      <c r="DU105" s="88"/>
      <c r="DV105" s="88"/>
      <c r="DW105" s="88"/>
      <c r="DX105" s="88"/>
      <c r="DY105" s="88"/>
      <c r="DZ105" s="88"/>
      <c r="EA105" s="88"/>
      <c r="EB105" s="88"/>
      <c r="EC105" s="88"/>
      <c r="ED105" s="88"/>
      <c r="EE105" s="88"/>
      <c r="EF105" s="88"/>
      <c r="EG105" s="88"/>
      <c r="EH105" s="88"/>
      <c r="EI105" s="88"/>
      <c r="EJ105" s="88"/>
      <c r="EK105" s="88"/>
      <c r="EL105" s="88"/>
    </row>
    <row r="106" spans="1:142" ht="14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/>
      <c r="DT106" s="88"/>
      <c r="DU106" s="88"/>
      <c r="DV106" s="88"/>
      <c r="DW106" s="88"/>
      <c r="DX106" s="88"/>
      <c r="DY106" s="88"/>
      <c r="DZ106" s="88"/>
      <c r="EA106" s="88"/>
      <c r="EB106" s="88"/>
      <c r="EC106" s="88"/>
      <c r="ED106" s="88"/>
      <c r="EE106" s="88"/>
      <c r="EF106" s="88"/>
      <c r="EG106" s="88"/>
      <c r="EH106" s="88"/>
      <c r="EI106" s="88"/>
      <c r="EJ106" s="88"/>
      <c r="EK106" s="88"/>
      <c r="EL106" s="88"/>
    </row>
    <row r="107" spans="1:142" ht="14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  <c r="EE107" s="88"/>
      <c r="EF107" s="88"/>
      <c r="EG107" s="88"/>
      <c r="EH107" s="88"/>
      <c r="EI107" s="88"/>
      <c r="EJ107" s="88"/>
      <c r="EK107" s="88"/>
      <c r="EL107" s="88"/>
    </row>
    <row r="108" spans="1:142" ht="14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</row>
    <row r="109" spans="1:142" ht="14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/>
      <c r="EJ109" s="88"/>
      <c r="EK109" s="88"/>
      <c r="EL109" s="88"/>
    </row>
    <row r="110" spans="1:142" ht="14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  <c r="DD110" s="88"/>
      <c r="DE110" s="88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</row>
    <row r="111" spans="1:142" ht="14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</row>
    <row r="112" spans="1:142" ht="14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  <c r="EE112" s="88"/>
      <c r="EF112" s="88"/>
      <c r="EG112" s="88"/>
      <c r="EH112" s="88"/>
      <c r="EI112" s="88"/>
      <c r="EJ112" s="88"/>
      <c r="EK112" s="88"/>
      <c r="EL112" s="88"/>
    </row>
    <row r="113" spans="1:142" ht="14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88"/>
      <c r="DW113" s="88"/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/>
      <c r="EL113" s="88"/>
    </row>
    <row r="114" spans="1:142" ht="14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/>
      <c r="EL114" s="88"/>
    </row>
    <row r="115" spans="1:142" ht="14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  <c r="DD115" s="88"/>
      <c r="DE115" s="88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/>
      <c r="DU115" s="88"/>
      <c r="DV115" s="88"/>
      <c r="DW115" s="88"/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/>
      <c r="EL115" s="88"/>
    </row>
    <row r="116" spans="1:142" ht="14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/>
      <c r="EJ116" s="88"/>
      <c r="EK116" s="88"/>
      <c r="EL116" s="88"/>
    </row>
    <row r="117" spans="1:142" ht="14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</row>
    <row r="118" spans="1:142" ht="14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/>
      <c r="EL118" s="88"/>
    </row>
    <row r="119" spans="1:142" ht="14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/>
      <c r="EL119" s="88"/>
    </row>
    <row r="120" spans="1:142" ht="14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/>
      <c r="EJ120" s="88"/>
      <c r="EK120" s="88"/>
      <c r="EL120" s="88"/>
    </row>
    <row r="121" spans="1:142" ht="14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</row>
    <row r="122" spans="1:142" ht="14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</row>
    <row r="123" spans="1:142" ht="14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  <c r="DD123" s="88"/>
      <c r="DE123" s="88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/>
      <c r="DU123" s="88"/>
      <c r="DV123" s="88"/>
      <c r="DW123" s="88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</row>
    <row r="124" spans="1:142" ht="14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</row>
    <row r="125" spans="1:142" ht="14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</row>
    <row r="126" spans="1:142" ht="14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</row>
    <row r="127" spans="1:142" ht="14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</row>
    <row r="128" spans="1:142" ht="14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</row>
    <row r="129" spans="1:142" ht="14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</row>
    <row r="130" spans="1:142" ht="14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</row>
    <row r="131" spans="1:142" ht="14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  <c r="EE131" s="88"/>
      <c r="EF131" s="88"/>
      <c r="EG131" s="88"/>
      <c r="EH131" s="88"/>
      <c r="EI131" s="88"/>
      <c r="EJ131" s="88"/>
      <c r="EK131" s="88"/>
      <c r="EL131" s="88"/>
    </row>
    <row r="132" spans="1:142" ht="14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P132" s="88"/>
      <c r="DQ132" s="88"/>
      <c r="DR132" s="88"/>
      <c r="DS132" s="88"/>
      <c r="DT132" s="88"/>
      <c r="DU132" s="88"/>
      <c r="DV132" s="88"/>
      <c r="DW132" s="88"/>
      <c r="DX132" s="88"/>
      <c r="DY132" s="88"/>
      <c r="DZ132" s="88"/>
      <c r="EA132" s="88"/>
      <c r="EB132" s="88"/>
      <c r="EC132" s="88"/>
      <c r="ED132" s="88"/>
      <c r="EE132" s="88"/>
      <c r="EF132" s="88"/>
      <c r="EG132" s="88"/>
      <c r="EH132" s="88"/>
      <c r="EI132" s="88"/>
      <c r="EJ132" s="88"/>
      <c r="EK132" s="88"/>
      <c r="EL132" s="88"/>
    </row>
    <row r="133" spans="1:142" ht="14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/>
      <c r="EL133" s="88"/>
    </row>
    <row r="134" spans="1:142" ht="14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/>
      <c r="EL134" s="88"/>
    </row>
    <row r="135" spans="1:142" ht="14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/>
      <c r="DU135" s="88"/>
      <c r="DV135" s="88"/>
      <c r="DW135" s="88"/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/>
      <c r="EL135" s="88"/>
    </row>
    <row r="136" spans="1:142" ht="14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/>
      <c r="DU136" s="88"/>
      <c r="DV136" s="88"/>
      <c r="DW136" s="88"/>
      <c r="DX136" s="88"/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/>
      <c r="EL136" s="88"/>
    </row>
    <row r="137" spans="1:142" ht="14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  <c r="EE137" s="88"/>
      <c r="EF137" s="88"/>
      <c r="EG137" s="88"/>
      <c r="EH137" s="88"/>
      <c r="EI137" s="88"/>
      <c r="EJ137" s="88"/>
      <c r="EK137" s="88"/>
      <c r="EL137" s="88"/>
    </row>
    <row r="138" spans="1:142" ht="14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P138" s="88"/>
      <c r="DQ138" s="88"/>
      <c r="DR138" s="88"/>
      <c r="DS138" s="88"/>
      <c r="DT138" s="88"/>
      <c r="DU138" s="88"/>
      <c r="DV138" s="88"/>
      <c r="DW138" s="88"/>
      <c r="DX138" s="88"/>
      <c r="DY138" s="88"/>
      <c r="DZ138" s="88"/>
      <c r="EA138" s="88"/>
      <c r="EB138" s="88"/>
      <c r="EC138" s="88"/>
      <c r="ED138" s="88"/>
      <c r="EE138" s="88"/>
      <c r="EF138" s="88"/>
      <c r="EG138" s="88"/>
      <c r="EH138" s="88"/>
      <c r="EI138" s="88"/>
      <c r="EJ138" s="88"/>
      <c r="EK138" s="88"/>
      <c r="EL138" s="88"/>
    </row>
    <row r="139" spans="1:142" ht="14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</row>
    <row r="140" spans="1:142" ht="14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/>
      <c r="DT140" s="88"/>
      <c r="DU140" s="88"/>
      <c r="DV140" s="88"/>
      <c r="DW140" s="88"/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/>
      <c r="EJ140" s="88"/>
      <c r="EK140" s="88"/>
      <c r="EL140" s="88"/>
    </row>
    <row r="141" spans="1:142" ht="14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/>
      <c r="DT141" s="88"/>
      <c r="DU141" s="88"/>
      <c r="DV141" s="88"/>
      <c r="DW141" s="88"/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/>
      <c r="EJ141" s="88"/>
      <c r="EK141" s="88"/>
      <c r="EL141" s="88"/>
    </row>
    <row r="142" spans="1:142" ht="14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</row>
    <row r="143" spans="1:142" ht="14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/>
      <c r="EL143" s="88"/>
    </row>
    <row r="144" spans="1:142" ht="14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</row>
    <row r="145" spans="1:142" ht="14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P145" s="88"/>
      <c r="DQ145" s="88"/>
      <c r="DR145" s="88"/>
      <c r="DS145" s="88"/>
      <c r="DT145" s="88"/>
      <c r="DU145" s="88"/>
      <c r="DV145" s="88"/>
      <c r="DW145" s="88"/>
      <c r="DX145" s="88"/>
      <c r="DY145" s="88"/>
      <c r="DZ145" s="88"/>
      <c r="EA145" s="88"/>
      <c r="EB145" s="88"/>
      <c r="EC145" s="88"/>
      <c r="ED145" s="88"/>
      <c r="EE145" s="88"/>
      <c r="EF145" s="88"/>
      <c r="EG145" s="88"/>
      <c r="EH145" s="88"/>
      <c r="EI145" s="88"/>
      <c r="EJ145" s="88"/>
      <c r="EK145" s="88"/>
      <c r="EL145" s="88"/>
    </row>
    <row r="146" spans="1:142" ht="14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/>
      <c r="DU146" s="88"/>
      <c r="DV146" s="88"/>
      <c r="DW146" s="88"/>
      <c r="DX146" s="88"/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/>
      <c r="EL146" s="88"/>
    </row>
    <row r="147" spans="1:142" ht="14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/>
      <c r="EL147" s="88"/>
    </row>
    <row r="148" spans="1:142" ht="14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</row>
    <row r="149" spans="1:142" ht="14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</row>
    <row r="150" spans="1:142" ht="14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/>
      <c r="DU150" s="88"/>
      <c r="DV150" s="88"/>
      <c r="DW150" s="88"/>
      <c r="DX150" s="88"/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/>
      <c r="EL150" s="88"/>
    </row>
    <row r="151" spans="1:142" ht="14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</row>
    <row r="152" spans="1:142" ht="14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</row>
    <row r="153" spans="1:142" ht="14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/>
      <c r="EL153" s="88"/>
    </row>
    <row r="154" spans="1:142" ht="14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/>
      <c r="EL154" s="88"/>
    </row>
    <row r="155" spans="1:142" ht="14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/>
      <c r="EL155" s="88"/>
    </row>
    <row r="156" spans="1:142" ht="14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</row>
    <row r="157" spans="1:142" ht="14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88"/>
      <c r="EK157" s="88"/>
      <c r="EL157" s="88"/>
    </row>
    <row r="158" spans="1:142" ht="14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/>
      <c r="EJ158" s="88"/>
      <c r="EK158" s="88"/>
      <c r="EL158" s="88"/>
    </row>
    <row r="159" spans="1:142" ht="14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  <c r="EE159" s="88"/>
      <c r="EF159" s="88"/>
      <c r="EG159" s="88"/>
      <c r="EH159" s="88"/>
      <c r="EI159" s="88"/>
      <c r="EJ159" s="88"/>
      <c r="EK159" s="88"/>
      <c r="EL159" s="88"/>
    </row>
    <row r="160" spans="1:142" ht="14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/>
      <c r="EL160" s="88"/>
    </row>
    <row r="161" spans="1:142" ht="14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/>
      <c r="EL161" s="88"/>
    </row>
    <row r="162" spans="1:142" ht="14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/>
      <c r="EL162" s="88"/>
    </row>
    <row r="163" spans="1:142" ht="14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</row>
    <row r="164" spans="1:142" ht="14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</row>
    <row r="165" spans="1:142" ht="14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</row>
    <row r="166" spans="1:142" ht="14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</row>
    <row r="167" spans="1:142" ht="14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/>
      <c r="EL167" s="88"/>
    </row>
    <row r="168" spans="1:142" ht="14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</row>
    <row r="169" spans="1:142" ht="14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</row>
    <row r="170" spans="1:142" ht="14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</row>
    <row r="171" spans="1:142" ht="14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/>
      <c r="EL171" s="88"/>
    </row>
    <row r="172" spans="1:142" ht="14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/>
      <c r="EL172" s="88"/>
    </row>
    <row r="173" spans="1:142" ht="14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/>
      <c r="EL173" s="88"/>
    </row>
    <row r="174" spans="1:142" ht="14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  <c r="EE174" s="88"/>
      <c r="EF174" s="88"/>
      <c r="EG174" s="88"/>
      <c r="EH174" s="88"/>
      <c r="EI174" s="88"/>
      <c r="EJ174" s="88"/>
      <c r="EK174" s="88"/>
      <c r="EL174" s="88"/>
    </row>
    <row r="175" spans="1:142" ht="14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/>
      <c r="EL175" s="88"/>
    </row>
    <row r="176" spans="1:142" ht="14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</row>
    <row r="177" spans="1:142" ht="14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88"/>
      <c r="EK177" s="88"/>
      <c r="EL177" s="88"/>
    </row>
    <row r="178" spans="1:142" ht="14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</row>
    <row r="179" spans="1:142" ht="14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</row>
    <row r="180" spans="1:142" ht="14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</row>
    <row r="181" spans="1:142" ht="14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</row>
    <row r="182" spans="1:142" ht="14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/>
      <c r="EL182" s="88"/>
    </row>
    <row r="183" spans="1:142" ht="14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/>
      <c r="EL183" s="88"/>
    </row>
    <row r="184" spans="1:142" ht="14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/>
      <c r="EL184" s="88"/>
    </row>
    <row r="185" spans="1:142" ht="14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</row>
    <row r="186" spans="1:142" ht="14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</row>
    <row r="187" spans="1:142" ht="14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</row>
    <row r="188" spans="1:142" ht="14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</row>
    <row r="189" spans="1:142" ht="14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</row>
    <row r="190" spans="1:142" ht="14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</row>
    <row r="191" spans="1:142" ht="14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</row>
    <row r="192" spans="1:142" ht="14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</row>
    <row r="193" spans="1:142" ht="14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88"/>
      <c r="EK193" s="88"/>
      <c r="EL193" s="88"/>
    </row>
    <row r="194" spans="1:142" ht="14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/>
      <c r="EL194" s="88"/>
    </row>
    <row r="195" spans="1:142" ht="14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</row>
    <row r="196" spans="1:142" ht="14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/>
      <c r="EL196" s="88"/>
    </row>
    <row r="197" spans="1:142" ht="14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  <c r="EE197" s="88"/>
      <c r="EF197" s="88"/>
      <c r="EG197" s="88"/>
      <c r="EH197" s="88"/>
      <c r="EI197" s="88"/>
      <c r="EJ197" s="88"/>
      <c r="EK197" s="88"/>
      <c r="EL197" s="88"/>
    </row>
    <row r="198" spans="1:142" ht="14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/>
      <c r="EL198" s="88"/>
    </row>
    <row r="199" spans="1:142" ht="14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/>
      <c r="EJ199" s="88"/>
      <c r="EK199" s="88"/>
      <c r="EL199" s="88"/>
    </row>
    <row r="200" spans="1:142" ht="14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/>
      <c r="EL200" s="88"/>
    </row>
    <row r="201" spans="1:142" ht="14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/>
      <c r="EL201" s="88"/>
    </row>
    <row r="202" spans="1:142" ht="14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/>
      <c r="EL202" s="88"/>
    </row>
    <row r="203" spans="1:142" ht="14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/>
      <c r="EL203" s="88"/>
    </row>
    <row r="204" spans="1:142" ht="14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</row>
    <row r="205" spans="1:142" ht="14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</row>
    <row r="206" spans="1:142" ht="14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</row>
    <row r="207" spans="1:142" ht="14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</row>
    <row r="208" spans="1:142" ht="14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</row>
    <row r="209" spans="1:142" ht="14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</row>
    <row r="210" spans="1:142" ht="14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  <c r="BT210" s="75"/>
      <c r="BU210" s="75"/>
      <c r="BV210" s="75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75"/>
      <c r="CJ210" s="75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</row>
    <row r="211" spans="1:142" ht="14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</row>
    <row r="212" spans="1:142" ht="14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</row>
    <row r="213" spans="1:142" ht="14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  <c r="BV213" s="75"/>
      <c r="BW213" s="75"/>
      <c r="BX213" s="75"/>
      <c r="BY213" s="75"/>
      <c r="BZ213" s="75"/>
      <c r="CA213" s="75"/>
      <c r="CB213" s="75"/>
      <c r="CC213" s="75"/>
      <c r="CD213" s="75"/>
      <c r="CE213" s="75"/>
      <c r="CF213" s="75"/>
      <c r="CG213" s="75"/>
      <c r="CH213" s="75"/>
      <c r="CI213" s="75"/>
      <c r="CJ213" s="75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</row>
    <row r="214" spans="1:142" ht="14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</row>
    <row r="215" spans="1:142" ht="14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5"/>
      <c r="CI215" s="75"/>
      <c r="CJ215" s="75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</row>
    <row r="216" spans="1:142" ht="14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</row>
    <row r="217" spans="1:142" ht="14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5"/>
      <c r="CI217" s="75"/>
      <c r="CJ217" s="75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</row>
    <row r="218" spans="1:142" ht="14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</row>
    <row r="219" spans="1:142" ht="14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</row>
    <row r="220" spans="1:142" ht="14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</row>
    <row r="221" spans="1:142" ht="14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</row>
    <row r="222" spans="1:142" ht="14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</row>
    <row r="223" spans="1:142" ht="14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</row>
    <row r="224" spans="1:142" ht="14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</row>
    <row r="225" spans="1:142" ht="14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</row>
    <row r="226" spans="1:142" ht="14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</row>
    <row r="227" spans="1:142" ht="14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</row>
    <row r="228" spans="1:142" ht="14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</row>
    <row r="229" spans="1:142" ht="14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</row>
    <row r="230" spans="1:142" ht="14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</row>
    <row r="231" spans="1:142" ht="14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</row>
    <row r="232" spans="1:142" ht="14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</row>
    <row r="233" spans="1:142" ht="14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</row>
    <row r="234" spans="1:142" ht="14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</row>
    <row r="235" spans="1:142" ht="14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  <c r="BT235" s="75"/>
      <c r="BU235" s="75"/>
      <c r="BV235" s="75"/>
      <c r="BW235" s="75"/>
      <c r="BX235" s="75"/>
      <c r="BY235" s="75"/>
      <c r="BZ235" s="75"/>
      <c r="CA235" s="75"/>
      <c r="CB235" s="75"/>
      <c r="CC235" s="75"/>
      <c r="CD235" s="75"/>
      <c r="CE235" s="75"/>
      <c r="CF235" s="75"/>
      <c r="CG235" s="75"/>
      <c r="CH235" s="75"/>
      <c r="CI235" s="75"/>
      <c r="CJ235" s="75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</row>
    <row r="236" spans="1:142" ht="14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</row>
    <row r="237" spans="1:142" ht="14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5"/>
      <c r="CD237" s="75"/>
      <c r="CE237" s="75"/>
      <c r="CF237" s="75"/>
      <c r="CG237" s="75"/>
      <c r="CH237" s="75"/>
      <c r="CI237" s="75"/>
      <c r="CJ237" s="75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</row>
    <row r="238" spans="1:142" ht="14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</row>
    <row r="239" spans="1:142" ht="14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</row>
    <row r="240" spans="1:142" ht="14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75"/>
      <c r="CJ240" s="75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</row>
    <row r="241" spans="1:142" ht="14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</row>
    <row r="242" spans="1:142" ht="14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</row>
    <row r="243" spans="1:142" ht="14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  <c r="BT243" s="75"/>
      <c r="BU243" s="75"/>
      <c r="BV243" s="75"/>
      <c r="BW243" s="75"/>
      <c r="BX243" s="75"/>
      <c r="BY243" s="75"/>
      <c r="BZ243" s="75"/>
      <c r="CA243" s="75"/>
      <c r="CB243" s="75"/>
      <c r="CC243" s="75"/>
      <c r="CD243" s="75"/>
      <c r="CE243" s="75"/>
      <c r="CF243" s="75"/>
      <c r="CG243" s="75"/>
      <c r="CH243" s="75"/>
      <c r="CI243" s="75"/>
      <c r="CJ243" s="75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</row>
    <row r="244" spans="1:142" ht="14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</row>
    <row r="245" spans="1:142" ht="14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</row>
    <row r="246" spans="1:142" ht="14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</row>
    <row r="247" spans="1:142" ht="14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</row>
    <row r="248" spans="1:142" ht="14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</row>
    <row r="249" spans="1:142" ht="14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  <c r="BT249" s="75"/>
      <c r="BU249" s="75"/>
      <c r="BV249" s="75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75"/>
      <c r="CJ249" s="75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</row>
    <row r="250" spans="1:142" ht="14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  <c r="BT250" s="75"/>
      <c r="BU250" s="75"/>
      <c r="BV250" s="75"/>
      <c r="BW250" s="75"/>
      <c r="BX250" s="75"/>
      <c r="BY250" s="75"/>
      <c r="BZ250" s="75"/>
      <c r="CA250" s="75"/>
      <c r="CB250" s="75"/>
      <c r="CC250" s="75"/>
      <c r="CD250" s="75"/>
      <c r="CE250" s="75"/>
      <c r="CF250" s="75"/>
      <c r="CG250" s="75"/>
      <c r="CH250" s="75"/>
      <c r="CI250" s="75"/>
      <c r="CJ250" s="75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</row>
    <row r="251" spans="1:142" ht="14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</row>
    <row r="252" spans="1:142" ht="14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</row>
    <row r="253" spans="1:142" ht="14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  <c r="BT253" s="75"/>
      <c r="BU253" s="75"/>
      <c r="BV253" s="75"/>
      <c r="BW253" s="75"/>
      <c r="BX253" s="75"/>
      <c r="BY253" s="75"/>
      <c r="BZ253" s="75"/>
      <c r="CA253" s="75"/>
      <c r="CB253" s="75"/>
      <c r="CC253" s="75"/>
      <c r="CD253" s="75"/>
      <c r="CE253" s="75"/>
      <c r="CF253" s="75"/>
      <c r="CG253" s="75"/>
      <c r="CH253" s="75"/>
      <c r="CI253" s="75"/>
      <c r="CJ253" s="75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</row>
    <row r="254" spans="1:142" ht="14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  <c r="BT254" s="75"/>
      <c r="BU254" s="75"/>
      <c r="BV254" s="75"/>
      <c r="BW254" s="75"/>
      <c r="BX254" s="75"/>
      <c r="BY254" s="75"/>
      <c r="BZ254" s="75"/>
      <c r="CA254" s="75"/>
      <c r="CB254" s="75"/>
      <c r="CC254" s="75"/>
      <c r="CD254" s="75"/>
      <c r="CE254" s="75"/>
      <c r="CF254" s="75"/>
      <c r="CG254" s="75"/>
      <c r="CH254" s="75"/>
      <c r="CI254" s="75"/>
      <c r="CJ254" s="75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</row>
    <row r="255" spans="1:142" ht="14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  <c r="BT255" s="75"/>
      <c r="BU255" s="75"/>
      <c r="BV255" s="75"/>
      <c r="BW255" s="75"/>
      <c r="BX255" s="75"/>
      <c r="BY255" s="75"/>
      <c r="BZ255" s="75"/>
      <c r="CA255" s="75"/>
      <c r="CB255" s="75"/>
      <c r="CC255" s="75"/>
      <c r="CD255" s="75"/>
      <c r="CE255" s="75"/>
      <c r="CF255" s="75"/>
      <c r="CG255" s="75"/>
      <c r="CH255" s="75"/>
      <c r="CI255" s="75"/>
      <c r="CJ255" s="75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</row>
    <row r="256" spans="1:142" ht="14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</row>
    <row r="257" spans="1:142" ht="14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</row>
    <row r="258" spans="1:142" ht="14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</row>
    <row r="259" spans="1:142" ht="14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</row>
    <row r="260" spans="1:142" ht="14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</row>
    <row r="261" spans="1:142" ht="14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</row>
    <row r="262" spans="1:142" ht="14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</row>
    <row r="263" spans="1:142" ht="14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</row>
    <row r="264" spans="1:142" ht="14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</row>
    <row r="265" spans="1:142" ht="14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</row>
    <row r="266" spans="1:142" ht="14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</row>
    <row r="267" spans="1:142" ht="14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</row>
    <row r="268" spans="1:142" ht="14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</row>
    <row r="269" spans="1:142" ht="14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</row>
    <row r="270" spans="1:142" ht="14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</row>
    <row r="271" spans="1:142" ht="14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</row>
    <row r="272" spans="1:142" ht="14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</row>
    <row r="273" spans="1:142" ht="14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</row>
    <row r="274" spans="1:142" ht="14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</row>
    <row r="275" spans="1:142" ht="14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</row>
    <row r="276" spans="1:142" ht="14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</row>
    <row r="277" spans="1:142" ht="14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</row>
    <row r="278" spans="1:142" ht="14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</row>
    <row r="279" spans="1:142" ht="14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</row>
    <row r="280" spans="1:142" ht="14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</row>
    <row r="281" spans="1:142" ht="14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</row>
    <row r="282" spans="1:142" ht="14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</row>
    <row r="283" spans="1:142" ht="14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</row>
    <row r="284" spans="1:142" ht="14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</row>
    <row r="285" spans="1:142" ht="14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</row>
    <row r="286" spans="1:142" ht="14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</row>
    <row r="287" spans="1:142" ht="14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</row>
    <row r="288" spans="1:142" ht="14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</row>
    <row r="289" spans="1:142" ht="14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</row>
    <row r="290" spans="1:142" ht="14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</row>
    <row r="291" spans="1:142" ht="14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</row>
    <row r="292" spans="1:142" ht="14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</row>
    <row r="293" spans="1:142" ht="14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</row>
    <row r="294" spans="1:142" ht="14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</row>
    <row r="295" spans="1:142" ht="14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</row>
    <row r="296" spans="1:142" ht="14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</row>
    <row r="297" spans="1:142" ht="14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</row>
    <row r="298" spans="1:142" ht="14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5"/>
      <c r="CB298" s="75"/>
      <c r="CC298" s="75"/>
      <c r="CD298" s="75"/>
      <c r="CE298" s="75"/>
      <c r="CF298" s="75"/>
      <c r="CG298" s="75"/>
      <c r="CH298" s="75"/>
      <c r="CI298" s="75"/>
      <c r="CJ298" s="75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</row>
    <row r="299" spans="1:142" ht="14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5"/>
      <c r="CB299" s="75"/>
      <c r="CC299" s="75"/>
      <c r="CD299" s="75"/>
      <c r="CE299" s="75"/>
      <c r="CF299" s="75"/>
      <c r="CG299" s="75"/>
      <c r="CH299" s="75"/>
      <c r="CI299" s="75"/>
      <c r="CJ299" s="75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</row>
    <row r="300" spans="1:142" ht="14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5"/>
      <c r="BG300" s="75"/>
      <c r="BH300" s="75"/>
      <c r="BI300" s="75"/>
      <c r="BJ300" s="75"/>
      <c r="BK300" s="75"/>
      <c r="BL300" s="75"/>
      <c r="BM300" s="75"/>
      <c r="BN300" s="75"/>
      <c r="BO300" s="75"/>
      <c r="BP300" s="75"/>
      <c r="BQ300" s="75"/>
      <c r="BR300" s="75"/>
      <c r="BS300" s="75"/>
      <c r="BT300" s="75"/>
      <c r="BU300" s="75"/>
      <c r="BV300" s="75"/>
      <c r="BW300" s="75"/>
      <c r="BX300" s="75"/>
      <c r="BY300" s="75"/>
      <c r="BZ300" s="75"/>
      <c r="CA300" s="75"/>
      <c r="CB300" s="75"/>
      <c r="CC300" s="75"/>
      <c r="CD300" s="75"/>
      <c r="CE300" s="75"/>
      <c r="CF300" s="75"/>
      <c r="CG300" s="75"/>
      <c r="CH300" s="75"/>
      <c r="CI300" s="75"/>
      <c r="CJ300" s="75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</row>
    <row r="301" spans="1:142" ht="14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5"/>
      <c r="CB301" s="75"/>
      <c r="CC301" s="75"/>
      <c r="CD301" s="75"/>
      <c r="CE301" s="75"/>
      <c r="CF301" s="75"/>
      <c r="CG301" s="75"/>
      <c r="CH301" s="75"/>
      <c r="CI301" s="75"/>
      <c r="CJ301" s="75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</row>
    <row r="302" spans="1:142" ht="14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5"/>
      <c r="CB302" s="75"/>
      <c r="CC302" s="75"/>
      <c r="CD302" s="75"/>
      <c r="CE302" s="75"/>
      <c r="CF302" s="75"/>
      <c r="CG302" s="75"/>
      <c r="CH302" s="75"/>
      <c r="CI302" s="75"/>
      <c r="CJ302" s="75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</row>
    <row r="303" spans="1:142" ht="14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  <c r="BT303" s="75"/>
      <c r="BU303" s="75"/>
      <c r="BV303" s="75"/>
      <c r="BW303" s="75"/>
      <c r="BX303" s="75"/>
      <c r="BY303" s="75"/>
      <c r="BZ303" s="75"/>
      <c r="CA303" s="75"/>
      <c r="CB303" s="75"/>
      <c r="CC303" s="75"/>
      <c r="CD303" s="75"/>
      <c r="CE303" s="75"/>
      <c r="CF303" s="75"/>
      <c r="CG303" s="75"/>
      <c r="CH303" s="75"/>
      <c r="CI303" s="75"/>
      <c r="CJ303" s="75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</row>
    <row r="304" spans="1:142" ht="14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75"/>
      <c r="BL304" s="75"/>
      <c r="BM304" s="75"/>
      <c r="BN304" s="75"/>
      <c r="BO304" s="75"/>
      <c r="BP304" s="75"/>
      <c r="BQ304" s="75"/>
      <c r="BR304" s="75"/>
      <c r="BS304" s="75"/>
      <c r="BT304" s="75"/>
      <c r="BU304" s="75"/>
      <c r="BV304" s="75"/>
      <c r="BW304" s="75"/>
      <c r="BX304" s="75"/>
      <c r="BY304" s="75"/>
      <c r="BZ304" s="75"/>
      <c r="CA304" s="75"/>
      <c r="CB304" s="75"/>
      <c r="CC304" s="75"/>
      <c r="CD304" s="75"/>
      <c r="CE304" s="75"/>
      <c r="CF304" s="75"/>
      <c r="CG304" s="75"/>
      <c r="CH304" s="75"/>
      <c r="CI304" s="75"/>
      <c r="CJ304" s="75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</row>
    <row r="305" spans="1:142" ht="14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75"/>
      <c r="BL305" s="75"/>
      <c r="BM305" s="75"/>
      <c r="BN305" s="75"/>
      <c r="BO305" s="75"/>
      <c r="BP305" s="75"/>
      <c r="BQ305" s="75"/>
      <c r="BR305" s="75"/>
      <c r="BS305" s="75"/>
      <c r="BT305" s="75"/>
      <c r="BU305" s="75"/>
      <c r="BV305" s="75"/>
      <c r="BW305" s="75"/>
      <c r="BX305" s="75"/>
      <c r="BY305" s="75"/>
      <c r="BZ305" s="75"/>
      <c r="CA305" s="75"/>
      <c r="CB305" s="75"/>
      <c r="CC305" s="75"/>
      <c r="CD305" s="75"/>
      <c r="CE305" s="75"/>
      <c r="CF305" s="75"/>
      <c r="CG305" s="75"/>
      <c r="CH305" s="75"/>
      <c r="CI305" s="75"/>
      <c r="CJ305" s="75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</row>
    <row r="306" spans="1:142" ht="14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5"/>
      <c r="CB306" s="75"/>
      <c r="CC306" s="75"/>
      <c r="CD306" s="75"/>
      <c r="CE306" s="75"/>
      <c r="CF306" s="75"/>
      <c r="CG306" s="75"/>
      <c r="CH306" s="75"/>
      <c r="CI306" s="75"/>
      <c r="CJ306" s="75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</row>
    <row r="307" spans="1:142" ht="14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</row>
    <row r="308" spans="1:142" ht="14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5"/>
      <c r="CB308" s="75"/>
      <c r="CC308" s="75"/>
      <c r="CD308" s="75"/>
      <c r="CE308" s="75"/>
      <c r="CF308" s="75"/>
      <c r="CG308" s="75"/>
      <c r="CH308" s="75"/>
      <c r="CI308" s="75"/>
      <c r="CJ308" s="75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</row>
    <row r="309" spans="1:142" ht="14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5"/>
      <c r="BG309" s="75"/>
      <c r="BH309" s="75"/>
      <c r="BI309" s="75"/>
      <c r="BJ309" s="75"/>
      <c r="BK309" s="75"/>
      <c r="BL309" s="75"/>
      <c r="BM309" s="75"/>
      <c r="BN309" s="75"/>
      <c r="BO309" s="75"/>
      <c r="BP309" s="75"/>
      <c r="BQ309" s="75"/>
      <c r="BR309" s="75"/>
      <c r="BS309" s="75"/>
      <c r="BT309" s="75"/>
      <c r="BU309" s="75"/>
      <c r="BV309" s="75"/>
      <c r="BW309" s="75"/>
      <c r="BX309" s="75"/>
      <c r="BY309" s="75"/>
      <c r="BZ309" s="75"/>
      <c r="CA309" s="75"/>
      <c r="CB309" s="75"/>
      <c r="CC309" s="75"/>
      <c r="CD309" s="75"/>
      <c r="CE309" s="75"/>
      <c r="CF309" s="75"/>
      <c r="CG309" s="75"/>
      <c r="CH309" s="75"/>
      <c r="CI309" s="75"/>
      <c r="CJ309" s="75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</row>
    <row r="310" spans="1:142" ht="14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5"/>
      <c r="BG310" s="75"/>
      <c r="BH310" s="75"/>
      <c r="BI310" s="75"/>
      <c r="BJ310" s="75"/>
      <c r="BK310" s="75"/>
      <c r="BL310" s="75"/>
      <c r="BM310" s="75"/>
      <c r="BN310" s="75"/>
      <c r="BO310" s="75"/>
      <c r="BP310" s="75"/>
      <c r="BQ310" s="75"/>
      <c r="BR310" s="75"/>
      <c r="BS310" s="75"/>
      <c r="BT310" s="75"/>
      <c r="BU310" s="75"/>
      <c r="BV310" s="75"/>
      <c r="BW310" s="75"/>
      <c r="BX310" s="75"/>
      <c r="BY310" s="75"/>
      <c r="BZ310" s="75"/>
      <c r="CA310" s="75"/>
      <c r="CB310" s="75"/>
      <c r="CC310" s="75"/>
      <c r="CD310" s="75"/>
      <c r="CE310" s="75"/>
      <c r="CF310" s="75"/>
      <c r="CG310" s="75"/>
      <c r="CH310" s="75"/>
      <c r="CI310" s="75"/>
      <c r="CJ310" s="75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  <c r="DD310" s="88"/>
      <c r="DE310" s="88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P310" s="88"/>
      <c r="DQ310" s="88"/>
      <c r="DR310" s="88"/>
      <c r="DS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  <c r="EE310" s="88"/>
      <c r="EF310" s="88"/>
      <c r="EG310" s="88"/>
      <c r="EH310" s="88"/>
      <c r="EI310" s="88"/>
      <c r="EJ310" s="88"/>
      <c r="EK310" s="88"/>
      <c r="EL310" s="88"/>
    </row>
    <row r="311" spans="1:142" ht="14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CX311" s="88"/>
      <c r="CY311" s="88"/>
      <c r="CZ311" s="88"/>
      <c r="DA311" s="88"/>
      <c r="DB311" s="88"/>
      <c r="DC311" s="88"/>
      <c r="DD311" s="88"/>
      <c r="DE311" s="88"/>
      <c r="DF311" s="88"/>
      <c r="DG311" s="88"/>
      <c r="DH311" s="88"/>
      <c r="DI311" s="88"/>
      <c r="DJ311" s="88"/>
      <c r="DK311" s="88"/>
      <c r="DL311" s="88"/>
      <c r="DM311" s="88"/>
      <c r="DN311" s="88"/>
      <c r="DO311" s="88"/>
      <c r="DP311" s="88"/>
      <c r="DQ311" s="88"/>
      <c r="DR311" s="88"/>
      <c r="DS311" s="88"/>
      <c r="DT311" s="88"/>
      <c r="DU311" s="88"/>
      <c r="DV311" s="88"/>
      <c r="DW311" s="88"/>
      <c r="DX311" s="88"/>
      <c r="DY311" s="88"/>
      <c r="DZ311" s="88"/>
      <c r="EA311" s="88"/>
      <c r="EB311" s="88"/>
      <c r="EC311" s="88"/>
      <c r="ED311" s="88"/>
      <c r="EE311" s="88"/>
      <c r="EF311" s="88"/>
      <c r="EG311" s="88"/>
      <c r="EH311" s="88"/>
      <c r="EI311" s="88"/>
      <c r="EJ311" s="88"/>
      <c r="EK311" s="88"/>
      <c r="EL311" s="88"/>
    </row>
    <row r="312" spans="1:142" ht="14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  <c r="BT312" s="75"/>
      <c r="BU312" s="75"/>
      <c r="BV312" s="75"/>
      <c r="BW312" s="75"/>
      <c r="BX312" s="75"/>
      <c r="BY312" s="75"/>
      <c r="BZ312" s="75"/>
      <c r="CA312" s="75"/>
      <c r="CB312" s="75"/>
      <c r="CC312" s="75"/>
      <c r="CD312" s="75"/>
      <c r="CE312" s="75"/>
      <c r="CF312" s="75"/>
      <c r="CG312" s="75"/>
      <c r="CH312" s="75"/>
      <c r="CI312" s="75"/>
      <c r="CJ312" s="75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  <c r="DD312" s="88"/>
      <c r="DE312" s="88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P312" s="88"/>
      <c r="DQ312" s="88"/>
      <c r="DR312" s="88"/>
      <c r="DS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  <c r="EE312" s="88"/>
      <c r="EF312" s="88"/>
      <c r="EG312" s="88"/>
      <c r="EH312" s="88"/>
      <c r="EI312" s="88"/>
      <c r="EJ312" s="88"/>
      <c r="EK312" s="88"/>
      <c r="EL312" s="88"/>
    </row>
    <row r="313" spans="1:142" ht="14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  <c r="BT313" s="75"/>
      <c r="BU313" s="75"/>
      <c r="BV313" s="75"/>
      <c r="BW313" s="75"/>
      <c r="BX313" s="75"/>
      <c r="BY313" s="75"/>
      <c r="BZ313" s="75"/>
      <c r="CA313" s="75"/>
      <c r="CB313" s="75"/>
      <c r="CC313" s="75"/>
      <c r="CD313" s="75"/>
      <c r="CE313" s="75"/>
      <c r="CF313" s="75"/>
      <c r="CG313" s="75"/>
      <c r="CH313" s="75"/>
      <c r="CI313" s="75"/>
      <c r="CJ313" s="75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  <c r="DD313" s="88"/>
      <c r="DE313" s="88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P313" s="88"/>
      <c r="DQ313" s="88"/>
      <c r="DR313" s="88"/>
      <c r="DS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  <c r="EE313" s="88"/>
      <c r="EF313" s="88"/>
      <c r="EG313" s="88"/>
      <c r="EH313" s="88"/>
      <c r="EI313" s="88"/>
      <c r="EJ313" s="88"/>
      <c r="EK313" s="88"/>
      <c r="EL313" s="88"/>
    </row>
    <row r="314" spans="1:142" ht="14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  <c r="BT314" s="75"/>
      <c r="BU314" s="75"/>
      <c r="BV314" s="75"/>
      <c r="BW314" s="75"/>
      <c r="BX314" s="75"/>
      <c r="BY314" s="75"/>
      <c r="BZ314" s="75"/>
      <c r="CA314" s="75"/>
      <c r="CB314" s="75"/>
      <c r="CC314" s="75"/>
      <c r="CD314" s="75"/>
      <c r="CE314" s="75"/>
      <c r="CF314" s="75"/>
      <c r="CG314" s="75"/>
      <c r="CH314" s="75"/>
      <c r="CI314" s="75"/>
      <c r="CJ314" s="75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P314" s="88"/>
      <c r="DQ314" s="88"/>
      <c r="DR314" s="88"/>
      <c r="DS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  <c r="EE314" s="88"/>
      <c r="EF314" s="88"/>
      <c r="EG314" s="88"/>
      <c r="EH314" s="88"/>
      <c r="EI314" s="88"/>
      <c r="EJ314" s="88"/>
      <c r="EK314" s="88"/>
      <c r="EL314" s="88"/>
    </row>
    <row r="315" spans="1:142" ht="14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75"/>
      <c r="BS315" s="75"/>
      <c r="BT315" s="75"/>
      <c r="BU315" s="75"/>
      <c r="BV315" s="75"/>
      <c r="BW315" s="75"/>
      <c r="BX315" s="75"/>
      <c r="BY315" s="75"/>
      <c r="BZ315" s="75"/>
      <c r="CA315" s="75"/>
      <c r="CB315" s="75"/>
      <c r="CC315" s="75"/>
      <c r="CD315" s="75"/>
      <c r="CE315" s="75"/>
      <c r="CF315" s="75"/>
      <c r="CG315" s="75"/>
      <c r="CH315" s="75"/>
      <c r="CI315" s="75"/>
      <c r="CJ315" s="75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CX315" s="88"/>
      <c r="CY315" s="88"/>
      <c r="CZ315" s="88"/>
      <c r="DA315" s="88"/>
      <c r="DB315" s="88"/>
      <c r="DC315" s="88"/>
      <c r="DD315" s="88"/>
      <c r="DE315" s="88"/>
      <c r="DF315" s="88"/>
      <c r="DG315" s="88"/>
      <c r="DH315" s="88"/>
      <c r="DI315" s="88"/>
      <c r="DJ315" s="88"/>
      <c r="DK315" s="88"/>
      <c r="DL315" s="88"/>
      <c r="DM315" s="88"/>
      <c r="DN315" s="88"/>
      <c r="DO315" s="88"/>
      <c r="DP315" s="88"/>
      <c r="DQ315" s="88"/>
      <c r="DR315" s="88"/>
      <c r="DS315" s="88"/>
      <c r="DT315" s="88"/>
      <c r="DU315" s="88"/>
      <c r="DV315" s="88"/>
      <c r="DW315" s="88"/>
      <c r="DX315" s="88"/>
      <c r="DY315" s="88"/>
      <c r="DZ315" s="88"/>
      <c r="EA315" s="88"/>
      <c r="EB315" s="88"/>
      <c r="EC315" s="88"/>
      <c r="ED315" s="88"/>
      <c r="EE315" s="88"/>
      <c r="EF315" s="88"/>
      <c r="EG315" s="88"/>
      <c r="EH315" s="88"/>
      <c r="EI315" s="88"/>
      <c r="EJ315" s="88"/>
      <c r="EK315" s="88"/>
      <c r="EL315" s="88"/>
    </row>
    <row r="316" spans="1:142" ht="14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75"/>
      <c r="BS316" s="75"/>
      <c r="BT316" s="75"/>
      <c r="BU316" s="75"/>
      <c r="BV316" s="75"/>
      <c r="BW316" s="75"/>
      <c r="BX316" s="75"/>
      <c r="BY316" s="75"/>
      <c r="BZ316" s="75"/>
      <c r="CA316" s="75"/>
      <c r="CB316" s="75"/>
      <c r="CC316" s="75"/>
      <c r="CD316" s="75"/>
      <c r="CE316" s="75"/>
      <c r="CF316" s="75"/>
      <c r="CG316" s="75"/>
      <c r="CH316" s="75"/>
      <c r="CI316" s="75"/>
      <c r="CJ316" s="75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  <c r="DD316" s="88"/>
      <c r="DE316" s="88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P316" s="88"/>
      <c r="DQ316" s="88"/>
      <c r="DR316" s="88"/>
      <c r="DS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  <c r="EE316" s="88"/>
      <c r="EF316" s="88"/>
      <c r="EG316" s="88"/>
      <c r="EH316" s="88"/>
      <c r="EI316" s="88"/>
      <c r="EJ316" s="88"/>
      <c r="EK316" s="88"/>
      <c r="EL316" s="88"/>
    </row>
    <row r="317" spans="1:142" ht="14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75"/>
      <c r="BS317" s="75"/>
      <c r="BT317" s="75"/>
      <c r="BU317" s="75"/>
      <c r="BV317" s="75"/>
      <c r="BW317" s="75"/>
      <c r="BX317" s="75"/>
      <c r="BY317" s="75"/>
      <c r="BZ317" s="75"/>
      <c r="CA317" s="75"/>
      <c r="CB317" s="75"/>
      <c r="CC317" s="75"/>
      <c r="CD317" s="75"/>
      <c r="CE317" s="75"/>
      <c r="CF317" s="75"/>
      <c r="CG317" s="75"/>
      <c r="CH317" s="75"/>
      <c r="CI317" s="75"/>
      <c r="CJ317" s="75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CX317" s="88"/>
      <c r="CY317" s="88"/>
      <c r="CZ317" s="88"/>
      <c r="DA317" s="88"/>
      <c r="DB317" s="88"/>
      <c r="DC317" s="88"/>
      <c r="DD317" s="88"/>
      <c r="DE317" s="88"/>
      <c r="DF317" s="88"/>
      <c r="DG317" s="88"/>
      <c r="DH317" s="88"/>
      <c r="DI317" s="88"/>
      <c r="DJ317" s="88"/>
      <c r="DK317" s="88"/>
      <c r="DL317" s="88"/>
      <c r="DM317" s="88"/>
      <c r="DN317" s="88"/>
      <c r="DO317" s="88"/>
      <c r="DP317" s="88"/>
      <c r="DQ317" s="88"/>
      <c r="DR317" s="88"/>
      <c r="DS317" s="88"/>
      <c r="DT317" s="88"/>
      <c r="DU317" s="88"/>
      <c r="DV317" s="88"/>
      <c r="DW317" s="88"/>
      <c r="DX317" s="88"/>
      <c r="DY317" s="88"/>
      <c r="DZ317" s="88"/>
      <c r="EA317" s="88"/>
      <c r="EB317" s="88"/>
      <c r="EC317" s="88"/>
      <c r="ED317" s="88"/>
      <c r="EE317" s="88"/>
      <c r="EF317" s="88"/>
      <c r="EG317" s="88"/>
      <c r="EH317" s="88"/>
      <c r="EI317" s="88"/>
      <c r="EJ317" s="88"/>
      <c r="EK317" s="88"/>
      <c r="EL317" s="88"/>
    </row>
    <row r="318" spans="1:142" ht="14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75"/>
      <c r="BS318" s="75"/>
      <c r="BT318" s="75"/>
      <c r="BU318" s="75"/>
      <c r="BV318" s="75"/>
      <c r="BW318" s="75"/>
      <c r="BX318" s="75"/>
      <c r="BY318" s="75"/>
      <c r="BZ318" s="75"/>
      <c r="CA318" s="75"/>
      <c r="CB318" s="75"/>
      <c r="CC318" s="75"/>
      <c r="CD318" s="75"/>
      <c r="CE318" s="75"/>
      <c r="CF318" s="75"/>
      <c r="CG318" s="75"/>
      <c r="CH318" s="75"/>
      <c r="CI318" s="75"/>
      <c r="CJ318" s="75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  <c r="DD318" s="88"/>
      <c r="DE318" s="88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P318" s="88"/>
      <c r="DQ318" s="88"/>
      <c r="DR318" s="88"/>
      <c r="DS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  <c r="EE318" s="88"/>
      <c r="EF318" s="88"/>
      <c r="EG318" s="88"/>
      <c r="EH318" s="88"/>
      <c r="EI318" s="88"/>
      <c r="EJ318" s="88"/>
      <c r="EK318" s="88"/>
      <c r="EL318" s="88"/>
    </row>
    <row r="319" spans="1:142" ht="14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75"/>
      <c r="BS319" s="75"/>
      <c r="BT319" s="75"/>
      <c r="BU319" s="75"/>
      <c r="BV319" s="75"/>
      <c r="BW319" s="75"/>
      <c r="BX319" s="75"/>
      <c r="BY319" s="75"/>
      <c r="BZ319" s="75"/>
      <c r="CA319" s="75"/>
      <c r="CB319" s="75"/>
      <c r="CC319" s="75"/>
      <c r="CD319" s="75"/>
      <c r="CE319" s="75"/>
      <c r="CF319" s="75"/>
      <c r="CG319" s="75"/>
      <c r="CH319" s="75"/>
      <c r="CI319" s="75"/>
      <c r="CJ319" s="75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CX319" s="88"/>
      <c r="CY319" s="88"/>
      <c r="CZ319" s="88"/>
      <c r="DA319" s="88"/>
      <c r="DB319" s="88"/>
      <c r="DC319" s="88"/>
      <c r="DD319" s="88"/>
      <c r="DE319" s="88"/>
      <c r="DF319" s="88"/>
      <c r="DG319" s="88"/>
      <c r="DH319" s="88"/>
      <c r="DI319" s="88"/>
      <c r="DJ319" s="88"/>
      <c r="DK319" s="88"/>
      <c r="DL319" s="88"/>
      <c r="DM319" s="88"/>
      <c r="DN319" s="88"/>
      <c r="DO319" s="88"/>
      <c r="DP319" s="88"/>
      <c r="DQ319" s="88"/>
      <c r="DR319" s="88"/>
      <c r="DS319" s="88"/>
      <c r="DT319" s="88"/>
      <c r="DU319" s="88"/>
      <c r="DV319" s="88"/>
      <c r="DW319" s="88"/>
      <c r="DX319" s="88"/>
      <c r="DY319" s="88"/>
      <c r="DZ319" s="88"/>
      <c r="EA319" s="88"/>
      <c r="EB319" s="88"/>
      <c r="EC319" s="88"/>
      <c r="ED319" s="88"/>
      <c r="EE319" s="88"/>
      <c r="EF319" s="88"/>
      <c r="EG319" s="88"/>
      <c r="EH319" s="88"/>
      <c r="EI319" s="88"/>
      <c r="EJ319" s="88"/>
      <c r="EK319" s="88"/>
      <c r="EL319" s="88"/>
    </row>
    <row r="320" spans="1:142" ht="14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75"/>
      <c r="BS320" s="75"/>
      <c r="BT320" s="75"/>
      <c r="BU320" s="75"/>
      <c r="BV320" s="75"/>
      <c r="BW320" s="75"/>
      <c r="BX320" s="75"/>
      <c r="BY320" s="75"/>
      <c r="BZ320" s="75"/>
      <c r="CA320" s="75"/>
      <c r="CB320" s="75"/>
      <c r="CC320" s="75"/>
      <c r="CD320" s="75"/>
      <c r="CE320" s="75"/>
      <c r="CF320" s="75"/>
      <c r="CG320" s="75"/>
      <c r="CH320" s="75"/>
      <c r="CI320" s="75"/>
      <c r="CJ320" s="75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P320" s="88"/>
      <c r="DQ320" s="88"/>
      <c r="DR320" s="88"/>
      <c r="DS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  <c r="EE320" s="88"/>
      <c r="EF320" s="88"/>
      <c r="EG320" s="88"/>
      <c r="EH320" s="88"/>
      <c r="EI320" s="88"/>
      <c r="EJ320" s="88"/>
      <c r="EK320" s="88"/>
      <c r="EL320" s="88"/>
    </row>
    <row r="321" spans="1:142" ht="14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P321" s="88"/>
      <c r="DQ321" s="88"/>
      <c r="DR321" s="88"/>
      <c r="DS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  <c r="EE321" s="88"/>
      <c r="EF321" s="88"/>
      <c r="EG321" s="88"/>
      <c r="EH321" s="88"/>
      <c r="EI321" s="88"/>
      <c r="EJ321" s="88"/>
      <c r="EK321" s="88"/>
      <c r="EL321" s="88"/>
    </row>
    <row r="322" spans="1:142" ht="14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5"/>
      <c r="CB322" s="75"/>
      <c r="CC322" s="75"/>
      <c r="CD322" s="75"/>
      <c r="CE322" s="75"/>
      <c r="CF322" s="75"/>
      <c r="CG322" s="75"/>
      <c r="CH322" s="75"/>
      <c r="CI322" s="75"/>
      <c r="CJ322" s="75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  <c r="DD322" s="88"/>
      <c r="DE322" s="88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P322" s="88"/>
      <c r="DQ322" s="88"/>
      <c r="DR322" s="88"/>
      <c r="DS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  <c r="EE322" s="88"/>
      <c r="EF322" s="88"/>
      <c r="EG322" s="88"/>
      <c r="EH322" s="88"/>
      <c r="EI322" s="88"/>
      <c r="EJ322" s="88"/>
      <c r="EK322" s="88"/>
      <c r="EL322" s="88"/>
    </row>
    <row r="323" spans="1:142" ht="14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5"/>
      <c r="BG323" s="75"/>
      <c r="BH323" s="75"/>
      <c r="BI323" s="75"/>
      <c r="BJ323" s="75"/>
      <c r="BK323" s="75"/>
      <c r="BL323" s="75"/>
      <c r="BM323" s="75"/>
      <c r="BN323" s="75"/>
      <c r="BO323" s="75"/>
      <c r="BP323" s="75"/>
      <c r="BQ323" s="75"/>
      <c r="BR323" s="75"/>
      <c r="BS323" s="75"/>
      <c r="BT323" s="75"/>
      <c r="BU323" s="75"/>
      <c r="BV323" s="75"/>
      <c r="BW323" s="75"/>
      <c r="BX323" s="75"/>
      <c r="BY323" s="75"/>
      <c r="BZ323" s="75"/>
      <c r="CA323" s="75"/>
      <c r="CB323" s="75"/>
      <c r="CC323" s="75"/>
      <c r="CD323" s="75"/>
      <c r="CE323" s="75"/>
      <c r="CF323" s="75"/>
      <c r="CG323" s="75"/>
      <c r="CH323" s="75"/>
      <c r="CI323" s="75"/>
      <c r="CJ323" s="75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CX323" s="88"/>
      <c r="CY323" s="88"/>
      <c r="CZ323" s="88"/>
      <c r="DA323" s="88"/>
      <c r="DB323" s="88"/>
      <c r="DC323" s="88"/>
      <c r="DD323" s="88"/>
      <c r="DE323" s="88"/>
      <c r="DF323" s="88"/>
      <c r="DG323" s="88"/>
      <c r="DH323" s="88"/>
      <c r="DI323" s="88"/>
      <c r="DJ323" s="88"/>
      <c r="DK323" s="88"/>
      <c r="DL323" s="88"/>
      <c r="DM323" s="88"/>
      <c r="DN323" s="88"/>
      <c r="DO323" s="88"/>
      <c r="DP323" s="88"/>
      <c r="DQ323" s="88"/>
      <c r="DR323" s="88"/>
      <c r="DS323" s="88"/>
      <c r="DT323" s="88"/>
      <c r="DU323" s="88"/>
      <c r="DV323" s="88"/>
      <c r="DW323" s="88"/>
      <c r="DX323" s="88"/>
      <c r="DY323" s="88"/>
      <c r="DZ323" s="88"/>
      <c r="EA323" s="88"/>
      <c r="EB323" s="88"/>
      <c r="EC323" s="88"/>
      <c r="ED323" s="88"/>
      <c r="EE323" s="88"/>
      <c r="EF323" s="88"/>
      <c r="EG323" s="88"/>
      <c r="EH323" s="88"/>
      <c r="EI323" s="88"/>
      <c r="EJ323" s="88"/>
      <c r="EK323" s="88"/>
      <c r="EL323" s="88"/>
    </row>
    <row r="324" spans="1:142" ht="14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5"/>
      <c r="BG324" s="75"/>
      <c r="BH324" s="75"/>
      <c r="BI324" s="75"/>
      <c r="BJ324" s="75"/>
      <c r="BK324" s="75"/>
      <c r="BL324" s="75"/>
      <c r="BM324" s="75"/>
      <c r="BN324" s="75"/>
      <c r="BO324" s="75"/>
      <c r="BP324" s="75"/>
      <c r="BQ324" s="75"/>
      <c r="BR324" s="75"/>
      <c r="BS324" s="75"/>
      <c r="BT324" s="75"/>
      <c r="BU324" s="75"/>
      <c r="BV324" s="75"/>
      <c r="BW324" s="75"/>
      <c r="BX324" s="75"/>
      <c r="BY324" s="75"/>
      <c r="BZ324" s="75"/>
      <c r="CA324" s="75"/>
      <c r="CB324" s="75"/>
      <c r="CC324" s="75"/>
      <c r="CD324" s="75"/>
      <c r="CE324" s="75"/>
      <c r="CF324" s="75"/>
      <c r="CG324" s="75"/>
      <c r="CH324" s="75"/>
      <c r="CI324" s="75"/>
      <c r="CJ324" s="75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P324" s="88"/>
      <c r="DQ324" s="88"/>
      <c r="DR324" s="88"/>
      <c r="DS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  <c r="EE324" s="88"/>
      <c r="EF324" s="88"/>
      <c r="EG324" s="88"/>
      <c r="EH324" s="88"/>
      <c r="EI324" s="88"/>
      <c r="EJ324" s="88"/>
      <c r="EK324" s="88"/>
      <c r="EL324" s="88"/>
    </row>
    <row r="325" spans="1:142" ht="14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  <c r="BT325" s="75"/>
      <c r="BU325" s="75"/>
      <c r="BV325" s="75"/>
      <c r="BW325" s="75"/>
      <c r="BX325" s="75"/>
      <c r="BY325" s="75"/>
      <c r="BZ325" s="75"/>
      <c r="CA325" s="75"/>
      <c r="CB325" s="75"/>
      <c r="CC325" s="75"/>
      <c r="CD325" s="75"/>
      <c r="CE325" s="75"/>
      <c r="CF325" s="75"/>
      <c r="CG325" s="75"/>
      <c r="CH325" s="75"/>
      <c r="CI325" s="75"/>
      <c r="CJ325" s="75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CX325" s="88"/>
      <c r="CY325" s="88"/>
      <c r="CZ325" s="88"/>
      <c r="DA325" s="88"/>
      <c r="DB325" s="88"/>
      <c r="DC325" s="88"/>
      <c r="DD325" s="88"/>
      <c r="DE325" s="88"/>
      <c r="DF325" s="88"/>
      <c r="DG325" s="88"/>
      <c r="DH325" s="88"/>
      <c r="DI325" s="88"/>
      <c r="DJ325" s="88"/>
      <c r="DK325" s="88"/>
      <c r="DL325" s="88"/>
      <c r="DM325" s="88"/>
      <c r="DN325" s="88"/>
      <c r="DO325" s="88"/>
      <c r="DP325" s="88"/>
      <c r="DQ325" s="88"/>
      <c r="DR325" s="88"/>
      <c r="DS325" s="88"/>
      <c r="DT325" s="88"/>
      <c r="DU325" s="88"/>
      <c r="DV325" s="88"/>
      <c r="DW325" s="88"/>
      <c r="DX325" s="88"/>
      <c r="DY325" s="88"/>
      <c r="DZ325" s="88"/>
      <c r="EA325" s="88"/>
      <c r="EB325" s="88"/>
      <c r="EC325" s="88"/>
      <c r="ED325" s="88"/>
      <c r="EE325" s="88"/>
      <c r="EF325" s="88"/>
      <c r="EG325" s="88"/>
      <c r="EH325" s="88"/>
      <c r="EI325" s="88"/>
      <c r="EJ325" s="88"/>
      <c r="EK325" s="88"/>
      <c r="EL325" s="88"/>
    </row>
    <row r="326" spans="1:142" ht="14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88"/>
      <c r="EK326" s="88"/>
      <c r="EL326" s="88"/>
    </row>
    <row r="327" spans="1:142" ht="14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CX327" s="88"/>
      <c r="CY327" s="88"/>
      <c r="CZ327" s="88"/>
      <c r="DA327" s="88"/>
      <c r="DB327" s="88"/>
      <c r="DC327" s="88"/>
      <c r="DD327" s="88"/>
      <c r="DE327" s="88"/>
      <c r="DF327" s="88"/>
      <c r="DG327" s="88"/>
      <c r="DH327" s="88"/>
      <c r="DI327" s="88"/>
      <c r="DJ327" s="88"/>
      <c r="DK327" s="88"/>
      <c r="DL327" s="88"/>
      <c r="DM327" s="88"/>
      <c r="DN327" s="88"/>
      <c r="DO327" s="88"/>
      <c r="DP327" s="88"/>
      <c r="DQ327" s="88"/>
      <c r="DR327" s="88"/>
      <c r="DS327" s="88"/>
      <c r="DT327" s="88"/>
      <c r="DU327" s="88"/>
      <c r="DV327" s="88"/>
      <c r="DW327" s="88"/>
      <c r="DX327" s="88"/>
      <c r="DY327" s="88"/>
      <c r="DZ327" s="88"/>
      <c r="EA327" s="88"/>
      <c r="EB327" s="88"/>
      <c r="EC327" s="88"/>
      <c r="ED327" s="88"/>
      <c r="EE327" s="88"/>
      <c r="EF327" s="88"/>
      <c r="EG327" s="88"/>
      <c r="EH327" s="88"/>
      <c r="EI327" s="88"/>
      <c r="EJ327" s="88"/>
      <c r="EK327" s="88"/>
      <c r="EL327" s="88"/>
    </row>
    <row r="328" spans="1:142" ht="14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5"/>
      <c r="CB328" s="75"/>
      <c r="CC328" s="75"/>
      <c r="CD328" s="75"/>
      <c r="CE328" s="75"/>
      <c r="CF328" s="75"/>
      <c r="CG328" s="75"/>
      <c r="CH328" s="75"/>
      <c r="CI328" s="75"/>
      <c r="CJ328" s="75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P328" s="88"/>
      <c r="DQ328" s="88"/>
      <c r="DR328" s="88"/>
      <c r="DS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  <c r="EE328" s="88"/>
      <c r="EF328" s="88"/>
      <c r="EG328" s="88"/>
      <c r="EH328" s="88"/>
      <c r="EI328" s="88"/>
      <c r="EJ328" s="88"/>
      <c r="EK328" s="88"/>
      <c r="EL328" s="88"/>
    </row>
    <row r="329" spans="1:142" ht="14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CX329" s="88"/>
      <c r="CY329" s="88"/>
      <c r="CZ329" s="88"/>
      <c r="DA329" s="88"/>
      <c r="DB329" s="88"/>
      <c r="DC329" s="88"/>
      <c r="DD329" s="88"/>
      <c r="DE329" s="88"/>
      <c r="DF329" s="88"/>
      <c r="DG329" s="88"/>
      <c r="DH329" s="88"/>
      <c r="DI329" s="88"/>
      <c r="DJ329" s="88"/>
      <c r="DK329" s="88"/>
      <c r="DL329" s="88"/>
      <c r="DM329" s="88"/>
      <c r="DN329" s="88"/>
      <c r="DO329" s="88"/>
      <c r="DP329" s="88"/>
      <c r="DQ329" s="88"/>
      <c r="DR329" s="88"/>
      <c r="DS329" s="88"/>
      <c r="DT329" s="88"/>
      <c r="DU329" s="88"/>
      <c r="DV329" s="88"/>
      <c r="DW329" s="88"/>
      <c r="DX329" s="88"/>
      <c r="DY329" s="88"/>
      <c r="DZ329" s="88"/>
      <c r="EA329" s="88"/>
      <c r="EB329" s="88"/>
      <c r="EC329" s="88"/>
      <c r="ED329" s="88"/>
      <c r="EE329" s="88"/>
      <c r="EF329" s="88"/>
      <c r="EG329" s="88"/>
      <c r="EH329" s="88"/>
      <c r="EI329" s="88"/>
      <c r="EJ329" s="88"/>
      <c r="EK329" s="88"/>
      <c r="EL329" s="88"/>
    </row>
    <row r="330" spans="1:142" ht="14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88"/>
      <c r="EK330" s="88"/>
      <c r="EL330" s="88"/>
    </row>
    <row r="331" spans="1:142" ht="14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CX331" s="88"/>
      <c r="CY331" s="88"/>
      <c r="CZ331" s="88"/>
      <c r="DA331" s="88"/>
      <c r="DB331" s="88"/>
      <c r="DC331" s="88"/>
      <c r="DD331" s="88"/>
      <c r="DE331" s="88"/>
      <c r="DF331" s="88"/>
      <c r="DG331" s="88"/>
      <c r="DH331" s="88"/>
      <c r="DI331" s="88"/>
      <c r="DJ331" s="88"/>
      <c r="DK331" s="88"/>
      <c r="DL331" s="88"/>
      <c r="DM331" s="88"/>
      <c r="DN331" s="88"/>
      <c r="DO331" s="88"/>
      <c r="DP331" s="88"/>
      <c r="DQ331" s="88"/>
      <c r="DR331" s="88"/>
      <c r="DS331" s="88"/>
      <c r="DT331" s="88"/>
      <c r="DU331" s="88"/>
      <c r="DV331" s="88"/>
      <c r="DW331" s="88"/>
      <c r="DX331" s="88"/>
      <c r="DY331" s="88"/>
      <c r="DZ331" s="88"/>
      <c r="EA331" s="88"/>
      <c r="EB331" s="88"/>
      <c r="EC331" s="88"/>
      <c r="ED331" s="88"/>
      <c r="EE331" s="88"/>
      <c r="EF331" s="88"/>
      <c r="EG331" s="88"/>
      <c r="EH331" s="88"/>
      <c r="EI331" s="88"/>
      <c r="EJ331" s="88"/>
      <c r="EK331" s="88"/>
      <c r="EL331" s="88"/>
    </row>
    <row r="332" spans="1:142" ht="14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P332" s="88"/>
      <c r="DQ332" s="88"/>
      <c r="DR332" s="88"/>
      <c r="DS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  <c r="EE332" s="88"/>
      <c r="EF332" s="88"/>
      <c r="EG332" s="88"/>
      <c r="EH332" s="88"/>
      <c r="EI332" s="88"/>
      <c r="EJ332" s="88"/>
      <c r="EK332" s="88"/>
      <c r="EL332" s="88"/>
    </row>
    <row r="333" spans="1:142" ht="14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P333" s="88"/>
      <c r="DQ333" s="88"/>
      <c r="DR333" s="88"/>
      <c r="DS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  <c r="EE333" s="88"/>
      <c r="EF333" s="88"/>
      <c r="EG333" s="88"/>
      <c r="EH333" s="88"/>
      <c r="EI333" s="88"/>
      <c r="EJ333" s="88"/>
      <c r="EK333" s="88"/>
      <c r="EL333" s="88"/>
    </row>
    <row r="334" spans="1:142" ht="14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5"/>
      <c r="CB334" s="75"/>
      <c r="CC334" s="75"/>
      <c r="CD334" s="75"/>
      <c r="CE334" s="75"/>
      <c r="CF334" s="75"/>
      <c r="CG334" s="75"/>
      <c r="CH334" s="75"/>
      <c r="CI334" s="75"/>
      <c r="CJ334" s="75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88"/>
      <c r="EK334" s="88"/>
      <c r="EL334" s="88"/>
    </row>
    <row r="335" spans="1:142" ht="14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75"/>
      <c r="CJ335" s="75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P335" s="88"/>
      <c r="DQ335" s="88"/>
      <c r="DR335" s="88"/>
      <c r="DS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  <c r="EE335" s="88"/>
      <c r="EF335" s="88"/>
      <c r="EG335" s="88"/>
      <c r="EH335" s="88"/>
      <c r="EI335" s="88"/>
      <c r="EJ335" s="88"/>
      <c r="EK335" s="88"/>
      <c r="EL335" s="88"/>
    </row>
    <row r="336" spans="1:142" ht="14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5"/>
      <c r="CB336" s="75"/>
      <c r="CC336" s="75"/>
      <c r="CD336" s="75"/>
      <c r="CE336" s="75"/>
      <c r="CF336" s="75"/>
      <c r="CG336" s="75"/>
      <c r="CH336" s="75"/>
      <c r="CI336" s="75"/>
      <c r="CJ336" s="75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P336" s="88"/>
      <c r="DQ336" s="88"/>
      <c r="DR336" s="88"/>
      <c r="DS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  <c r="EE336" s="88"/>
      <c r="EF336" s="88"/>
      <c r="EG336" s="88"/>
      <c r="EH336" s="88"/>
      <c r="EI336" s="88"/>
      <c r="EJ336" s="88"/>
      <c r="EK336" s="88"/>
      <c r="EL336" s="88"/>
    </row>
    <row r="337" spans="1:142" ht="14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5"/>
      <c r="CB337" s="75"/>
      <c r="CC337" s="75"/>
      <c r="CD337" s="75"/>
      <c r="CE337" s="75"/>
      <c r="CF337" s="75"/>
      <c r="CG337" s="75"/>
      <c r="CH337" s="75"/>
      <c r="CI337" s="75"/>
      <c r="CJ337" s="75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CX337" s="88"/>
      <c r="CY337" s="88"/>
      <c r="CZ337" s="88"/>
      <c r="DA337" s="88"/>
      <c r="DB337" s="88"/>
      <c r="DC337" s="88"/>
      <c r="DD337" s="88"/>
      <c r="DE337" s="88"/>
      <c r="DF337" s="88"/>
      <c r="DG337" s="88"/>
      <c r="DH337" s="88"/>
      <c r="DI337" s="88"/>
      <c r="DJ337" s="88"/>
      <c r="DK337" s="88"/>
      <c r="DL337" s="88"/>
      <c r="DM337" s="88"/>
      <c r="DN337" s="88"/>
      <c r="DO337" s="88"/>
      <c r="DP337" s="88"/>
      <c r="DQ337" s="88"/>
      <c r="DR337" s="88"/>
      <c r="DS337" s="88"/>
      <c r="DT337" s="88"/>
      <c r="DU337" s="88"/>
      <c r="DV337" s="88"/>
      <c r="DW337" s="88"/>
      <c r="DX337" s="88"/>
      <c r="DY337" s="88"/>
      <c r="DZ337" s="88"/>
      <c r="EA337" s="88"/>
      <c r="EB337" s="88"/>
      <c r="EC337" s="88"/>
      <c r="ED337" s="88"/>
      <c r="EE337" s="88"/>
      <c r="EF337" s="88"/>
      <c r="EG337" s="88"/>
      <c r="EH337" s="88"/>
      <c r="EI337" s="88"/>
      <c r="EJ337" s="88"/>
      <c r="EK337" s="88"/>
      <c r="EL337" s="88"/>
    </row>
    <row r="338" spans="1:142" ht="14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  <c r="DD338" s="88"/>
      <c r="DE338" s="88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P338" s="88"/>
      <c r="DQ338" s="88"/>
      <c r="DR338" s="88"/>
      <c r="DS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  <c r="EE338" s="88"/>
      <c r="EF338" s="88"/>
      <c r="EG338" s="88"/>
      <c r="EH338" s="88"/>
      <c r="EI338" s="88"/>
      <c r="EJ338" s="88"/>
      <c r="EK338" s="88"/>
      <c r="EL338" s="88"/>
    </row>
    <row r="339" spans="1:142" ht="14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CX339" s="88"/>
      <c r="CY339" s="88"/>
      <c r="CZ339" s="88"/>
      <c r="DA339" s="88"/>
      <c r="DB339" s="88"/>
      <c r="DC339" s="88"/>
      <c r="DD339" s="88"/>
      <c r="DE339" s="88"/>
      <c r="DF339" s="88"/>
      <c r="DG339" s="88"/>
      <c r="DH339" s="88"/>
      <c r="DI339" s="88"/>
      <c r="DJ339" s="88"/>
      <c r="DK339" s="88"/>
      <c r="DL339" s="88"/>
      <c r="DM339" s="88"/>
      <c r="DN339" s="88"/>
      <c r="DO339" s="88"/>
      <c r="DP339" s="88"/>
      <c r="DQ339" s="88"/>
      <c r="DR339" s="88"/>
      <c r="DS339" s="88"/>
      <c r="DT339" s="88"/>
      <c r="DU339" s="88"/>
      <c r="DV339" s="88"/>
      <c r="DW339" s="88"/>
      <c r="DX339" s="88"/>
      <c r="DY339" s="88"/>
      <c r="DZ339" s="88"/>
      <c r="EA339" s="88"/>
      <c r="EB339" s="88"/>
      <c r="EC339" s="88"/>
      <c r="ED339" s="88"/>
      <c r="EE339" s="88"/>
      <c r="EF339" s="88"/>
      <c r="EG339" s="88"/>
      <c r="EH339" s="88"/>
      <c r="EI339" s="88"/>
      <c r="EJ339" s="88"/>
      <c r="EK339" s="88"/>
      <c r="EL339" s="88"/>
    </row>
    <row r="340" spans="1:142" ht="14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  <c r="DD340" s="88"/>
      <c r="DE340" s="88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P340" s="88"/>
      <c r="DQ340" s="88"/>
      <c r="DR340" s="88"/>
      <c r="DS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  <c r="EE340" s="88"/>
      <c r="EF340" s="88"/>
      <c r="EG340" s="88"/>
      <c r="EH340" s="88"/>
      <c r="EI340" s="88"/>
      <c r="EJ340" s="88"/>
      <c r="EK340" s="88"/>
      <c r="EL340" s="88"/>
    </row>
    <row r="341" spans="1:142" ht="14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CX341" s="88"/>
      <c r="CY341" s="88"/>
      <c r="CZ341" s="88"/>
      <c r="DA341" s="88"/>
      <c r="DB341" s="88"/>
      <c r="DC341" s="88"/>
      <c r="DD341" s="88"/>
      <c r="DE341" s="88"/>
      <c r="DF341" s="88"/>
      <c r="DG341" s="88"/>
      <c r="DH341" s="88"/>
      <c r="DI341" s="88"/>
      <c r="DJ341" s="88"/>
      <c r="DK341" s="88"/>
      <c r="DL341" s="88"/>
      <c r="DM341" s="88"/>
      <c r="DN341" s="88"/>
      <c r="DO341" s="88"/>
      <c r="DP341" s="88"/>
      <c r="DQ341" s="88"/>
      <c r="DR341" s="88"/>
      <c r="DS341" s="88"/>
      <c r="DT341" s="88"/>
      <c r="DU341" s="88"/>
      <c r="DV341" s="88"/>
      <c r="DW341" s="88"/>
      <c r="DX341" s="88"/>
      <c r="DY341" s="88"/>
      <c r="DZ341" s="88"/>
      <c r="EA341" s="88"/>
      <c r="EB341" s="88"/>
      <c r="EC341" s="88"/>
      <c r="ED341" s="88"/>
      <c r="EE341" s="88"/>
      <c r="EF341" s="88"/>
      <c r="EG341" s="88"/>
      <c r="EH341" s="88"/>
      <c r="EI341" s="88"/>
      <c r="EJ341" s="88"/>
      <c r="EK341" s="88"/>
      <c r="EL341" s="88"/>
    </row>
    <row r="342" spans="1:142" ht="14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5"/>
      <c r="CB342" s="75"/>
      <c r="CC342" s="75"/>
      <c r="CD342" s="75"/>
      <c r="CE342" s="75"/>
      <c r="CF342" s="75"/>
      <c r="CG342" s="75"/>
      <c r="CH342" s="75"/>
      <c r="CI342" s="75"/>
      <c r="CJ342" s="75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P342" s="88"/>
      <c r="DQ342" s="88"/>
      <c r="DR342" s="88"/>
      <c r="DS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  <c r="EE342" s="88"/>
      <c r="EF342" s="88"/>
      <c r="EG342" s="88"/>
      <c r="EH342" s="88"/>
      <c r="EI342" s="88"/>
      <c r="EJ342" s="88"/>
      <c r="EK342" s="88"/>
      <c r="EL342" s="88"/>
    </row>
    <row r="343" spans="1:142" ht="14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5"/>
      <c r="CB343" s="75"/>
      <c r="CC343" s="75"/>
      <c r="CD343" s="75"/>
      <c r="CE343" s="75"/>
      <c r="CF343" s="75"/>
      <c r="CG343" s="75"/>
      <c r="CH343" s="75"/>
      <c r="CI343" s="75"/>
      <c r="CJ343" s="75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CX343" s="88"/>
      <c r="CY343" s="88"/>
      <c r="CZ343" s="88"/>
      <c r="DA343" s="88"/>
      <c r="DB343" s="88"/>
      <c r="DC343" s="88"/>
      <c r="DD343" s="88"/>
      <c r="DE343" s="88"/>
      <c r="DF343" s="88"/>
      <c r="DG343" s="88"/>
      <c r="DH343" s="88"/>
      <c r="DI343" s="88"/>
      <c r="DJ343" s="88"/>
      <c r="DK343" s="88"/>
      <c r="DL343" s="88"/>
      <c r="DM343" s="88"/>
      <c r="DN343" s="88"/>
      <c r="DO343" s="88"/>
      <c r="DP343" s="88"/>
      <c r="DQ343" s="88"/>
      <c r="DR343" s="88"/>
      <c r="DS343" s="88"/>
      <c r="DT343" s="88"/>
      <c r="DU343" s="88"/>
      <c r="DV343" s="88"/>
      <c r="DW343" s="88"/>
      <c r="DX343" s="88"/>
      <c r="DY343" s="88"/>
      <c r="DZ343" s="88"/>
      <c r="EA343" s="88"/>
      <c r="EB343" s="88"/>
      <c r="EC343" s="88"/>
      <c r="ED343" s="88"/>
      <c r="EE343" s="88"/>
      <c r="EF343" s="88"/>
      <c r="EG343" s="88"/>
      <c r="EH343" s="88"/>
      <c r="EI343" s="88"/>
      <c r="EJ343" s="88"/>
      <c r="EK343" s="88"/>
      <c r="EL343" s="88"/>
    </row>
    <row r="344" spans="1:142" ht="14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5"/>
      <c r="CB344" s="75"/>
      <c r="CC344" s="75"/>
      <c r="CD344" s="75"/>
      <c r="CE344" s="75"/>
      <c r="CF344" s="75"/>
      <c r="CG344" s="75"/>
      <c r="CH344" s="75"/>
      <c r="CI344" s="75"/>
      <c r="CJ344" s="75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  <c r="DD344" s="88"/>
      <c r="DE344" s="88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P344" s="88"/>
      <c r="DQ344" s="88"/>
      <c r="DR344" s="88"/>
      <c r="DS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  <c r="EE344" s="88"/>
      <c r="EF344" s="88"/>
      <c r="EG344" s="88"/>
      <c r="EH344" s="88"/>
      <c r="EI344" s="88"/>
      <c r="EJ344" s="88"/>
      <c r="EK344" s="88"/>
      <c r="EL344" s="88"/>
    </row>
    <row r="345" spans="1:142" ht="14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5"/>
      <c r="CB345" s="75"/>
      <c r="CC345" s="75"/>
      <c r="CD345" s="75"/>
      <c r="CE345" s="75"/>
      <c r="CF345" s="75"/>
      <c r="CG345" s="75"/>
      <c r="CH345" s="75"/>
      <c r="CI345" s="75"/>
      <c r="CJ345" s="75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P345" s="88"/>
      <c r="DQ345" s="88"/>
      <c r="DR345" s="88"/>
      <c r="DS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  <c r="EE345" s="88"/>
      <c r="EF345" s="88"/>
      <c r="EG345" s="88"/>
      <c r="EH345" s="88"/>
      <c r="EI345" s="88"/>
      <c r="EJ345" s="88"/>
      <c r="EK345" s="88"/>
      <c r="EL345" s="88"/>
    </row>
    <row r="346" spans="1:142" ht="14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5"/>
      <c r="CB346" s="75"/>
      <c r="CC346" s="75"/>
      <c r="CD346" s="75"/>
      <c r="CE346" s="75"/>
      <c r="CF346" s="75"/>
      <c r="CG346" s="75"/>
      <c r="CH346" s="75"/>
      <c r="CI346" s="75"/>
      <c r="CJ346" s="75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88"/>
      <c r="EK346" s="88"/>
      <c r="EL346" s="88"/>
    </row>
    <row r="347" spans="1:142" ht="14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5"/>
      <c r="CB347" s="75"/>
      <c r="CC347" s="75"/>
      <c r="CD347" s="75"/>
      <c r="CE347" s="75"/>
      <c r="CF347" s="75"/>
      <c r="CG347" s="75"/>
      <c r="CH347" s="75"/>
      <c r="CI347" s="75"/>
      <c r="CJ347" s="75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CX347" s="88"/>
      <c r="CY347" s="88"/>
      <c r="CZ347" s="88"/>
      <c r="DA347" s="88"/>
      <c r="DB347" s="88"/>
      <c r="DC347" s="88"/>
      <c r="DD347" s="88"/>
      <c r="DE347" s="88"/>
      <c r="DF347" s="88"/>
      <c r="DG347" s="88"/>
      <c r="DH347" s="88"/>
      <c r="DI347" s="88"/>
      <c r="DJ347" s="88"/>
      <c r="DK347" s="88"/>
      <c r="DL347" s="88"/>
      <c r="DM347" s="88"/>
      <c r="DN347" s="88"/>
      <c r="DO347" s="88"/>
      <c r="DP347" s="88"/>
      <c r="DQ347" s="88"/>
      <c r="DR347" s="88"/>
      <c r="DS347" s="88"/>
      <c r="DT347" s="88"/>
      <c r="DU347" s="88"/>
      <c r="DV347" s="88"/>
      <c r="DW347" s="88"/>
      <c r="DX347" s="88"/>
      <c r="DY347" s="88"/>
      <c r="DZ347" s="88"/>
      <c r="EA347" s="88"/>
      <c r="EB347" s="88"/>
      <c r="EC347" s="88"/>
      <c r="ED347" s="88"/>
      <c r="EE347" s="88"/>
      <c r="EF347" s="88"/>
      <c r="EG347" s="88"/>
      <c r="EH347" s="88"/>
      <c r="EI347" s="88"/>
      <c r="EJ347" s="88"/>
      <c r="EK347" s="88"/>
      <c r="EL347" s="88"/>
    </row>
    <row r="348" spans="1:142" ht="14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88"/>
      <c r="EK348" s="88"/>
      <c r="EL348" s="88"/>
    </row>
    <row r="349" spans="1:142" ht="14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CX349" s="88"/>
      <c r="CY349" s="88"/>
      <c r="CZ349" s="88"/>
      <c r="DA349" s="88"/>
      <c r="DB349" s="88"/>
      <c r="DC349" s="88"/>
      <c r="DD349" s="88"/>
      <c r="DE349" s="88"/>
      <c r="DF349" s="88"/>
      <c r="DG349" s="88"/>
      <c r="DH349" s="88"/>
      <c r="DI349" s="88"/>
      <c r="DJ349" s="88"/>
      <c r="DK349" s="88"/>
      <c r="DL349" s="88"/>
      <c r="DM349" s="88"/>
      <c r="DN349" s="88"/>
      <c r="DO349" s="88"/>
      <c r="DP349" s="88"/>
      <c r="DQ349" s="88"/>
      <c r="DR349" s="88"/>
      <c r="DS349" s="88"/>
      <c r="DT349" s="88"/>
      <c r="DU349" s="88"/>
      <c r="DV349" s="88"/>
      <c r="DW349" s="88"/>
      <c r="DX349" s="88"/>
      <c r="DY349" s="88"/>
      <c r="DZ349" s="88"/>
      <c r="EA349" s="88"/>
      <c r="EB349" s="88"/>
      <c r="EC349" s="88"/>
      <c r="ED349" s="88"/>
      <c r="EE349" s="88"/>
      <c r="EF349" s="88"/>
      <c r="EG349" s="88"/>
      <c r="EH349" s="88"/>
      <c r="EI349" s="88"/>
      <c r="EJ349" s="88"/>
      <c r="EK349" s="88"/>
      <c r="EL349" s="88"/>
    </row>
    <row r="350" spans="1:142" ht="14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P350" s="88"/>
      <c r="DQ350" s="88"/>
      <c r="DR350" s="88"/>
      <c r="DS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  <c r="EE350" s="88"/>
      <c r="EF350" s="88"/>
      <c r="EG350" s="88"/>
      <c r="EH350" s="88"/>
      <c r="EI350" s="88"/>
      <c r="EJ350" s="88"/>
      <c r="EK350" s="88"/>
      <c r="EL350" s="88"/>
    </row>
    <row r="351" spans="1:142" ht="14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CX351" s="88"/>
      <c r="CY351" s="88"/>
      <c r="CZ351" s="88"/>
      <c r="DA351" s="88"/>
      <c r="DB351" s="88"/>
      <c r="DC351" s="88"/>
      <c r="DD351" s="88"/>
      <c r="DE351" s="88"/>
      <c r="DF351" s="88"/>
      <c r="DG351" s="88"/>
      <c r="DH351" s="88"/>
      <c r="DI351" s="88"/>
      <c r="DJ351" s="88"/>
      <c r="DK351" s="88"/>
      <c r="DL351" s="88"/>
      <c r="DM351" s="88"/>
      <c r="DN351" s="88"/>
      <c r="DO351" s="88"/>
      <c r="DP351" s="88"/>
      <c r="DQ351" s="88"/>
      <c r="DR351" s="88"/>
      <c r="DS351" s="88"/>
      <c r="DT351" s="88"/>
      <c r="DU351" s="88"/>
      <c r="DV351" s="88"/>
      <c r="DW351" s="88"/>
      <c r="DX351" s="88"/>
      <c r="DY351" s="88"/>
      <c r="DZ351" s="88"/>
      <c r="EA351" s="88"/>
      <c r="EB351" s="88"/>
      <c r="EC351" s="88"/>
      <c r="ED351" s="88"/>
      <c r="EE351" s="88"/>
      <c r="EF351" s="88"/>
      <c r="EG351" s="88"/>
      <c r="EH351" s="88"/>
      <c r="EI351" s="88"/>
      <c r="EJ351" s="88"/>
      <c r="EK351" s="88"/>
      <c r="EL351" s="88"/>
    </row>
    <row r="352" spans="1:142" ht="14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  <c r="EE352" s="88"/>
      <c r="EF352" s="88"/>
      <c r="EG352" s="88"/>
      <c r="EH352" s="88"/>
      <c r="EI352" s="88"/>
      <c r="EJ352" s="88"/>
      <c r="EK352" s="88"/>
      <c r="EL352" s="88"/>
    </row>
    <row r="353" spans="1:142" ht="14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88"/>
      <c r="EK353" s="88"/>
      <c r="EL353" s="88"/>
    </row>
    <row r="354" spans="1:142" ht="14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P354" s="88"/>
      <c r="DQ354" s="88"/>
      <c r="DR354" s="88"/>
      <c r="DS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  <c r="EE354" s="88"/>
      <c r="EF354" s="88"/>
      <c r="EG354" s="88"/>
      <c r="EH354" s="88"/>
      <c r="EI354" s="88"/>
      <c r="EJ354" s="88"/>
      <c r="EK354" s="88"/>
      <c r="EL354" s="88"/>
    </row>
    <row r="355" spans="1:142" ht="14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CX355" s="88"/>
      <c r="CY355" s="88"/>
      <c r="CZ355" s="88"/>
      <c r="DA355" s="88"/>
      <c r="DB355" s="88"/>
      <c r="DC355" s="88"/>
      <c r="DD355" s="88"/>
      <c r="DE355" s="88"/>
      <c r="DF355" s="88"/>
      <c r="DG355" s="88"/>
      <c r="DH355" s="88"/>
      <c r="DI355" s="88"/>
      <c r="DJ355" s="88"/>
      <c r="DK355" s="88"/>
      <c r="DL355" s="88"/>
      <c r="DM355" s="88"/>
      <c r="DN355" s="88"/>
      <c r="DO355" s="88"/>
      <c r="DP355" s="88"/>
      <c r="DQ355" s="88"/>
      <c r="DR355" s="88"/>
      <c r="DS355" s="88"/>
      <c r="DT355" s="88"/>
      <c r="DU355" s="88"/>
      <c r="DV355" s="88"/>
      <c r="DW355" s="88"/>
      <c r="DX355" s="88"/>
      <c r="DY355" s="88"/>
      <c r="DZ355" s="88"/>
      <c r="EA355" s="88"/>
      <c r="EB355" s="88"/>
      <c r="EC355" s="88"/>
      <c r="ED355" s="88"/>
      <c r="EE355" s="88"/>
      <c r="EF355" s="88"/>
      <c r="EG355" s="88"/>
      <c r="EH355" s="88"/>
      <c r="EI355" s="88"/>
      <c r="EJ355" s="88"/>
      <c r="EK355" s="88"/>
      <c r="EL355" s="88"/>
    </row>
    <row r="356" spans="1:142" ht="14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P356" s="88"/>
      <c r="DQ356" s="88"/>
      <c r="DR356" s="88"/>
      <c r="DS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  <c r="EE356" s="88"/>
      <c r="EF356" s="88"/>
      <c r="EG356" s="88"/>
      <c r="EH356" s="88"/>
      <c r="EI356" s="88"/>
      <c r="EJ356" s="88"/>
      <c r="EK356" s="88"/>
      <c r="EL356" s="88"/>
    </row>
    <row r="357" spans="1:142" ht="14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  <c r="DD357" s="88"/>
      <c r="DE357" s="88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P357" s="88"/>
      <c r="DQ357" s="88"/>
      <c r="DR357" s="88"/>
      <c r="DS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  <c r="EE357" s="88"/>
      <c r="EF357" s="88"/>
      <c r="EG357" s="88"/>
      <c r="EH357" s="88"/>
      <c r="EI357" s="88"/>
      <c r="EJ357" s="88"/>
      <c r="EK357" s="88"/>
      <c r="EL357" s="88"/>
    </row>
    <row r="358" spans="1:142" ht="14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P358" s="88"/>
      <c r="DQ358" s="88"/>
      <c r="DR358" s="88"/>
      <c r="DS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  <c r="EE358" s="88"/>
      <c r="EF358" s="88"/>
      <c r="EG358" s="88"/>
      <c r="EH358" s="88"/>
      <c r="EI358" s="88"/>
      <c r="EJ358" s="88"/>
      <c r="EK358" s="88"/>
      <c r="EL358" s="88"/>
    </row>
    <row r="359" spans="1:142" ht="14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  <c r="DD359" s="88"/>
      <c r="DE359" s="88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P359" s="88"/>
      <c r="DQ359" s="88"/>
      <c r="DR359" s="88"/>
      <c r="DS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  <c r="EE359" s="88"/>
      <c r="EF359" s="88"/>
      <c r="EG359" s="88"/>
      <c r="EH359" s="88"/>
      <c r="EI359" s="88"/>
      <c r="EJ359" s="88"/>
      <c r="EK359" s="88"/>
      <c r="EL359" s="88"/>
    </row>
    <row r="360" spans="1:142" ht="14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5"/>
      <c r="CB360" s="75"/>
      <c r="CC360" s="75"/>
      <c r="CD360" s="75"/>
      <c r="CE360" s="75"/>
      <c r="CF360" s="75"/>
      <c r="CG360" s="75"/>
      <c r="CH360" s="75"/>
      <c r="CI360" s="75"/>
      <c r="CJ360" s="75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88"/>
      <c r="EK360" s="88"/>
      <c r="EL360" s="88"/>
    </row>
    <row r="361" spans="1:142" ht="14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P361" s="88"/>
      <c r="DQ361" s="88"/>
      <c r="DR361" s="88"/>
      <c r="DS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  <c r="EE361" s="88"/>
      <c r="EF361" s="88"/>
      <c r="EG361" s="88"/>
      <c r="EH361" s="88"/>
      <c r="EI361" s="88"/>
      <c r="EJ361" s="88"/>
      <c r="EK361" s="88"/>
      <c r="EL361" s="88"/>
    </row>
    <row r="362" spans="1:142" ht="14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</row>
    <row r="363" spans="1:142" ht="14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  <c r="DD363" s="88"/>
      <c r="DE363" s="88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P363" s="88"/>
      <c r="DQ363" s="88"/>
      <c r="DR363" s="88"/>
      <c r="DS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  <c r="EE363" s="88"/>
      <c r="EF363" s="88"/>
      <c r="EG363" s="88"/>
      <c r="EH363" s="88"/>
      <c r="EI363" s="88"/>
      <c r="EJ363" s="88"/>
      <c r="EK363" s="88"/>
      <c r="EL363" s="88"/>
    </row>
    <row r="364" spans="1:142" ht="14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88"/>
      <c r="EK364" s="88"/>
      <c r="EL364" s="88"/>
    </row>
    <row r="365" spans="1:142" ht="14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  <c r="DD365" s="88"/>
      <c r="DE365" s="88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P365" s="88"/>
      <c r="DQ365" s="88"/>
      <c r="DR365" s="88"/>
      <c r="DS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  <c r="EE365" s="88"/>
      <c r="EF365" s="88"/>
      <c r="EG365" s="88"/>
      <c r="EH365" s="88"/>
      <c r="EI365" s="88"/>
      <c r="EJ365" s="88"/>
      <c r="EK365" s="88"/>
      <c r="EL365" s="88"/>
    </row>
    <row r="366" spans="1:142" ht="14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88"/>
      <c r="EK366" s="88"/>
      <c r="EL366" s="88"/>
    </row>
    <row r="367" spans="1:142" ht="14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  <c r="DD367" s="88"/>
      <c r="DE367" s="88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P367" s="88"/>
      <c r="DQ367" s="88"/>
      <c r="DR367" s="88"/>
      <c r="DS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  <c r="EE367" s="88"/>
      <c r="EF367" s="88"/>
      <c r="EG367" s="88"/>
      <c r="EH367" s="88"/>
      <c r="EI367" s="88"/>
      <c r="EJ367" s="88"/>
      <c r="EK367" s="88"/>
      <c r="EL367" s="88"/>
    </row>
    <row r="368" spans="1:142" ht="14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</row>
    <row r="369" spans="1:142" ht="14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  <c r="DD369" s="88"/>
      <c r="DE369" s="88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P369" s="88"/>
      <c r="DQ369" s="88"/>
      <c r="DR369" s="88"/>
      <c r="DS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  <c r="EE369" s="88"/>
      <c r="EF369" s="88"/>
      <c r="EG369" s="88"/>
      <c r="EH369" s="88"/>
      <c r="EI369" s="88"/>
      <c r="EJ369" s="88"/>
      <c r="EK369" s="88"/>
      <c r="EL369" s="88"/>
    </row>
    <row r="370" spans="1:142" ht="14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88"/>
      <c r="EK370" s="88"/>
      <c r="EL370" s="88"/>
    </row>
    <row r="371" spans="1:142" ht="14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  <c r="DD371" s="88"/>
      <c r="DE371" s="88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P371" s="88"/>
      <c r="DQ371" s="88"/>
      <c r="DR371" s="88"/>
      <c r="DS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  <c r="EE371" s="88"/>
      <c r="EF371" s="88"/>
      <c r="EG371" s="88"/>
      <c r="EH371" s="88"/>
      <c r="EI371" s="88"/>
      <c r="EJ371" s="88"/>
      <c r="EK371" s="88"/>
      <c r="EL371" s="88"/>
    </row>
    <row r="372" spans="1:142" ht="14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</row>
    <row r="373" spans="1:142" ht="14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5"/>
      <c r="CB373" s="75"/>
      <c r="CC373" s="75"/>
      <c r="CD373" s="75"/>
      <c r="CE373" s="75"/>
      <c r="CF373" s="75"/>
      <c r="CG373" s="75"/>
      <c r="CH373" s="75"/>
      <c r="CI373" s="75"/>
      <c r="CJ373" s="75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88"/>
      <c r="EK373" s="88"/>
      <c r="EL373" s="88"/>
    </row>
    <row r="374" spans="1:142" ht="14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5"/>
      <c r="CB374" s="75"/>
      <c r="CC374" s="75"/>
      <c r="CD374" s="75"/>
      <c r="CE374" s="75"/>
      <c r="CF374" s="75"/>
      <c r="CG374" s="75"/>
      <c r="CH374" s="75"/>
      <c r="CI374" s="75"/>
      <c r="CJ374" s="75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88"/>
      <c r="EK374" s="88"/>
      <c r="EL374" s="88"/>
    </row>
    <row r="375" spans="1:142" ht="14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  <c r="DD375" s="88"/>
      <c r="DE375" s="88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P375" s="88"/>
      <c r="DQ375" s="88"/>
      <c r="DR375" s="88"/>
      <c r="DS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  <c r="EE375" s="88"/>
      <c r="EF375" s="88"/>
      <c r="EG375" s="88"/>
      <c r="EH375" s="88"/>
      <c r="EI375" s="88"/>
      <c r="EJ375" s="88"/>
      <c r="EK375" s="88"/>
      <c r="EL375" s="88"/>
    </row>
    <row r="376" spans="1:142" ht="14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5"/>
      <c r="CB376" s="75"/>
      <c r="CC376" s="75"/>
      <c r="CD376" s="75"/>
      <c r="CE376" s="75"/>
      <c r="CF376" s="75"/>
      <c r="CG376" s="75"/>
      <c r="CH376" s="75"/>
      <c r="CI376" s="75"/>
      <c r="CJ376" s="75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88"/>
      <c r="EK376" s="88"/>
      <c r="EL376" s="88"/>
    </row>
    <row r="377" spans="1:142" ht="14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P377" s="88"/>
      <c r="DQ377" s="88"/>
      <c r="DR377" s="88"/>
      <c r="DS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  <c r="EE377" s="88"/>
      <c r="EF377" s="88"/>
      <c r="EG377" s="88"/>
      <c r="EH377" s="88"/>
      <c r="EI377" s="88"/>
      <c r="EJ377" s="88"/>
      <c r="EK377" s="88"/>
      <c r="EL377" s="88"/>
    </row>
    <row r="378" spans="1:142" ht="14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5"/>
      <c r="CB378" s="75"/>
      <c r="CC378" s="75"/>
      <c r="CD378" s="75"/>
      <c r="CE378" s="75"/>
      <c r="CF378" s="75"/>
      <c r="CG378" s="75"/>
      <c r="CH378" s="75"/>
      <c r="CI378" s="75"/>
      <c r="CJ378" s="75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88"/>
      <c r="EK378" s="88"/>
      <c r="EL378" s="88"/>
    </row>
    <row r="379" spans="1:142" ht="14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CX379" s="88"/>
      <c r="CY379" s="88"/>
      <c r="CZ379" s="88"/>
      <c r="DA379" s="88"/>
      <c r="DB379" s="88"/>
      <c r="DC379" s="88"/>
      <c r="DD379" s="88"/>
      <c r="DE379" s="88"/>
      <c r="DF379" s="88"/>
      <c r="DG379" s="88"/>
      <c r="DH379" s="88"/>
      <c r="DI379" s="88"/>
      <c r="DJ379" s="88"/>
      <c r="DK379" s="88"/>
      <c r="DL379" s="88"/>
      <c r="DM379" s="88"/>
      <c r="DN379" s="88"/>
      <c r="DO379" s="88"/>
      <c r="DP379" s="88"/>
      <c r="DQ379" s="88"/>
      <c r="DR379" s="88"/>
      <c r="DS379" s="88"/>
      <c r="DT379" s="88"/>
      <c r="DU379" s="88"/>
      <c r="DV379" s="88"/>
      <c r="DW379" s="88"/>
      <c r="DX379" s="88"/>
      <c r="DY379" s="88"/>
      <c r="DZ379" s="88"/>
      <c r="EA379" s="88"/>
      <c r="EB379" s="88"/>
      <c r="EC379" s="88"/>
      <c r="ED379" s="88"/>
      <c r="EE379" s="88"/>
      <c r="EF379" s="88"/>
      <c r="EG379" s="88"/>
      <c r="EH379" s="88"/>
      <c r="EI379" s="88"/>
      <c r="EJ379" s="88"/>
      <c r="EK379" s="88"/>
      <c r="EL379" s="88"/>
    </row>
    <row r="380" spans="1:142" ht="14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5"/>
      <c r="CB380" s="75"/>
      <c r="CC380" s="75"/>
      <c r="CD380" s="75"/>
      <c r="CE380" s="75"/>
      <c r="CF380" s="75"/>
      <c r="CG380" s="75"/>
      <c r="CH380" s="75"/>
      <c r="CI380" s="75"/>
      <c r="CJ380" s="75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88"/>
      <c r="EK380" s="88"/>
      <c r="EL380" s="88"/>
    </row>
    <row r="381" spans="1:142" ht="14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5"/>
      <c r="CB381" s="75"/>
      <c r="CC381" s="75"/>
      <c r="CD381" s="75"/>
      <c r="CE381" s="75"/>
      <c r="CF381" s="75"/>
      <c r="CG381" s="75"/>
      <c r="CH381" s="75"/>
      <c r="CI381" s="75"/>
      <c r="CJ381" s="75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  <c r="DD381" s="88"/>
      <c r="DE381" s="88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P381" s="88"/>
      <c r="DQ381" s="88"/>
      <c r="DR381" s="88"/>
      <c r="DS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  <c r="EE381" s="88"/>
      <c r="EF381" s="88"/>
      <c r="EG381" s="88"/>
      <c r="EH381" s="88"/>
      <c r="EI381" s="88"/>
      <c r="EJ381" s="88"/>
      <c r="EK381" s="88"/>
      <c r="EL381" s="88"/>
    </row>
    <row r="382" spans="1:142" ht="14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5"/>
      <c r="CB382" s="75"/>
      <c r="CC382" s="75"/>
      <c r="CD382" s="75"/>
      <c r="CE382" s="75"/>
      <c r="CF382" s="75"/>
      <c r="CG382" s="75"/>
      <c r="CH382" s="75"/>
      <c r="CI382" s="75"/>
      <c r="CJ382" s="75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88"/>
      <c r="EK382" s="88"/>
      <c r="EL382" s="88"/>
    </row>
    <row r="383" spans="1:142" ht="14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5"/>
      <c r="CB383" s="75"/>
      <c r="CC383" s="75"/>
      <c r="CD383" s="75"/>
      <c r="CE383" s="75"/>
      <c r="CF383" s="75"/>
      <c r="CG383" s="75"/>
      <c r="CH383" s="75"/>
      <c r="CI383" s="75"/>
      <c r="CJ383" s="75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P383" s="88"/>
      <c r="DQ383" s="88"/>
      <c r="DR383" s="88"/>
      <c r="DS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  <c r="EE383" s="88"/>
      <c r="EF383" s="88"/>
      <c r="EG383" s="88"/>
      <c r="EH383" s="88"/>
      <c r="EI383" s="88"/>
      <c r="EJ383" s="88"/>
      <c r="EK383" s="88"/>
      <c r="EL383" s="88"/>
    </row>
    <row r="384" spans="1:142" ht="14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5"/>
      <c r="CB384" s="75"/>
      <c r="CC384" s="75"/>
      <c r="CD384" s="75"/>
      <c r="CE384" s="75"/>
      <c r="CF384" s="75"/>
      <c r="CG384" s="75"/>
      <c r="CH384" s="75"/>
      <c r="CI384" s="75"/>
      <c r="CJ384" s="75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88"/>
      <c r="EK384" s="88"/>
      <c r="EL384" s="88"/>
    </row>
    <row r="385" spans="1:142" ht="14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  <c r="DD385" s="88"/>
      <c r="DE385" s="88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P385" s="88"/>
      <c r="DQ385" s="88"/>
      <c r="DR385" s="88"/>
      <c r="DS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  <c r="EE385" s="88"/>
      <c r="EF385" s="88"/>
      <c r="EG385" s="88"/>
      <c r="EH385" s="88"/>
      <c r="EI385" s="88"/>
      <c r="EJ385" s="88"/>
      <c r="EK385" s="88"/>
      <c r="EL385" s="88"/>
    </row>
    <row r="386" spans="1:142" ht="14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5"/>
      <c r="CB386" s="75"/>
      <c r="CC386" s="75"/>
      <c r="CD386" s="75"/>
      <c r="CE386" s="75"/>
      <c r="CF386" s="75"/>
      <c r="CG386" s="75"/>
      <c r="CH386" s="75"/>
      <c r="CI386" s="75"/>
      <c r="CJ386" s="75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88"/>
      <c r="EK386" s="88"/>
      <c r="EL386" s="88"/>
    </row>
    <row r="387" spans="1:142" ht="14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5"/>
      <c r="CB387" s="75"/>
      <c r="CC387" s="75"/>
      <c r="CD387" s="75"/>
      <c r="CE387" s="75"/>
      <c r="CF387" s="75"/>
      <c r="CG387" s="75"/>
      <c r="CH387" s="75"/>
      <c r="CI387" s="75"/>
      <c r="CJ387" s="75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P387" s="88"/>
      <c r="DQ387" s="88"/>
      <c r="DR387" s="88"/>
      <c r="DS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  <c r="EE387" s="88"/>
      <c r="EF387" s="88"/>
      <c r="EG387" s="88"/>
      <c r="EH387" s="88"/>
      <c r="EI387" s="88"/>
      <c r="EJ387" s="88"/>
      <c r="EK387" s="88"/>
      <c r="EL387" s="88"/>
    </row>
    <row r="388" spans="1:142" ht="14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88"/>
      <c r="EK388" s="88"/>
      <c r="EL388" s="88"/>
    </row>
    <row r="389" spans="1:142" ht="14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5"/>
      <c r="CB389" s="75"/>
      <c r="CC389" s="75"/>
      <c r="CD389" s="75"/>
      <c r="CE389" s="75"/>
      <c r="CF389" s="75"/>
      <c r="CG389" s="75"/>
      <c r="CH389" s="75"/>
      <c r="CI389" s="75"/>
      <c r="CJ389" s="75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  <c r="DD389" s="88"/>
      <c r="DE389" s="88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P389" s="88"/>
      <c r="DQ389" s="88"/>
      <c r="DR389" s="88"/>
      <c r="DS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  <c r="EE389" s="88"/>
      <c r="EF389" s="88"/>
      <c r="EG389" s="88"/>
      <c r="EH389" s="88"/>
      <c r="EI389" s="88"/>
      <c r="EJ389" s="88"/>
      <c r="EK389" s="88"/>
      <c r="EL389" s="88"/>
    </row>
    <row r="390" spans="1:142" ht="14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5"/>
      <c r="CB390" s="75"/>
      <c r="CC390" s="75"/>
      <c r="CD390" s="75"/>
      <c r="CE390" s="75"/>
      <c r="CF390" s="75"/>
      <c r="CG390" s="75"/>
      <c r="CH390" s="75"/>
      <c r="CI390" s="75"/>
      <c r="CJ390" s="75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88"/>
      <c r="EK390" s="88"/>
      <c r="EL390" s="88"/>
    </row>
    <row r="391" spans="1:142" ht="14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5"/>
      <c r="CB391" s="75"/>
      <c r="CC391" s="75"/>
      <c r="CD391" s="75"/>
      <c r="CE391" s="75"/>
      <c r="CF391" s="75"/>
      <c r="CG391" s="75"/>
      <c r="CH391" s="75"/>
      <c r="CI391" s="75"/>
      <c r="CJ391" s="75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  <c r="DD391" s="88"/>
      <c r="DE391" s="88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P391" s="88"/>
      <c r="DQ391" s="88"/>
      <c r="DR391" s="88"/>
      <c r="DS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  <c r="EE391" s="88"/>
      <c r="EF391" s="88"/>
      <c r="EG391" s="88"/>
      <c r="EH391" s="88"/>
      <c r="EI391" s="88"/>
      <c r="EJ391" s="88"/>
      <c r="EK391" s="88"/>
      <c r="EL391" s="88"/>
    </row>
    <row r="392" spans="1:142" ht="14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5"/>
      <c r="CB392" s="75"/>
      <c r="CC392" s="75"/>
      <c r="CD392" s="75"/>
      <c r="CE392" s="75"/>
      <c r="CF392" s="75"/>
      <c r="CG392" s="75"/>
      <c r="CH392" s="75"/>
      <c r="CI392" s="75"/>
      <c r="CJ392" s="75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88"/>
      <c r="EK392" s="88"/>
      <c r="EL392" s="88"/>
    </row>
    <row r="393" spans="1:142" ht="14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5"/>
      <c r="CB393" s="75"/>
      <c r="CC393" s="75"/>
      <c r="CD393" s="75"/>
      <c r="CE393" s="75"/>
      <c r="CF393" s="75"/>
      <c r="CG393" s="75"/>
      <c r="CH393" s="75"/>
      <c r="CI393" s="75"/>
      <c r="CJ393" s="75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P393" s="88"/>
      <c r="DQ393" s="88"/>
      <c r="DR393" s="88"/>
      <c r="DS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  <c r="EE393" s="88"/>
      <c r="EF393" s="88"/>
      <c r="EG393" s="88"/>
      <c r="EH393" s="88"/>
      <c r="EI393" s="88"/>
      <c r="EJ393" s="88"/>
      <c r="EK393" s="88"/>
      <c r="EL393" s="88"/>
    </row>
    <row r="394" spans="1:142" ht="14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5"/>
      <c r="CB394" s="75"/>
      <c r="CC394" s="75"/>
      <c r="CD394" s="75"/>
      <c r="CE394" s="75"/>
      <c r="CF394" s="75"/>
      <c r="CG394" s="75"/>
      <c r="CH394" s="75"/>
      <c r="CI394" s="75"/>
      <c r="CJ394" s="75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88"/>
      <c r="EK394" s="88"/>
      <c r="EL394" s="88"/>
    </row>
    <row r="395" spans="1:142" ht="14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5"/>
      <c r="CB395" s="75"/>
      <c r="CC395" s="75"/>
      <c r="CD395" s="75"/>
      <c r="CE395" s="75"/>
      <c r="CF395" s="75"/>
      <c r="CG395" s="75"/>
      <c r="CH395" s="75"/>
      <c r="CI395" s="75"/>
      <c r="CJ395" s="75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  <c r="DD395" s="88"/>
      <c r="DE395" s="88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P395" s="88"/>
      <c r="DQ395" s="88"/>
      <c r="DR395" s="88"/>
      <c r="DS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  <c r="EE395" s="88"/>
      <c r="EF395" s="88"/>
      <c r="EG395" s="88"/>
      <c r="EH395" s="88"/>
      <c r="EI395" s="88"/>
      <c r="EJ395" s="88"/>
      <c r="EK395" s="88"/>
      <c r="EL395" s="88"/>
    </row>
    <row r="396" spans="1:142" ht="14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5"/>
      <c r="CB396" s="75"/>
      <c r="CC396" s="75"/>
      <c r="CD396" s="75"/>
      <c r="CE396" s="75"/>
      <c r="CF396" s="75"/>
      <c r="CG396" s="75"/>
      <c r="CH396" s="75"/>
      <c r="CI396" s="75"/>
      <c r="CJ396" s="75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88"/>
      <c r="EK396" s="88"/>
      <c r="EL396" s="88"/>
    </row>
    <row r="397" spans="1:142" ht="14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5"/>
      <c r="CB397" s="75"/>
      <c r="CC397" s="75"/>
      <c r="CD397" s="75"/>
      <c r="CE397" s="75"/>
      <c r="CF397" s="75"/>
      <c r="CG397" s="75"/>
      <c r="CH397" s="75"/>
      <c r="CI397" s="75"/>
      <c r="CJ397" s="75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P397" s="88"/>
      <c r="DQ397" s="88"/>
      <c r="DR397" s="88"/>
      <c r="DS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  <c r="EE397" s="88"/>
      <c r="EF397" s="88"/>
      <c r="EG397" s="88"/>
      <c r="EH397" s="88"/>
      <c r="EI397" s="88"/>
      <c r="EJ397" s="88"/>
      <c r="EK397" s="88"/>
      <c r="EL397" s="88"/>
    </row>
    <row r="398" spans="1:142" ht="14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  <c r="DD398" s="88"/>
      <c r="DE398" s="88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P398" s="88"/>
      <c r="DQ398" s="88"/>
      <c r="DR398" s="88"/>
      <c r="DS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  <c r="EE398" s="88"/>
      <c r="EF398" s="88"/>
      <c r="EG398" s="88"/>
      <c r="EH398" s="88"/>
      <c r="EI398" s="88"/>
      <c r="EJ398" s="88"/>
      <c r="EK398" s="88"/>
      <c r="EL398" s="88"/>
    </row>
    <row r="399" spans="1:142" ht="14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75"/>
      <c r="CH399" s="75"/>
      <c r="CI399" s="75"/>
      <c r="CJ399" s="75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P399" s="88"/>
      <c r="DQ399" s="88"/>
      <c r="DR399" s="88"/>
      <c r="DS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  <c r="EE399" s="88"/>
      <c r="EF399" s="88"/>
      <c r="EG399" s="88"/>
      <c r="EH399" s="88"/>
      <c r="EI399" s="88"/>
      <c r="EJ399" s="88"/>
      <c r="EK399" s="88"/>
      <c r="EL399" s="88"/>
    </row>
    <row r="400" spans="1:142" ht="14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75"/>
      <c r="CH400" s="75"/>
      <c r="CI400" s="75"/>
      <c r="CJ400" s="75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88"/>
      <c r="EK400" s="88"/>
      <c r="EL400" s="88"/>
    </row>
    <row r="401" spans="1:142" ht="14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P401" s="88"/>
      <c r="DQ401" s="88"/>
      <c r="DR401" s="88"/>
      <c r="DS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  <c r="EE401" s="88"/>
      <c r="EF401" s="88"/>
      <c r="EG401" s="88"/>
      <c r="EH401" s="88"/>
      <c r="EI401" s="88"/>
      <c r="EJ401" s="88"/>
      <c r="EK401" s="88"/>
      <c r="EL401" s="88"/>
    </row>
    <row r="402" spans="1:142" ht="14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75"/>
      <c r="CH402" s="75"/>
      <c r="CI402" s="75"/>
      <c r="CJ402" s="75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P402" s="88"/>
      <c r="DQ402" s="88"/>
      <c r="DR402" s="88"/>
      <c r="DS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  <c r="EE402" s="88"/>
      <c r="EF402" s="88"/>
      <c r="EG402" s="88"/>
      <c r="EH402" s="88"/>
      <c r="EI402" s="88"/>
      <c r="EJ402" s="88"/>
      <c r="EK402" s="88"/>
      <c r="EL402" s="88"/>
    </row>
    <row r="403" spans="1:142" ht="14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75"/>
      <c r="CH403" s="75"/>
      <c r="CI403" s="75"/>
      <c r="CJ403" s="75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P403" s="88"/>
      <c r="DQ403" s="88"/>
      <c r="DR403" s="88"/>
      <c r="DS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  <c r="EE403" s="88"/>
      <c r="EF403" s="88"/>
      <c r="EG403" s="88"/>
      <c r="EH403" s="88"/>
      <c r="EI403" s="88"/>
      <c r="EJ403" s="88"/>
      <c r="EK403" s="88"/>
      <c r="EL403" s="88"/>
    </row>
    <row r="404" spans="1:142" ht="14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5"/>
      <c r="CB404" s="75"/>
      <c r="CC404" s="75"/>
      <c r="CD404" s="75"/>
      <c r="CE404" s="75"/>
      <c r="CF404" s="75"/>
      <c r="CG404" s="75"/>
      <c r="CH404" s="75"/>
      <c r="CI404" s="75"/>
      <c r="CJ404" s="75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88"/>
      <c r="EK404" s="88"/>
      <c r="EL404" s="88"/>
    </row>
    <row r="405" spans="1:142" ht="14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88"/>
      <c r="EK405" s="88"/>
      <c r="EL405" s="88"/>
    </row>
    <row r="406" spans="1:142" ht="14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  <c r="EK406" s="88"/>
      <c r="EL406" s="88"/>
    </row>
    <row r="407" spans="1:142" ht="14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  <c r="DD407" s="88"/>
      <c r="DE407" s="88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P407" s="88"/>
      <c r="DQ407" s="88"/>
      <c r="DR407" s="88"/>
      <c r="DS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  <c r="EE407" s="88"/>
      <c r="EF407" s="88"/>
      <c r="EG407" s="88"/>
      <c r="EH407" s="88"/>
      <c r="EI407" s="88"/>
      <c r="EJ407" s="88"/>
      <c r="EK407" s="88"/>
      <c r="EL407" s="88"/>
    </row>
    <row r="408" spans="1:142" ht="14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88"/>
      <c r="EK408" s="88"/>
      <c r="EL408" s="88"/>
    </row>
    <row r="409" spans="1:142" ht="14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P409" s="88"/>
      <c r="DQ409" s="88"/>
      <c r="DR409" s="88"/>
      <c r="DS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  <c r="EE409" s="88"/>
      <c r="EF409" s="88"/>
      <c r="EG409" s="88"/>
      <c r="EH409" s="88"/>
      <c r="EI409" s="88"/>
      <c r="EJ409" s="88"/>
      <c r="EK409" s="88"/>
      <c r="EL409" s="88"/>
    </row>
    <row r="410" spans="1:142" ht="14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88"/>
      <c r="EK410" s="88"/>
      <c r="EL410" s="88"/>
    </row>
    <row r="411" spans="1:142" ht="14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</row>
    <row r="412" spans="1:142" ht="14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  <c r="DD412" s="88"/>
      <c r="DE412" s="88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P412" s="88"/>
      <c r="DQ412" s="88"/>
      <c r="DR412" s="88"/>
      <c r="DS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  <c r="EE412" s="88"/>
      <c r="EF412" s="88"/>
      <c r="EG412" s="88"/>
      <c r="EH412" s="88"/>
      <c r="EI412" s="88"/>
      <c r="EJ412" s="88"/>
      <c r="EK412" s="88"/>
      <c r="EL412" s="88"/>
    </row>
    <row r="413" spans="1:142" ht="14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CX413" s="88"/>
      <c r="CY413" s="88"/>
      <c r="CZ413" s="88"/>
      <c r="DA413" s="88"/>
      <c r="DB413" s="88"/>
      <c r="DC413" s="88"/>
      <c r="DD413" s="88"/>
      <c r="DE413" s="88"/>
      <c r="DF413" s="88"/>
      <c r="DG413" s="88"/>
      <c r="DH413" s="88"/>
      <c r="DI413" s="88"/>
      <c r="DJ413" s="88"/>
      <c r="DK413" s="88"/>
      <c r="DL413" s="88"/>
      <c r="DM413" s="88"/>
      <c r="DN413" s="88"/>
      <c r="DO413" s="88"/>
      <c r="DP413" s="88"/>
      <c r="DQ413" s="88"/>
      <c r="DR413" s="88"/>
      <c r="DS413" s="88"/>
      <c r="DT413" s="88"/>
      <c r="DU413" s="88"/>
      <c r="DV413" s="88"/>
      <c r="DW413" s="88"/>
      <c r="DX413" s="88"/>
      <c r="DY413" s="88"/>
      <c r="DZ413" s="88"/>
      <c r="EA413" s="88"/>
      <c r="EB413" s="88"/>
      <c r="EC413" s="88"/>
      <c r="ED413" s="88"/>
      <c r="EE413" s="88"/>
      <c r="EF413" s="88"/>
      <c r="EG413" s="88"/>
      <c r="EH413" s="88"/>
      <c r="EI413" s="88"/>
      <c r="EJ413" s="88"/>
      <c r="EK413" s="88"/>
      <c r="EL413" s="88"/>
    </row>
    <row r="414" spans="1:142" ht="14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88"/>
      <c r="EK414" s="88"/>
      <c r="EL414" s="88"/>
    </row>
    <row r="415" spans="1:142" ht="14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P415" s="88"/>
      <c r="DQ415" s="88"/>
      <c r="DR415" s="88"/>
      <c r="DS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  <c r="EE415" s="88"/>
      <c r="EF415" s="88"/>
      <c r="EG415" s="88"/>
      <c r="EH415" s="88"/>
      <c r="EI415" s="88"/>
      <c r="EJ415" s="88"/>
      <c r="EK415" s="88"/>
      <c r="EL415" s="88"/>
    </row>
    <row r="416" spans="1:142" ht="14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88"/>
      <c r="EK416" s="88"/>
      <c r="EL416" s="88"/>
    </row>
    <row r="417" spans="1:142" ht="14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  <c r="DD417" s="88"/>
      <c r="DE417" s="88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P417" s="88"/>
      <c r="DQ417" s="88"/>
      <c r="DR417" s="88"/>
      <c r="DS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  <c r="EE417" s="88"/>
      <c r="EF417" s="88"/>
      <c r="EG417" s="88"/>
      <c r="EH417" s="88"/>
      <c r="EI417" s="88"/>
      <c r="EJ417" s="88"/>
      <c r="EK417" s="88"/>
      <c r="EL417" s="88"/>
    </row>
    <row r="418" spans="1:142" ht="14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  <c r="DD418" s="88"/>
      <c r="DE418" s="88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P418" s="88"/>
      <c r="DQ418" s="88"/>
      <c r="DR418" s="88"/>
      <c r="DS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  <c r="EE418" s="88"/>
      <c r="EF418" s="88"/>
      <c r="EG418" s="88"/>
      <c r="EH418" s="88"/>
      <c r="EI418" s="88"/>
      <c r="EJ418" s="88"/>
      <c r="EK418" s="88"/>
      <c r="EL418" s="88"/>
    </row>
    <row r="419" spans="1:142" ht="14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88"/>
      <c r="EK419" s="88"/>
      <c r="EL419" s="88"/>
    </row>
    <row r="420" spans="1:142" ht="14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88"/>
      <c r="EK420" s="88"/>
      <c r="EL420" s="88"/>
    </row>
    <row r="421" spans="1:142" ht="14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88"/>
      <c r="EK421" s="88"/>
      <c r="EL421" s="88"/>
    </row>
    <row r="422" spans="1:142" ht="14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88"/>
      <c r="EK422" s="88"/>
      <c r="EL422" s="88"/>
    </row>
    <row r="423" spans="1:142" ht="14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88"/>
      <c r="EK423" s="88"/>
      <c r="EL423" s="88"/>
    </row>
    <row r="424" spans="1:142" ht="14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88"/>
      <c r="EK424" s="88"/>
      <c r="EL424" s="88"/>
    </row>
    <row r="425" spans="1:142" ht="14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5"/>
      <c r="CB425" s="75"/>
      <c r="CC425" s="75"/>
      <c r="CD425" s="75"/>
      <c r="CE425" s="75"/>
      <c r="CF425" s="75"/>
      <c r="CG425" s="75"/>
      <c r="CH425" s="75"/>
      <c r="CI425" s="75"/>
      <c r="CJ425" s="75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88"/>
      <c r="EK425" s="88"/>
      <c r="EL425" s="88"/>
    </row>
    <row r="426" spans="1:142" ht="14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5"/>
      <c r="CB426" s="75"/>
      <c r="CC426" s="75"/>
      <c r="CD426" s="75"/>
      <c r="CE426" s="75"/>
      <c r="CF426" s="75"/>
      <c r="CG426" s="75"/>
      <c r="CH426" s="75"/>
      <c r="CI426" s="75"/>
      <c r="CJ426" s="75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88"/>
      <c r="EK426" s="88"/>
      <c r="EL426" s="88"/>
    </row>
    <row r="427" spans="1:142" ht="14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5"/>
      <c r="CB427" s="75"/>
      <c r="CC427" s="75"/>
      <c r="CD427" s="75"/>
      <c r="CE427" s="75"/>
      <c r="CF427" s="75"/>
      <c r="CG427" s="75"/>
      <c r="CH427" s="75"/>
      <c r="CI427" s="75"/>
      <c r="CJ427" s="75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88"/>
      <c r="EK427" s="88"/>
      <c r="EL427" s="88"/>
    </row>
    <row r="428" spans="1:142" ht="14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88"/>
      <c r="EK428" s="88"/>
      <c r="EL428" s="88"/>
    </row>
    <row r="429" spans="1:142" ht="14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P429" s="88"/>
      <c r="DQ429" s="88"/>
      <c r="DR429" s="88"/>
      <c r="DS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88"/>
      <c r="EK429" s="88"/>
      <c r="EL429" s="88"/>
    </row>
    <row r="430" spans="1:142" ht="14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P430" s="88"/>
      <c r="DQ430" s="88"/>
      <c r="DR430" s="88"/>
      <c r="DS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  <c r="EE430" s="88"/>
      <c r="EF430" s="88"/>
      <c r="EG430" s="88"/>
      <c r="EH430" s="88"/>
      <c r="EI430" s="88"/>
      <c r="EJ430" s="88"/>
      <c r="EK430" s="88"/>
      <c r="EL430" s="88"/>
    </row>
    <row r="431" spans="1:142" ht="14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88"/>
      <c r="EK431" s="88"/>
      <c r="EL431" s="88"/>
    </row>
    <row r="432" spans="1:142" ht="14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P432" s="88"/>
      <c r="DQ432" s="88"/>
      <c r="DR432" s="88"/>
      <c r="DS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  <c r="EE432" s="88"/>
      <c r="EF432" s="88"/>
      <c r="EG432" s="88"/>
      <c r="EH432" s="88"/>
      <c r="EI432" s="88"/>
      <c r="EJ432" s="88"/>
      <c r="EK432" s="88"/>
      <c r="EL432" s="88"/>
    </row>
    <row r="433" spans="1:142" ht="14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88"/>
      <c r="EK433" s="88"/>
      <c r="EL433" s="88"/>
    </row>
    <row r="434" spans="1:142" ht="14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88"/>
      <c r="EK434" s="88"/>
      <c r="EL434" s="88"/>
    </row>
    <row r="435" spans="1:142" ht="14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88"/>
      <c r="EK435" s="88"/>
      <c r="EL435" s="88"/>
    </row>
    <row r="436" spans="1:142" ht="14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88"/>
      <c r="EK436" s="88"/>
      <c r="EL436" s="88"/>
    </row>
    <row r="437" spans="1:142" ht="14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P437" s="88"/>
      <c r="DQ437" s="88"/>
      <c r="DR437" s="88"/>
      <c r="DS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  <c r="EE437" s="88"/>
      <c r="EF437" s="88"/>
      <c r="EG437" s="88"/>
      <c r="EH437" s="88"/>
      <c r="EI437" s="88"/>
      <c r="EJ437" s="88"/>
      <c r="EK437" s="88"/>
      <c r="EL437" s="88"/>
    </row>
    <row r="438" spans="1:142" ht="14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88"/>
      <c r="EK438" s="88"/>
      <c r="EL438" s="88"/>
    </row>
    <row r="439" spans="1:142" ht="14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88"/>
      <c r="EK439" s="88"/>
      <c r="EL439" s="88"/>
    </row>
    <row r="440" spans="1:142" ht="14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88"/>
      <c r="EK440" s="88"/>
      <c r="EL440" s="88"/>
    </row>
    <row r="441" spans="1:142" ht="14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P441" s="88"/>
      <c r="DQ441" s="88"/>
      <c r="DR441" s="88"/>
      <c r="DS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  <c r="EE441" s="88"/>
      <c r="EF441" s="88"/>
      <c r="EG441" s="88"/>
      <c r="EH441" s="88"/>
      <c r="EI441" s="88"/>
      <c r="EJ441" s="88"/>
      <c r="EK441" s="88"/>
      <c r="EL441" s="88"/>
    </row>
    <row r="442" spans="1:142" ht="14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P442" s="88"/>
      <c r="DQ442" s="88"/>
      <c r="DR442" s="88"/>
      <c r="DS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  <c r="EE442" s="88"/>
      <c r="EF442" s="88"/>
      <c r="EG442" s="88"/>
      <c r="EH442" s="88"/>
      <c r="EI442" s="88"/>
      <c r="EJ442" s="88"/>
      <c r="EK442" s="88"/>
      <c r="EL442" s="88"/>
    </row>
    <row r="443" spans="1:142" ht="14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P443" s="88"/>
      <c r="DQ443" s="88"/>
      <c r="DR443" s="88"/>
      <c r="DS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  <c r="EE443" s="88"/>
      <c r="EF443" s="88"/>
      <c r="EG443" s="88"/>
      <c r="EH443" s="88"/>
      <c r="EI443" s="88"/>
      <c r="EJ443" s="88"/>
      <c r="EK443" s="88"/>
      <c r="EL443" s="88"/>
    </row>
    <row r="444" spans="1:142" ht="14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CX444" s="88"/>
      <c r="CY444" s="88"/>
      <c r="CZ444" s="88"/>
      <c r="DA444" s="88"/>
      <c r="DB444" s="88"/>
      <c r="DC444" s="88"/>
      <c r="DD444" s="88"/>
      <c r="DE444" s="88"/>
      <c r="DF444" s="88"/>
      <c r="DG444" s="88"/>
      <c r="DH444" s="88"/>
      <c r="DI444" s="88"/>
      <c r="DJ444" s="88"/>
      <c r="DK444" s="88"/>
      <c r="DL444" s="88"/>
      <c r="DM444" s="88"/>
      <c r="DN444" s="88"/>
      <c r="DO444" s="88"/>
      <c r="DP444" s="88"/>
      <c r="DQ444" s="88"/>
      <c r="DR444" s="88"/>
      <c r="DS444" s="88"/>
      <c r="DT444" s="88"/>
      <c r="DU444" s="88"/>
      <c r="DV444" s="88"/>
      <c r="DW444" s="88"/>
      <c r="DX444" s="88"/>
      <c r="DY444" s="88"/>
      <c r="DZ444" s="88"/>
      <c r="EA444" s="88"/>
      <c r="EB444" s="88"/>
      <c r="EC444" s="88"/>
      <c r="ED444" s="88"/>
      <c r="EE444" s="88"/>
      <c r="EF444" s="88"/>
      <c r="EG444" s="88"/>
      <c r="EH444" s="88"/>
      <c r="EI444" s="88"/>
      <c r="EJ444" s="88"/>
      <c r="EK444" s="88"/>
      <c r="EL444" s="88"/>
    </row>
    <row r="445" spans="1:142" ht="14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CX445" s="88"/>
      <c r="CY445" s="88"/>
      <c r="CZ445" s="88"/>
      <c r="DA445" s="88"/>
      <c r="DB445" s="88"/>
      <c r="DC445" s="88"/>
      <c r="DD445" s="88"/>
      <c r="DE445" s="88"/>
      <c r="DF445" s="88"/>
      <c r="DG445" s="88"/>
      <c r="DH445" s="88"/>
      <c r="DI445" s="88"/>
      <c r="DJ445" s="88"/>
      <c r="DK445" s="88"/>
      <c r="DL445" s="88"/>
      <c r="DM445" s="88"/>
      <c r="DN445" s="88"/>
      <c r="DO445" s="88"/>
      <c r="DP445" s="88"/>
      <c r="DQ445" s="88"/>
      <c r="DR445" s="88"/>
      <c r="DS445" s="88"/>
      <c r="DT445" s="88"/>
      <c r="DU445" s="88"/>
      <c r="DV445" s="88"/>
      <c r="DW445" s="88"/>
      <c r="DX445" s="88"/>
      <c r="DY445" s="88"/>
      <c r="DZ445" s="88"/>
      <c r="EA445" s="88"/>
      <c r="EB445" s="88"/>
      <c r="EC445" s="88"/>
      <c r="ED445" s="88"/>
      <c r="EE445" s="88"/>
      <c r="EF445" s="88"/>
      <c r="EG445" s="88"/>
      <c r="EH445" s="88"/>
      <c r="EI445" s="88"/>
      <c r="EJ445" s="88"/>
      <c r="EK445" s="88"/>
      <c r="EL445" s="88"/>
    </row>
    <row r="446" spans="1:142" ht="14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P446" s="88"/>
      <c r="DQ446" s="88"/>
      <c r="DR446" s="88"/>
      <c r="DS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  <c r="EE446" s="88"/>
      <c r="EF446" s="88"/>
      <c r="EG446" s="88"/>
      <c r="EH446" s="88"/>
      <c r="EI446" s="88"/>
      <c r="EJ446" s="88"/>
      <c r="EK446" s="88"/>
      <c r="EL446" s="88"/>
    </row>
    <row r="447" spans="1:142" ht="14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P447" s="88"/>
      <c r="DQ447" s="88"/>
      <c r="DR447" s="88"/>
      <c r="DS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  <c r="EE447" s="88"/>
      <c r="EF447" s="88"/>
      <c r="EG447" s="88"/>
      <c r="EH447" s="88"/>
      <c r="EI447" s="88"/>
      <c r="EJ447" s="88"/>
      <c r="EK447" s="88"/>
      <c r="EL447" s="88"/>
    </row>
    <row r="448" spans="1:142" ht="14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CX448" s="88"/>
      <c r="CY448" s="88"/>
      <c r="CZ448" s="88"/>
      <c r="DA448" s="88"/>
      <c r="DB448" s="88"/>
      <c r="DC448" s="88"/>
      <c r="DD448" s="88"/>
      <c r="DE448" s="88"/>
      <c r="DF448" s="88"/>
      <c r="DG448" s="88"/>
      <c r="DH448" s="88"/>
      <c r="DI448" s="88"/>
      <c r="DJ448" s="88"/>
      <c r="DK448" s="88"/>
      <c r="DL448" s="88"/>
      <c r="DM448" s="88"/>
      <c r="DN448" s="88"/>
      <c r="DO448" s="88"/>
      <c r="DP448" s="88"/>
      <c r="DQ448" s="88"/>
      <c r="DR448" s="88"/>
      <c r="DS448" s="88"/>
      <c r="DT448" s="88"/>
      <c r="DU448" s="88"/>
      <c r="DV448" s="88"/>
      <c r="DW448" s="88"/>
      <c r="DX448" s="88"/>
      <c r="DY448" s="88"/>
      <c r="DZ448" s="88"/>
      <c r="EA448" s="88"/>
      <c r="EB448" s="88"/>
      <c r="EC448" s="88"/>
      <c r="ED448" s="88"/>
      <c r="EE448" s="88"/>
      <c r="EF448" s="88"/>
      <c r="EG448" s="88"/>
      <c r="EH448" s="88"/>
      <c r="EI448" s="88"/>
      <c r="EJ448" s="88"/>
      <c r="EK448" s="88"/>
      <c r="EL448" s="88"/>
    </row>
    <row r="449" spans="1:142" ht="14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P449" s="88"/>
      <c r="DQ449" s="88"/>
      <c r="DR449" s="88"/>
      <c r="DS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  <c r="EE449" s="88"/>
      <c r="EF449" s="88"/>
      <c r="EG449" s="88"/>
      <c r="EH449" s="88"/>
      <c r="EI449" s="88"/>
      <c r="EJ449" s="88"/>
      <c r="EK449" s="88"/>
      <c r="EL449" s="88"/>
    </row>
    <row r="450" spans="1:142" ht="14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CX450" s="88"/>
      <c r="CY450" s="88"/>
      <c r="CZ450" s="88"/>
      <c r="DA450" s="88"/>
      <c r="DB450" s="88"/>
      <c r="DC450" s="88"/>
      <c r="DD450" s="88"/>
      <c r="DE450" s="88"/>
      <c r="DF450" s="88"/>
      <c r="DG450" s="88"/>
      <c r="DH450" s="88"/>
      <c r="DI450" s="88"/>
      <c r="DJ450" s="88"/>
      <c r="DK450" s="88"/>
      <c r="DL450" s="88"/>
      <c r="DM450" s="88"/>
      <c r="DN450" s="88"/>
      <c r="DO450" s="88"/>
      <c r="DP450" s="88"/>
      <c r="DQ450" s="88"/>
      <c r="DR450" s="88"/>
      <c r="DS450" s="88"/>
      <c r="DT450" s="88"/>
      <c r="DU450" s="88"/>
      <c r="DV450" s="88"/>
      <c r="DW450" s="88"/>
      <c r="DX450" s="88"/>
      <c r="DY450" s="88"/>
      <c r="DZ450" s="88"/>
      <c r="EA450" s="88"/>
      <c r="EB450" s="88"/>
      <c r="EC450" s="88"/>
      <c r="ED450" s="88"/>
      <c r="EE450" s="88"/>
      <c r="EF450" s="88"/>
      <c r="EG450" s="88"/>
      <c r="EH450" s="88"/>
      <c r="EI450" s="88"/>
      <c r="EJ450" s="88"/>
      <c r="EK450" s="88"/>
      <c r="EL450" s="88"/>
    </row>
    <row r="451" spans="1:142" ht="14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P451" s="88"/>
      <c r="DQ451" s="88"/>
      <c r="DR451" s="88"/>
      <c r="DS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  <c r="EE451" s="88"/>
      <c r="EF451" s="88"/>
      <c r="EG451" s="88"/>
      <c r="EH451" s="88"/>
      <c r="EI451" s="88"/>
      <c r="EJ451" s="88"/>
      <c r="EK451" s="88"/>
      <c r="EL451" s="88"/>
    </row>
    <row r="452" spans="1:142" ht="14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P452" s="88"/>
      <c r="DQ452" s="88"/>
      <c r="DR452" s="88"/>
      <c r="DS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  <c r="EE452" s="88"/>
      <c r="EF452" s="88"/>
      <c r="EG452" s="88"/>
      <c r="EH452" s="88"/>
      <c r="EI452" s="88"/>
      <c r="EJ452" s="88"/>
      <c r="EK452" s="88"/>
      <c r="EL452" s="88"/>
    </row>
    <row r="453" spans="1:142" ht="14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CX453" s="88"/>
      <c r="CY453" s="88"/>
      <c r="CZ453" s="88"/>
      <c r="DA453" s="88"/>
      <c r="DB453" s="88"/>
      <c r="DC453" s="88"/>
      <c r="DD453" s="88"/>
      <c r="DE453" s="88"/>
      <c r="DF453" s="88"/>
      <c r="DG453" s="88"/>
      <c r="DH453" s="88"/>
      <c r="DI453" s="88"/>
      <c r="DJ453" s="88"/>
      <c r="DK453" s="88"/>
      <c r="DL453" s="88"/>
      <c r="DM453" s="88"/>
      <c r="DN453" s="88"/>
      <c r="DO453" s="88"/>
      <c r="DP453" s="88"/>
      <c r="DQ453" s="88"/>
      <c r="DR453" s="88"/>
      <c r="DS453" s="88"/>
      <c r="DT453" s="88"/>
      <c r="DU453" s="88"/>
      <c r="DV453" s="88"/>
      <c r="DW453" s="88"/>
      <c r="DX453" s="88"/>
      <c r="DY453" s="88"/>
      <c r="DZ453" s="88"/>
      <c r="EA453" s="88"/>
      <c r="EB453" s="88"/>
      <c r="EC453" s="88"/>
      <c r="ED453" s="88"/>
      <c r="EE453" s="88"/>
      <c r="EF453" s="88"/>
      <c r="EG453" s="88"/>
      <c r="EH453" s="88"/>
      <c r="EI453" s="88"/>
      <c r="EJ453" s="88"/>
      <c r="EK453" s="88"/>
      <c r="EL453" s="88"/>
    </row>
    <row r="454" spans="1:142" ht="14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P454" s="88"/>
      <c r="DQ454" s="88"/>
      <c r="DR454" s="88"/>
      <c r="DS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  <c r="EE454" s="88"/>
      <c r="EF454" s="88"/>
      <c r="EG454" s="88"/>
      <c r="EH454" s="88"/>
      <c r="EI454" s="88"/>
      <c r="EJ454" s="88"/>
      <c r="EK454" s="88"/>
      <c r="EL454" s="88"/>
    </row>
    <row r="455" spans="1:142" ht="14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P455" s="88"/>
      <c r="DQ455" s="88"/>
      <c r="DR455" s="88"/>
      <c r="DS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  <c r="EE455" s="88"/>
      <c r="EF455" s="88"/>
      <c r="EG455" s="88"/>
      <c r="EH455" s="88"/>
      <c r="EI455" s="88"/>
      <c r="EJ455" s="88"/>
      <c r="EK455" s="88"/>
      <c r="EL455" s="88"/>
    </row>
    <row r="456" spans="1:142" ht="14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5"/>
      <c r="CB456" s="75"/>
      <c r="CC456" s="75"/>
      <c r="CD456" s="75"/>
      <c r="CE456" s="75"/>
      <c r="CF456" s="75"/>
      <c r="CG456" s="75"/>
      <c r="CH456" s="75"/>
      <c r="CI456" s="75"/>
      <c r="CJ456" s="75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P456" s="88"/>
      <c r="DQ456" s="88"/>
      <c r="DR456" s="88"/>
      <c r="DS456" s="88"/>
      <c r="DT456" s="88"/>
      <c r="DU456" s="88"/>
      <c r="DV456" s="88"/>
      <c r="DW456" s="88"/>
      <c r="DX456" s="88"/>
      <c r="DY456" s="88"/>
      <c r="DZ456" s="88"/>
      <c r="EA456" s="88"/>
      <c r="EB456" s="88"/>
      <c r="EC456" s="88"/>
      <c r="ED456" s="88"/>
      <c r="EE456" s="88"/>
      <c r="EF456" s="88"/>
      <c r="EG456" s="88"/>
      <c r="EH456" s="88"/>
      <c r="EI456" s="88"/>
      <c r="EJ456" s="88"/>
      <c r="EK456" s="88"/>
      <c r="EL456" s="88"/>
    </row>
    <row r="457" spans="1:142" ht="14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5"/>
      <c r="CB457" s="75"/>
      <c r="CC457" s="75"/>
      <c r="CD457" s="75"/>
      <c r="CE457" s="75"/>
      <c r="CF457" s="75"/>
      <c r="CG457" s="75"/>
      <c r="CH457" s="75"/>
      <c r="CI457" s="75"/>
      <c r="CJ457" s="75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88"/>
      <c r="EK457" s="88"/>
      <c r="EL457" s="88"/>
    </row>
    <row r="458" spans="1:142" ht="14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  <c r="EE458" s="88"/>
      <c r="EF458" s="88"/>
      <c r="EG458" s="88"/>
      <c r="EH458" s="88"/>
      <c r="EI458" s="88"/>
      <c r="EJ458" s="88"/>
      <c r="EK458" s="88"/>
      <c r="EL458" s="88"/>
    </row>
    <row r="459" spans="1:142" ht="14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P459" s="88"/>
      <c r="DQ459" s="88"/>
      <c r="DR459" s="88"/>
      <c r="DS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  <c r="EE459" s="88"/>
      <c r="EF459" s="88"/>
      <c r="EG459" s="88"/>
      <c r="EH459" s="88"/>
      <c r="EI459" s="88"/>
      <c r="EJ459" s="88"/>
      <c r="EK459" s="88"/>
      <c r="EL459" s="88"/>
    </row>
    <row r="460" spans="1:142" ht="14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5"/>
      <c r="CB460" s="75"/>
      <c r="CC460" s="75"/>
      <c r="CD460" s="75"/>
      <c r="CE460" s="75"/>
      <c r="CF460" s="75"/>
      <c r="CG460" s="75"/>
      <c r="CH460" s="75"/>
      <c r="CI460" s="75"/>
      <c r="CJ460" s="75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CX460" s="88"/>
      <c r="CY460" s="88"/>
      <c r="CZ460" s="88"/>
      <c r="DA460" s="88"/>
      <c r="DB460" s="88"/>
      <c r="DC460" s="88"/>
      <c r="DD460" s="88"/>
      <c r="DE460" s="88"/>
      <c r="DF460" s="88"/>
      <c r="DG460" s="88"/>
      <c r="DH460" s="88"/>
      <c r="DI460" s="88"/>
      <c r="DJ460" s="88"/>
      <c r="DK460" s="88"/>
      <c r="DL460" s="88"/>
      <c r="DM460" s="88"/>
      <c r="DN460" s="88"/>
      <c r="DO460" s="88"/>
      <c r="DP460" s="88"/>
      <c r="DQ460" s="88"/>
      <c r="DR460" s="88"/>
      <c r="DS460" s="88"/>
      <c r="DT460" s="88"/>
      <c r="DU460" s="88"/>
      <c r="DV460" s="88"/>
      <c r="DW460" s="88"/>
      <c r="DX460" s="88"/>
      <c r="DY460" s="88"/>
      <c r="DZ460" s="88"/>
      <c r="EA460" s="88"/>
      <c r="EB460" s="88"/>
      <c r="EC460" s="88"/>
      <c r="ED460" s="88"/>
      <c r="EE460" s="88"/>
      <c r="EF460" s="88"/>
      <c r="EG460" s="88"/>
      <c r="EH460" s="88"/>
      <c r="EI460" s="88"/>
      <c r="EJ460" s="88"/>
      <c r="EK460" s="88"/>
      <c r="EL460" s="88"/>
    </row>
    <row r="461" spans="1:142" ht="14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5"/>
      <c r="CB461" s="75"/>
      <c r="CC461" s="75"/>
      <c r="CD461" s="75"/>
      <c r="CE461" s="75"/>
      <c r="CF461" s="75"/>
      <c r="CG461" s="75"/>
      <c r="CH461" s="75"/>
      <c r="CI461" s="75"/>
      <c r="CJ461" s="75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  <c r="EE461" s="88"/>
      <c r="EF461" s="88"/>
      <c r="EG461" s="88"/>
      <c r="EH461" s="88"/>
      <c r="EI461" s="88"/>
      <c r="EJ461" s="88"/>
      <c r="EK461" s="88"/>
      <c r="EL461" s="88"/>
    </row>
    <row r="462" spans="1:142" ht="14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5"/>
      <c r="CB462" s="75"/>
      <c r="CC462" s="75"/>
      <c r="CD462" s="75"/>
      <c r="CE462" s="75"/>
      <c r="CF462" s="75"/>
      <c r="CG462" s="75"/>
      <c r="CH462" s="75"/>
      <c r="CI462" s="75"/>
      <c r="CJ462" s="75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CX462" s="88"/>
      <c r="CY462" s="88"/>
      <c r="CZ462" s="88"/>
      <c r="DA462" s="88"/>
      <c r="DB462" s="88"/>
      <c r="DC462" s="88"/>
      <c r="DD462" s="88"/>
      <c r="DE462" s="88"/>
      <c r="DF462" s="88"/>
      <c r="DG462" s="88"/>
      <c r="DH462" s="88"/>
      <c r="DI462" s="88"/>
      <c r="DJ462" s="88"/>
      <c r="DK462" s="88"/>
      <c r="DL462" s="88"/>
      <c r="DM462" s="88"/>
      <c r="DN462" s="88"/>
      <c r="DO462" s="88"/>
      <c r="DP462" s="88"/>
      <c r="DQ462" s="88"/>
      <c r="DR462" s="88"/>
      <c r="DS462" s="88"/>
      <c r="DT462" s="88"/>
      <c r="DU462" s="88"/>
      <c r="DV462" s="88"/>
      <c r="DW462" s="88"/>
      <c r="DX462" s="88"/>
      <c r="DY462" s="88"/>
      <c r="DZ462" s="88"/>
      <c r="EA462" s="88"/>
      <c r="EB462" s="88"/>
      <c r="EC462" s="88"/>
      <c r="ED462" s="88"/>
      <c r="EE462" s="88"/>
      <c r="EF462" s="88"/>
      <c r="EG462" s="88"/>
      <c r="EH462" s="88"/>
      <c r="EI462" s="88"/>
      <c r="EJ462" s="88"/>
      <c r="EK462" s="88"/>
      <c r="EL462" s="88"/>
    </row>
    <row r="463" spans="1:142" ht="14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88"/>
      <c r="EK463" s="88"/>
      <c r="EL463" s="88"/>
    </row>
    <row r="464" spans="1:142" ht="14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  <c r="EE464" s="88"/>
      <c r="EF464" s="88"/>
      <c r="EG464" s="88"/>
      <c r="EH464" s="88"/>
      <c r="EI464" s="88"/>
      <c r="EJ464" s="88"/>
      <c r="EK464" s="88"/>
      <c r="EL464" s="88"/>
    </row>
    <row r="465" spans="1:142" ht="14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5"/>
      <c r="CB465" s="75"/>
      <c r="CC465" s="75"/>
      <c r="CD465" s="75"/>
      <c r="CE465" s="75"/>
      <c r="CF465" s="75"/>
      <c r="CG465" s="75"/>
      <c r="CH465" s="75"/>
      <c r="CI465" s="75"/>
      <c r="CJ465" s="75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P465" s="88"/>
      <c r="DQ465" s="88"/>
      <c r="DR465" s="88"/>
      <c r="DS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  <c r="EE465" s="88"/>
      <c r="EF465" s="88"/>
      <c r="EG465" s="88"/>
      <c r="EH465" s="88"/>
      <c r="EI465" s="88"/>
      <c r="EJ465" s="88"/>
      <c r="EK465" s="88"/>
      <c r="EL465" s="88"/>
    </row>
    <row r="466" spans="1:142" ht="14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P466" s="88"/>
      <c r="DQ466" s="88"/>
      <c r="DR466" s="88"/>
      <c r="DS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  <c r="EE466" s="88"/>
      <c r="EF466" s="88"/>
      <c r="EG466" s="88"/>
      <c r="EH466" s="88"/>
      <c r="EI466" s="88"/>
      <c r="EJ466" s="88"/>
      <c r="EK466" s="88"/>
      <c r="EL466" s="88"/>
    </row>
    <row r="467" spans="1:142" ht="14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8"/>
      <c r="CX467" s="88"/>
      <c r="CY467" s="88"/>
      <c r="CZ467" s="88"/>
      <c r="DA467" s="88"/>
      <c r="DB467" s="88"/>
      <c r="DC467" s="88"/>
      <c r="DD467" s="88"/>
      <c r="DE467" s="88"/>
      <c r="DF467" s="88"/>
      <c r="DG467" s="88"/>
      <c r="DH467" s="88"/>
      <c r="DI467" s="88"/>
      <c r="DJ467" s="88"/>
      <c r="DK467" s="88"/>
      <c r="DL467" s="88"/>
      <c r="DM467" s="88"/>
      <c r="DN467" s="88"/>
      <c r="DO467" s="88"/>
      <c r="DP467" s="88"/>
      <c r="DQ467" s="88"/>
      <c r="DR467" s="88"/>
      <c r="DS467" s="88"/>
      <c r="DT467" s="88"/>
      <c r="DU467" s="88"/>
      <c r="DV467" s="88"/>
      <c r="DW467" s="88"/>
      <c r="DX467" s="88"/>
      <c r="DY467" s="88"/>
      <c r="DZ467" s="88"/>
      <c r="EA467" s="88"/>
      <c r="EB467" s="88"/>
      <c r="EC467" s="88"/>
      <c r="ED467" s="88"/>
      <c r="EE467" s="88"/>
      <c r="EF467" s="88"/>
      <c r="EG467" s="88"/>
      <c r="EH467" s="88"/>
      <c r="EI467" s="88"/>
      <c r="EJ467" s="88"/>
      <c r="EK467" s="88"/>
      <c r="EL467" s="88"/>
    </row>
    <row r="468" spans="1:142" ht="14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CX468" s="88"/>
      <c r="CY468" s="88"/>
      <c r="CZ468" s="88"/>
      <c r="DA468" s="88"/>
      <c r="DB468" s="88"/>
      <c r="DC468" s="88"/>
      <c r="DD468" s="88"/>
      <c r="DE468" s="88"/>
      <c r="DF468" s="88"/>
      <c r="DG468" s="88"/>
      <c r="DH468" s="88"/>
      <c r="DI468" s="88"/>
      <c r="DJ468" s="88"/>
      <c r="DK468" s="88"/>
      <c r="DL468" s="88"/>
      <c r="DM468" s="88"/>
      <c r="DN468" s="88"/>
      <c r="DO468" s="88"/>
      <c r="DP468" s="88"/>
      <c r="DQ468" s="88"/>
      <c r="DR468" s="88"/>
      <c r="DS468" s="88"/>
      <c r="DT468" s="88"/>
      <c r="DU468" s="88"/>
      <c r="DV468" s="88"/>
      <c r="DW468" s="88"/>
      <c r="DX468" s="88"/>
      <c r="DY468" s="88"/>
      <c r="DZ468" s="88"/>
      <c r="EA468" s="88"/>
      <c r="EB468" s="88"/>
      <c r="EC468" s="88"/>
      <c r="ED468" s="88"/>
      <c r="EE468" s="88"/>
      <c r="EF468" s="88"/>
      <c r="EG468" s="88"/>
      <c r="EH468" s="88"/>
      <c r="EI468" s="88"/>
      <c r="EJ468" s="88"/>
      <c r="EK468" s="88"/>
      <c r="EL468" s="88"/>
    </row>
    <row r="469" spans="1:142" ht="14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5"/>
      <c r="CB469" s="75"/>
      <c r="CC469" s="75"/>
      <c r="CD469" s="75"/>
      <c r="CE469" s="75"/>
      <c r="CF469" s="75"/>
      <c r="CG469" s="75"/>
      <c r="CH469" s="75"/>
      <c r="CI469" s="75"/>
      <c r="CJ469" s="75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P469" s="88"/>
      <c r="DQ469" s="88"/>
      <c r="DR469" s="88"/>
      <c r="DS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  <c r="EE469" s="88"/>
      <c r="EF469" s="88"/>
      <c r="EG469" s="88"/>
      <c r="EH469" s="88"/>
      <c r="EI469" s="88"/>
      <c r="EJ469" s="88"/>
      <c r="EK469" s="88"/>
      <c r="EL469" s="88"/>
    </row>
    <row r="470" spans="1:142" ht="14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5"/>
      <c r="CB470" s="75"/>
      <c r="CC470" s="75"/>
      <c r="CD470" s="75"/>
      <c r="CE470" s="75"/>
      <c r="CF470" s="75"/>
      <c r="CG470" s="75"/>
      <c r="CH470" s="75"/>
      <c r="CI470" s="75"/>
      <c r="CJ470" s="75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88"/>
      <c r="EB470" s="88"/>
      <c r="EC470" s="88"/>
      <c r="ED470" s="88"/>
      <c r="EE470" s="88"/>
      <c r="EF470" s="88"/>
      <c r="EG470" s="88"/>
      <c r="EH470" s="88"/>
      <c r="EI470" s="88"/>
      <c r="EJ470" s="88"/>
      <c r="EK470" s="88"/>
      <c r="EL470" s="88"/>
    </row>
    <row r="471" spans="1:142" ht="14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CX471" s="88"/>
      <c r="CY471" s="88"/>
      <c r="CZ471" s="88"/>
      <c r="DA471" s="88"/>
      <c r="DB471" s="88"/>
      <c r="DC471" s="88"/>
      <c r="DD471" s="88"/>
      <c r="DE471" s="88"/>
      <c r="DF471" s="88"/>
      <c r="DG471" s="88"/>
      <c r="DH471" s="88"/>
      <c r="DI471" s="88"/>
      <c r="DJ471" s="88"/>
      <c r="DK471" s="88"/>
      <c r="DL471" s="88"/>
      <c r="DM471" s="88"/>
      <c r="DN471" s="88"/>
      <c r="DO471" s="88"/>
      <c r="DP471" s="88"/>
      <c r="DQ471" s="88"/>
      <c r="DR471" s="88"/>
      <c r="DS471" s="88"/>
      <c r="DT471" s="88"/>
      <c r="DU471" s="88"/>
      <c r="DV471" s="88"/>
      <c r="DW471" s="88"/>
      <c r="DX471" s="88"/>
      <c r="DY471" s="88"/>
      <c r="DZ471" s="88"/>
      <c r="EA471" s="88"/>
      <c r="EB471" s="88"/>
      <c r="EC471" s="88"/>
      <c r="ED471" s="88"/>
      <c r="EE471" s="88"/>
      <c r="EF471" s="88"/>
      <c r="EG471" s="88"/>
      <c r="EH471" s="88"/>
      <c r="EI471" s="88"/>
      <c r="EJ471" s="88"/>
      <c r="EK471" s="88"/>
      <c r="EL471" s="88"/>
    </row>
    <row r="472" spans="1:142" ht="14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CX472" s="88"/>
      <c r="CY472" s="88"/>
      <c r="CZ472" s="88"/>
      <c r="DA472" s="88"/>
      <c r="DB472" s="88"/>
      <c r="DC472" s="88"/>
      <c r="DD472" s="88"/>
      <c r="DE472" s="88"/>
      <c r="DF472" s="88"/>
      <c r="DG472" s="88"/>
      <c r="DH472" s="88"/>
      <c r="DI472" s="88"/>
      <c r="DJ472" s="88"/>
      <c r="DK472" s="88"/>
      <c r="DL472" s="88"/>
      <c r="DM472" s="88"/>
      <c r="DN472" s="88"/>
      <c r="DO472" s="88"/>
      <c r="DP472" s="88"/>
      <c r="DQ472" s="88"/>
      <c r="DR472" s="88"/>
      <c r="DS472" s="88"/>
      <c r="DT472" s="88"/>
      <c r="DU472" s="88"/>
      <c r="DV472" s="88"/>
      <c r="DW472" s="88"/>
      <c r="DX472" s="88"/>
      <c r="DY472" s="88"/>
      <c r="DZ472" s="88"/>
      <c r="EA472" s="88"/>
      <c r="EB472" s="88"/>
      <c r="EC472" s="88"/>
      <c r="ED472" s="88"/>
      <c r="EE472" s="88"/>
      <c r="EF472" s="88"/>
      <c r="EG472" s="88"/>
      <c r="EH472" s="88"/>
      <c r="EI472" s="88"/>
      <c r="EJ472" s="88"/>
      <c r="EK472" s="88"/>
      <c r="EL472" s="88"/>
    </row>
    <row r="473" spans="1:142" ht="14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  <c r="EF473" s="88"/>
      <c r="EG473" s="88"/>
      <c r="EH473" s="88"/>
      <c r="EI473" s="88"/>
      <c r="EJ473" s="88"/>
      <c r="EK473" s="88"/>
      <c r="EL473" s="88"/>
    </row>
    <row r="474" spans="1:142" ht="14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P474" s="88"/>
      <c r="DQ474" s="88"/>
      <c r="DR474" s="88"/>
      <c r="DS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  <c r="EE474" s="88"/>
      <c r="EF474" s="88"/>
      <c r="EG474" s="88"/>
      <c r="EH474" s="88"/>
      <c r="EI474" s="88"/>
      <c r="EJ474" s="88"/>
      <c r="EK474" s="88"/>
      <c r="EL474" s="88"/>
    </row>
    <row r="475" spans="1:142" ht="14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CX475" s="88"/>
      <c r="CY475" s="88"/>
      <c r="CZ475" s="88"/>
      <c r="DA475" s="88"/>
      <c r="DB475" s="88"/>
      <c r="DC475" s="88"/>
      <c r="DD475" s="88"/>
      <c r="DE475" s="88"/>
      <c r="DF475" s="88"/>
      <c r="DG475" s="88"/>
      <c r="DH475" s="88"/>
      <c r="DI475" s="88"/>
      <c r="DJ475" s="88"/>
      <c r="DK475" s="88"/>
      <c r="DL475" s="88"/>
      <c r="DM475" s="88"/>
      <c r="DN475" s="88"/>
      <c r="DO475" s="88"/>
      <c r="DP475" s="88"/>
      <c r="DQ475" s="88"/>
      <c r="DR475" s="88"/>
      <c r="DS475" s="88"/>
      <c r="DT475" s="88"/>
      <c r="DU475" s="88"/>
      <c r="DV475" s="88"/>
      <c r="DW475" s="88"/>
      <c r="DX475" s="88"/>
      <c r="DY475" s="88"/>
      <c r="DZ475" s="88"/>
      <c r="EA475" s="88"/>
      <c r="EB475" s="88"/>
      <c r="EC475" s="88"/>
      <c r="ED475" s="88"/>
      <c r="EE475" s="88"/>
      <c r="EF475" s="88"/>
      <c r="EG475" s="88"/>
      <c r="EH475" s="88"/>
      <c r="EI475" s="88"/>
      <c r="EJ475" s="88"/>
      <c r="EK475" s="88"/>
      <c r="EL475" s="88"/>
    </row>
    <row r="476" spans="1:142" ht="14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CX476" s="88"/>
      <c r="CY476" s="88"/>
      <c r="CZ476" s="88"/>
      <c r="DA476" s="88"/>
      <c r="DB476" s="88"/>
      <c r="DC476" s="88"/>
      <c r="DD476" s="88"/>
      <c r="DE476" s="88"/>
      <c r="DF476" s="88"/>
      <c r="DG476" s="88"/>
      <c r="DH476" s="88"/>
      <c r="DI476" s="88"/>
      <c r="DJ476" s="88"/>
      <c r="DK476" s="88"/>
      <c r="DL476" s="88"/>
      <c r="DM476" s="88"/>
      <c r="DN476" s="88"/>
      <c r="DO476" s="88"/>
      <c r="DP476" s="88"/>
      <c r="DQ476" s="88"/>
      <c r="DR476" s="88"/>
      <c r="DS476" s="88"/>
      <c r="DT476" s="88"/>
      <c r="DU476" s="88"/>
      <c r="DV476" s="88"/>
      <c r="DW476" s="88"/>
      <c r="DX476" s="88"/>
      <c r="DY476" s="88"/>
      <c r="DZ476" s="88"/>
      <c r="EA476" s="88"/>
      <c r="EB476" s="88"/>
      <c r="EC476" s="88"/>
      <c r="ED476" s="88"/>
      <c r="EE476" s="88"/>
      <c r="EF476" s="88"/>
      <c r="EG476" s="88"/>
      <c r="EH476" s="88"/>
      <c r="EI476" s="88"/>
      <c r="EJ476" s="88"/>
      <c r="EK476" s="88"/>
      <c r="EL476" s="88"/>
    </row>
    <row r="477" spans="1:142" ht="14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5"/>
      <c r="CB477" s="75"/>
      <c r="CC477" s="75"/>
      <c r="CD477" s="75"/>
      <c r="CE477" s="75"/>
      <c r="CF477" s="75"/>
      <c r="CG477" s="75"/>
      <c r="CH477" s="75"/>
      <c r="CI477" s="75"/>
      <c r="CJ477" s="75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CX477" s="88"/>
      <c r="CY477" s="88"/>
      <c r="CZ477" s="88"/>
      <c r="DA477" s="88"/>
      <c r="DB477" s="88"/>
      <c r="DC477" s="88"/>
      <c r="DD477" s="88"/>
      <c r="DE477" s="88"/>
      <c r="DF477" s="88"/>
      <c r="DG477" s="88"/>
      <c r="DH477" s="88"/>
      <c r="DI477" s="88"/>
      <c r="DJ477" s="88"/>
      <c r="DK477" s="88"/>
      <c r="DL477" s="88"/>
      <c r="DM477" s="88"/>
      <c r="DN477" s="88"/>
      <c r="DO477" s="88"/>
      <c r="DP477" s="88"/>
      <c r="DQ477" s="88"/>
      <c r="DR477" s="88"/>
      <c r="DS477" s="88"/>
      <c r="DT477" s="88"/>
      <c r="DU477" s="88"/>
      <c r="DV477" s="88"/>
      <c r="DW477" s="88"/>
      <c r="DX477" s="88"/>
      <c r="DY477" s="88"/>
      <c r="DZ477" s="88"/>
      <c r="EA477" s="88"/>
      <c r="EB477" s="88"/>
      <c r="EC477" s="88"/>
      <c r="ED477" s="88"/>
      <c r="EE477" s="88"/>
      <c r="EF477" s="88"/>
      <c r="EG477" s="88"/>
      <c r="EH477" s="88"/>
      <c r="EI477" s="88"/>
      <c r="EJ477" s="88"/>
      <c r="EK477" s="88"/>
      <c r="EL477" s="88"/>
    </row>
    <row r="478" spans="1:142" ht="14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5"/>
      <c r="CB478" s="75"/>
      <c r="CC478" s="75"/>
      <c r="CD478" s="75"/>
      <c r="CE478" s="75"/>
      <c r="CF478" s="75"/>
      <c r="CG478" s="75"/>
      <c r="CH478" s="75"/>
      <c r="CI478" s="75"/>
      <c r="CJ478" s="75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  <c r="EE478" s="88"/>
      <c r="EF478" s="88"/>
      <c r="EG478" s="88"/>
      <c r="EH478" s="88"/>
      <c r="EI478" s="88"/>
      <c r="EJ478" s="88"/>
      <c r="EK478" s="88"/>
      <c r="EL478" s="88"/>
    </row>
    <row r="479" spans="1:142" ht="14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5"/>
      <c r="CB479" s="75"/>
      <c r="CC479" s="75"/>
      <c r="CD479" s="75"/>
      <c r="CE479" s="75"/>
      <c r="CF479" s="75"/>
      <c r="CG479" s="75"/>
      <c r="CH479" s="75"/>
      <c r="CI479" s="75"/>
      <c r="CJ479" s="75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P479" s="88"/>
      <c r="DQ479" s="88"/>
      <c r="DR479" s="88"/>
      <c r="DS479" s="88"/>
      <c r="DT479" s="88"/>
      <c r="DU479" s="88"/>
      <c r="DV479" s="88"/>
      <c r="DW479" s="88"/>
      <c r="DX479" s="88"/>
      <c r="DY479" s="88"/>
      <c r="DZ479" s="88"/>
      <c r="EA479" s="88"/>
      <c r="EB479" s="88"/>
      <c r="EC479" s="88"/>
      <c r="ED479" s="88"/>
      <c r="EE479" s="88"/>
      <c r="EF479" s="88"/>
      <c r="EG479" s="88"/>
      <c r="EH479" s="88"/>
      <c r="EI479" s="88"/>
      <c r="EJ479" s="88"/>
      <c r="EK479" s="88"/>
      <c r="EL479" s="88"/>
    </row>
    <row r="480" spans="1:142" ht="14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P480" s="88"/>
      <c r="DQ480" s="88"/>
      <c r="DR480" s="88"/>
      <c r="DS480" s="88"/>
      <c r="DT480" s="88"/>
      <c r="DU480" s="88"/>
      <c r="DV480" s="88"/>
      <c r="DW480" s="88"/>
      <c r="DX480" s="88"/>
      <c r="DY480" s="88"/>
      <c r="DZ480" s="88"/>
      <c r="EA480" s="88"/>
      <c r="EB480" s="88"/>
      <c r="EC480" s="88"/>
      <c r="ED480" s="88"/>
      <c r="EE480" s="88"/>
      <c r="EF480" s="88"/>
      <c r="EG480" s="88"/>
      <c r="EH480" s="88"/>
      <c r="EI480" s="88"/>
      <c r="EJ480" s="88"/>
      <c r="EK480" s="88"/>
      <c r="EL480" s="88"/>
    </row>
    <row r="481" spans="1:142" ht="14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88"/>
      <c r="EL481" s="88"/>
    </row>
    <row r="482" spans="1:142" ht="14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  <c r="EE482" s="88"/>
      <c r="EF482" s="88"/>
      <c r="EG482" s="88"/>
      <c r="EH482" s="88"/>
      <c r="EI482" s="88"/>
      <c r="EJ482" s="88"/>
      <c r="EK482" s="88"/>
      <c r="EL482" s="88"/>
    </row>
    <row r="483" spans="1:142" ht="14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  <c r="EE483" s="88"/>
      <c r="EF483" s="88"/>
      <c r="EG483" s="88"/>
      <c r="EH483" s="88"/>
      <c r="EI483" s="88"/>
      <c r="EJ483" s="88"/>
      <c r="EK483" s="88"/>
      <c r="EL483" s="88"/>
    </row>
    <row r="484" spans="1:142" ht="14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5"/>
      <c r="CB484" s="75"/>
      <c r="CC484" s="75"/>
      <c r="CD484" s="75"/>
      <c r="CE484" s="75"/>
      <c r="CF484" s="75"/>
      <c r="CG484" s="75"/>
      <c r="CH484" s="75"/>
      <c r="CI484" s="75"/>
      <c r="CJ484" s="75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CX484" s="88"/>
      <c r="CY484" s="88"/>
      <c r="CZ484" s="88"/>
      <c r="DA484" s="88"/>
      <c r="DB484" s="88"/>
      <c r="DC484" s="88"/>
      <c r="DD484" s="88"/>
      <c r="DE484" s="88"/>
      <c r="DF484" s="88"/>
      <c r="DG484" s="88"/>
      <c r="DH484" s="88"/>
      <c r="DI484" s="88"/>
      <c r="DJ484" s="88"/>
      <c r="DK484" s="88"/>
      <c r="DL484" s="88"/>
      <c r="DM484" s="88"/>
      <c r="DN484" s="88"/>
      <c r="DO484" s="88"/>
      <c r="DP484" s="88"/>
      <c r="DQ484" s="88"/>
      <c r="DR484" s="88"/>
      <c r="DS484" s="88"/>
      <c r="DT484" s="88"/>
      <c r="DU484" s="88"/>
      <c r="DV484" s="88"/>
      <c r="DW484" s="88"/>
      <c r="DX484" s="88"/>
      <c r="DY484" s="88"/>
      <c r="DZ484" s="88"/>
      <c r="EA484" s="88"/>
      <c r="EB484" s="88"/>
      <c r="EC484" s="88"/>
      <c r="ED484" s="88"/>
      <c r="EE484" s="88"/>
      <c r="EF484" s="88"/>
      <c r="EG484" s="88"/>
      <c r="EH484" s="88"/>
      <c r="EI484" s="88"/>
      <c r="EJ484" s="88"/>
      <c r="EK484" s="88"/>
      <c r="EL484" s="88"/>
    </row>
    <row r="485" spans="1:142" ht="14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5"/>
      <c r="CB485" s="75"/>
      <c r="CC485" s="75"/>
      <c r="CD485" s="75"/>
      <c r="CE485" s="75"/>
      <c r="CF485" s="75"/>
      <c r="CG485" s="75"/>
      <c r="CH485" s="75"/>
      <c r="CI485" s="75"/>
      <c r="CJ485" s="75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  <c r="DX485" s="88"/>
      <c r="DY485" s="88"/>
      <c r="DZ485" s="88"/>
      <c r="EA485" s="88"/>
      <c r="EB485" s="88"/>
      <c r="EC485" s="88"/>
      <c r="ED485" s="88"/>
      <c r="EE485" s="88"/>
      <c r="EF485" s="88"/>
      <c r="EG485" s="88"/>
      <c r="EH485" s="88"/>
      <c r="EI485" s="88"/>
      <c r="EJ485" s="88"/>
      <c r="EK485" s="88"/>
      <c r="EL485" s="88"/>
    </row>
    <row r="486" spans="1:142" ht="14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5"/>
      <c r="CB486" s="75"/>
      <c r="CC486" s="75"/>
      <c r="CD486" s="75"/>
      <c r="CE486" s="75"/>
      <c r="CF486" s="75"/>
      <c r="CG486" s="75"/>
      <c r="CH486" s="75"/>
      <c r="CI486" s="75"/>
      <c r="CJ486" s="75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  <c r="DD486" s="88"/>
      <c r="DE486" s="88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P486" s="88"/>
      <c r="DQ486" s="88"/>
      <c r="DR486" s="88"/>
      <c r="DS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  <c r="EE486" s="88"/>
      <c r="EF486" s="88"/>
      <c r="EG486" s="88"/>
      <c r="EH486" s="88"/>
      <c r="EI486" s="88"/>
      <c r="EJ486" s="88"/>
      <c r="EK486" s="88"/>
      <c r="EL486" s="88"/>
    </row>
    <row r="487" spans="1:142" ht="14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5"/>
      <c r="CB487" s="75"/>
      <c r="CC487" s="75"/>
      <c r="CD487" s="75"/>
      <c r="CE487" s="75"/>
      <c r="CF487" s="75"/>
      <c r="CG487" s="75"/>
      <c r="CH487" s="75"/>
      <c r="CI487" s="75"/>
      <c r="CJ487" s="75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  <c r="DD487" s="88"/>
      <c r="DE487" s="88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P487" s="88"/>
      <c r="DQ487" s="88"/>
      <c r="DR487" s="88"/>
      <c r="DS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  <c r="EE487" s="88"/>
      <c r="EF487" s="88"/>
      <c r="EG487" s="88"/>
      <c r="EH487" s="88"/>
      <c r="EI487" s="88"/>
      <c r="EJ487" s="88"/>
      <c r="EK487" s="88"/>
      <c r="EL487" s="88"/>
    </row>
    <row r="488" spans="1:142" ht="14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5"/>
      <c r="CB488" s="75"/>
      <c r="CC488" s="75"/>
      <c r="CD488" s="75"/>
      <c r="CE488" s="75"/>
      <c r="CF488" s="75"/>
      <c r="CG488" s="75"/>
      <c r="CH488" s="75"/>
      <c r="CI488" s="75"/>
      <c r="CJ488" s="75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88"/>
      <c r="EL488" s="88"/>
    </row>
    <row r="489" spans="1:142" ht="14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5"/>
      <c r="CB489" s="75"/>
      <c r="CC489" s="75"/>
      <c r="CD489" s="75"/>
      <c r="CE489" s="75"/>
      <c r="CF489" s="75"/>
      <c r="CG489" s="75"/>
      <c r="CH489" s="75"/>
      <c r="CI489" s="75"/>
      <c r="CJ489" s="75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CX489" s="88"/>
      <c r="CY489" s="88"/>
      <c r="CZ489" s="88"/>
      <c r="DA489" s="88"/>
      <c r="DB489" s="88"/>
      <c r="DC489" s="88"/>
      <c r="DD489" s="88"/>
      <c r="DE489" s="88"/>
      <c r="DF489" s="88"/>
      <c r="DG489" s="88"/>
      <c r="DH489" s="88"/>
      <c r="DI489" s="88"/>
      <c r="DJ489" s="88"/>
      <c r="DK489" s="88"/>
      <c r="DL489" s="88"/>
      <c r="DM489" s="88"/>
      <c r="DN489" s="88"/>
      <c r="DO489" s="88"/>
      <c r="DP489" s="88"/>
      <c r="DQ489" s="88"/>
      <c r="DR489" s="88"/>
      <c r="DS489" s="88"/>
      <c r="DT489" s="88"/>
      <c r="DU489" s="88"/>
      <c r="DV489" s="88"/>
      <c r="DW489" s="88"/>
      <c r="DX489" s="88"/>
      <c r="DY489" s="88"/>
      <c r="DZ489" s="88"/>
      <c r="EA489" s="88"/>
      <c r="EB489" s="88"/>
      <c r="EC489" s="88"/>
      <c r="ED489" s="88"/>
      <c r="EE489" s="88"/>
      <c r="EF489" s="88"/>
      <c r="EG489" s="88"/>
      <c r="EH489" s="88"/>
      <c r="EI489" s="88"/>
      <c r="EJ489" s="88"/>
      <c r="EK489" s="88"/>
      <c r="EL489" s="88"/>
    </row>
    <row r="490" spans="1:142" ht="14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5"/>
      <c r="CB490" s="75"/>
      <c r="CC490" s="75"/>
      <c r="CD490" s="75"/>
      <c r="CE490" s="75"/>
      <c r="CF490" s="75"/>
      <c r="CG490" s="75"/>
      <c r="CH490" s="75"/>
      <c r="CI490" s="75"/>
      <c r="CJ490" s="75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P490" s="88"/>
      <c r="DQ490" s="88"/>
      <c r="DR490" s="88"/>
      <c r="DS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  <c r="EE490" s="88"/>
      <c r="EF490" s="88"/>
      <c r="EG490" s="88"/>
      <c r="EH490" s="88"/>
      <c r="EI490" s="88"/>
      <c r="EJ490" s="88"/>
      <c r="EK490" s="88"/>
      <c r="EL490" s="88"/>
    </row>
    <row r="491" spans="1:142" ht="14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5"/>
      <c r="CB491" s="75"/>
      <c r="CC491" s="75"/>
      <c r="CD491" s="75"/>
      <c r="CE491" s="75"/>
      <c r="CF491" s="75"/>
      <c r="CG491" s="75"/>
      <c r="CH491" s="75"/>
      <c r="CI491" s="75"/>
      <c r="CJ491" s="75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P491" s="88"/>
      <c r="DQ491" s="88"/>
      <c r="DR491" s="88"/>
      <c r="DS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  <c r="EE491" s="88"/>
      <c r="EF491" s="88"/>
      <c r="EG491" s="88"/>
      <c r="EH491" s="88"/>
      <c r="EI491" s="88"/>
      <c r="EJ491" s="88"/>
      <c r="EK491" s="88"/>
      <c r="EL491" s="88"/>
    </row>
    <row r="492" spans="1:142" ht="14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5"/>
      <c r="CB492" s="75"/>
      <c r="CC492" s="75"/>
      <c r="CD492" s="75"/>
      <c r="CE492" s="75"/>
      <c r="CF492" s="75"/>
      <c r="CG492" s="75"/>
      <c r="CH492" s="75"/>
      <c r="CI492" s="75"/>
      <c r="CJ492" s="75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  <c r="DD492" s="88"/>
      <c r="DE492" s="88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P492" s="88"/>
      <c r="DQ492" s="88"/>
      <c r="DR492" s="88"/>
      <c r="DS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  <c r="EE492" s="88"/>
      <c r="EF492" s="88"/>
      <c r="EG492" s="88"/>
      <c r="EH492" s="88"/>
      <c r="EI492" s="88"/>
      <c r="EJ492" s="88"/>
      <c r="EK492" s="88"/>
      <c r="EL492" s="88"/>
    </row>
    <row r="493" spans="1:142" ht="14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5"/>
      <c r="CB493" s="75"/>
      <c r="CC493" s="75"/>
      <c r="CD493" s="75"/>
      <c r="CE493" s="75"/>
      <c r="CF493" s="75"/>
      <c r="CG493" s="75"/>
      <c r="CH493" s="75"/>
      <c r="CI493" s="75"/>
      <c r="CJ493" s="75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  <c r="DD493" s="88"/>
      <c r="DE493" s="88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P493" s="88"/>
      <c r="DQ493" s="88"/>
      <c r="DR493" s="88"/>
      <c r="DS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  <c r="EE493" s="88"/>
      <c r="EF493" s="88"/>
      <c r="EG493" s="88"/>
      <c r="EH493" s="88"/>
      <c r="EI493" s="88"/>
      <c r="EJ493" s="88"/>
      <c r="EK493" s="88"/>
      <c r="EL493" s="88"/>
    </row>
    <row r="494" spans="1:142" ht="14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5"/>
      <c r="CB494" s="75"/>
      <c r="CC494" s="75"/>
      <c r="CD494" s="75"/>
      <c r="CE494" s="75"/>
      <c r="CF494" s="75"/>
      <c r="CG494" s="75"/>
      <c r="CH494" s="75"/>
      <c r="CI494" s="75"/>
      <c r="CJ494" s="75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CX494" s="88"/>
      <c r="CY494" s="88"/>
      <c r="CZ494" s="88"/>
      <c r="DA494" s="88"/>
      <c r="DB494" s="88"/>
      <c r="DC494" s="88"/>
      <c r="DD494" s="88"/>
      <c r="DE494" s="88"/>
      <c r="DF494" s="88"/>
      <c r="DG494" s="88"/>
      <c r="DH494" s="88"/>
      <c r="DI494" s="88"/>
      <c r="DJ494" s="88"/>
      <c r="DK494" s="88"/>
      <c r="DL494" s="88"/>
      <c r="DM494" s="88"/>
      <c r="DN494" s="88"/>
      <c r="DO494" s="88"/>
      <c r="DP494" s="88"/>
      <c r="DQ494" s="88"/>
      <c r="DR494" s="88"/>
      <c r="DS494" s="88"/>
      <c r="DT494" s="88"/>
      <c r="DU494" s="88"/>
      <c r="DV494" s="88"/>
      <c r="DW494" s="88"/>
      <c r="DX494" s="88"/>
      <c r="DY494" s="88"/>
      <c r="DZ494" s="88"/>
      <c r="EA494" s="88"/>
      <c r="EB494" s="88"/>
      <c r="EC494" s="88"/>
      <c r="ED494" s="88"/>
      <c r="EE494" s="88"/>
      <c r="EF494" s="88"/>
      <c r="EG494" s="88"/>
      <c r="EH494" s="88"/>
      <c r="EI494" s="88"/>
      <c r="EJ494" s="88"/>
      <c r="EK494" s="88"/>
      <c r="EL494" s="88"/>
    </row>
    <row r="495" spans="1:142" ht="14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5"/>
      <c r="CB495" s="75"/>
      <c r="CC495" s="75"/>
      <c r="CD495" s="75"/>
      <c r="CE495" s="75"/>
      <c r="CF495" s="75"/>
      <c r="CG495" s="75"/>
      <c r="CH495" s="75"/>
      <c r="CI495" s="75"/>
      <c r="CJ495" s="75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CX495" s="88"/>
      <c r="CY495" s="88"/>
      <c r="CZ495" s="88"/>
      <c r="DA495" s="88"/>
      <c r="DB495" s="88"/>
      <c r="DC495" s="88"/>
      <c r="DD495" s="88"/>
      <c r="DE495" s="88"/>
      <c r="DF495" s="88"/>
      <c r="DG495" s="88"/>
      <c r="DH495" s="88"/>
      <c r="DI495" s="88"/>
      <c r="DJ495" s="88"/>
      <c r="DK495" s="88"/>
      <c r="DL495" s="88"/>
      <c r="DM495" s="88"/>
      <c r="DN495" s="88"/>
      <c r="DO495" s="88"/>
      <c r="DP495" s="88"/>
      <c r="DQ495" s="88"/>
      <c r="DR495" s="88"/>
      <c r="DS495" s="88"/>
      <c r="DT495" s="88"/>
      <c r="DU495" s="88"/>
      <c r="DV495" s="88"/>
      <c r="DW495" s="88"/>
      <c r="DX495" s="88"/>
      <c r="DY495" s="88"/>
      <c r="DZ495" s="88"/>
      <c r="EA495" s="88"/>
      <c r="EB495" s="88"/>
      <c r="EC495" s="88"/>
      <c r="ED495" s="88"/>
      <c r="EE495" s="88"/>
      <c r="EF495" s="88"/>
      <c r="EG495" s="88"/>
      <c r="EH495" s="88"/>
      <c r="EI495" s="88"/>
      <c r="EJ495" s="88"/>
      <c r="EK495" s="88"/>
      <c r="EL495" s="88"/>
    </row>
    <row r="496" spans="1:142" ht="14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  <c r="DD496" s="88"/>
      <c r="DE496" s="88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P496" s="88"/>
      <c r="DQ496" s="88"/>
      <c r="DR496" s="88"/>
      <c r="DS496" s="88"/>
      <c r="DT496" s="88"/>
      <c r="DU496" s="88"/>
      <c r="DV496" s="88"/>
      <c r="DW496" s="88"/>
      <c r="DX496" s="88"/>
      <c r="DY496" s="88"/>
      <c r="DZ496" s="88"/>
      <c r="EA496" s="88"/>
      <c r="EB496" s="88"/>
      <c r="EC496" s="88"/>
      <c r="ED496" s="88"/>
      <c r="EE496" s="88"/>
      <c r="EF496" s="88"/>
      <c r="EG496" s="88"/>
      <c r="EH496" s="88"/>
      <c r="EI496" s="88"/>
      <c r="EJ496" s="88"/>
      <c r="EK496" s="88"/>
      <c r="EL496" s="88"/>
    </row>
    <row r="497" spans="1:142" ht="14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  <c r="DD497" s="88"/>
      <c r="DE497" s="88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P497" s="88"/>
      <c r="DQ497" s="88"/>
      <c r="DR497" s="88"/>
      <c r="DS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  <c r="EE497" s="88"/>
      <c r="EF497" s="88"/>
      <c r="EG497" s="88"/>
      <c r="EH497" s="88"/>
      <c r="EI497" s="88"/>
      <c r="EJ497" s="88"/>
      <c r="EK497" s="88"/>
      <c r="EL497" s="88"/>
    </row>
    <row r="498" spans="1:142" ht="14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CX498" s="88"/>
      <c r="CY498" s="88"/>
      <c r="CZ498" s="88"/>
      <c r="DA498" s="88"/>
      <c r="DB498" s="88"/>
      <c r="DC498" s="88"/>
      <c r="DD498" s="88"/>
      <c r="DE498" s="88"/>
      <c r="DF498" s="88"/>
      <c r="DG498" s="88"/>
      <c r="DH498" s="88"/>
      <c r="DI498" s="88"/>
      <c r="DJ498" s="88"/>
      <c r="DK498" s="88"/>
      <c r="DL498" s="88"/>
      <c r="DM498" s="88"/>
      <c r="DN498" s="88"/>
      <c r="DO498" s="88"/>
      <c r="DP498" s="88"/>
      <c r="DQ498" s="88"/>
      <c r="DR498" s="88"/>
      <c r="DS498" s="88"/>
      <c r="DT498" s="88"/>
      <c r="DU498" s="88"/>
      <c r="DV498" s="88"/>
      <c r="DW498" s="88"/>
      <c r="DX498" s="88"/>
      <c r="DY498" s="88"/>
      <c r="DZ498" s="88"/>
      <c r="EA498" s="88"/>
      <c r="EB498" s="88"/>
      <c r="EC498" s="88"/>
      <c r="ED498" s="88"/>
      <c r="EE498" s="88"/>
      <c r="EF498" s="88"/>
      <c r="EG498" s="88"/>
      <c r="EH498" s="88"/>
      <c r="EI498" s="88"/>
      <c r="EJ498" s="88"/>
      <c r="EK498" s="88"/>
      <c r="EL498" s="88"/>
    </row>
    <row r="499" spans="1:142" ht="14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CX499" s="88"/>
      <c r="CY499" s="88"/>
      <c r="CZ499" s="88"/>
      <c r="DA499" s="88"/>
      <c r="DB499" s="88"/>
      <c r="DC499" s="88"/>
      <c r="DD499" s="88"/>
      <c r="DE499" s="88"/>
      <c r="DF499" s="88"/>
      <c r="DG499" s="88"/>
      <c r="DH499" s="88"/>
      <c r="DI499" s="88"/>
      <c r="DJ499" s="88"/>
      <c r="DK499" s="88"/>
      <c r="DL499" s="88"/>
      <c r="DM499" s="88"/>
      <c r="DN499" s="88"/>
      <c r="DO499" s="88"/>
      <c r="DP499" s="88"/>
      <c r="DQ499" s="88"/>
      <c r="DR499" s="88"/>
      <c r="DS499" s="88"/>
      <c r="DT499" s="88"/>
      <c r="DU499" s="88"/>
      <c r="DV499" s="88"/>
      <c r="DW499" s="88"/>
      <c r="DX499" s="88"/>
      <c r="DY499" s="88"/>
      <c r="DZ499" s="88"/>
      <c r="EA499" s="88"/>
      <c r="EB499" s="88"/>
      <c r="EC499" s="88"/>
      <c r="ED499" s="88"/>
      <c r="EE499" s="88"/>
      <c r="EF499" s="88"/>
      <c r="EG499" s="88"/>
      <c r="EH499" s="88"/>
      <c r="EI499" s="88"/>
      <c r="EJ499" s="88"/>
      <c r="EK499" s="88"/>
      <c r="EL499" s="88"/>
    </row>
    <row r="500" spans="1:142" ht="14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5"/>
      <c r="CB500" s="75"/>
      <c r="CC500" s="75"/>
      <c r="CD500" s="75"/>
      <c r="CE500" s="75"/>
      <c r="CF500" s="75"/>
      <c r="CG500" s="75"/>
      <c r="CH500" s="75"/>
      <c r="CI500" s="75"/>
      <c r="CJ500" s="75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CX500" s="88"/>
      <c r="CY500" s="88"/>
      <c r="CZ500" s="88"/>
      <c r="DA500" s="88"/>
      <c r="DB500" s="88"/>
      <c r="DC500" s="88"/>
      <c r="DD500" s="88"/>
      <c r="DE500" s="88"/>
      <c r="DF500" s="88"/>
      <c r="DG500" s="88"/>
      <c r="DH500" s="88"/>
      <c r="DI500" s="88"/>
      <c r="DJ500" s="88"/>
      <c r="DK500" s="88"/>
      <c r="DL500" s="88"/>
      <c r="DM500" s="88"/>
      <c r="DN500" s="88"/>
      <c r="DO500" s="88"/>
      <c r="DP500" s="88"/>
      <c r="DQ500" s="88"/>
      <c r="DR500" s="88"/>
      <c r="DS500" s="88"/>
      <c r="DT500" s="88"/>
      <c r="DU500" s="88"/>
      <c r="DV500" s="88"/>
      <c r="DW500" s="88"/>
      <c r="DX500" s="88"/>
      <c r="DY500" s="88"/>
      <c r="DZ500" s="88"/>
      <c r="EA500" s="88"/>
      <c r="EB500" s="88"/>
      <c r="EC500" s="88"/>
      <c r="ED500" s="88"/>
      <c r="EE500" s="88"/>
      <c r="EF500" s="88"/>
      <c r="EG500" s="88"/>
      <c r="EH500" s="88"/>
      <c r="EI500" s="88"/>
      <c r="EJ500" s="88"/>
      <c r="EK500" s="88"/>
      <c r="EL500" s="88"/>
    </row>
    <row r="501" spans="1:142" ht="14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5"/>
      <c r="CB501" s="75"/>
      <c r="CC501" s="75"/>
      <c r="CD501" s="75"/>
      <c r="CE501" s="75"/>
      <c r="CF501" s="75"/>
      <c r="CG501" s="75"/>
      <c r="CH501" s="75"/>
      <c r="CI501" s="75"/>
      <c r="CJ501" s="75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  <c r="DD501" s="88"/>
      <c r="DE501" s="88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P501" s="88"/>
      <c r="DQ501" s="88"/>
      <c r="DR501" s="88"/>
      <c r="DS501" s="88"/>
      <c r="DT501" s="88"/>
      <c r="DU501" s="88"/>
      <c r="DV501" s="88"/>
      <c r="DW501" s="88"/>
      <c r="DX501" s="88"/>
      <c r="DY501" s="88"/>
      <c r="DZ501" s="88"/>
      <c r="EA501" s="88"/>
      <c r="EB501" s="88"/>
      <c r="EC501" s="88"/>
      <c r="ED501" s="88"/>
      <c r="EE501" s="88"/>
      <c r="EF501" s="88"/>
      <c r="EG501" s="88"/>
      <c r="EH501" s="88"/>
      <c r="EI501" s="88"/>
      <c r="EJ501" s="88"/>
      <c r="EK501" s="88"/>
      <c r="EL501" s="88"/>
    </row>
    <row r="502" spans="1:142" ht="14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5"/>
      <c r="CB502" s="75"/>
      <c r="CC502" s="75"/>
      <c r="CD502" s="75"/>
      <c r="CE502" s="75"/>
      <c r="CF502" s="75"/>
      <c r="CG502" s="75"/>
      <c r="CH502" s="75"/>
      <c r="CI502" s="75"/>
      <c r="CJ502" s="75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CX502" s="88"/>
      <c r="CY502" s="88"/>
      <c r="CZ502" s="88"/>
      <c r="DA502" s="88"/>
      <c r="DB502" s="88"/>
      <c r="DC502" s="88"/>
      <c r="DD502" s="88"/>
      <c r="DE502" s="88"/>
      <c r="DF502" s="88"/>
      <c r="DG502" s="88"/>
      <c r="DH502" s="88"/>
      <c r="DI502" s="88"/>
      <c r="DJ502" s="88"/>
      <c r="DK502" s="88"/>
      <c r="DL502" s="88"/>
      <c r="DM502" s="88"/>
      <c r="DN502" s="88"/>
      <c r="DO502" s="88"/>
      <c r="DP502" s="88"/>
      <c r="DQ502" s="88"/>
      <c r="DR502" s="88"/>
      <c r="DS502" s="88"/>
      <c r="DT502" s="88"/>
      <c r="DU502" s="88"/>
      <c r="DV502" s="88"/>
      <c r="DW502" s="88"/>
      <c r="DX502" s="88"/>
      <c r="DY502" s="88"/>
      <c r="DZ502" s="88"/>
      <c r="EA502" s="88"/>
      <c r="EB502" s="88"/>
      <c r="EC502" s="88"/>
      <c r="ED502" s="88"/>
      <c r="EE502" s="88"/>
      <c r="EF502" s="88"/>
      <c r="EG502" s="88"/>
      <c r="EH502" s="88"/>
      <c r="EI502" s="88"/>
      <c r="EJ502" s="88"/>
      <c r="EK502" s="88"/>
      <c r="EL502" s="88"/>
    </row>
    <row r="503" spans="1:142" ht="14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CX503" s="88"/>
      <c r="CY503" s="88"/>
      <c r="CZ503" s="88"/>
      <c r="DA503" s="88"/>
      <c r="DB503" s="88"/>
      <c r="DC503" s="88"/>
      <c r="DD503" s="88"/>
      <c r="DE503" s="88"/>
      <c r="DF503" s="88"/>
      <c r="DG503" s="88"/>
      <c r="DH503" s="88"/>
      <c r="DI503" s="88"/>
      <c r="DJ503" s="88"/>
      <c r="DK503" s="88"/>
      <c r="DL503" s="88"/>
      <c r="DM503" s="88"/>
      <c r="DN503" s="88"/>
      <c r="DO503" s="88"/>
      <c r="DP503" s="88"/>
      <c r="DQ503" s="88"/>
      <c r="DR503" s="88"/>
      <c r="DS503" s="88"/>
      <c r="DT503" s="88"/>
      <c r="DU503" s="88"/>
      <c r="DV503" s="88"/>
      <c r="DW503" s="88"/>
      <c r="DX503" s="88"/>
      <c r="DY503" s="88"/>
      <c r="DZ503" s="88"/>
      <c r="EA503" s="88"/>
      <c r="EB503" s="88"/>
      <c r="EC503" s="88"/>
      <c r="ED503" s="88"/>
      <c r="EE503" s="88"/>
      <c r="EF503" s="88"/>
      <c r="EG503" s="88"/>
      <c r="EH503" s="88"/>
      <c r="EI503" s="88"/>
      <c r="EJ503" s="88"/>
      <c r="EK503" s="88"/>
      <c r="EL503" s="88"/>
    </row>
    <row r="504" spans="1:142" ht="14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CX504" s="88"/>
      <c r="CY504" s="88"/>
      <c r="CZ504" s="88"/>
      <c r="DA504" s="88"/>
      <c r="DB504" s="88"/>
      <c r="DC504" s="88"/>
      <c r="DD504" s="88"/>
      <c r="DE504" s="88"/>
      <c r="DF504" s="88"/>
      <c r="DG504" s="88"/>
      <c r="DH504" s="88"/>
      <c r="DI504" s="88"/>
      <c r="DJ504" s="88"/>
      <c r="DK504" s="88"/>
      <c r="DL504" s="88"/>
      <c r="DM504" s="88"/>
      <c r="DN504" s="88"/>
      <c r="DO504" s="88"/>
      <c r="DP504" s="88"/>
      <c r="DQ504" s="88"/>
      <c r="DR504" s="88"/>
      <c r="DS504" s="88"/>
      <c r="DT504" s="88"/>
      <c r="DU504" s="88"/>
      <c r="DV504" s="88"/>
      <c r="DW504" s="88"/>
      <c r="DX504" s="88"/>
      <c r="DY504" s="88"/>
      <c r="DZ504" s="88"/>
      <c r="EA504" s="88"/>
      <c r="EB504" s="88"/>
      <c r="EC504" s="88"/>
      <c r="ED504" s="88"/>
      <c r="EE504" s="88"/>
      <c r="EF504" s="88"/>
      <c r="EG504" s="88"/>
      <c r="EH504" s="88"/>
      <c r="EI504" s="88"/>
      <c r="EJ504" s="88"/>
      <c r="EK504" s="88"/>
      <c r="EL504" s="88"/>
    </row>
    <row r="505" spans="1:142" ht="14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CX505" s="88"/>
      <c r="CY505" s="88"/>
      <c r="CZ505" s="88"/>
      <c r="DA505" s="88"/>
      <c r="DB505" s="88"/>
      <c r="DC505" s="88"/>
      <c r="DD505" s="88"/>
      <c r="DE505" s="88"/>
      <c r="DF505" s="88"/>
      <c r="DG505" s="88"/>
      <c r="DH505" s="88"/>
      <c r="DI505" s="88"/>
      <c r="DJ505" s="88"/>
      <c r="DK505" s="88"/>
      <c r="DL505" s="88"/>
      <c r="DM505" s="88"/>
      <c r="DN505" s="88"/>
      <c r="DO505" s="88"/>
      <c r="DP505" s="88"/>
      <c r="DQ505" s="88"/>
      <c r="DR505" s="88"/>
      <c r="DS505" s="88"/>
      <c r="DT505" s="88"/>
      <c r="DU505" s="88"/>
      <c r="DV505" s="88"/>
      <c r="DW505" s="88"/>
      <c r="DX505" s="88"/>
      <c r="DY505" s="88"/>
      <c r="DZ505" s="88"/>
      <c r="EA505" s="88"/>
      <c r="EB505" s="88"/>
      <c r="EC505" s="88"/>
      <c r="ED505" s="88"/>
      <c r="EE505" s="88"/>
      <c r="EF505" s="88"/>
      <c r="EG505" s="88"/>
      <c r="EH505" s="88"/>
      <c r="EI505" s="88"/>
      <c r="EJ505" s="88"/>
      <c r="EK505" s="88"/>
      <c r="EL505" s="88"/>
    </row>
    <row r="506" spans="1:142" ht="14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CX506" s="88"/>
      <c r="CY506" s="88"/>
      <c r="CZ506" s="88"/>
      <c r="DA506" s="88"/>
      <c r="DB506" s="88"/>
      <c r="DC506" s="88"/>
      <c r="DD506" s="88"/>
      <c r="DE506" s="88"/>
      <c r="DF506" s="88"/>
      <c r="DG506" s="88"/>
      <c r="DH506" s="88"/>
      <c r="DI506" s="88"/>
      <c r="DJ506" s="88"/>
      <c r="DK506" s="88"/>
      <c r="DL506" s="88"/>
      <c r="DM506" s="88"/>
      <c r="DN506" s="88"/>
      <c r="DO506" s="88"/>
      <c r="DP506" s="88"/>
      <c r="DQ506" s="88"/>
      <c r="DR506" s="88"/>
      <c r="DS506" s="88"/>
      <c r="DT506" s="88"/>
      <c r="DU506" s="88"/>
      <c r="DV506" s="88"/>
      <c r="DW506" s="88"/>
      <c r="DX506" s="88"/>
      <c r="DY506" s="88"/>
      <c r="DZ506" s="88"/>
      <c r="EA506" s="88"/>
      <c r="EB506" s="88"/>
      <c r="EC506" s="88"/>
      <c r="ED506" s="88"/>
      <c r="EE506" s="88"/>
      <c r="EF506" s="88"/>
      <c r="EG506" s="88"/>
      <c r="EH506" s="88"/>
      <c r="EI506" s="88"/>
      <c r="EJ506" s="88"/>
      <c r="EK506" s="88"/>
      <c r="EL506" s="88"/>
    </row>
    <row r="507" spans="1:142" ht="14"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</row>
    <row r="508" spans="1:142" ht="14"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</row>
    <row r="509" spans="1:142" ht="14"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5"/>
      <c r="CB509" s="75"/>
      <c r="CC509" s="75"/>
      <c r="CD509" s="75"/>
      <c r="CE509" s="75"/>
      <c r="CF509" s="75"/>
      <c r="CG509" s="75"/>
      <c r="CH509" s="75"/>
      <c r="CI509" s="75"/>
      <c r="CJ509" s="75"/>
    </row>
    <row r="510" spans="1:142" ht="14"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</row>
    <row r="511" spans="1:142" ht="14"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</row>
    <row r="512" spans="1:142" ht="14"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</row>
    <row r="513" spans="28:88" ht="14"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</row>
    <row r="514" spans="28:88" ht="14"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</row>
    <row r="515" spans="28:88" ht="14"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</row>
    <row r="516" spans="28:88" ht="14"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5"/>
      <c r="CB516" s="75"/>
      <c r="CC516" s="75"/>
      <c r="CD516" s="75"/>
      <c r="CE516" s="75"/>
      <c r="CF516" s="75"/>
      <c r="CG516" s="75"/>
      <c r="CH516" s="75"/>
      <c r="CI516" s="75"/>
      <c r="CJ516" s="75"/>
    </row>
    <row r="517" spans="28:88" ht="14"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5"/>
      <c r="CB517" s="75"/>
      <c r="CC517" s="75"/>
      <c r="CD517" s="75"/>
      <c r="CE517" s="75"/>
      <c r="CF517" s="75"/>
      <c r="CG517" s="75"/>
      <c r="CH517" s="75"/>
      <c r="CI517" s="75"/>
      <c r="CJ517" s="75"/>
    </row>
    <row r="518" spans="28:88" ht="14"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5"/>
      <c r="CB518" s="75"/>
      <c r="CC518" s="75"/>
      <c r="CD518" s="75"/>
      <c r="CE518" s="75"/>
      <c r="CF518" s="75"/>
      <c r="CG518" s="75"/>
      <c r="CH518" s="75"/>
      <c r="CI518" s="75"/>
      <c r="CJ518" s="75"/>
    </row>
    <row r="519" spans="28:88" ht="14"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</row>
    <row r="520" spans="28:88" ht="14"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</row>
    <row r="521" spans="28:88" ht="14"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</row>
    <row r="522" spans="28:88" ht="14"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</row>
    <row r="523" spans="28:88" ht="14"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</row>
    <row r="524" spans="28:88" ht="14"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</row>
    <row r="525" spans="28:88" ht="14"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</row>
    <row r="526" spans="28:88" ht="14"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</row>
    <row r="527" spans="28:88" ht="14"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</row>
    <row r="528" spans="28:88" ht="14"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</row>
    <row r="529" spans="28:88" ht="14"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</row>
    <row r="530" spans="28:88" ht="14"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</row>
    <row r="531" spans="28:88" ht="14"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</row>
    <row r="532" spans="28:88" ht="14"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</row>
    <row r="533" spans="28:88" ht="14"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</row>
    <row r="534" spans="28:88" ht="14"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</row>
    <row r="535" spans="28:88" ht="14"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</row>
    <row r="536" spans="28:88" ht="14"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</row>
    <row r="537" spans="28:88" ht="14"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</row>
    <row r="538" spans="28:88" ht="14"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</row>
    <row r="539" spans="28:88" ht="14"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</row>
    <row r="540" spans="28:88" ht="14"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</row>
    <row r="541" spans="28:88" ht="14"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</row>
    <row r="542" spans="28:88" ht="14"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</row>
    <row r="543" spans="28:88" ht="14"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</row>
    <row r="544" spans="28:88" ht="14"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</row>
    <row r="545" spans="28:88" ht="14"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</row>
    <row r="546" spans="28:88" ht="14"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</row>
    <row r="547" spans="28:88" ht="14"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</row>
    <row r="548" spans="28:88" ht="14"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</row>
    <row r="549" spans="28:88" ht="14"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</row>
    <row r="550" spans="28:88" ht="14"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</row>
    <row r="551" spans="28:88" ht="14"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</row>
    <row r="552" spans="28:88" ht="14"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</row>
    <row r="553" spans="28:88" ht="14"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</row>
    <row r="554" spans="28:88" ht="14"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</row>
    <row r="555" spans="28:88" ht="14"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</row>
    <row r="556" spans="28:88" ht="14"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</row>
    <row r="557" spans="28:88" ht="14"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</row>
    <row r="558" spans="28:88" ht="14"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5"/>
      <c r="CB558" s="75"/>
      <c r="CC558" s="75"/>
      <c r="CD558" s="75"/>
      <c r="CE558" s="75"/>
      <c r="CF558" s="75"/>
      <c r="CG558" s="75"/>
      <c r="CH558" s="75"/>
      <c r="CI558" s="75"/>
      <c r="CJ558" s="75"/>
    </row>
    <row r="559" spans="28:88" ht="14"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</row>
    <row r="560" spans="28:88" ht="14"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</row>
    <row r="561" spans="28:88" ht="14"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</row>
    <row r="562" spans="28:88" ht="14"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5"/>
      <c r="CB562" s="75"/>
      <c r="CC562" s="75"/>
      <c r="CD562" s="75"/>
      <c r="CE562" s="75"/>
      <c r="CF562" s="75"/>
      <c r="CG562" s="75"/>
      <c r="CH562" s="75"/>
      <c r="CI562" s="75"/>
      <c r="CJ562" s="75"/>
    </row>
    <row r="563" spans="28:88" ht="14"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5"/>
      <c r="CB563" s="75"/>
      <c r="CC563" s="75"/>
      <c r="CD563" s="75"/>
      <c r="CE563" s="75"/>
      <c r="CF563" s="75"/>
      <c r="CG563" s="75"/>
      <c r="CH563" s="75"/>
      <c r="CI563" s="75"/>
      <c r="CJ563" s="75"/>
    </row>
    <row r="564" spans="28:88" ht="14"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5"/>
      <c r="CB564" s="75"/>
      <c r="CC564" s="75"/>
      <c r="CD564" s="75"/>
      <c r="CE564" s="75"/>
      <c r="CF564" s="75"/>
      <c r="CG564" s="75"/>
      <c r="CH564" s="75"/>
      <c r="CI564" s="75"/>
      <c r="CJ564" s="75"/>
    </row>
    <row r="565" spans="28:88" ht="14"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5"/>
      <c r="CB565" s="75"/>
      <c r="CC565" s="75"/>
      <c r="CD565" s="75"/>
      <c r="CE565" s="75"/>
      <c r="CF565" s="75"/>
      <c r="CG565" s="75"/>
      <c r="CH565" s="75"/>
      <c r="CI565" s="75"/>
      <c r="CJ565" s="75"/>
    </row>
    <row r="566" spans="28:88" ht="14"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</row>
    <row r="567" spans="28:88" ht="14"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</row>
    <row r="568" spans="28:88" ht="14"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</row>
    <row r="569" spans="28:88" ht="14"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</row>
    <row r="570" spans="28:88" ht="14"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</row>
    <row r="571" spans="28:88" ht="14"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5"/>
      <c r="CB571" s="75"/>
      <c r="CC571" s="75"/>
      <c r="CD571" s="75"/>
      <c r="CE571" s="75"/>
      <c r="CF571" s="75"/>
      <c r="CG571" s="75"/>
      <c r="CH571" s="75"/>
      <c r="CI571" s="75"/>
      <c r="CJ571" s="75"/>
    </row>
    <row r="572" spans="28:88" ht="14"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5"/>
      <c r="CB572" s="75"/>
      <c r="CC572" s="75"/>
      <c r="CD572" s="75"/>
      <c r="CE572" s="75"/>
      <c r="CF572" s="75"/>
      <c r="CG572" s="75"/>
      <c r="CH572" s="75"/>
      <c r="CI572" s="75"/>
      <c r="CJ572" s="75"/>
    </row>
    <row r="573" spans="28:88" ht="14"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5"/>
      <c r="CB573" s="75"/>
      <c r="CC573" s="75"/>
      <c r="CD573" s="75"/>
      <c r="CE573" s="75"/>
      <c r="CF573" s="75"/>
      <c r="CG573" s="75"/>
      <c r="CH573" s="75"/>
      <c r="CI573" s="75"/>
      <c r="CJ573" s="75"/>
    </row>
    <row r="574" spans="28:88" ht="14"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5"/>
      <c r="CB574" s="75"/>
      <c r="CC574" s="75"/>
      <c r="CD574" s="75"/>
      <c r="CE574" s="75"/>
      <c r="CF574" s="75"/>
      <c r="CG574" s="75"/>
      <c r="CH574" s="75"/>
      <c r="CI574" s="75"/>
      <c r="CJ574" s="75"/>
    </row>
    <row r="575" spans="28:88" ht="14"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5"/>
      <c r="CB575" s="75"/>
      <c r="CC575" s="75"/>
      <c r="CD575" s="75"/>
      <c r="CE575" s="75"/>
      <c r="CF575" s="75"/>
      <c r="CG575" s="75"/>
      <c r="CH575" s="75"/>
      <c r="CI575" s="75"/>
      <c r="CJ575" s="75"/>
    </row>
    <row r="576" spans="28:88" ht="14"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5"/>
      <c r="CB576" s="75"/>
      <c r="CC576" s="75"/>
      <c r="CD576" s="75"/>
      <c r="CE576" s="75"/>
      <c r="CF576" s="75"/>
      <c r="CG576" s="75"/>
      <c r="CH576" s="75"/>
      <c r="CI576" s="75"/>
      <c r="CJ576" s="75"/>
    </row>
    <row r="577" spans="28:88" ht="14"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</row>
    <row r="578" spans="28:88" ht="14"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</row>
    <row r="579" spans="28:88" ht="14"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75"/>
      <c r="CJ579" s="75"/>
    </row>
    <row r="580" spans="28:88" ht="14"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5"/>
      <c r="CB580" s="75"/>
      <c r="CC580" s="75"/>
      <c r="CD580" s="75"/>
      <c r="CE580" s="75"/>
      <c r="CF580" s="75"/>
      <c r="CG580" s="75"/>
      <c r="CH580" s="75"/>
      <c r="CI580" s="75"/>
      <c r="CJ580" s="75"/>
    </row>
    <row r="581" spans="28:88" ht="14"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5"/>
      <c r="CB581" s="75"/>
      <c r="CC581" s="75"/>
      <c r="CD581" s="75"/>
      <c r="CE581" s="75"/>
      <c r="CF581" s="75"/>
      <c r="CG581" s="75"/>
      <c r="CH581" s="75"/>
      <c r="CI581" s="75"/>
      <c r="CJ581" s="75"/>
    </row>
    <row r="582" spans="28:88" ht="14"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5"/>
      <c r="CB582" s="75"/>
      <c r="CC582" s="75"/>
      <c r="CD582" s="75"/>
      <c r="CE582" s="75"/>
      <c r="CF582" s="75"/>
      <c r="CG582" s="75"/>
      <c r="CH582" s="75"/>
      <c r="CI582" s="75"/>
      <c r="CJ582" s="75"/>
    </row>
    <row r="583" spans="28:88" ht="14"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5"/>
      <c r="CB583" s="75"/>
      <c r="CC583" s="75"/>
      <c r="CD583" s="75"/>
      <c r="CE583" s="75"/>
      <c r="CF583" s="75"/>
      <c r="CG583" s="75"/>
      <c r="CH583" s="75"/>
      <c r="CI583" s="75"/>
      <c r="CJ583" s="75"/>
    </row>
    <row r="584" spans="28:88" ht="14"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5"/>
      <c r="CB584" s="75"/>
      <c r="CC584" s="75"/>
      <c r="CD584" s="75"/>
      <c r="CE584" s="75"/>
      <c r="CF584" s="75"/>
      <c r="CG584" s="75"/>
      <c r="CH584" s="75"/>
      <c r="CI584" s="75"/>
      <c r="CJ584" s="75"/>
    </row>
    <row r="585" spans="28:88" ht="14"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5"/>
      <c r="CB585" s="75"/>
      <c r="CC585" s="75"/>
      <c r="CD585" s="75"/>
      <c r="CE585" s="75"/>
      <c r="CF585" s="75"/>
      <c r="CG585" s="75"/>
      <c r="CH585" s="75"/>
      <c r="CI585" s="75"/>
      <c r="CJ585" s="75"/>
    </row>
    <row r="586" spans="28:88" ht="14"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75"/>
      <c r="CJ586" s="75"/>
    </row>
    <row r="587" spans="28:88" ht="14"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5"/>
      <c r="CB587" s="75"/>
      <c r="CC587" s="75"/>
      <c r="CD587" s="75"/>
      <c r="CE587" s="75"/>
      <c r="CF587" s="75"/>
      <c r="CG587" s="75"/>
      <c r="CH587" s="75"/>
      <c r="CI587" s="75"/>
      <c r="CJ587" s="75"/>
    </row>
    <row r="588" spans="28:88" ht="14"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5"/>
      <c r="CB588" s="75"/>
      <c r="CC588" s="75"/>
      <c r="CD588" s="75"/>
      <c r="CE588" s="75"/>
      <c r="CF588" s="75"/>
      <c r="CG588" s="75"/>
      <c r="CH588" s="75"/>
      <c r="CI588" s="75"/>
      <c r="CJ588" s="75"/>
    </row>
    <row r="589" spans="28:88" ht="14"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5"/>
      <c r="CB589" s="75"/>
      <c r="CC589" s="75"/>
      <c r="CD589" s="75"/>
      <c r="CE589" s="75"/>
      <c r="CF589" s="75"/>
      <c r="CG589" s="75"/>
      <c r="CH589" s="75"/>
      <c r="CI589" s="75"/>
      <c r="CJ589" s="75"/>
    </row>
    <row r="590" spans="28:88" ht="14"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</row>
    <row r="591" spans="28:88" ht="14"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</row>
    <row r="592" spans="28:88" ht="14"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5"/>
      <c r="CB592" s="75"/>
      <c r="CC592" s="75"/>
      <c r="CD592" s="75"/>
      <c r="CE592" s="75"/>
      <c r="CF592" s="75"/>
      <c r="CG592" s="75"/>
      <c r="CH592" s="75"/>
      <c r="CI592" s="75"/>
      <c r="CJ592" s="75"/>
    </row>
    <row r="593" spans="28:88" ht="14"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</row>
    <row r="594" spans="28:88" ht="14"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5"/>
      <c r="CB594" s="75"/>
      <c r="CC594" s="75"/>
      <c r="CD594" s="75"/>
      <c r="CE594" s="75"/>
      <c r="CF594" s="75"/>
      <c r="CG594" s="75"/>
      <c r="CH594" s="75"/>
      <c r="CI594" s="75"/>
      <c r="CJ594" s="75"/>
    </row>
    <row r="595" spans="28:88" ht="14"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5"/>
      <c r="CB595" s="75"/>
      <c r="CC595" s="75"/>
      <c r="CD595" s="75"/>
      <c r="CE595" s="75"/>
      <c r="CF595" s="75"/>
      <c r="CG595" s="75"/>
      <c r="CH595" s="75"/>
      <c r="CI595" s="75"/>
      <c r="CJ595" s="75"/>
    </row>
    <row r="596" spans="28:88" ht="14"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5"/>
      <c r="CB596" s="75"/>
      <c r="CC596" s="75"/>
      <c r="CD596" s="75"/>
      <c r="CE596" s="75"/>
      <c r="CF596" s="75"/>
      <c r="CG596" s="75"/>
      <c r="CH596" s="75"/>
      <c r="CI596" s="75"/>
      <c r="CJ596" s="75"/>
    </row>
    <row r="597" spans="28:88" ht="14"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75"/>
      <c r="CJ597" s="75"/>
    </row>
    <row r="598" spans="28:88" ht="14"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5"/>
      <c r="CB598" s="75"/>
      <c r="CC598" s="75"/>
      <c r="CD598" s="75"/>
      <c r="CE598" s="75"/>
      <c r="CF598" s="75"/>
      <c r="CG598" s="75"/>
      <c r="CH598" s="75"/>
      <c r="CI598" s="75"/>
      <c r="CJ598" s="75"/>
    </row>
    <row r="599" spans="28:88" ht="14"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5"/>
      <c r="CB599" s="75"/>
      <c r="CC599" s="75"/>
      <c r="CD599" s="75"/>
      <c r="CE599" s="75"/>
      <c r="CF599" s="75"/>
      <c r="CG599" s="75"/>
      <c r="CH599" s="75"/>
      <c r="CI599" s="75"/>
      <c r="CJ599" s="75"/>
    </row>
    <row r="600" spans="28:88" ht="14"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5"/>
      <c r="CB600" s="75"/>
      <c r="CC600" s="75"/>
      <c r="CD600" s="75"/>
      <c r="CE600" s="75"/>
      <c r="CF600" s="75"/>
      <c r="CG600" s="75"/>
      <c r="CH600" s="75"/>
      <c r="CI600" s="75"/>
      <c r="CJ600" s="75"/>
    </row>
    <row r="601" spans="28:88" ht="14"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5"/>
      <c r="CB601" s="75"/>
      <c r="CC601" s="75"/>
      <c r="CD601" s="75"/>
      <c r="CE601" s="75"/>
      <c r="CF601" s="75"/>
      <c r="CG601" s="75"/>
      <c r="CH601" s="75"/>
      <c r="CI601" s="75"/>
      <c r="CJ601" s="75"/>
    </row>
    <row r="602" spans="28:88" ht="14"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</row>
    <row r="603" spans="28:88" ht="14"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</row>
    <row r="604" spans="28:88" ht="14"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5"/>
      <c r="CB604" s="75"/>
      <c r="CC604" s="75"/>
      <c r="CD604" s="75"/>
      <c r="CE604" s="75"/>
      <c r="CF604" s="75"/>
      <c r="CG604" s="75"/>
      <c r="CH604" s="75"/>
      <c r="CI604" s="75"/>
      <c r="CJ604" s="75"/>
    </row>
    <row r="605" spans="28:88" ht="14"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5"/>
      <c r="CB605" s="75"/>
      <c r="CC605" s="75"/>
      <c r="CD605" s="75"/>
      <c r="CE605" s="75"/>
      <c r="CF605" s="75"/>
      <c r="CG605" s="75"/>
      <c r="CH605" s="75"/>
      <c r="CI605" s="75"/>
      <c r="CJ605" s="75"/>
    </row>
    <row r="606" spans="28:88" ht="14"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</row>
    <row r="607" spans="28:88" ht="14"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</row>
    <row r="608" spans="28:88" ht="14"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5"/>
      <c r="CB608" s="75"/>
      <c r="CC608" s="75"/>
      <c r="CD608" s="75"/>
      <c r="CE608" s="75"/>
      <c r="CF608" s="75"/>
      <c r="CG608" s="75"/>
      <c r="CH608" s="75"/>
      <c r="CI608" s="75"/>
      <c r="CJ608" s="75"/>
    </row>
    <row r="609" spans="28:88" ht="14"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5"/>
      <c r="CB609" s="75"/>
      <c r="CC609" s="75"/>
      <c r="CD609" s="75"/>
      <c r="CE609" s="75"/>
      <c r="CF609" s="75"/>
      <c r="CG609" s="75"/>
      <c r="CH609" s="75"/>
      <c r="CI609" s="75"/>
      <c r="CJ609" s="75"/>
    </row>
    <row r="610" spans="28:88" ht="14"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5"/>
      <c r="CB610" s="75"/>
      <c r="CC610" s="75"/>
      <c r="CD610" s="75"/>
      <c r="CE610" s="75"/>
      <c r="CF610" s="75"/>
      <c r="CG610" s="75"/>
      <c r="CH610" s="75"/>
      <c r="CI610" s="75"/>
      <c r="CJ610" s="75"/>
    </row>
    <row r="611" spans="28:88" ht="14"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5"/>
      <c r="CB611" s="75"/>
      <c r="CC611" s="75"/>
      <c r="CD611" s="75"/>
      <c r="CE611" s="75"/>
      <c r="CF611" s="75"/>
      <c r="CG611" s="75"/>
      <c r="CH611" s="75"/>
      <c r="CI611" s="75"/>
      <c r="CJ611" s="75"/>
    </row>
    <row r="612" spans="28:88" ht="14"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5"/>
      <c r="CB612" s="75"/>
      <c r="CC612" s="75"/>
      <c r="CD612" s="75"/>
      <c r="CE612" s="75"/>
      <c r="CF612" s="75"/>
      <c r="CG612" s="75"/>
      <c r="CH612" s="75"/>
      <c r="CI612" s="75"/>
      <c r="CJ612" s="75"/>
    </row>
    <row r="613" spans="28:88" ht="14"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</row>
    <row r="614" spans="28:88" ht="14"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</row>
    <row r="615" spans="28:88" ht="14"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5"/>
      <c r="CB615" s="75"/>
      <c r="CC615" s="75"/>
      <c r="CD615" s="75"/>
      <c r="CE615" s="75"/>
      <c r="CF615" s="75"/>
      <c r="CG615" s="75"/>
      <c r="CH615" s="75"/>
      <c r="CI615" s="75"/>
      <c r="CJ615" s="75"/>
    </row>
    <row r="616" spans="28:88" ht="14"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5"/>
      <c r="CB616" s="75"/>
      <c r="CC616" s="75"/>
      <c r="CD616" s="75"/>
      <c r="CE616" s="75"/>
      <c r="CF616" s="75"/>
      <c r="CG616" s="75"/>
      <c r="CH616" s="75"/>
      <c r="CI616" s="75"/>
      <c r="CJ616" s="75"/>
    </row>
    <row r="617" spans="28:88" ht="14"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5"/>
      <c r="CB617" s="75"/>
      <c r="CC617" s="75"/>
      <c r="CD617" s="75"/>
      <c r="CE617" s="75"/>
      <c r="CF617" s="75"/>
      <c r="CG617" s="75"/>
      <c r="CH617" s="75"/>
      <c r="CI617" s="75"/>
      <c r="CJ617" s="75"/>
    </row>
    <row r="618" spans="28:88" ht="14"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5"/>
      <c r="CB618" s="75"/>
      <c r="CC618" s="75"/>
      <c r="CD618" s="75"/>
      <c r="CE618" s="75"/>
      <c r="CF618" s="75"/>
      <c r="CG618" s="75"/>
      <c r="CH618" s="75"/>
      <c r="CI618" s="75"/>
      <c r="CJ618" s="75"/>
    </row>
    <row r="619" spans="28:88" ht="14"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</row>
    <row r="620" spans="28:88" ht="14"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</row>
    <row r="621" spans="28:88" ht="14"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5"/>
      <c r="CB621" s="75"/>
      <c r="CC621" s="75"/>
      <c r="CD621" s="75"/>
      <c r="CE621" s="75"/>
      <c r="CF621" s="75"/>
      <c r="CG621" s="75"/>
      <c r="CH621" s="75"/>
      <c r="CI621" s="75"/>
      <c r="CJ621" s="75"/>
    </row>
    <row r="622" spans="28:88" ht="14"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5"/>
      <c r="CB622" s="75"/>
      <c r="CC622" s="75"/>
      <c r="CD622" s="75"/>
      <c r="CE622" s="75"/>
      <c r="CF622" s="75"/>
      <c r="CG622" s="75"/>
      <c r="CH622" s="75"/>
      <c r="CI622" s="75"/>
      <c r="CJ622" s="75"/>
    </row>
    <row r="623" spans="28:88" ht="14"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5"/>
      <c r="CB623" s="75"/>
      <c r="CC623" s="75"/>
      <c r="CD623" s="75"/>
      <c r="CE623" s="75"/>
      <c r="CF623" s="75"/>
      <c r="CG623" s="75"/>
      <c r="CH623" s="75"/>
      <c r="CI623" s="75"/>
      <c r="CJ623" s="75"/>
    </row>
    <row r="624" spans="28:88" ht="14"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5"/>
      <c r="CB624" s="75"/>
      <c r="CC624" s="75"/>
      <c r="CD624" s="75"/>
      <c r="CE624" s="75"/>
      <c r="CF624" s="75"/>
      <c r="CG624" s="75"/>
      <c r="CH624" s="75"/>
      <c r="CI624" s="75"/>
      <c r="CJ624" s="75"/>
    </row>
    <row r="625" spans="28:88" ht="14"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</row>
    <row r="626" spans="28:88" ht="14"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</row>
    <row r="627" spans="28:88" ht="14"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</row>
    <row r="628" spans="28:88" ht="14"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5"/>
      <c r="CB628" s="75"/>
      <c r="CC628" s="75"/>
      <c r="CD628" s="75"/>
      <c r="CE628" s="75"/>
      <c r="CF628" s="75"/>
      <c r="CG628" s="75"/>
      <c r="CH628" s="75"/>
      <c r="CI628" s="75"/>
      <c r="CJ628" s="75"/>
    </row>
    <row r="629" spans="28:88" ht="14"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</row>
    <row r="630" spans="28:88" ht="14"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</row>
    <row r="631" spans="28:88" ht="14"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</row>
    <row r="632" spans="28:88" ht="14"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</row>
    <row r="633" spans="28:88" ht="14"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</row>
    <row r="634" spans="28:88" ht="14"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</row>
    <row r="635" spans="28:88" ht="14"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</row>
    <row r="636" spans="28:88" ht="14"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</row>
    <row r="637" spans="28:88" ht="14"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</row>
    <row r="638" spans="28:88" ht="14"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</row>
    <row r="639" spans="28:88" ht="14"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</row>
    <row r="640" spans="28:88" ht="14"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</row>
    <row r="641" spans="28:88" ht="14"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5"/>
      <c r="CB641" s="75"/>
      <c r="CC641" s="75"/>
      <c r="CD641" s="75"/>
      <c r="CE641" s="75"/>
      <c r="CF641" s="75"/>
      <c r="CG641" s="75"/>
      <c r="CH641" s="75"/>
      <c r="CI641" s="75"/>
      <c r="CJ641" s="75"/>
    </row>
    <row r="642" spans="28:88" ht="14"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5"/>
      <c r="CB642" s="75"/>
      <c r="CC642" s="75"/>
      <c r="CD642" s="75"/>
      <c r="CE642" s="75"/>
      <c r="CF642" s="75"/>
      <c r="CG642" s="75"/>
      <c r="CH642" s="75"/>
      <c r="CI642" s="75"/>
      <c r="CJ642" s="75"/>
    </row>
    <row r="643" spans="28:88" ht="14"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5"/>
      <c r="CB643" s="75"/>
      <c r="CC643" s="75"/>
      <c r="CD643" s="75"/>
      <c r="CE643" s="75"/>
      <c r="CF643" s="75"/>
      <c r="CG643" s="75"/>
      <c r="CH643" s="75"/>
      <c r="CI643" s="75"/>
      <c r="CJ643" s="75"/>
    </row>
    <row r="644" spans="28:88" ht="14"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5"/>
      <c r="CB644" s="75"/>
      <c r="CC644" s="75"/>
      <c r="CD644" s="75"/>
      <c r="CE644" s="75"/>
      <c r="CF644" s="75"/>
      <c r="CG644" s="75"/>
      <c r="CH644" s="75"/>
      <c r="CI644" s="75"/>
      <c r="CJ644" s="75"/>
    </row>
    <row r="645" spans="28:88" ht="14"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5"/>
      <c r="CB645" s="75"/>
      <c r="CC645" s="75"/>
      <c r="CD645" s="75"/>
      <c r="CE645" s="75"/>
      <c r="CF645" s="75"/>
      <c r="CG645" s="75"/>
      <c r="CH645" s="75"/>
      <c r="CI645" s="75"/>
      <c r="CJ645" s="75"/>
    </row>
    <row r="646" spans="28:88" ht="14"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</row>
    <row r="647" spans="28:88" ht="14"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</row>
    <row r="648" spans="28:88" ht="14"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5"/>
      <c r="CB648" s="75"/>
      <c r="CC648" s="75"/>
      <c r="CD648" s="75"/>
      <c r="CE648" s="75"/>
      <c r="CF648" s="75"/>
      <c r="CG648" s="75"/>
      <c r="CH648" s="75"/>
      <c r="CI648" s="75"/>
      <c r="CJ648" s="75"/>
    </row>
    <row r="649" spans="28:88" ht="14"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5"/>
      <c r="CB649" s="75"/>
      <c r="CC649" s="75"/>
      <c r="CD649" s="75"/>
      <c r="CE649" s="75"/>
      <c r="CF649" s="75"/>
      <c r="CG649" s="75"/>
      <c r="CH649" s="75"/>
      <c r="CI649" s="75"/>
      <c r="CJ649" s="75"/>
    </row>
    <row r="650" spans="28:88" ht="14"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5"/>
      <c r="CB650" s="75"/>
      <c r="CC650" s="75"/>
      <c r="CD650" s="75"/>
      <c r="CE650" s="75"/>
      <c r="CF650" s="75"/>
      <c r="CG650" s="75"/>
      <c r="CH650" s="75"/>
      <c r="CI650" s="75"/>
      <c r="CJ650" s="75"/>
    </row>
    <row r="651" spans="28:88" ht="14"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5"/>
      <c r="CB651" s="75"/>
      <c r="CC651" s="75"/>
      <c r="CD651" s="75"/>
      <c r="CE651" s="75"/>
      <c r="CF651" s="75"/>
      <c r="CG651" s="75"/>
      <c r="CH651" s="75"/>
      <c r="CI651" s="75"/>
      <c r="CJ651" s="75"/>
    </row>
    <row r="652" spans="28:88" ht="14"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</row>
    <row r="653" spans="28:88" ht="14"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5"/>
      <c r="CB653" s="75"/>
      <c r="CC653" s="75"/>
      <c r="CD653" s="75"/>
      <c r="CE653" s="75"/>
      <c r="CF653" s="75"/>
      <c r="CG653" s="75"/>
      <c r="CH653" s="75"/>
      <c r="CI653" s="75"/>
      <c r="CJ653" s="75"/>
    </row>
    <row r="654" spans="28:88" ht="14"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5"/>
      <c r="CB654" s="75"/>
      <c r="CC654" s="75"/>
      <c r="CD654" s="75"/>
      <c r="CE654" s="75"/>
      <c r="CF654" s="75"/>
      <c r="CG654" s="75"/>
      <c r="CH654" s="75"/>
      <c r="CI654" s="75"/>
      <c r="CJ654" s="75"/>
    </row>
    <row r="655" spans="28:88" ht="14"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5"/>
      <c r="CB655" s="75"/>
      <c r="CC655" s="75"/>
      <c r="CD655" s="75"/>
      <c r="CE655" s="75"/>
      <c r="CF655" s="75"/>
      <c r="CG655" s="75"/>
      <c r="CH655" s="75"/>
      <c r="CI655" s="75"/>
      <c r="CJ655" s="75"/>
    </row>
    <row r="656" spans="28:88" ht="14"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5"/>
      <c r="CB656" s="75"/>
      <c r="CC656" s="75"/>
      <c r="CD656" s="75"/>
      <c r="CE656" s="75"/>
      <c r="CF656" s="75"/>
      <c r="CG656" s="75"/>
      <c r="CH656" s="75"/>
      <c r="CI656" s="75"/>
      <c r="CJ656" s="75"/>
    </row>
    <row r="657" spans="28:88" ht="14"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5"/>
      <c r="CB657" s="75"/>
      <c r="CC657" s="75"/>
      <c r="CD657" s="75"/>
      <c r="CE657" s="75"/>
      <c r="CF657" s="75"/>
      <c r="CG657" s="75"/>
      <c r="CH657" s="75"/>
      <c r="CI657" s="75"/>
      <c r="CJ657" s="75"/>
    </row>
    <row r="658" spans="28:88" ht="14"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5"/>
      <c r="CB658" s="75"/>
      <c r="CC658" s="75"/>
      <c r="CD658" s="75"/>
      <c r="CE658" s="75"/>
      <c r="CF658" s="75"/>
      <c r="CG658" s="75"/>
      <c r="CH658" s="75"/>
      <c r="CI658" s="75"/>
      <c r="CJ658" s="75"/>
    </row>
    <row r="659" spans="28:88" ht="14"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5"/>
      <c r="CB659" s="75"/>
      <c r="CC659" s="75"/>
      <c r="CD659" s="75"/>
      <c r="CE659" s="75"/>
      <c r="CF659" s="75"/>
      <c r="CG659" s="75"/>
      <c r="CH659" s="75"/>
      <c r="CI659" s="75"/>
      <c r="CJ659" s="75"/>
    </row>
    <row r="660" spans="28:88" ht="14"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5"/>
      <c r="CB660" s="75"/>
      <c r="CC660" s="75"/>
      <c r="CD660" s="75"/>
      <c r="CE660" s="75"/>
      <c r="CF660" s="75"/>
      <c r="CG660" s="75"/>
      <c r="CH660" s="75"/>
      <c r="CI660" s="75"/>
      <c r="CJ660" s="75"/>
    </row>
    <row r="661" spans="28:88" ht="14"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5"/>
      <c r="CB661" s="75"/>
      <c r="CC661" s="75"/>
      <c r="CD661" s="75"/>
      <c r="CE661" s="75"/>
      <c r="CF661" s="75"/>
      <c r="CG661" s="75"/>
      <c r="CH661" s="75"/>
      <c r="CI661" s="75"/>
      <c r="CJ661" s="75"/>
    </row>
    <row r="662" spans="28:88" ht="14"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5"/>
      <c r="CB662" s="75"/>
      <c r="CC662" s="75"/>
      <c r="CD662" s="75"/>
      <c r="CE662" s="75"/>
      <c r="CF662" s="75"/>
      <c r="CG662" s="75"/>
      <c r="CH662" s="75"/>
      <c r="CI662" s="75"/>
      <c r="CJ662" s="75"/>
    </row>
    <row r="663" spans="28:88" ht="14"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</row>
    <row r="664" spans="28:88" ht="14"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</row>
    <row r="665" spans="28:88" ht="14"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5"/>
      <c r="CB665" s="75"/>
      <c r="CC665" s="75"/>
      <c r="CD665" s="75"/>
      <c r="CE665" s="75"/>
      <c r="CF665" s="75"/>
      <c r="CG665" s="75"/>
      <c r="CH665" s="75"/>
      <c r="CI665" s="75"/>
      <c r="CJ665" s="75"/>
    </row>
    <row r="666" spans="28:88" ht="14"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5"/>
      <c r="CB666" s="75"/>
      <c r="CC666" s="75"/>
      <c r="CD666" s="75"/>
      <c r="CE666" s="75"/>
      <c r="CF666" s="75"/>
      <c r="CG666" s="75"/>
      <c r="CH666" s="75"/>
      <c r="CI666" s="75"/>
      <c r="CJ666" s="75"/>
    </row>
    <row r="667" spans="28:88" ht="14"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5"/>
      <c r="CB667" s="75"/>
      <c r="CC667" s="75"/>
      <c r="CD667" s="75"/>
      <c r="CE667" s="75"/>
      <c r="CF667" s="75"/>
      <c r="CG667" s="75"/>
      <c r="CH667" s="75"/>
      <c r="CI667" s="75"/>
      <c r="CJ667" s="75"/>
    </row>
    <row r="668" spans="28:88" ht="14"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5"/>
      <c r="CB668" s="75"/>
      <c r="CC668" s="75"/>
      <c r="CD668" s="75"/>
      <c r="CE668" s="75"/>
      <c r="CF668" s="75"/>
      <c r="CG668" s="75"/>
      <c r="CH668" s="75"/>
      <c r="CI668" s="75"/>
      <c r="CJ668" s="75"/>
    </row>
    <row r="669" spans="28:88" ht="14"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75"/>
      <c r="CJ669" s="75"/>
    </row>
    <row r="670" spans="28:88" ht="14"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5"/>
      <c r="CB670" s="75"/>
      <c r="CC670" s="75"/>
      <c r="CD670" s="75"/>
      <c r="CE670" s="75"/>
      <c r="CF670" s="75"/>
      <c r="CG670" s="75"/>
      <c r="CH670" s="75"/>
      <c r="CI670" s="75"/>
      <c r="CJ670" s="75"/>
    </row>
    <row r="671" spans="28:88" ht="14"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5"/>
      <c r="CB671" s="75"/>
      <c r="CC671" s="75"/>
      <c r="CD671" s="75"/>
      <c r="CE671" s="75"/>
      <c r="CF671" s="75"/>
      <c r="CG671" s="75"/>
      <c r="CH671" s="75"/>
      <c r="CI671" s="75"/>
      <c r="CJ671" s="75"/>
    </row>
    <row r="672" spans="28:88" ht="14"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5"/>
      <c r="CB672" s="75"/>
      <c r="CC672" s="75"/>
      <c r="CD672" s="75"/>
      <c r="CE672" s="75"/>
      <c r="CF672" s="75"/>
      <c r="CG672" s="75"/>
      <c r="CH672" s="75"/>
      <c r="CI672" s="75"/>
      <c r="CJ672" s="75"/>
    </row>
    <row r="673" spans="28:88" ht="14"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5"/>
      <c r="CB673" s="75"/>
      <c r="CC673" s="75"/>
      <c r="CD673" s="75"/>
      <c r="CE673" s="75"/>
      <c r="CF673" s="75"/>
      <c r="CG673" s="75"/>
      <c r="CH673" s="75"/>
      <c r="CI673" s="75"/>
      <c r="CJ673" s="75"/>
    </row>
    <row r="674" spans="28:88" ht="14"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5"/>
      <c r="CB674" s="75"/>
      <c r="CC674" s="75"/>
      <c r="CD674" s="75"/>
      <c r="CE674" s="75"/>
      <c r="CF674" s="75"/>
      <c r="CG674" s="75"/>
      <c r="CH674" s="75"/>
      <c r="CI674" s="75"/>
      <c r="CJ674" s="75"/>
    </row>
    <row r="675" spans="28:88" ht="14"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5"/>
      <c r="CB675" s="75"/>
      <c r="CC675" s="75"/>
      <c r="CD675" s="75"/>
      <c r="CE675" s="75"/>
      <c r="CF675" s="75"/>
      <c r="CG675" s="75"/>
      <c r="CH675" s="75"/>
      <c r="CI675" s="75"/>
      <c r="CJ675" s="75"/>
    </row>
    <row r="676" spans="28:88" ht="14"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5"/>
      <c r="CB676" s="75"/>
      <c r="CC676" s="75"/>
      <c r="CD676" s="75"/>
      <c r="CE676" s="75"/>
      <c r="CF676" s="75"/>
      <c r="CG676" s="75"/>
      <c r="CH676" s="75"/>
      <c r="CI676" s="75"/>
      <c r="CJ676" s="75"/>
    </row>
    <row r="677" spans="28:88" ht="14"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5"/>
      <c r="CB677" s="75"/>
      <c r="CC677" s="75"/>
      <c r="CD677" s="75"/>
      <c r="CE677" s="75"/>
      <c r="CF677" s="75"/>
      <c r="CG677" s="75"/>
      <c r="CH677" s="75"/>
      <c r="CI677" s="75"/>
      <c r="CJ677" s="75"/>
    </row>
    <row r="678" spans="28:88" ht="14"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5"/>
      <c r="CB678" s="75"/>
      <c r="CC678" s="75"/>
      <c r="CD678" s="75"/>
      <c r="CE678" s="75"/>
      <c r="CF678" s="75"/>
      <c r="CG678" s="75"/>
      <c r="CH678" s="75"/>
      <c r="CI678" s="75"/>
      <c r="CJ678" s="75"/>
    </row>
    <row r="679" spans="28:88" ht="14"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</row>
    <row r="680" spans="28:88" ht="14"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</row>
    <row r="681" spans="28:88" ht="14"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5"/>
      <c r="CB681" s="75"/>
      <c r="CC681" s="75"/>
      <c r="CD681" s="75"/>
      <c r="CE681" s="75"/>
      <c r="CF681" s="75"/>
      <c r="CG681" s="75"/>
      <c r="CH681" s="75"/>
      <c r="CI681" s="75"/>
      <c r="CJ681" s="75"/>
    </row>
    <row r="682" spans="28:88" ht="14"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5"/>
      <c r="CB682" s="75"/>
      <c r="CC682" s="75"/>
      <c r="CD682" s="75"/>
      <c r="CE682" s="75"/>
      <c r="CF682" s="75"/>
      <c r="CG682" s="75"/>
      <c r="CH682" s="75"/>
      <c r="CI682" s="75"/>
      <c r="CJ682" s="75"/>
    </row>
    <row r="683" spans="28:88" ht="14"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5"/>
      <c r="CB683" s="75"/>
      <c r="CC683" s="75"/>
      <c r="CD683" s="75"/>
      <c r="CE683" s="75"/>
      <c r="CF683" s="75"/>
      <c r="CG683" s="75"/>
      <c r="CH683" s="75"/>
      <c r="CI683" s="75"/>
      <c r="CJ683" s="75"/>
    </row>
    <row r="684" spans="28:88" ht="14"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5"/>
      <c r="CB684" s="75"/>
      <c r="CC684" s="75"/>
      <c r="CD684" s="75"/>
      <c r="CE684" s="75"/>
      <c r="CF684" s="75"/>
      <c r="CG684" s="75"/>
      <c r="CH684" s="75"/>
      <c r="CI684" s="75"/>
      <c r="CJ684" s="75"/>
    </row>
    <row r="685" spans="28:88" ht="14"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5"/>
      <c r="CB685" s="75"/>
      <c r="CC685" s="75"/>
      <c r="CD685" s="75"/>
      <c r="CE685" s="75"/>
      <c r="CF685" s="75"/>
      <c r="CG685" s="75"/>
      <c r="CH685" s="75"/>
      <c r="CI685" s="75"/>
      <c r="CJ685" s="75"/>
    </row>
    <row r="686" spans="28:88" ht="14"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75"/>
      <c r="BE686" s="75"/>
      <c r="BF686" s="75"/>
      <c r="BG686" s="75"/>
      <c r="BH686" s="75"/>
      <c r="BI686" s="75"/>
      <c r="BJ686" s="75"/>
      <c r="BK686" s="75"/>
      <c r="BL686" s="75"/>
      <c r="BM686" s="75"/>
      <c r="BN686" s="75"/>
      <c r="BO686" s="75"/>
      <c r="BP686" s="75"/>
      <c r="BQ686" s="75"/>
      <c r="BR686" s="75"/>
      <c r="BS686" s="75"/>
      <c r="BT686" s="75"/>
      <c r="BU686" s="75"/>
      <c r="BV686" s="75"/>
      <c r="BW686" s="75"/>
      <c r="BX686" s="75"/>
      <c r="BY686" s="75"/>
      <c r="BZ686" s="75"/>
      <c r="CA686" s="75"/>
      <c r="CB686" s="75"/>
      <c r="CC686" s="75"/>
      <c r="CD686" s="75"/>
      <c r="CE686" s="75"/>
      <c r="CF686" s="75"/>
      <c r="CG686" s="75"/>
      <c r="CH686" s="75"/>
      <c r="CI686" s="75"/>
      <c r="CJ686" s="75"/>
    </row>
    <row r="687" spans="28:88" ht="14"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75"/>
      <c r="BE687" s="75"/>
      <c r="BF687" s="75"/>
      <c r="BG687" s="75"/>
      <c r="BH687" s="75"/>
      <c r="BI687" s="75"/>
      <c r="BJ687" s="75"/>
      <c r="BK687" s="75"/>
      <c r="BL687" s="75"/>
      <c r="BM687" s="75"/>
      <c r="BN687" s="75"/>
      <c r="BO687" s="75"/>
      <c r="BP687" s="75"/>
      <c r="BQ687" s="75"/>
      <c r="BR687" s="75"/>
      <c r="BS687" s="75"/>
      <c r="BT687" s="75"/>
      <c r="BU687" s="75"/>
      <c r="BV687" s="75"/>
      <c r="BW687" s="75"/>
      <c r="BX687" s="75"/>
      <c r="BY687" s="75"/>
      <c r="BZ687" s="75"/>
      <c r="CA687" s="75"/>
      <c r="CB687" s="75"/>
      <c r="CC687" s="75"/>
      <c r="CD687" s="75"/>
      <c r="CE687" s="75"/>
      <c r="CF687" s="75"/>
      <c r="CG687" s="75"/>
      <c r="CH687" s="75"/>
      <c r="CI687" s="75"/>
      <c r="CJ687" s="75"/>
    </row>
    <row r="688" spans="28:88" ht="14"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75"/>
      <c r="AZ688" s="75"/>
      <c r="BA688" s="75"/>
      <c r="BB688" s="75"/>
      <c r="BC688" s="75"/>
      <c r="BD688" s="75"/>
      <c r="BE688" s="75"/>
      <c r="BF688" s="75"/>
      <c r="BG688" s="75"/>
      <c r="BH688" s="75"/>
      <c r="BI688" s="75"/>
      <c r="BJ688" s="75"/>
      <c r="BK688" s="75"/>
      <c r="BL688" s="75"/>
      <c r="BM688" s="75"/>
      <c r="BN688" s="75"/>
      <c r="BO688" s="75"/>
      <c r="BP688" s="75"/>
      <c r="BQ688" s="75"/>
      <c r="BR688" s="75"/>
      <c r="BS688" s="75"/>
      <c r="BT688" s="75"/>
      <c r="BU688" s="75"/>
      <c r="BV688" s="75"/>
      <c r="BW688" s="75"/>
      <c r="BX688" s="75"/>
      <c r="BY688" s="75"/>
      <c r="BZ688" s="75"/>
      <c r="CA688" s="75"/>
      <c r="CB688" s="75"/>
      <c r="CC688" s="75"/>
      <c r="CD688" s="75"/>
      <c r="CE688" s="75"/>
      <c r="CF688" s="75"/>
      <c r="CG688" s="75"/>
      <c r="CH688" s="75"/>
      <c r="CI688" s="75"/>
      <c r="CJ688" s="75"/>
    </row>
    <row r="689" spans="28:88" ht="14"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  <c r="BI689" s="75"/>
      <c r="BJ689" s="75"/>
      <c r="BK689" s="75"/>
      <c r="BL689" s="75"/>
      <c r="BM689" s="75"/>
      <c r="BN689" s="75"/>
      <c r="BO689" s="75"/>
      <c r="BP689" s="75"/>
      <c r="BQ689" s="75"/>
      <c r="BR689" s="75"/>
      <c r="BS689" s="75"/>
      <c r="BT689" s="75"/>
      <c r="BU689" s="75"/>
      <c r="BV689" s="75"/>
      <c r="BW689" s="75"/>
      <c r="BX689" s="75"/>
      <c r="BY689" s="75"/>
      <c r="BZ689" s="75"/>
      <c r="CA689" s="75"/>
      <c r="CB689" s="75"/>
      <c r="CC689" s="75"/>
      <c r="CD689" s="75"/>
      <c r="CE689" s="75"/>
      <c r="CF689" s="75"/>
      <c r="CG689" s="75"/>
      <c r="CH689" s="75"/>
      <c r="CI689" s="75"/>
      <c r="CJ689" s="75"/>
    </row>
    <row r="690" spans="28:88" ht="14"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  <c r="BI690" s="75"/>
      <c r="BJ690" s="75"/>
      <c r="BK690" s="75"/>
      <c r="BL690" s="75"/>
      <c r="BM690" s="75"/>
      <c r="BN690" s="75"/>
      <c r="BO690" s="75"/>
      <c r="BP690" s="75"/>
      <c r="BQ690" s="75"/>
      <c r="BR690" s="75"/>
      <c r="BS690" s="75"/>
      <c r="BT690" s="75"/>
      <c r="BU690" s="75"/>
      <c r="BV690" s="75"/>
      <c r="BW690" s="75"/>
      <c r="BX690" s="75"/>
      <c r="BY690" s="75"/>
      <c r="BZ690" s="75"/>
      <c r="CA690" s="75"/>
      <c r="CB690" s="75"/>
      <c r="CC690" s="75"/>
      <c r="CD690" s="75"/>
      <c r="CE690" s="75"/>
      <c r="CF690" s="75"/>
      <c r="CG690" s="75"/>
      <c r="CH690" s="75"/>
      <c r="CI690" s="75"/>
      <c r="CJ690" s="75"/>
    </row>
    <row r="691" spans="28:88" ht="14"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5"/>
      <c r="CB691" s="75"/>
      <c r="CC691" s="75"/>
      <c r="CD691" s="75"/>
      <c r="CE691" s="75"/>
      <c r="CF691" s="75"/>
      <c r="CG691" s="75"/>
      <c r="CH691" s="75"/>
      <c r="CI691" s="75"/>
      <c r="CJ691" s="75"/>
    </row>
    <row r="692" spans="28:88" ht="14"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5"/>
      <c r="CB692" s="75"/>
      <c r="CC692" s="75"/>
      <c r="CD692" s="75"/>
      <c r="CE692" s="75"/>
      <c r="CF692" s="75"/>
      <c r="CG692" s="75"/>
      <c r="CH692" s="75"/>
      <c r="CI692" s="75"/>
      <c r="CJ692" s="75"/>
    </row>
    <row r="693" spans="28:88" ht="14"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75"/>
      <c r="AZ693" s="75"/>
      <c r="BA693" s="75"/>
      <c r="BB693" s="75"/>
      <c r="BC693" s="75"/>
      <c r="BD693" s="75"/>
      <c r="BE693" s="75"/>
      <c r="BF693" s="75"/>
      <c r="BG693" s="75"/>
      <c r="BH693" s="75"/>
      <c r="BI693" s="75"/>
      <c r="BJ693" s="75"/>
      <c r="BK693" s="75"/>
      <c r="BL693" s="75"/>
      <c r="BM693" s="75"/>
      <c r="BN693" s="75"/>
      <c r="BO693" s="75"/>
      <c r="BP693" s="75"/>
      <c r="BQ693" s="75"/>
      <c r="BR693" s="75"/>
      <c r="BS693" s="75"/>
      <c r="BT693" s="75"/>
      <c r="BU693" s="75"/>
      <c r="BV693" s="75"/>
      <c r="BW693" s="75"/>
      <c r="BX693" s="75"/>
      <c r="BY693" s="75"/>
      <c r="BZ693" s="75"/>
      <c r="CA693" s="75"/>
      <c r="CB693" s="75"/>
      <c r="CC693" s="75"/>
      <c r="CD693" s="75"/>
      <c r="CE693" s="75"/>
      <c r="CF693" s="75"/>
      <c r="CG693" s="75"/>
      <c r="CH693" s="75"/>
      <c r="CI693" s="75"/>
      <c r="CJ693" s="75"/>
    </row>
    <row r="694" spans="28:88" ht="14"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  <c r="BQ694" s="75"/>
      <c r="BR694" s="75"/>
      <c r="BS694" s="75"/>
      <c r="BT694" s="75"/>
      <c r="BU694" s="75"/>
      <c r="BV694" s="75"/>
      <c r="BW694" s="75"/>
      <c r="BX694" s="75"/>
      <c r="BY694" s="75"/>
      <c r="BZ694" s="75"/>
      <c r="CA694" s="75"/>
      <c r="CB694" s="75"/>
      <c r="CC694" s="75"/>
      <c r="CD694" s="75"/>
      <c r="CE694" s="75"/>
      <c r="CF694" s="75"/>
      <c r="CG694" s="75"/>
      <c r="CH694" s="75"/>
      <c r="CI694" s="75"/>
      <c r="CJ694" s="75"/>
    </row>
    <row r="695" spans="28:88" ht="14"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  <c r="BQ695" s="75"/>
      <c r="BR695" s="75"/>
      <c r="BS695" s="75"/>
      <c r="BT695" s="75"/>
      <c r="BU695" s="75"/>
      <c r="BV695" s="75"/>
      <c r="BW695" s="75"/>
      <c r="BX695" s="75"/>
      <c r="BY695" s="75"/>
      <c r="BZ695" s="75"/>
      <c r="CA695" s="75"/>
      <c r="CB695" s="75"/>
      <c r="CC695" s="75"/>
      <c r="CD695" s="75"/>
      <c r="CE695" s="75"/>
      <c r="CF695" s="75"/>
      <c r="CG695" s="75"/>
      <c r="CH695" s="75"/>
      <c r="CI695" s="75"/>
      <c r="CJ695" s="75"/>
    </row>
  </sheetData>
  <sheetProtection algorithmName="SHA-512" hashValue="OJrUZgmkShIEUFaqp8XOt76PKvr3HMFDUZzMoxDAt7EPt59PyJCEHB85NOA5HELc3RpvlrpRHZbb+fTFfQTPdQ==" saltValue="cJuKG1rnvfBl4pJ1vjTQpg==" spinCount="100000" sheet="1" objects="1" scenarios="1"/>
  <mergeCells count="11">
    <mergeCell ref="A27:A28"/>
    <mergeCell ref="A29:A30"/>
    <mergeCell ref="A31:A33"/>
    <mergeCell ref="A34:A35"/>
    <mergeCell ref="A36:A37"/>
    <mergeCell ref="A24:A26"/>
    <mergeCell ref="A8:A13"/>
    <mergeCell ref="A14:A16"/>
    <mergeCell ref="A17:A18"/>
    <mergeCell ref="A19:A21"/>
    <mergeCell ref="A22:A23"/>
  </mergeCells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2497A-45E1-884E-B83E-8E7AE340ACBA}">
  <sheetPr codeName="Sheet31"/>
  <dimension ref="A1:BR37"/>
  <sheetViews>
    <sheetView topLeftCell="A2" zoomScale="120" zoomScaleNormal="120" zoomScalePageLayoutView="120" workbookViewId="0">
      <selection activeCell="E2" sqref="E2:E36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397">
        <v>43748</v>
      </c>
      <c r="C2" s="195" t="s">
        <v>18</v>
      </c>
      <c r="D2" s="194" t="s">
        <v>228</v>
      </c>
      <c r="E2" s="322">
        <v>43742</v>
      </c>
      <c r="F2" s="195" t="s">
        <v>156</v>
      </c>
      <c r="G2" s="194" t="s">
        <v>368</v>
      </c>
      <c r="H2" s="324">
        <v>59.945454545454538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3.4636363636363634</v>
      </c>
      <c r="X2" s="324">
        <v>2.8181818181818179</v>
      </c>
      <c r="Y2" s="324">
        <v>2.7727272727272725</v>
      </c>
      <c r="Z2" s="324">
        <v>2.6909090909090905</v>
      </c>
      <c r="AA2" s="324">
        <v>2.5727272727272728</v>
      </c>
      <c r="AB2" s="324">
        <v>2.3727272727272726</v>
      </c>
      <c r="AC2" s="324">
        <v>3.4636363636363634</v>
      </c>
      <c r="AD2" s="324">
        <v>2.8181818181818179</v>
      </c>
      <c r="AE2" s="324">
        <v>2.7727272727272725</v>
      </c>
      <c r="AF2" s="324">
        <v>2.6909090909090905</v>
      </c>
      <c r="AG2" s="324">
        <v>2.5727272727272728</v>
      </c>
      <c r="AH2" s="324">
        <v>2.3727272727272726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395</v>
      </c>
      <c r="BR2" s="176" t="s">
        <v>500</v>
      </c>
    </row>
    <row r="3" spans="1:70" s="200" customFormat="1" ht="16">
      <c r="A3" s="194">
        <v>2</v>
      </c>
      <c r="B3" s="397">
        <v>43748</v>
      </c>
      <c r="C3" s="195" t="s">
        <v>18</v>
      </c>
      <c r="D3" s="194" t="s">
        <v>228</v>
      </c>
      <c r="E3" s="196">
        <v>43593</v>
      </c>
      <c r="F3" s="195" t="s">
        <v>157</v>
      </c>
      <c r="G3" s="194" t="s">
        <v>363</v>
      </c>
      <c r="H3" s="324">
        <v>57.899999999999991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3.7636363636363632</v>
      </c>
      <c r="X3" s="324">
        <v>2.918181818181818</v>
      </c>
      <c r="Y3" s="324">
        <v>2.8272727272727267</v>
      </c>
      <c r="Z3" s="324">
        <v>2.7363636363636359</v>
      </c>
      <c r="AA3" s="324">
        <v>2.5363636363636362</v>
      </c>
      <c r="AB3" s="324">
        <v>2.2727272727272725</v>
      </c>
      <c r="AC3" s="324">
        <v>3.7636363636363632</v>
      </c>
      <c r="AD3" s="324">
        <v>2.918181818181818</v>
      </c>
      <c r="AE3" s="324">
        <v>2.8272727272727267</v>
      </c>
      <c r="AF3" s="324">
        <v>2.7363636363636359</v>
      </c>
      <c r="AG3" s="324">
        <v>2.5363636363636362</v>
      </c>
      <c r="AH3" s="324">
        <v>2.2727272727272725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>
        <v>1</v>
      </c>
      <c r="BQ3" s="198"/>
      <c r="BR3" s="176" t="s">
        <v>470</v>
      </c>
    </row>
    <row r="4" spans="1:70" s="200" customFormat="1" ht="16">
      <c r="A4" s="194">
        <v>3</v>
      </c>
      <c r="B4" s="397">
        <v>43748</v>
      </c>
      <c r="C4" s="195" t="s">
        <v>18</v>
      </c>
      <c r="D4" s="194" t="s">
        <v>228</v>
      </c>
      <c r="E4" s="196">
        <v>43677</v>
      </c>
      <c r="F4" s="195" t="s">
        <v>158</v>
      </c>
      <c r="G4" s="194" t="s">
        <v>403</v>
      </c>
      <c r="H4" s="324">
        <v>80.699999999999989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5.2636363636363637</v>
      </c>
      <c r="X4" s="324">
        <v>3.7363636363636363</v>
      </c>
      <c r="Y4" s="324">
        <v>3.5999999999999996</v>
      </c>
      <c r="Z4" s="324">
        <v>3.3909090909090907</v>
      </c>
      <c r="AA4" s="324">
        <v>3.1999999999999997</v>
      </c>
      <c r="AB4" s="324">
        <v>3.0727272727272723</v>
      </c>
      <c r="AC4" s="324">
        <v>5.2636363636363637</v>
      </c>
      <c r="AD4" s="324">
        <v>3.7363636363636363</v>
      </c>
      <c r="AE4" s="324">
        <v>3.5999999999999996</v>
      </c>
      <c r="AF4" s="324">
        <v>3.3909090909090907</v>
      </c>
      <c r="AG4" s="324">
        <v>3.1999999999999997</v>
      </c>
      <c r="AH4" s="324">
        <v>3.0727272727272723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471</v>
      </c>
    </row>
    <row r="5" spans="1:70" s="200" customFormat="1" ht="16">
      <c r="A5" s="194">
        <v>4</v>
      </c>
      <c r="B5" s="397">
        <v>43748</v>
      </c>
      <c r="C5" s="195" t="s">
        <v>18</v>
      </c>
      <c r="D5" s="194" t="s">
        <v>228</v>
      </c>
      <c r="E5" s="196">
        <v>43725</v>
      </c>
      <c r="F5" s="195" t="s">
        <v>159</v>
      </c>
      <c r="G5" s="194" t="s">
        <v>398</v>
      </c>
      <c r="H5" s="324">
        <v>64.545454545454547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3.9909090909090903</v>
      </c>
      <c r="X5" s="324">
        <v>2.6818181818181817</v>
      </c>
      <c r="Y5" s="324">
        <v>2.3181818181818179</v>
      </c>
      <c r="Z5" s="324">
        <v>0</v>
      </c>
      <c r="AA5" s="324">
        <v>0</v>
      </c>
      <c r="AB5" s="324">
        <v>0</v>
      </c>
      <c r="AC5" s="324">
        <v>3.9909090909090903</v>
      </c>
      <c r="AD5" s="324">
        <v>2.6818181818181817</v>
      </c>
      <c r="AE5" s="324">
        <v>2.3181818181818179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472</v>
      </c>
    </row>
    <row r="6" spans="1:70" s="200" customFormat="1" ht="16">
      <c r="A6" s="194">
        <v>5</v>
      </c>
      <c r="B6" s="397">
        <v>43748</v>
      </c>
      <c r="C6" s="195" t="s">
        <v>18</v>
      </c>
      <c r="D6" s="194" t="s">
        <v>228</v>
      </c>
      <c r="E6" s="196">
        <v>43646</v>
      </c>
      <c r="F6" s="195" t="s">
        <v>160</v>
      </c>
      <c r="G6" s="194" t="s">
        <v>248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/>
      <c r="Q6" s="327"/>
      <c r="R6" s="327"/>
      <c r="S6" s="327"/>
      <c r="T6" s="327"/>
      <c r="U6" s="327"/>
      <c r="V6" s="327"/>
      <c r="W6" s="324">
        <v>3.2818181818181813</v>
      </c>
      <c r="X6" s="324">
        <v>2.7818181818181817</v>
      </c>
      <c r="Y6" s="324">
        <v>2.5545454545454542</v>
      </c>
      <c r="Z6" s="324">
        <v>2.4818181818181815</v>
      </c>
      <c r="AA6" s="324">
        <v>2.1999999999999997</v>
      </c>
      <c r="AB6" s="324">
        <v>0</v>
      </c>
      <c r="AC6" s="324">
        <v>3.2818181818181813</v>
      </c>
      <c r="AD6" s="324">
        <v>2.7818181818181817</v>
      </c>
      <c r="AE6" s="324">
        <v>2.5545454545454542</v>
      </c>
      <c r="AF6" s="324">
        <v>2.4818181818181815</v>
      </c>
      <c r="AG6" s="324">
        <v>2.1999999999999997</v>
      </c>
      <c r="AH6" s="324">
        <v>0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/>
      <c r="BL6" s="195"/>
      <c r="BM6" s="194"/>
      <c r="BN6" s="198"/>
      <c r="BO6" s="198" t="s">
        <v>15</v>
      </c>
      <c r="BP6" s="198"/>
      <c r="BQ6" s="198"/>
      <c r="BR6" s="176" t="s">
        <v>473</v>
      </c>
    </row>
    <row r="7" spans="1:70" s="206" customFormat="1" ht="16">
      <c r="A7" s="194">
        <v>7</v>
      </c>
      <c r="B7" s="397">
        <v>43748</v>
      </c>
      <c r="C7" s="195" t="s">
        <v>18</v>
      </c>
      <c r="D7" s="194" t="s">
        <v>228</v>
      </c>
      <c r="E7" s="196">
        <v>43715</v>
      </c>
      <c r="F7" s="195" t="s">
        <v>252</v>
      </c>
      <c r="G7" s="194" t="s">
        <v>248</v>
      </c>
      <c r="H7" s="324">
        <v>65.472727272727269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4.9727272727272718</v>
      </c>
      <c r="X7" s="324">
        <v>3.1</v>
      </c>
      <c r="Y7" s="324">
        <v>3.0181818181818176</v>
      </c>
      <c r="Z7" s="324">
        <v>2.9999999999999996</v>
      </c>
      <c r="AA7" s="324">
        <v>2.8181818181818179</v>
      </c>
      <c r="AB7" s="324">
        <v>2.2818181818181813</v>
      </c>
      <c r="AC7" s="324">
        <v>4.9727272727272718</v>
      </c>
      <c r="AD7" s="324">
        <v>3.1</v>
      </c>
      <c r="AE7" s="324">
        <v>3.0181818181818176</v>
      </c>
      <c r="AF7" s="324">
        <v>2.9999999999999996</v>
      </c>
      <c r="AG7" s="324">
        <v>2.8181818181818179</v>
      </c>
      <c r="AH7" s="324">
        <v>2.2818181818181813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474</v>
      </c>
    </row>
    <row r="8" spans="1:70" s="206" customFormat="1" ht="16">
      <c r="A8" s="194"/>
      <c r="B8" s="397">
        <v>43748</v>
      </c>
      <c r="C8" s="195" t="s">
        <v>18</v>
      </c>
      <c r="D8" s="194" t="s">
        <v>228</v>
      </c>
      <c r="E8" s="196">
        <v>43646</v>
      </c>
      <c r="F8" s="195" t="s">
        <v>338</v>
      </c>
      <c r="G8" s="194" t="s">
        <v>339</v>
      </c>
      <c r="H8" s="324">
        <v>78.236363636363635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4.254545454545454</v>
      </c>
      <c r="X8" s="324">
        <v>3.3090909090909091</v>
      </c>
      <c r="Y8" s="324">
        <v>3.2272727272727271</v>
      </c>
      <c r="Z8" s="324">
        <v>3.2090909090909085</v>
      </c>
      <c r="AA8" s="324">
        <v>3.1</v>
      </c>
      <c r="AB8" s="324">
        <v>3.0181818181818176</v>
      </c>
      <c r="AC8" s="324">
        <v>4.254545454545454</v>
      </c>
      <c r="AD8" s="324">
        <v>3.3090909090909091</v>
      </c>
      <c r="AE8" s="324">
        <v>3.2272727272727271</v>
      </c>
      <c r="AF8" s="324">
        <v>3.2090909090909085</v>
      </c>
      <c r="AG8" s="324">
        <v>3.1</v>
      </c>
      <c r="AH8" s="324">
        <v>3.0181818181818176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475</v>
      </c>
    </row>
    <row r="9" spans="1:70" s="206" customFormat="1" ht="16">
      <c r="A9" s="194"/>
      <c r="B9" s="397">
        <v>43748</v>
      </c>
      <c r="C9" s="195" t="s">
        <v>18</v>
      </c>
      <c r="D9" s="194" t="s">
        <v>228</v>
      </c>
      <c r="E9" s="196">
        <v>43646</v>
      </c>
      <c r="F9" s="195" t="s">
        <v>400</v>
      </c>
      <c r="G9" s="194" t="s">
        <v>401</v>
      </c>
      <c r="H9" s="324">
        <v>77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3.4545454545454541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3.4545454545454541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476</v>
      </c>
    </row>
    <row r="10" spans="1:70" s="200" customFormat="1" ht="16">
      <c r="A10" s="194">
        <v>8</v>
      </c>
      <c r="B10" s="397">
        <v>43748</v>
      </c>
      <c r="C10" s="195" t="s">
        <v>18</v>
      </c>
      <c r="D10" s="194" t="s">
        <v>45</v>
      </c>
      <c r="E10" s="196">
        <v>43646</v>
      </c>
      <c r="F10" s="195" t="s">
        <v>232</v>
      </c>
      <c r="G10" s="194" t="s">
        <v>204</v>
      </c>
      <c r="H10" s="324">
        <v>102.99999999999999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3.5</v>
      </c>
      <c r="X10" s="324">
        <v>3.1545454545454543</v>
      </c>
      <c r="Y10" s="324">
        <v>2.9727272727272727</v>
      </c>
      <c r="Z10" s="324">
        <v>2.8545454545454545</v>
      </c>
      <c r="AA10" s="324">
        <v>0</v>
      </c>
      <c r="AB10" s="324">
        <v>0</v>
      </c>
      <c r="AC10" s="324">
        <v>3.5</v>
      </c>
      <c r="AD10" s="324">
        <v>3.1545454545454543</v>
      </c>
      <c r="AE10" s="324">
        <v>2.9727272727272727</v>
      </c>
      <c r="AF10" s="324">
        <v>2.8545454545454545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497</v>
      </c>
    </row>
    <row r="11" spans="1:70" s="200" customFormat="1" ht="16">
      <c r="A11" s="194">
        <v>9</v>
      </c>
      <c r="B11" s="397">
        <v>43748</v>
      </c>
      <c r="C11" s="195" t="s">
        <v>18</v>
      </c>
      <c r="D11" s="194" t="s">
        <v>45</v>
      </c>
      <c r="E11" s="196">
        <v>43677</v>
      </c>
      <c r="F11" s="195" t="s">
        <v>158</v>
      </c>
      <c r="G11" s="194" t="s">
        <v>403</v>
      </c>
      <c r="H11" s="324">
        <v>87.6</v>
      </c>
      <c r="I11" s="330"/>
      <c r="J11" s="331"/>
      <c r="K11" s="332" t="s">
        <v>12</v>
      </c>
      <c r="L11" s="415">
        <v>2460</v>
      </c>
      <c r="M11" s="415">
        <v>26520</v>
      </c>
      <c r="N11" s="415">
        <v>89340</v>
      </c>
      <c r="O11" s="333"/>
      <c r="P11" s="333"/>
      <c r="Q11" s="333"/>
      <c r="R11" s="333"/>
      <c r="S11" s="333"/>
      <c r="T11" s="333"/>
      <c r="U11" s="333"/>
      <c r="V11" s="333"/>
      <c r="W11" s="324">
        <v>4</v>
      </c>
      <c r="X11" s="324">
        <v>3.7363636363636363</v>
      </c>
      <c r="Y11" s="324">
        <v>3.5545454545454542</v>
      </c>
      <c r="Z11" s="324">
        <v>3.2818181818181813</v>
      </c>
      <c r="AA11" s="324">
        <v>0</v>
      </c>
      <c r="AB11" s="324">
        <v>0</v>
      </c>
      <c r="AC11" s="324">
        <v>4</v>
      </c>
      <c r="AD11" s="324">
        <v>3.7363636363636363</v>
      </c>
      <c r="AE11" s="324">
        <v>3.5545454545454542</v>
      </c>
      <c r="AF11" s="324">
        <v>3.2818181818181813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494</v>
      </c>
    </row>
    <row r="12" spans="1:70" s="200" customFormat="1" ht="16">
      <c r="A12" s="194"/>
      <c r="B12" s="397">
        <v>43748</v>
      </c>
      <c r="C12" s="195" t="s">
        <v>18</v>
      </c>
      <c r="D12" s="194" t="s">
        <v>45</v>
      </c>
      <c r="E12" s="196">
        <v>43646</v>
      </c>
      <c r="F12" s="195" t="s">
        <v>160</v>
      </c>
      <c r="G12" s="194" t="s">
        <v>248</v>
      </c>
      <c r="H12" s="324">
        <v>72.98181818181817</v>
      </c>
      <c r="I12" s="330"/>
      <c r="J12" s="331"/>
      <c r="K12" s="332" t="s">
        <v>12</v>
      </c>
      <c r="L12" s="327">
        <v>2460</v>
      </c>
      <c r="M12" s="327">
        <v>26520</v>
      </c>
      <c r="N12" s="327">
        <v>89340</v>
      </c>
      <c r="O12" s="333"/>
      <c r="P12" s="333"/>
      <c r="Q12" s="333"/>
      <c r="R12" s="333"/>
      <c r="S12" s="333"/>
      <c r="T12" s="333"/>
      <c r="U12" s="333"/>
      <c r="V12" s="333"/>
      <c r="W12" s="324">
        <v>3.3090909090909091</v>
      </c>
      <c r="X12" s="324">
        <v>2.7818181818181817</v>
      </c>
      <c r="Y12" s="324">
        <v>2.4545454545454546</v>
      </c>
      <c r="Z12" s="324">
        <v>2.127272727272727</v>
      </c>
      <c r="AA12" s="324">
        <v>0</v>
      </c>
      <c r="AB12" s="324">
        <v>0</v>
      </c>
      <c r="AC12" s="324">
        <v>3.3090909090909091</v>
      </c>
      <c r="AD12" s="324">
        <v>2.7818181818181817</v>
      </c>
      <c r="AE12" s="324">
        <v>2.4545454545454546</v>
      </c>
      <c r="AF12" s="324">
        <v>2.127272727272727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198"/>
      <c r="BC12" s="198"/>
      <c r="BD12" s="205">
        <v>0</v>
      </c>
      <c r="BE12" s="205">
        <v>0</v>
      </c>
      <c r="BF12" s="205">
        <v>0</v>
      </c>
      <c r="BG12" s="205" t="s">
        <v>13</v>
      </c>
      <c r="BH12" s="205"/>
      <c r="BI12" s="205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495</v>
      </c>
    </row>
    <row r="13" spans="1:70" s="200" customFormat="1" ht="16">
      <c r="A13" s="194"/>
      <c r="B13" s="397">
        <v>43748</v>
      </c>
      <c r="C13" s="195" t="s">
        <v>18</v>
      </c>
      <c r="D13" s="194" t="s">
        <v>45</v>
      </c>
      <c r="E13" s="196">
        <v>43677</v>
      </c>
      <c r="F13" s="195" t="s">
        <v>159</v>
      </c>
      <c r="G13" s="194" t="s">
        <v>444</v>
      </c>
      <c r="H13" s="324">
        <v>138.18181818181816</v>
      </c>
      <c r="I13" s="330"/>
      <c r="J13" s="331"/>
      <c r="K13" s="332" t="s">
        <v>12</v>
      </c>
      <c r="L13" s="327">
        <v>4920</v>
      </c>
      <c r="M13" s="327">
        <v>187380</v>
      </c>
      <c r="N13" s="327"/>
      <c r="O13" s="333"/>
      <c r="P13" s="333"/>
      <c r="Q13" s="333"/>
      <c r="R13" s="333"/>
      <c r="S13" s="333"/>
      <c r="T13" s="333"/>
      <c r="U13" s="333"/>
      <c r="V13" s="333"/>
      <c r="W13" s="324">
        <v>3.8818181818181809</v>
      </c>
      <c r="X13" s="324">
        <v>3.5909090909090908</v>
      </c>
      <c r="Y13" s="324">
        <v>3.5272727272727269</v>
      </c>
      <c r="Z13" s="324">
        <v>0</v>
      </c>
      <c r="AA13" s="324">
        <v>0</v>
      </c>
      <c r="AB13" s="324">
        <v>0</v>
      </c>
      <c r="AC13" s="324">
        <v>3.8818181818181809</v>
      </c>
      <c r="AD13" s="324">
        <v>3.5909090909090908</v>
      </c>
      <c r="AE13" s="324">
        <v>3.5272727272727269</v>
      </c>
      <c r="AF13" s="324">
        <v>0</v>
      </c>
      <c r="AG13" s="324">
        <v>0</v>
      </c>
      <c r="AH13" s="324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198"/>
      <c r="BC13" s="198"/>
      <c r="BD13" s="205">
        <v>0</v>
      </c>
      <c r="BE13" s="205">
        <v>0</v>
      </c>
      <c r="BF13" s="205">
        <v>0</v>
      </c>
      <c r="BG13" s="205" t="s">
        <v>13</v>
      </c>
      <c r="BH13" s="205"/>
      <c r="BI13" s="205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496</v>
      </c>
    </row>
    <row r="14" spans="1:70" s="200" customFormat="1" ht="16">
      <c r="A14" s="194">
        <v>10</v>
      </c>
      <c r="B14" s="397">
        <v>43748</v>
      </c>
      <c r="C14" s="195" t="s">
        <v>18</v>
      </c>
      <c r="D14" s="194" t="s">
        <v>145</v>
      </c>
      <c r="E14" s="196">
        <v>43646</v>
      </c>
      <c r="F14" s="195" t="s">
        <v>232</v>
      </c>
      <c r="G14" s="194" t="s">
        <v>217</v>
      </c>
      <c r="H14" s="324">
        <v>107.99999999999999</v>
      </c>
      <c r="I14" s="324"/>
      <c r="J14" s="325"/>
      <c r="K14" s="326" t="s">
        <v>12</v>
      </c>
      <c r="L14" s="327">
        <v>49315</v>
      </c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3.7</v>
      </c>
      <c r="X14" s="324">
        <v>3.1999999999999997</v>
      </c>
      <c r="Y14" s="324">
        <v>0</v>
      </c>
      <c r="Z14" s="324">
        <v>0</v>
      </c>
      <c r="AA14" s="324">
        <v>0</v>
      </c>
      <c r="AB14" s="324">
        <v>0</v>
      </c>
      <c r="AC14" s="324">
        <v>3.7</v>
      </c>
      <c r="AD14" s="324">
        <v>3.1999999999999997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/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95" t="s">
        <v>499</v>
      </c>
    </row>
    <row r="15" spans="1:70" s="200" customFormat="1" ht="16">
      <c r="A15" s="194">
        <v>11</v>
      </c>
      <c r="B15" s="397">
        <v>43748</v>
      </c>
      <c r="C15" s="195" t="s">
        <v>18</v>
      </c>
      <c r="D15" s="194" t="s">
        <v>234</v>
      </c>
      <c r="E15" s="196">
        <v>43646</v>
      </c>
      <c r="F15" s="195" t="s">
        <v>232</v>
      </c>
      <c r="G15" s="194" t="s">
        <v>204</v>
      </c>
      <c r="H15" s="324">
        <v>79</v>
      </c>
      <c r="I15" s="324"/>
      <c r="J15" s="325"/>
      <c r="K15" s="326" t="s">
        <v>12</v>
      </c>
      <c r="L15" s="327">
        <v>1243</v>
      </c>
      <c r="M15" s="327">
        <v>1223</v>
      </c>
      <c r="N15" s="327">
        <v>2959</v>
      </c>
      <c r="O15" s="327">
        <v>160287</v>
      </c>
      <c r="P15" s="327">
        <v>656863</v>
      </c>
      <c r="Q15" s="327"/>
      <c r="R15" s="327"/>
      <c r="S15" s="327"/>
      <c r="T15" s="327"/>
      <c r="U15" s="327"/>
      <c r="V15" s="327"/>
      <c r="W15" s="324">
        <v>4.3999999999999995</v>
      </c>
      <c r="X15" s="324">
        <v>2.9999999999999996</v>
      </c>
      <c r="Y15" s="324">
        <v>2.7909090909090906</v>
      </c>
      <c r="Z15" s="324">
        <v>2.7727272727272725</v>
      </c>
      <c r="AA15" s="324">
        <v>2.754545454545454</v>
      </c>
      <c r="AB15" s="324">
        <v>2.7363636363636359</v>
      </c>
      <c r="AC15" s="324">
        <v>4.3999999999999995</v>
      </c>
      <c r="AD15" s="324">
        <v>2.9999999999999996</v>
      </c>
      <c r="AE15" s="324">
        <v>2.7909090909090906</v>
      </c>
      <c r="AF15" s="324">
        <v>2.7727272727272725</v>
      </c>
      <c r="AG15" s="324">
        <v>2.754545454545454</v>
      </c>
      <c r="AH15" s="324">
        <v>2.7363636363636359</v>
      </c>
      <c r="AI15" s="194"/>
      <c r="AJ15" s="194"/>
      <c r="AK15" s="194"/>
      <c r="AL15" s="194"/>
      <c r="AM15" s="194"/>
      <c r="AN15" s="194"/>
      <c r="AO15" s="198" t="s">
        <v>13</v>
      </c>
      <c r="AP15" s="194"/>
      <c r="AQ15" s="198">
        <v>3</v>
      </c>
      <c r="AR15" s="198">
        <v>3</v>
      </c>
      <c r="AS15" s="198"/>
      <c r="AT15" s="198">
        <v>0</v>
      </c>
      <c r="AU15" s="198">
        <v>10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24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498</v>
      </c>
    </row>
    <row r="16" spans="1:70" s="200" customFormat="1" ht="16">
      <c r="A16" s="194">
        <v>13</v>
      </c>
      <c r="B16" s="397">
        <v>43748</v>
      </c>
      <c r="C16" s="195" t="s">
        <v>18</v>
      </c>
      <c r="D16" s="194" t="s">
        <v>108</v>
      </c>
      <c r="E16" s="196">
        <v>43646</v>
      </c>
      <c r="F16" s="195" t="s">
        <v>159</v>
      </c>
      <c r="G16" s="194" t="s">
        <v>398</v>
      </c>
      <c r="H16" s="324">
        <v>85.409090909090907</v>
      </c>
      <c r="I16" s="324"/>
      <c r="J16" s="325"/>
      <c r="K16" s="326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3.7999999999999994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3.7999999999999994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76" t="s">
        <v>477</v>
      </c>
    </row>
    <row r="17" spans="1:70" s="200" customFormat="1" ht="16">
      <c r="A17" s="358"/>
      <c r="B17" s="397">
        <v>43748</v>
      </c>
      <c r="C17" s="195" t="s">
        <v>18</v>
      </c>
      <c r="D17" s="357" t="s">
        <v>108</v>
      </c>
      <c r="E17" s="196">
        <v>43646</v>
      </c>
      <c r="F17" s="195" t="s">
        <v>160</v>
      </c>
      <c r="G17" s="194" t="s">
        <v>248</v>
      </c>
      <c r="H17" s="324">
        <v>75.890909090909091</v>
      </c>
      <c r="I17" s="324"/>
      <c r="J17" s="325"/>
      <c r="K17" s="326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4">
        <v>3.6818181818181812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3.6818181818181812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/>
      <c r="BJ17" s="198"/>
      <c r="BK17" s="323"/>
      <c r="BL17" s="195"/>
      <c r="BM17" s="194"/>
      <c r="BN17" s="198"/>
      <c r="BO17" s="198" t="s">
        <v>15</v>
      </c>
      <c r="BP17" s="198"/>
      <c r="BQ17" s="198"/>
      <c r="BR17" s="176" t="s">
        <v>478</v>
      </c>
    </row>
    <row r="18" spans="1:70" s="358" customFormat="1" ht="16">
      <c r="B18" s="397">
        <v>43748</v>
      </c>
      <c r="C18" s="356" t="s">
        <v>18</v>
      </c>
      <c r="D18" s="357" t="s">
        <v>108</v>
      </c>
      <c r="E18" s="359">
        <v>43494</v>
      </c>
      <c r="F18" s="356" t="s">
        <v>157</v>
      </c>
      <c r="G18" s="357" t="s">
        <v>198</v>
      </c>
      <c r="H18" s="324">
        <v>93.263636363636365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24">
        <v>3.8545454545454545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3.8545454545454545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O18" s="361" t="s">
        <v>13</v>
      </c>
      <c r="AP18" s="361"/>
      <c r="AQ18" s="361">
        <v>3</v>
      </c>
      <c r="AR18" s="361">
        <v>3</v>
      </c>
      <c r="AT18" s="361">
        <v>0</v>
      </c>
      <c r="AU18" s="361">
        <v>0</v>
      </c>
      <c r="AV18" s="361">
        <v>0</v>
      </c>
      <c r="AW18" s="361">
        <v>0</v>
      </c>
      <c r="AX18" s="361">
        <v>0</v>
      </c>
      <c r="AY18" s="361">
        <v>0</v>
      </c>
      <c r="AZ18" s="361">
        <v>0</v>
      </c>
      <c r="BA18" s="361">
        <v>0</v>
      </c>
      <c r="BD18" s="361">
        <v>0</v>
      </c>
      <c r="BE18" s="361">
        <v>0</v>
      </c>
      <c r="BF18" s="361">
        <v>0</v>
      </c>
      <c r="BG18" s="361" t="s">
        <v>13</v>
      </c>
      <c r="BH18" s="361"/>
      <c r="BI18" s="361" t="s">
        <v>13</v>
      </c>
      <c r="BJ18" s="361"/>
      <c r="BK18" s="361"/>
      <c r="BL18" s="195"/>
      <c r="BM18" s="194"/>
      <c r="BN18" s="198"/>
      <c r="BO18" s="361" t="s">
        <v>15</v>
      </c>
      <c r="BP18" s="361">
        <v>1</v>
      </c>
      <c r="BQ18" s="361"/>
      <c r="BR18" s="358" t="s">
        <v>479</v>
      </c>
    </row>
    <row r="19" spans="1:70" s="200" customFormat="1" ht="16">
      <c r="A19" s="194">
        <v>14</v>
      </c>
      <c r="B19" s="397">
        <v>43748</v>
      </c>
      <c r="C19" s="195" t="s">
        <v>18</v>
      </c>
      <c r="D19" s="194" t="s">
        <v>236</v>
      </c>
      <c r="E19" s="196">
        <v>43677</v>
      </c>
      <c r="F19" s="195" t="s">
        <v>158</v>
      </c>
      <c r="G19" s="194" t="s">
        <v>403</v>
      </c>
      <c r="H19" s="324">
        <v>92</v>
      </c>
      <c r="I19" s="324"/>
      <c r="J19" s="325"/>
      <c r="K19" s="326" t="s">
        <v>12</v>
      </c>
      <c r="L19" s="415">
        <v>3000</v>
      </c>
      <c r="M19" s="415">
        <v>30000</v>
      </c>
      <c r="N19" s="415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3.5272727272727269</v>
      </c>
      <c r="X19" s="324">
        <v>3.0818181818181816</v>
      </c>
      <c r="Y19" s="324">
        <v>3.0454545454545454</v>
      </c>
      <c r="Z19" s="324">
        <v>2.9</v>
      </c>
      <c r="AA19" s="324">
        <v>0</v>
      </c>
      <c r="AB19" s="324">
        <v>0</v>
      </c>
      <c r="AC19" s="324">
        <v>3.5272727272727269</v>
      </c>
      <c r="AD19" s="324">
        <v>3.0818181818181816</v>
      </c>
      <c r="AE19" s="324">
        <v>3.0454545454545454</v>
      </c>
      <c r="AF19" s="324">
        <v>2.9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5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24</v>
      </c>
      <c r="BG19" s="198" t="s">
        <v>13</v>
      </c>
      <c r="BH19" s="198">
        <v>24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>
        <v>1</v>
      </c>
      <c r="BQ19" s="198"/>
      <c r="BR19" s="195" t="s">
        <v>480</v>
      </c>
    </row>
    <row r="20" spans="1:70" s="200" customFormat="1" ht="16">
      <c r="A20" s="194">
        <v>15</v>
      </c>
      <c r="B20" s="397">
        <v>43748</v>
      </c>
      <c r="C20" s="195" t="s">
        <v>18</v>
      </c>
      <c r="D20" s="194" t="s">
        <v>236</v>
      </c>
      <c r="E20" s="196">
        <v>43646</v>
      </c>
      <c r="F20" s="195" t="s">
        <v>159</v>
      </c>
      <c r="G20" s="194" t="s">
        <v>398</v>
      </c>
      <c r="H20" s="324">
        <v>57.109090909090902</v>
      </c>
      <c r="I20" s="324"/>
      <c r="J20" s="325"/>
      <c r="K20" s="326" t="s">
        <v>12</v>
      </c>
      <c r="L20" s="327">
        <v>33000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2.5181818181818181</v>
      </c>
      <c r="X20" s="324">
        <v>2.1</v>
      </c>
      <c r="Y20" s="324">
        <v>0</v>
      </c>
      <c r="Z20" s="324">
        <v>0</v>
      </c>
      <c r="AA20" s="324">
        <v>0</v>
      </c>
      <c r="AB20" s="324">
        <v>0</v>
      </c>
      <c r="AC20" s="324">
        <v>2.5181818181818181</v>
      </c>
      <c r="AD20" s="324">
        <v>2.1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481</v>
      </c>
    </row>
    <row r="21" spans="1:70" s="200" customFormat="1" ht="16">
      <c r="A21" s="194">
        <v>16</v>
      </c>
      <c r="B21" s="397">
        <v>43748</v>
      </c>
      <c r="C21" s="195" t="s">
        <v>18</v>
      </c>
      <c r="D21" s="194" t="s">
        <v>236</v>
      </c>
      <c r="E21" s="322">
        <v>43742</v>
      </c>
      <c r="F21" s="195" t="s">
        <v>156</v>
      </c>
      <c r="G21" s="194" t="s">
        <v>368</v>
      </c>
      <c r="H21" s="324">
        <v>61.645454545454541</v>
      </c>
      <c r="I21" s="324"/>
      <c r="J21" s="325"/>
      <c r="K21" s="326" t="s">
        <v>12</v>
      </c>
      <c r="L21" s="327">
        <v>3000</v>
      </c>
      <c r="M21" s="327">
        <v>30000</v>
      </c>
      <c r="N21" s="327">
        <v>49200</v>
      </c>
      <c r="O21" s="327"/>
      <c r="P21" s="327"/>
      <c r="Q21" s="327"/>
      <c r="R21" s="327"/>
      <c r="S21" s="327"/>
      <c r="T21" s="327"/>
      <c r="U21" s="327"/>
      <c r="V21" s="327"/>
      <c r="W21" s="324">
        <v>2.3909090909090907</v>
      </c>
      <c r="X21" s="324">
        <v>2.0909090909090904</v>
      </c>
      <c r="Y21" s="324">
        <v>1.7727272727272725</v>
      </c>
      <c r="Z21" s="324">
        <v>1.6636363636363636</v>
      </c>
      <c r="AA21" s="324">
        <v>0</v>
      </c>
      <c r="AB21" s="324">
        <v>0</v>
      </c>
      <c r="AC21" s="324">
        <v>2.3909090909090907</v>
      </c>
      <c r="AD21" s="324">
        <v>2.0909090909090904</v>
      </c>
      <c r="AE21" s="324">
        <v>1.7727272727272725</v>
      </c>
      <c r="AF21" s="324">
        <v>1.6636363636363636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5" t="s">
        <v>395</v>
      </c>
      <c r="BR21" s="195" t="s">
        <v>501</v>
      </c>
    </row>
    <row r="22" spans="1:70" s="200" customFormat="1" ht="16">
      <c r="A22" s="358"/>
      <c r="B22" s="397">
        <v>43748</v>
      </c>
      <c r="C22" s="195" t="s">
        <v>18</v>
      </c>
      <c r="D22" s="357" t="s">
        <v>236</v>
      </c>
      <c r="E22" s="196">
        <v>43646</v>
      </c>
      <c r="F22" s="195" t="s">
        <v>160</v>
      </c>
      <c r="G22" s="194" t="s">
        <v>248</v>
      </c>
      <c r="H22" s="324">
        <v>86.881818181818176</v>
      </c>
      <c r="I22" s="324"/>
      <c r="J22" s="325"/>
      <c r="K22" s="326" t="s">
        <v>12</v>
      </c>
      <c r="L22" s="327">
        <v>1644</v>
      </c>
      <c r="M22" s="327">
        <v>1314</v>
      </c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2.3818181818181818</v>
      </c>
      <c r="X22" s="324">
        <v>2.3272727272727272</v>
      </c>
      <c r="Y22" s="324">
        <v>2.1818181818181817</v>
      </c>
      <c r="Z22" s="324">
        <v>0</v>
      </c>
      <c r="AA22" s="324">
        <v>0</v>
      </c>
      <c r="AB22" s="324">
        <v>0</v>
      </c>
      <c r="AC22" s="324">
        <v>2.3818181818181818</v>
      </c>
      <c r="AD22" s="324">
        <v>2.3272727272727272</v>
      </c>
      <c r="AE22" s="324">
        <v>2.1818181818181817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/>
      <c r="BJ22" s="198"/>
      <c r="BK22" s="323"/>
      <c r="BL22" s="195"/>
      <c r="BM22" s="194"/>
      <c r="BN22" s="198"/>
      <c r="BO22" s="198" t="s">
        <v>15</v>
      </c>
      <c r="BP22" s="198"/>
      <c r="BQ22" s="198"/>
      <c r="BR22" s="176" t="s">
        <v>482</v>
      </c>
    </row>
    <row r="23" spans="1:70" s="200" customFormat="1" ht="16">
      <c r="A23" s="194">
        <v>17</v>
      </c>
      <c r="B23" s="397">
        <v>43748</v>
      </c>
      <c r="C23" s="195" t="s">
        <v>18</v>
      </c>
      <c r="D23" s="194" t="s">
        <v>238</v>
      </c>
      <c r="E23" s="196">
        <v>43646</v>
      </c>
      <c r="F23" s="195" t="s">
        <v>159</v>
      </c>
      <c r="G23" s="194" t="s">
        <v>398</v>
      </c>
      <c r="H23" s="324">
        <v>87.972727272727269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2.8909090909090907</v>
      </c>
      <c r="X23" s="324">
        <v>2.4454545454545453</v>
      </c>
      <c r="Y23" s="324">
        <v>0</v>
      </c>
      <c r="Z23" s="324">
        <v>0</v>
      </c>
      <c r="AA23" s="324">
        <v>0</v>
      </c>
      <c r="AB23" s="324">
        <v>0</v>
      </c>
      <c r="AC23" s="324">
        <v>2.8909090909090907</v>
      </c>
      <c r="AD23" s="324">
        <v>2.4454545454545453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483</v>
      </c>
    </row>
    <row r="24" spans="1:70" s="200" customFormat="1" ht="16">
      <c r="A24" s="194">
        <v>18</v>
      </c>
      <c r="B24" s="397">
        <v>43748</v>
      </c>
      <c r="C24" s="195" t="s">
        <v>18</v>
      </c>
      <c r="D24" s="194" t="s">
        <v>238</v>
      </c>
      <c r="E24" s="196">
        <v>43646</v>
      </c>
      <c r="F24" s="195" t="s">
        <v>160</v>
      </c>
      <c r="G24" s="194" t="s">
        <v>248</v>
      </c>
      <c r="H24" s="324">
        <v>96.336363636363629</v>
      </c>
      <c r="I24" s="324"/>
      <c r="J24" s="325"/>
      <c r="K24" s="326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2.6909090909090905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2.6909090909090905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323"/>
      <c r="BL24" s="195"/>
      <c r="BM24" s="194"/>
      <c r="BN24" s="198"/>
      <c r="BO24" s="198" t="s">
        <v>15</v>
      </c>
      <c r="BP24" s="198"/>
      <c r="BQ24" s="198"/>
      <c r="BR24" s="176" t="s">
        <v>484</v>
      </c>
    </row>
    <row r="25" spans="1:70" s="200" customFormat="1" ht="16">
      <c r="A25" s="194">
        <v>19</v>
      </c>
      <c r="B25" s="397">
        <v>43748</v>
      </c>
      <c r="C25" s="195" t="s">
        <v>18</v>
      </c>
      <c r="D25" s="194" t="s">
        <v>239</v>
      </c>
      <c r="E25" s="196">
        <v>43646</v>
      </c>
      <c r="F25" s="195" t="s">
        <v>159</v>
      </c>
      <c r="G25" s="194" t="s">
        <v>398</v>
      </c>
      <c r="H25" s="324">
        <v>63.309090909090905</v>
      </c>
      <c r="I25" s="324"/>
      <c r="J25" s="325"/>
      <c r="K25" s="326" t="s">
        <v>12</v>
      </c>
      <c r="L25" s="327">
        <v>98640</v>
      </c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2.8727272727272726</v>
      </c>
      <c r="X25" s="324">
        <v>2.5181818181818181</v>
      </c>
      <c r="Y25" s="324">
        <v>0</v>
      </c>
      <c r="Z25" s="324">
        <v>0</v>
      </c>
      <c r="AA25" s="324">
        <v>0</v>
      </c>
      <c r="AB25" s="324">
        <v>0</v>
      </c>
      <c r="AC25" s="324">
        <v>2.8727272727272726</v>
      </c>
      <c r="AD25" s="324">
        <v>2.5181818181818181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195" t="s">
        <v>485</v>
      </c>
    </row>
    <row r="26" spans="1:70" s="200" customFormat="1" ht="16">
      <c r="A26" s="358"/>
      <c r="B26" s="397">
        <v>43748</v>
      </c>
      <c r="C26" s="195" t="s">
        <v>18</v>
      </c>
      <c r="D26" s="357" t="s">
        <v>239</v>
      </c>
      <c r="E26" s="362">
        <v>43742</v>
      </c>
      <c r="F26" s="195" t="s">
        <v>156</v>
      </c>
      <c r="G26" s="194" t="s">
        <v>368</v>
      </c>
      <c r="H26" s="324">
        <v>120.48181818181817</v>
      </c>
      <c r="I26" s="324"/>
      <c r="J26" s="325"/>
      <c r="K26" s="326" t="s">
        <v>12</v>
      </c>
      <c r="L26" s="327">
        <v>98640</v>
      </c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1.7363636363636361</v>
      </c>
      <c r="X26" s="324">
        <v>1.7363636363636361</v>
      </c>
      <c r="Y26" s="324">
        <v>0</v>
      </c>
      <c r="Z26" s="324">
        <v>0</v>
      </c>
      <c r="AA26" s="324">
        <v>0</v>
      </c>
      <c r="AB26" s="324">
        <v>0</v>
      </c>
      <c r="AC26" s="324">
        <v>1.7363636363636361</v>
      </c>
      <c r="AD26" s="324">
        <v>1.7363636363636361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5" t="s">
        <v>395</v>
      </c>
      <c r="BR26" s="195" t="s">
        <v>502</v>
      </c>
    </row>
    <row r="27" spans="1:70" s="200" customFormat="1" ht="16">
      <c r="A27" s="358"/>
      <c r="B27" s="397">
        <v>43748</v>
      </c>
      <c r="C27" s="195" t="s">
        <v>18</v>
      </c>
      <c r="D27" s="357" t="s">
        <v>239</v>
      </c>
      <c r="E27" s="196">
        <v>43646</v>
      </c>
      <c r="F27" s="195" t="s">
        <v>160</v>
      </c>
      <c r="G27" s="194" t="s">
        <v>248</v>
      </c>
      <c r="H27" s="324">
        <v>98.890909090909091</v>
      </c>
      <c r="I27" s="324"/>
      <c r="J27" s="325"/>
      <c r="K27" s="326" t="s">
        <v>12</v>
      </c>
      <c r="L27" s="327">
        <v>1644</v>
      </c>
      <c r="M27" s="327">
        <v>1314</v>
      </c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3.2818181818181813</v>
      </c>
      <c r="X27" s="324">
        <v>2.9363636363636361</v>
      </c>
      <c r="Y27" s="324">
        <v>2.7909090909090906</v>
      </c>
      <c r="Z27" s="324">
        <v>0</v>
      </c>
      <c r="AA27" s="324">
        <v>0</v>
      </c>
      <c r="AB27" s="324">
        <v>0</v>
      </c>
      <c r="AC27" s="324">
        <v>3.2818181818181813</v>
      </c>
      <c r="AD27" s="324">
        <v>2.9363636363636361</v>
      </c>
      <c r="AE27" s="324">
        <v>2.7909090909090906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0</v>
      </c>
      <c r="BG27" s="198" t="s">
        <v>13</v>
      </c>
      <c r="BH27" s="198"/>
      <c r="BI27" s="198"/>
      <c r="BJ27" s="198"/>
      <c r="BK27" s="323"/>
      <c r="BL27" s="195"/>
      <c r="BM27" s="194"/>
      <c r="BN27" s="198"/>
      <c r="BO27" s="198" t="s">
        <v>15</v>
      </c>
      <c r="BP27" s="198"/>
      <c r="BQ27" s="198"/>
      <c r="BR27" s="176" t="s">
        <v>486</v>
      </c>
    </row>
    <row r="28" spans="1:70" s="200" customFormat="1" ht="16">
      <c r="A28" s="194">
        <v>20</v>
      </c>
      <c r="B28" s="397">
        <v>43748</v>
      </c>
      <c r="C28" s="195" t="s">
        <v>18</v>
      </c>
      <c r="D28" s="194" t="s">
        <v>240</v>
      </c>
      <c r="E28" s="196">
        <v>43677</v>
      </c>
      <c r="F28" s="195" t="s">
        <v>158</v>
      </c>
      <c r="G28" s="194" t="s">
        <v>403</v>
      </c>
      <c r="H28" s="324">
        <v>104.39999999999999</v>
      </c>
      <c r="I28" s="324"/>
      <c r="J28" s="325"/>
      <c r="K28" s="326" t="s">
        <v>12</v>
      </c>
      <c r="L28" s="415">
        <v>3000</v>
      </c>
      <c r="M28" s="415">
        <v>30000</v>
      </c>
      <c r="N28" s="415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3.627272727272727</v>
      </c>
      <c r="X28" s="324">
        <v>3.4272727272727268</v>
      </c>
      <c r="Y28" s="324">
        <v>3.0363636363636362</v>
      </c>
      <c r="Z28" s="324">
        <v>2.7454545454545451</v>
      </c>
      <c r="AA28" s="324">
        <v>0</v>
      </c>
      <c r="AB28" s="324">
        <v>0</v>
      </c>
      <c r="AC28" s="324">
        <v>3.627272727272727</v>
      </c>
      <c r="AD28" s="324">
        <v>3.4272727272727268</v>
      </c>
      <c r="AE28" s="324">
        <v>3.0363636363636362</v>
      </c>
      <c r="AF28" s="324">
        <v>2.7454545454545451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5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24</v>
      </c>
      <c r="BG28" s="198" t="s">
        <v>13</v>
      </c>
      <c r="BH28" s="198">
        <v>24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>
        <v>1</v>
      </c>
      <c r="BQ28" s="198"/>
      <c r="BR28" s="176" t="s">
        <v>487</v>
      </c>
    </row>
    <row r="29" spans="1:70" s="200" customFormat="1" ht="16">
      <c r="A29" s="194">
        <v>21</v>
      </c>
      <c r="B29" s="397">
        <v>43748</v>
      </c>
      <c r="C29" s="195" t="s">
        <v>18</v>
      </c>
      <c r="D29" s="194" t="s">
        <v>240</v>
      </c>
      <c r="E29" s="196">
        <v>43646</v>
      </c>
      <c r="F29" s="195" t="s">
        <v>159</v>
      </c>
      <c r="G29" s="194" t="s">
        <v>398</v>
      </c>
      <c r="H29" s="324">
        <v>68.845454545454544</v>
      </c>
      <c r="I29" s="324"/>
      <c r="J29" s="325"/>
      <c r="K29" s="326" t="s">
        <v>12</v>
      </c>
      <c r="L29" s="327">
        <v>33000</v>
      </c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2.709090909090909</v>
      </c>
      <c r="X29" s="324">
        <v>2.4090909090909087</v>
      </c>
      <c r="Y29" s="324">
        <v>0</v>
      </c>
      <c r="Z29" s="324">
        <v>0</v>
      </c>
      <c r="AA29" s="324">
        <v>0</v>
      </c>
      <c r="AB29" s="324">
        <v>0</v>
      </c>
      <c r="AC29" s="324">
        <v>2.709090909090909</v>
      </c>
      <c r="AD29" s="324">
        <v>2.4090909090909087</v>
      </c>
      <c r="AE29" s="324">
        <v>0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12</v>
      </c>
      <c r="BG29" s="198" t="s">
        <v>13</v>
      </c>
      <c r="BH29" s="198">
        <v>12</v>
      </c>
      <c r="BI29" s="198" t="s">
        <v>13</v>
      </c>
      <c r="BJ29" s="198"/>
      <c r="BK29" s="198"/>
      <c r="BL29" s="195"/>
      <c r="BM29" s="194"/>
      <c r="BN29" s="198"/>
      <c r="BO29" s="198" t="s">
        <v>15</v>
      </c>
      <c r="BP29" s="198"/>
      <c r="BQ29" s="198"/>
      <c r="BR29" s="195" t="s">
        <v>488</v>
      </c>
    </row>
    <row r="30" spans="1:70" s="200" customFormat="1" ht="16">
      <c r="A30" s="194">
        <v>22</v>
      </c>
      <c r="B30" s="397">
        <v>43748</v>
      </c>
      <c r="C30" s="195" t="s">
        <v>18</v>
      </c>
      <c r="D30" s="194" t="s">
        <v>240</v>
      </c>
      <c r="E30" s="362">
        <v>43742</v>
      </c>
      <c r="F30" s="195" t="s">
        <v>156</v>
      </c>
      <c r="G30" s="194" t="s">
        <v>368</v>
      </c>
      <c r="H30" s="324">
        <v>79.590909090909079</v>
      </c>
      <c r="I30" s="324"/>
      <c r="J30" s="325"/>
      <c r="K30" s="326" t="s">
        <v>12</v>
      </c>
      <c r="L30" s="327">
        <v>3000</v>
      </c>
      <c r="M30" s="327">
        <v>30000</v>
      </c>
      <c r="N30" s="327">
        <v>49200</v>
      </c>
      <c r="O30" s="327"/>
      <c r="P30" s="327"/>
      <c r="Q30" s="327"/>
      <c r="R30" s="327"/>
      <c r="S30" s="327"/>
      <c r="T30" s="327"/>
      <c r="U30" s="327"/>
      <c r="V30" s="327"/>
      <c r="W30" s="324">
        <v>2.4727272727272727</v>
      </c>
      <c r="X30" s="324">
        <v>2.2636363636363637</v>
      </c>
      <c r="Y30" s="324">
        <v>2.0636363636363635</v>
      </c>
      <c r="Z30" s="324">
        <v>1.8545454545454545</v>
      </c>
      <c r="AA30" s="324">
        <v>0</v>
      </c>
      <c r="AB30" s="324">
        <v>0</v>
      </c>
      <c r="AC30" s="324">
        <v>2.4727272727272727</v>
      </c>
      <c r="AD30" s="324">
        <v>2.2636363636363637</v>
      </c>
      <c r="AE30" s="324">
        <v>2.0636363636363635</v>
      </c>
      <c r="AF30" s="324">
        <v>1.8545454545454545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0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5" t="s">
        <v>395</v>
      </c>
      <c r="BR30" s="195" t="s">
        <v>503</v>
      </c>
    </row>
    <row r="31" spans="1:70" s="200" customFormat="1" ht="16">
      <c r="A31" s="358"/>
      <c r="B31" s="397">
        <v>43748</v>
      </c>
      <c r="C31" s="195" t="s">
        <v>18</v>
      </c>
      <c r="D31" s="357" t="s">
        <v>240</v>
      </c>
      <c r="E31" s="196">
        <v>43646</v>
      </c>
      <c r="F31" s="195" t="s">
        <v>160</v>
      </c>
      <c r="G31" s="194" t="s">
        <v>248</v>
      </c>
      <c r="H31" s="324">
        <v>98.890909090909091</v>
      </c>
      <c r="I31" s="324"/>
      <c r="J31" s="325"/>
      <c r="K31" s="326" t="s">
        <v>12</v>
      </c>
      <c r="L31" s="327">
        <v>1644</v>
      </c>
      <c r="M31" s="327">
        <v>1314</v>
      </c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3.2818181818181813</v>
      </c>
      <c r="X31" s="324">
        <v>2.9363636363636361</v>
      </c>
      <c r="Y31" s="324">
        <v>2.7909090909090906</v>
      </c>
      <c r="Z31" s="324">
        <v>0</v>
      </c>
      <c r="AA31" s="324">
        <v>0</v>
      </c>
      <c r="AB31" s="324">
        <v>0</v>
      </c>
      <c r="AC31" s="324">
        <v>3.2818181818181813</v>
      </c>
      <c r="AD31" s="324">
        <v>2.9363636363636361</v>
      </c>
      <c r="AE31" s="324">
        <v>2.7909090909090906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/>
      <c r="BL31" s="195"/>
      <c r="BM31" s="194"/>
      <c r="BN31" s="198"/>
      <c r="BO31" s="198" t="s">
        <v>15</v>
      </c>
      <c r="BP31" s="198"/>
      <c r="BQ31" s="198"/>
      <c r="BR31" s="176" t="s">
        <v>489</v>
      </c>
    </row>
    <row r="32" spans="1:70" s="200" customFormat="1" ht="16">
      <c r="A32" s="194">
        <v>23</v>
      </c>
      <c r="B32" s="397">
        <v>43748</v>
      </c>
      <c r="C32" s="195" t="s">
        <v>18</v>
      </c>
      <c r="D32" s="194" t="s">
        <v>242</v>
      </c>
      <c r="E32" s="196">
        <v>43646</v>
      </c>
      <c r="F32" s="195" t="s">
        <v>159</v>
      </c>
      <c r="G32" s="194" t="s">
        <v>398</v>
      </c>
      <c r="H32" s="324">
        <v>85.899999999999991</v>
      </c>
      <c r="I32" s="324"/>
      <c r="J32" s="325"/>
      <c r="K32" s="326" t="s">
        <v>12</v>
      </c>
      <c r="L32" s="327">
        <v>98640</v>
      </c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4">
        <v>2.8818181818181814</v>
      </c>
      <c r="X32" s="324">
        <v>2.4454545454545453</v>
      </c>
      <c r="Y32" s="324">
        <v>0</v>
      </c>
      <c r="Z32" s="324">
        <v>0</v>
      </c>
      <c r="AA32" s="324">
        <v>0</v>
      </c>
      <c r="AB32" s="324">
        <v>0</v>
      </c>
      <c r="AC32" s="324">
        <v>2.8818181818181814</v>
      </c>
      <c r="AD32" s="324">
        <v>2.4454545454545453</v>
      </c>
      <c r="AE32" s="324">
        <v>0</v>
      </c>
      <c r="AF32" s="324">
        <v>0</v>
      </c>
      <c r="AG32" s="324">
        <v>0</v>
      </c>
      <c r="AH32" s="324">
        <v>0</v>
      </c>
      <c r="AI32" s="194"/>
      <c r="AJ32" s="194"/>
      <c r="AK32" s="194"/>
      <c r="AL32" s="194"/>
      <c r="AM32" s="194"/>
      <c r="AN32" s="194"/>
      <c r="AO32" s="198" t="s">
        <v>13</v>
      </c>
      <c r="AP32" s="198"/>
      <c r="AQ32" s="198">
        <v>3</v>
      </c>
      <c r="AR32" s="198">
        <v>3</v>
      </c>
      <c r="AS32" s="198"/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/>
      <c r="BC32" s="198"/>
      <c r="BD32" s="198">
        <v>0</v>
      </c>
      <c r="BE32" s="198">
        <v>0</v>
      </c>
      <c r="BF32" s="198">
        <v>12</v>
      </c>
      <c r="BG32" s="198" t="s">
        <v>13</v>
      </c>
      <c r="BH32" s="198">
        <v>12</v>
      </c>
      <c r="BI32" s="198" t="s">
        <v>13</v>
      </c>
      <c r="BJ32" s="198"/>
      <c r="BK32" s="198"/>
      <c r="BL32" s="195"/>
      <c r="BM32" s="194"/>
      <c r="BN32" s="198"/>
      <c r="BO32" s="198" t="s">
        <v>15</v>
      </c>
      <c r="BP32" s="198"/>
      <c r="BQ32" s="198"/>
      <c r="BR32" s="195" t="s">
        <v>490</v>
      </c>
    </row>
    <row r="33" spans="1:70" s="200" customFormat="1" ht="16">
      <c r="A33" s="194">
        <v>24</v>
      </c>
      <c r="B33" s="397">
        <v>43748</v>
      </c>
      <c r="C33" s="195" t="s">
        <v>18</v>
      </c>
      <c r="D33" s="194" t="s">
        <v>242</v>
      </c>
      <c r="E33" s="196">
        <v>43646</v>
      </c>
      <c r="F33" s="195" t="s">
        <v>160</v>
      </c>
      <c r="G33" s="194" t="s">
        <v>248</v>
      </c>
      <c r="H33" s="324">
        <v>94.518181818181816</v>
      </c>
      <c r="I33" s="324"/>
      <c r="J33" s="325"/>
      <c r="K33" s="326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4">
        <v>2.7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194"/>
      <c r="AJ33" s="194"/>
      <c r="AK33" s="194"/>
      <c r="AL33" s="194"/>
      <c r="AM33" s="194"/>
      <c r="AN33" s="194"/>
      <c r="AO33" s="198" t="s">
        <v>13</v>
      </c>
      <c r="AP33" s="198"/>
      <c r="AQ33" s="198">
        <v>3</v>
      </c>
      <c r="AR33" s="198">
        <v>3</v>
      </c>
      <c r="AS33" s="198"/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/>
      <c r="BC33" s="198"/>
      <c r="BD33" s="198">
        <v>0</v>
      </c>
      <c r="BE33" s="198">
        <v>0</v>
      </c>
      <c r="BF33" s="198">
        <v>0</v>
      </c>
      <c r="BG33" s="198" t="s">
        <v>13</v>
      </c>
      <c r="BH33" s="198"/>
      <c r="BI33" s="198"/>
      <c r="BJ33" s="198"/>
      <c r="BK33" s="323"/>
      <c r="BL33" s="195"/>
      <c r="BM33" s="194"/>
      <c r="BN33" s="198"/>
      <c r="BO33" s="198" t="s">
        <v>15</v>
      </c>
      <c r="BP33" s="198"/>
      <c r="BQ33" s="198"/>
      <c r="BR33" s="176" t="s">
        <v>491</v>
      </c>
    </row>
    <row r="34" spans="1:70" s="200" customFormat="1" ht="16">
      <c r="A34" s="347">
        <v>25</v>
      </c>
      <c r="B34" s="397">
        <v>43748</v>
      </c>
      <c r="C34" s="349" t="s">
        <v>18</v>
      </c>
      <c r="D34" s="347" t="s">
        <v>244</v>
      </c>
      <c r="E34" s="196">
        <v>43646</v>
      </c>
      <c r="F34" s="195" t="s">
        <v>159</v>
      </c>
      <c r="G34" s="194" t="s">
        <v>398</v>
      </c>
      <c r="H34" s="324">
        <v>109.49090909090908</v>
      </c>
      <c r="I34" s="351"/>
      <c r="J34" s="352"/>
      <c r="K34" s="353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24">
        <v>2.2909090909090906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2.2909090909090906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47"/>
      <c r="AJ34" s="347"/>
      <c r="AK34" s="347"/>
      <c r="AL34" s="347"/>
      <c r="AM34" s="347"/>
      <c r="AN34" s="347"/>
      <c r="AO34" s="355" t="s">
        <v>13</v>
      </c>
      <c r="AP34" s="355"/>
      <c r="AQ34" s="355">
        <v>3</v>
      </c>
      <c r="AR34" s="355">
        <v>3</v>
      </c>
      <c r="AS34" s="355"/>
      <c r="AT34" s="355">
        <v>0</v>
      </c>
      <c r="AU34" s="355">
        <v>0</v>
      </c>
      <c r="AV34" s="355">
        <v>0</v>
      </c>
      <c r="AW34" s="355">
        <v>0</v>
      </c>
      <c r="AX34" s="355">
        <v>0</v>
      </c>
      <c r="AY34" s="355">
        <v>0</v>
      </c>
      <c r="AZ34" s="355">
        <v>0</v>
      </c>
      <c r="BA34" s="355">
        <v>0</v>
      </c>
      <c r="BB34" s="355"/>
      <c r="BC34" s="355"/>
      <c r="BD34" s="355">
        <v>0</v>
      </c>
      <c r="BE34" s="355">
        <v>0</v>
      </c>
      <c r="BF34" s="355">
        <v>12</v>
      </c>
      <c r="BG34" s="355" t="s">
        <v>13</v>
      </c>
      <c r="BH34" s="355">
        <v>12</v>
      </c>
      <c r="BI34" s="355" t="s">
        <v>13</v>
      </c>
      <c r="BJ34" s="355"/>
      <c r="BK34" s="355"/>
      <c r="BL34" s="349"/>
      <c r="BM34" s="347"/>
      <c r="BN34" s="355"/>
      <c r="BO34" s="355" t="s">
        <v>15</v>
      </c>
      <c r="BP34" s="355"/>
      <c r="BQ34" s="355"/>
      <c r="BR34" s="200" t="s">
        <v>492</v>
      </c>
    </row>
    <row r="35" spans="1:70" s="358" customFormat="1" ht="16">
      <c r="B35" s="397">
        <v>43748</v>
      </c>
      <c r="C35" s="356" t="s">
        <v>18</v>
      </c>
      <c r="D35" s="357" t="s">
        <v>244</v>
      </c>
      <c r="E35" s="359">
        <v>43494</v>
      </c>
      <c r="F35" s="356" t="s">
        <v>157</v>
      </c>
      <c r="G35" s="357" t="s">
        <v>198</v>
      </c>
      <c r="H35" s="324">
        <v>161.75454545454545</v>
      </c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24">
        <v>2.754545454545454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2.754545454545454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O35" s="361" t="s">
        <v>13</v>
      </c>
      <c r="AP35" s="361"/>
      <c r="AQ35" s="361">
        <v>3</v>
      </c>
      <c r="AR35" s="361">
        <v>3</v>
      </c>
      <c r="AT35" s="361">
        <v>0</v>
      </c>
      <c r="AU35" s="361">
        <v>0</v>
      </c>
      <c r="AV35" s="361">
        <v>0</v>
      </c>
      <c r="AW35" s="361">
        <v>0</v>
      </c>
      <c r="AX35" s="361">
        <v>0</v>
      </c>
      <c r="AY35" s="361">
        <v>0</v>
      </c>
      <c r="AZ35" s="361">
        <v>0</v>
      </c>
      <c r="BA35" s="361">
        <v>0</v>
      </c>
      <c r="BD35" s="361">
        <v>0</v>
      </c>
      <c r="BE35" s="361">
        <v>0</v>
      </c>
      <c r="BF35" s="361">
        <v>0</v>
      </c>
      <c r="BG35" s="361" t="s">
        <v>13</v>
      </c>
      <c r="BH35" s="361"/>
      <c r="BI35" s="361" t="s">
        <v>13</v>
      </c>
      <c r="BJ35" s="361"/>
      <c r="BK35" s="361"/>
      <c r="BL35" s="195"/>
      <c r="BM35" s="194"/>
      <c r="BN35" s="198"/>
      <c r="BO35" s="361" t="s">
        <v>15</v>
      </c>
      <c r="BP35" s="361">
        <v>1</v>
      </c>
      <c r="BQ35" s="361"/>
      <c r="BR35" s="358" t="s">
        <v>465</v>
      </c>
    </row>
    <row r="36" spans="1:70" s="200" customFormat="1" ht="16">
      <c r="A36" s="358"/>
      <c r="B36" s="397">
        <v>43748</v>
      </c>
      <c r="C36" s="195" t="s">
        <v>18</v>
      </c>
      <c r="D36" s="357" t="s">
        <v>244</v>
      </c>
      <c r="E36" s="196">
        <v>43646</v>
      </c>
      <c r="F36" s="195" t="s">
        <v>160</v>
      </c>
      <c r="G36" s="194" t="s">
        <v>248</v>
      </c>
      <c r="H36" s="324">
        <v>143.98181818181817</v>
      </c>
      <c r="I36" s="324"/>
      <c r="J36" s="325"/>
      <c r="K36" s="326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4">
        <v>2.127272727272727</v>
      </c>
      <c r="X36" s="324">
        <v>0</v>
      </c>
      <c r="Y36" s="324">
        <v>0</v>
      </c>
      <c r="Z36" s="324">
        <v>0</v>
      </c>
      <c r="AA36" s="324">
        <v>0</v>
      </c>
      <c r="AB36" s="324">
        <v>0</v>
      </c>
      <c r="AC36" s="324">
        <v>2.127272727272727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194"/>
      <c r="AJ36" s="194"/>
      <c r="AK36" s="194"/>
      <c r="AL36" s="194"/>
      <c r="AM36" s="194"/>
      <c r="AN36" s="194"/>
      <c r="AO36" s="198" t="s">
        <v>13</v>
      </c>
      <c r="AP36" s="198"/>
      <c r="AQ36" s="198">
        <v>3</v>
      </c>
      <c r="AR36" s="198">
        <v>3</v>
      </c>
      <c r="AS36" s="198"/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/>
      <c r="BC36" s="198"/>
      <c r="BD36" s="198">
        <v>0</v>
      </c>
      <c r="BE36" s="198">
        <v>0</v>
      </c>
      <c r="BF36" s="198">
        <v>0</v>
      </c>
      <c r="BG36" s="198" t="s">
        <v>13</v>
      </c>
      <c r="BH36" s="198"/>
      <c r="BI36" s="198"/>
      <c r="BJ36" s="198"/>
      <c r="BK36" s="323"/>
      <c r="BL36" s="195"/>
      <c r="BM36" s="194"/>
      <c r="BN36" s="198"/>
      <c r="BO36" s="198" t="s">
        <v>15</v>
      </c>
      <c r="BP36" s="198"/>
      <c r="BQ36" s="198"/>
      <c r="BR36" s="176" t="s">
        <v>493</v>
      </c>
    </row>
    <row r="37" spans="1:70" s="200" customFormat="1" ht="16">
      <c r="A37" s="358"/>
      <c r="B37" s="397">
        <v>43748</v>
      </c>
      <c r="C37" s="195" t="s">
        <v>18</v>
      </c>
      <c r="D37" s="357" t="s">
        <v>244</v>
      </c>
      <c r="E37" s="362">
        <v>43742</v>
      </c>
      <c r="F37" s="195" t="s">
        <v>156</v>
      </c>
      <c r="G37" s="194" t="s">
        <v>368</v>
      </c>
      <c r="H37" s="324">
        <v>120.48181818181817</v>
      </c>
      <c r="I37" s="324"/>
      <c r="J37" s="325"/>
      <c r="K37" s="326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4">
        <v>1.7363636363636361</v>
      </c>
      <c r="X37" s="324">
        <v>0</v>
      </c>
      <c r="Y37" s="324">
        <v>0</v>
      </c>
      <c r="Z37" s="324">
        <v>0</v>
      </c>
      <c r="AA37" s="324">
        <v>0</v>
      </c>
      <c r="AB37" s="324">
        <v>0</v>
      </c>
      <c r="AC37" s="324">
        <v>1.7363636363636361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194"/>
      <c r="AJ37" s="194"/>
      <c r="AK37" s="194"/>
      <c r="AL37" s="194"/>
      <c r="AM37" s="194"/>
      <c r="AN37" s="194"/>
      <c r="AO37" s="198" t="s">
        <v>13</v>
      </c>
      <c r="AP37" s="198"/>
      <c r="AQ37" s="198">
        <v>3</v>
      </c>
      <c r="AR37" s="198">
        <v>3</v>
      </c>
      <c r="AS37" s="198"/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/>
      <c r="BC37" s="198"/>
      <c r="BD37" s="198">
        <v>0</v>
      </c>
      <c r="BE37" s="198">
        <v>0</v>
      </c>
      <c r="BF37" s="198">
        <v>0</v>
      </c>
      <c r="BG37" s="198" t="s">
        <v>13</v>
      </c>
      <c r="BH37" s="198">
        <v>12</v>
      </c>
      <c r="BI37" s="198" t="s">
        <v>13</v>
      </c>
      <c r="BJ37" s="198"/>
      <c r="BK37" s="198"/>
      <c r="BL37" s="195"/>
      <c r="BM37" s="194"/>
      <c r="BN37" s="198"/>
      <c r="BO37" s="198" t="s">
        <v>15</v>
      </c>
      <c r="BP37" s="198"/>
      <c r="BQ37" s="195" t="s">
        <v>395</v>
      </c>
      <c r="BR37" s="195" t="s">
        <v>504</v>
      </c>
    </row>
  </sheetData>
  <sheetProtection algorithmName="SHA-512" hashValue="t/6vc8w1Xq4jDVjbhju1NAtMQTz0FFQf38IvhRxFZlFbOZPv+s+4Ah2J17x05unFISNxyBVoJkY4+4Bs8dBALg==" saltValue="7t715Y9QgwyM5NymSZGr1Q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878C7-F441-0C47-9152-B1DC4AA4BE06}">
  <sheetPr codeName="Sheet28"/>
  <dimension ref="A1:BR37"/>
  <sheetViews>
    <sheetView zoomScale="120" zoomScaleNormal="120" zoomScalePageLayoutView="120" workbookViewId="0">
      <pane xSplit="7" ySplit="1" topLeftCell="H2" activePane="bottomRight" state="frozen"/>
      <selection activeCell="E2" sqref="E2:E36"/>
      <selection pane="topRight" activeCell="E2" sqref="E2:E36"/>
      <selection pane="bottomLeft" activeCell="E2" sqref="E2:E36"/>
      <selection pane="bottomRight" activeCell="E2" sqref="E2:E36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403">
        <v>43566</v>
      </c>
      <c r="C2" s="195" t="s">
        <v>18</v>
      </c>
      <c r="D2" s="194" t="s">
        <v>228</v>
      </c>
      <c r="E2" s="322">
        <v>43465</v>
      </c>
      <c r="F2" s="195" t="s">
        <v>156</v>
      </c>
      <c r="G2" s="194" t="s">
        <v>368</v>
      </c>
      <c r="H2" s="324">
        <v>57.899999999999991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3.7636363636363632</v>
      </c>
      <c r="X2" s="324">
        <v>2.918181818181818</v>
      </c>
      <c r="Y2" s="324">
        <v>2.8272727272727267</v>
      </c>
      <c r="Z2" s="324">
        <v>2.7363636363636359</v>
      </c>
      <c r="AA2" s="324">
        <v>2.5363636363636362</v>
      </c>
      <c r="AB2" s="324">
        <v>2.2727272727272725</v>
      </c>
      <c r="AC2" s="324">
        <v>3.7636363636363632</v>
      </c>
      <c r="AD2" s="324">
        <v>2.918181818181818</v>
      </c>
      <c r="AE2" s="324">
        <v>2.8272727272727267</v>
      </c>
      <c r="AF2" s="324">
        <v>2.7363636363636359</v>
      </c>
      <c r="AG2" s="324">
        <v>2.5363636363636362</v>
      </c>
      <c r="AH2" s="324">
        <v>2.2727272727272725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395</v>
      </c>
      <c r="BR2" s="176" t="s">
        <v>435</v>
      </c>
    </row>
    <row r="3" spans="1:70" s="200" customFormat="1" ht="16">
      <c r="A3" s="194">
        <v>2</v>
      </c>
      <c r="B3" s="403">
        <v>43566</v>
      </c>
      <c r="C3" s="195" t="s">
        <v>18</v>
      </c>
      <c r="D3" s="194" t="s">
        <v>228</v>
      </c>
      <c r="E3" s="196">
        <v>43558</v>
      </c>
      <c r="F3" s="195" t="s">
        <v>157</v>
      </c>
      <c r="G3" s="194" t="s">
        <v>363</v>
      </c>
      <c r="H3" s="324">
        <v>57.899999999999991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3.7636363636363632</v>
      </c>
      <c r="X3" s="324">
        <v>2.918181818181818</v>
      </c>
      <c r="Y3" s="324">
        <v>2.8272727272727267</v>
      </c>
      <c r="Z3" s="324">
        <v>2.7363636363636359</v>
      </c>
      <c r="AA3" s="324">
        <v>2.5363636363636362</v>
      </c>
      <c r="AB3" s="324">
        <v>2.2727272727272725</v>
      </c>
      <c r="AC3" s="324">
        <v>3.7636363636363632</v>
      </c>
      <c r="AD3" s="324">
        <v>2.918181818181818</v>
      </c>
      <c r="AE3" s="324">
        <v>2.8272727272727267</v>
      </c>
      <c r="AF3" s="324">
        <v>2.7363636363636359</v>
      </c>
      <c r="AG3" s="324">
        <v>2.5363636363636362</v>
      </c>
      <c r="AH3" s="324">
        <v>2.2727272727272725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 t="s">
        <v>439</v>
      </c>
      <c r="BM3" s="194" t="s">
        <v>440</v>
      </c>
      <c r="BN3" s="198">
        <v>50</v>
      </c>
      <c r="BO3" s="198" t="s">
        <v>15</v>
      </c>
      <c r="BP3" s="198">
        <v>1</v>
      </c>
      <c r="BQ3" s="198"/>
      <c r="BR3" s="176" t="s">
        <v>441</v>
      </c>
    </row>
    <row r="4" spans="1:70" s="200" customFormat="1" ht="16">
      <c r="A4" s="194">
        <v>3</v>
      </c>
      <c r="B4" s="403">
        <v>43566</v>
      </c>
      <c r="C4" s="195" t="s">
        <v>18</v>
      </c>
      <c r="D4" s="194" t="s">
        <v>228</v>
      </c>
      <c r="E4" s="196">
        <v>43540</v>
      </c>
      <c r="F4" s="195" t="s">
        <v>158</v>
      </c>
      <c r="G4" s="194" t="s">
        <v>403</v>
      </c>
      <c r="H4" s="324">
        <v>74.881818181818176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436</v>
      </c>
    </row>
    <row r="5" spans="1:70" s="200" customFormat="1" ht="16">
      <c r="A5" s="194">
        <v>4</v>
      </c>
      <c r="B5" s="403">
        <v>43566</v>
      </c>
      <c r="C5" s="195" t="s">
        <v>18</v>
      </c>
      <c r="D5" s="194" t="s">
        <v>228</v>
      </c>
      <c r="E5" s="196">
        <v>43496</v>
      </c>
      <c r="F5" s="195" t="s">
        <v>159</v>
      </c>
      <c r="G5" s="194" t="s">
        <v>398</v>
      </c>
      <c r="H5" s="324">
        <v>64.881818181818176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4.0181818181818176</v>
      </c>
      <c r="X5" s="324">
        <v>2.709090909090909</v>
      </c>
      <c r="Y5" s="324">
        <v>2.3454545454545452</v>
      </c>
      <c r="Z5" s="324">
        <v>0</v>
      </c>
      <c r="AA5" s="324">
        <v>0</v>
      </c>
      <c r="AB5" s="324">
        <v>0</v>
      </c>
      <c r="AC5" s="324">
        <v>4.0181818181818176</v>
      </c>
      <c r="AD5" s="324">
        <v>2.709090909090909</v>
      </c>
      <c r="AE5" s="324">
        <v>2.3454545454545452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437</v>
      </c>
    </row>
    <row r="6" spans="1:70" s="200" customFormat="1" ht="16">
      <c r="A6" s="194">
        <v>5</v>
      </c>
      <c r="B6" s="403">
        <v>43566</v>
      </c>
      <c r="C6" s="195" t="s">
        <v>18</v>
      </c>
      <c r="D6" s="194" t="s">
        <v>228</v>
      </c>
      <c r="E6" s="196">
        <v>43553</v>
      </c>
      <c r="F6" s="195" t="s">
        <v>160</v>
      </c>
      <c r="G6" s="194" t="s">
        <v>248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/>
      <c r="Q6" s="327"/>
      <c r="R6" s="327"/>
      <c r="S6" s="327"/>
      <c r="T6" s="327"/>
      <c r="U6" s="327"/>
      <c r="V6" s="327"/>
      <c r="W6" s="324">
        <v>3.2818181818181813</v>
      </c>
      <c r="X6" s="324">
        <v>2.7818181818181817</v>
      </c>
      <c r="Y6" s="324">
        <v>2.5545454545454542</v>
      </c>
      <c r="Z6" s="324">
        <v>2.4818181818181815</v>
      </c>
      <c r="AA6" s="324">
        <v>2.1999999999999997</v>
      </c>
      <c r="AB6" s="324">
        <v>0</v>
      </c>
      <c r="AC6" s="324">
        <v>3.2818181818181813</v>
      </c>
      <c r="AD6" s="324">
        <v>2.7818181818181817</v>
      </c>
      <c r="AE6" s="324">
        <v>2.5545454545454542</v>
      </c>
      <c r="AF6" s="324">
        <v>2.4818181818181815</v>
      </c>
      <c r="AG6" s="324">
        <v>2.1999999999999997</v>
      </c>
      <c r="AH6" s="324">
        <v>0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/>
      <c r="BL6" s="195"/>
      <c r="BM6" s="194"/>
      <c r="BN6" s="198"/>
      <c r="BO6" s="198" t="s">
        <v>15</v>
      </c>
      <c r="BP6" s="198"/>
      <c r="BQ6" s="198"/>
      <c r="BR6" s="176" t="s">
        <v>434</v>
      </c>
    </row>
    <row r="7" spans="1:70" s="206" customFormat="1" ht="16">
      <c r="A7" s="194">
        <v>7</v>
      </c>
      <c r="B7" s="403">
        <v>43566</v>
      </c>
      <c r="C7" s="195" t="s">
        <v>18</v>
      </c>
      <c r="D7" s="194" t="s">
        <v>228</v>
      </c>
      <c r="E7" s="196">
        <v>43370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2.5363636363636362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2.5363636363636362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433</v>
      </c>
    </row>
    <row r="8" spans="1:70" s="206" customFormat="1" ht="16">
      <c r="A8" s="194"/>
      <c r="B8" s="403">
        <v>43566</v>
      </c>
      <c r="C8" s="195" t="s">
        <v>18</v>
      </c>
      <c r="D8" s="194" t="s">
        <v>228</v>
      </c>
      <c r="E8" s="196">
        <v>43343</v>
      </c>
      <c r="F8" s="195" t="s">
        <v>338</v>
      </c>
      <c r="G8" s="194" t="s">
        <v>339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397</v>
      </c>
    </row>
    <row r="9" spans="1:70" s="206" customFormat="1" ht="16">
      <c r="A9" s="194"/>
      <c r="B9" s="403">
        <v>43566</v>
      </c>
      <c r="C9" s="195" t="s">
        <v>18</v>
      </c>
      <c r="D9" s="194" t="s">
        <v>228</v>
      </c>
      <c r="E9" s="196">
        <v>43523</v>
      </c>
      <c r="F9" s="195" t="s">
        <v>400</v>
      </c>
      <c r="G9" s="194" t="s">
        <v>401</v>
      </c>
      <c r="H9" s="324">
        <v>108.68181818181817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2.6727272727272724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2.6727272727272724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438</v>
      </c>
    </row>
    <row r="10" spans="1:70" s="200" customFormat="1" ht="16">
      <c r="A10" s="194">
        <v>8</v>
      </c>
      <c r="B10" s="403">
        <v>43566</v>
      </c>
      <c r="C10" s="195" t="s">
        <v>18</v>
      </c>
      <c r="D10" s="194" t="s">
        <v>45</v>
      </c>
      <c r="E10" s="196">
        <v>43281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422</v>
      </c>
    </row>
    <row r="11" spans="1:70" s="200" customFormat="1" ht="16">
      <c r="A11" s="194">
        <v>9</v>
      </c>
      <c r="B11" s="403">
        <v>43566</v>
      </c>
      <c r="C11" s="195" t="s">
        <v>18</v>
      </c>
      <c r="D11" s="194" t="s">
        <v>45</v>
      </c>
      <c r="E11" s="196">
        <v>43540</v>
      </c>
      <c r="F11" s="195" t="s">
        <v>158</v>
      </c>
      <c r="G11" s="194" t="s">
        <v>403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442</v>
      </c>
    </row>
    <row r="12" spans="1:70" s="200" customFormat="1" ht="16">
      <c r="A12" s="194"/>
      <c r="B12" s="403">
        <v>43566</v>
      </c>
      <c r="C12" s="195" t="s">
        <v>18</v>
      </c>
      <c r="D12" s="194" t="s">
        <v>45</v>
      </c>
      <c r="E12" s="196">
        <v>43553</v>
      </c>
      <c r="F12" s="195" t="s">
        <v>160</v>
      </c>
      <c r="G12" s="194" t="s">
        <v>248</v>
      </c>
      <c r="H12" s="324">
        <v>72.98181818181817</v>
      </c>
      <c r="I12" s="330"/>
      <c r="J12" s="331"/>
      <c r="K12" s="332" t="s">
        <v>12</v>
      </c>
      <c r="L12" s="327">
        <v>2460</v>
      </c>
      <c r="M12" s="327">
        <v>26520</v>
      </c>
      <c r="N12" s="327">
        <v>89340</v>
      </c>
      <c r="O12" s="333"/>
      <c r="P12" s="333"/>
      <c r="Q12" s="333"/>
      <c r="R12" s="333"/>
      <c r="S12" s="333"/>
      <c r="T12" s="333"/>
      <c r="U12" s="333"/>
      <c r="V12" s="333"/>
      <c r="W12" s="324">
        <v>3.3090909090909091</v>
      </c>
      <c r="X12" s="324">
        <v>2.7818181818181817</v>
      </c>
      <c r="Y12" s="324">
        <v>2.4545454545454546</v>
      </c>
      <c r="Z12" s="324">
        <v>2.127272727272727</v>
      </c>
      <c r="AA12" s="324">
        <v>0</v>
      </c>
      <c r="AB12" s="324">
        <v>0</v>
      </c>
      <c r="AC12" s="324">
        <v>3.3090909090909091</v>
      </c>
      <c r="AD12" s="324">
        <v>2.7818181818181817</v>
      </c>
      <c r="AE12" s="324">
        <v>2.4545454545454546</v>
      </c>
      <c r="AF12" s="324">
        <v>2.127272727272727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198"/>
      <c r="BC12" s="198"/>
      <c r="BD12" s="205">
        <v>0</v>
      </c>
      <c r="BE12" s="205">
        <v>0</v>
      </c>
      <c r="BF12" s="205">
        <v>0</v>
      </c>
      <c r="BG12" s="205" t="s">
        <v>13</v>
      </c>
      <c r="BH12" s="205"/>
      <c r="BI12" s="205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443</v>
      </c>
    </row>
    <row r="13" spans="1:70" s="200" customFormat="1" ht="16">
      <c r="A13" s="194"/>
      <c r="B13" s="403">
        <v>43566</v>
      </c>
      <c r="C13" s="195" t="s">
        <v>18</v>
      </c>
      <c r="D13" s="194" t="s">
        <v>45</v>
      </c>
      <c r="E13" s="196">
        <v>43496</v>
      </c>
      <c r="F13" s="195" t="s">
        <v>159</v>
      </c>
      <c r="G13" s="194" t="s">
        <v>444</v>
      </c>
      <c r="H13" s="324">
        <v>135.47272727272727</v>
      </c>
      <c r="I13" s="330"/>
      <c r="J13" s="331"/>
      <c r="K13" s="332" t="s">
        <v>12</v>
      </c>
      <c r="L13" s="327">
        <v>4920</v>
      </c>
      <c r="M13" s="327">
        <v>187380</v>
      </c>
      <c r="N13" s="327"/>
      <c r="O13" s="333"/>
      <c r="P13" s="333"/>
      <c r="Q13" s="333"/>
      <c r="R13" s="333"/>
      <c r="S13" s="333"/>
      <c r="T13" s="333"/>
      <c r="U13" s="333"/>
      <c r="V13" s="333"/>
      <c r="W13" s="324">
        <v>3.8090909090909091</v>
      </c>
      <c r="X13" s="324">
        <v>3.5181818181818181</v>
      </c>
      <c r="Y13" s="324">
        <v>3.4636363636363634</v>
      </c>
      <c r="Z13" s="324">
        <v>0</v>
      </c>
      <c r="AA13" s="324">
        <v>0</v>
      </c>
      <c r="AB13" s="324">
        <v>0</v>
      </c>
      <c r="AC13" s="324">
        <v>3.8090909090909091</v>
      </c>
      <c r="AD13" s="324">
        <v>3.5181818181818181</v>
      </c>
      <c r="AE13" s="324">
        <v>3.4636363636363634</v>
      </c>
      <c r="AF13" s="324">
        <v>0</v>
      </c>
      <c r="AG13" s="324">
        <v>0</v>
      </c>
      <c r="AH13" s="324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198"/>
      <c r="BC13" s="198"/>
      <c r="BD13" s="205">
        <v>0</v>
      </c>
      <c r="BE13" s="205">
        <v>0</v>
      </c>
      <c r="BF13" s="205">
        <v>0</v>
      </c>
      <c r="BG13" s="205" t="s">
        <v>13</v>
      </c>
      <c r="BH13" s="205"/>
      <c r="BI13" s="205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445</v>
      </c>
    </row>
    <row r="14" spans="1:70" s="200" customFormat="1" ht="16">
      <c r="A14" s="194">
        <v>10</v>
      </c>
      <c r="B14" s="403">
        <v>43566</v>
      </c>
      <c r="C14" s="195" t="s">
        <v>18</v>
      </c>
      <c r="D14" s="194" t="s">
        <v>145</v>
      </c>
      <c r="E14" s="196">
        <v>43281</v>
      </c>
      <c r="F14" s="195" t="s">
        <v>232</v>
      </c>
      <c r="G14" s="194" t="s">
        <v>217</v>
      </c>
      <c r="H14" s="324">
        <v>104.99999999999999</v>
      </c>
      <c r="I14" s="324"/>
      <c r="J14" s="325"/>
      <c r="K14" s="326" t="s">
        <v>12</v>
      </c>
      <c r="L14" s="327">
        <v>49315</v>
      </c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3.0636363636363635</v>
      </c>
      <c r="X14" s="324">
        <v>2.7818181818181817</v>
      </c>
      <c r="Y14" s="324">
        <v>0</v>
      </c>
      <c r="Z14" s="324">
        <v>0</v>
      </c>
      <c r="AA14" s="324">
        <v>0</v>
      </c>
      <c r="AB14" s="324">
        <v>0</v>
      </c>
      <c r="AC14" s="324">
        <v>3.0636363636363635</v>
      </c>
      <c r="AD14" s="324">
        <v>2.7818181818181817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/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95" t="s">
        <v>423</v>
      </c>
    </row>
    <row r="15" spans="1:70" s="200" customFormat="1" ht="16">
      <c r="A15" s="194">
        <v>11</v>
      </c>
      <c r="B15" s="403">
        <v>43566</v>
      </c>
      <c r="C15" s="195" t="s">
        <v>18</v>
      </c>
      <c r="D15" s="194" t="s">
        <v>234</v>
      </c>
      <c r="E15" s="196">
        <v>43439</v>
      </c>
      <c r="F15" s="195" t="s">
        <v>232</v>
      </c>
      <c r="G15" s="194" t="s">
        <v>204</v>
      </c>
      <c r="H15" s="324">
        <v>79</v>
      </c>
      <c r="I15" s="324"/>
      <c r="J15" s="325"/>
      <c r="K15" s="326" t="s">
        <v>12</v>
      </c>
      <c r="L15" s="327">
        <v>1243</v>
      </c>
      <c r="M15" s="327">
        <v>1223</v>
      </c>
      <c r="N15" s="327">
        <v>2959</v>
      </c>
      <c r="O15" s="327">
        <v>160287</v>
      </c>
      <c r="P15" s="327">
        <v>656863</v>
      </c>
      <c r="Q15" s="327"/>
      <c r="R15" s="327"/>
      <c r="S15" s="327"/>
      <c r="T15" s="327"/>
      <c r="U15" s="327"/>
      <c r="V15" s="327"/>
      <c r="W15" s="324">
        <v>3.7</v>
      </c>
      <c r="X15" s="324">
        <v>2.4909090909090907</v>
      </c>
      <c r="Y15" s="324">
        <v>2.4818181818181815</v>
      </c>
      <c r="Z15" s="324">
        <v>2.4272727272727268</v>
      </c>
      <c r="AA15" s="324">
        <v>2.3727272727272726</v>
      </c>
      <c r="AB15" s="324">
        <v>2.1</v>
      </c>
      <c r="AC15" s="324">
        <v>3.7</v>
      </c>
      <c r="AD15" s="324">
        <v>2.4909090909090907</v>
      </c>
      <c r="AE15" s="324">
        <v>2.4818181818181815</v>
      </c>
      <c r="AF15" s="324">
        <v>2.4272727272727268</v>
      </c>
      <c r="AG15" s="324">
        <v>2.3727272727272726</v>
      </c>
      <c r="AH15" s="324">
        <v>2.1</v>
      </c>
      <c r="AI15" s="194"/>
      <c r="AJ15" s="194"/>
      <c r="AK15" s="194"/>
      <c r="AL15" s="194"/>
      <c r="AM15" s="194"/>
      <c r="AN15" s="194"/>
      <c r="AO15" s="198" t="s">
        <v>13</v>
      </c>
      <c r="AP15" s="194"/>
      <c r="AQ15" s="198">
        <v>3</v>
      </c>
      <c r="AR15" s="198">
        <v>3</v>
      </c>
      <c r="AS15" s="198"/>
      <c r="AT15" s="198">
        <v>8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11</v>
      </c>
      <c r="BP15" s="198"/>
      <c r="BQ15" s="198"/>
      <c r="BR15" s="195" t="s">
        <v>468</v>
      </c>
    </row>
    <row r="16" spans="1:70" s="200" customFormat="1" ht="16">
      <c r="A16" s="194">
        <v>13</v>
      </c>
      <c r="B16" s="403">
        <v>43566</v>
      </c>
      <c r="C16" s="195" t="s">
        <v>18</v>
      </c>
      <c r="D16" s="194" t="s">
        <v>108</v>
      </c>
      <c r="E16" s="196">
        <v>43496</v>
      </c>
      <c r="F16" s="195" t="s">
        <v>159</v>
      </c>
      <c r="G16" s="194" t="s">
        <v>398</v>
      </c>
      <c r="H16" s="324">
        <v>88.390909090909091</v>
      </c>
      <c r="I16" s="324"/>
      <c r="J16" s="325"/>
      <c r="K16" s="326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3.9272727272727272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3.9272727272727272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76" t="s">
        <v>446</v>
      </c>
    </row>
    <row r="17" spans="1:70" s="200" customFormat="1" ht="16">
      <c r="A17" s="358"/>
      <c r="B17" s="403">
        <v>43566</v>
      </c>
      <c r="C17" s="195" t="s">
        <v>18</v>
      </c>
      <c r="D17" s="357" t="s">
        <v>108</v>
      </c>
      <c r="E17" s="196">
        <v>43553</v>
      </c>
      <c r="F17" s="195" t="s">
        <v>160</v>
      </c>
      <c r="G17" s="194" t="s">
        <v>248</v>
      </c>
      <c r="H17" s="324">
        <v>75.890909090909091</v>
      </c>
      <c r="I17" s="324"/>
      <c r="J17" s="325"/>
      <c r="K17" s="326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4">
        <v>3.6818181818181812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3.6818181818181812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/>
      <c r="BJ17" s="198"/>
      <c r="BK17" s="323"/>
      <c r="BL17" s="195"/>
      <c r="BM17" s="194"/>
      <c r="BN17" s="198"/>
      <c r="BO17" s="198" t="s">
        <v>15</v>
      </c>
      <c r="BP17" s="198"/>
      <c r="BQ17" s="198"/>
      <c r="BR17" s="176" t="s">
        <v>447</v>
      </c>
    </row>
    <row r="18" spans="1:70" s="358" customFormat="1" ht="16">
      <c r="B18" s="403">
        <v>43566</v>
      </c>
      <c r="C18" s="356" t="s">
        <v>18</v>
      </c>
      <c r="D18" s="357" t="s">
        <v>108</v>
      </c>
      <c r="E18" s="359">
        <v>43558</v>
      </c>
      <c r="F18" s="356" t="s">
        <v>157</v>
      </c>
      <c r="G18" s="357" t="s">
        <v>198</v>
      </c>
      <c r="H18" s="324">
        <v>93.536363636363632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24">
        <v>3.8545454545454545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3.8545454545454545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O18" s="361" t="s">
        <v>13</v>
      </c>
      <c r="AP18" s="361"/>
      <c r="AQ18" s="361">
        <v>3</v>
      </c>
      <c r="AR18" s="361">
        <v>3</v>
      </c>
      <c r="AT18" s="361">
        <v>0</v>
      </c>
      <c r="AU18" s="361">
        <v>0</v>
      </c>
      <c r="AV18" s="361">
        <v>0</v>
      </c>
      <c r="AW18" s="361">
        <v>0</v>
      </c>
      <c r="AX18" s="361">
        <v>0</v>
      </c>
      <c r="AY18" s="361">
        <v>0</v>
      </c>
      <c r="AZ18" s="361">
        <v>0</v>
      </c>
      <c r="BA18" s="361">
        <v>0</v>
      </c>
      <c r="BD18" s="361">
        <v>0</v>
      </c>
      <c r="BE18" s="361">
        <v>0</v>
      </c>
      <c r="BF18" s="361">
        <v>0</v>
      </c>
      <c r="BG18" s="361" t="s">
        <v>13</v>
      </c>
      <c r="BH18" s="361"/>
      <c r="BI18" s="361" t="s">
        <v>13</v>
      </c>
      <c r="BJ18" s="361"/>
      <c r="BK18" s="361"/>
      <c r="BL18" s="195" t="s">
        <v>439</v>
      </c>
      <c r="BM18" s="194" t="s">
        <v>440</v>
      </c>
      <c r="BN18" s="198">
        <v>50</v>
      </c>
      <c r="BO18" s="361" t="s">
        <v>15</v>
      </c>
      <c r="BP18" s="361">
        <v>1</v>
      </c>
      <c r="BQ18" s="361"/>
      <c r="BR18" s="358" t="s">
        <v>448</v>
      </c>
    </row>
    <row r="19" spans="1:70" s="200" customFormat="1" ht="16">
      <c r="A19" s="194">
        <v>14</v>
      </c>
      <c r="B19" s="403">
        <v>43566</v>
      </c>
      <c r="C19" s="195" t="s">
        <v>18</v>
      </c>
      <c r="D19" s="194" t="s">
        <v>236</v>
      </c>
      <c r="E19" s="196">
        <v>43540</v>
      </c>
      <c r="F19" s="195" t="s">
        <v>158</v>
      </c>
      <c r="G19" s="194" t="s">
        <v>403</v>
      </c>
      <c r="H19" s="324">
        <v>87.418181818181807</v>
      </c>
      <c r="I19" s="324"/>
      <c r="J19" s="325"/>
      <c r="K19" s="326" t="s">
        <v>12</v>
      </c>
      <c r="L19" s="327">
        <v>6000</v>
      </c>
      <c r="M19" s="327">
        <v>6000</v>
      </c>
      <c r="N19" s="327">
        <v>72000</v>
      </c>
      <c r="O19" s="327"/>
      <c r="P19" s="327"/>
      <c r="Q19" s="327"/>
      <c r="R19" s="327"/>
      <c r="S19" s="327"/>
      <c r="T19" s="327"/>
      <c r="U19" s="327"/>
      <c r="V19" s="327"/>
      <c r="W19" s="324">
        <v>2.754545454545454</v>
      </c>
      <c r="X19" s="324">
        <v>2.4272727272727268</v>
      </c>
      <c r="Y19" s="324">
        <v>2.3909090909090907</v>
      </c>
      <c r="Z19" s="324">
        <v>2.2818181818181813</v>
      </c>
      <c r="AA19" s="324">
        <v>0</v>
      </c>
      <c r="AB19" s="324">
        <v>0</v>
      </c>
      <c r="AC19" s="324">
        <v>2.754545454545454</v>
      </c>
      <c r="AD19" s="324">
        <v>2.4272727272727268</v>
      </c>
      <c r="AE19" s="324">
        <v>2.3909090909090907</v>
      </c>
      <c r="AF19" s="324">
        <v>2.2818181818181813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5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24</v>
      </c>
      <c r="BG19" s="198" t="s">
        <v>13</v>
      </c>
      <c r="BH19" s="198">
        <v>24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>
        <v>1</v>
      </c>
      <c r="BQ19" s="198"/>
      <c r="BR19" s="195" t="s">
        <v>452</v>
      </c>
    </row>
    <row r="20" spans="1:70" s="200" customFormat="1" ht="16">
      <c r="A20" s="194">
        <v>15</v>
      </c>
      <c r="B20" s="403">
        <v>43566</v>
      </c>
      <c r="C20" s="195" t="s">
        <v>18</v>
      </c>
      <c r="D20" s="194" t="s">
        <v>236</v>
      </c>
      <c r="E20" s="196">
        <v>43496</v>
      </c>
      <c r="F20" s="195" t="s">
        <v>159</v>
      </c>
      <c r="G20" s="194" t="s">
        <v>398</v>
      </c>
      <c r="H20" s="324">
        <v>59.1</v>
      </c>
      <c r="I20" s="324"/>
      <c r="J20" s="325"/>
      <c r="K20" s="326" t="s">
        <v>12</v>
      </c>
      <c r="L20" s="327">
        <v>33000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2.6090909090909089</v>
      </c>
      <c r="X20" s="324">
        <v>2.1727272727272728</v>
      </c>
      <c r="Y20" s="324">
        <v>0</v>
      </c>
      <c r="Z20" s="324">
        <v>0</v>
      </c>
      <c r="AA20" s="324">
        <v>0</v>
      </c>
      <c r="AB20" s="324">
        <v>0</v>
      </c>
      <c r="AC20" s="324">
        <v>2.6090909090909089</v>
      </c>
      <c r="AD20" s="324">
        <v>2.1727272727272728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451</v>
      </c>
    </row>
    <row r="21" spans="1:70" s="200" customFormat="1" ht="16">
      <c r="A21" s="194">
        <v>16</v>
      </c>
      <c r="B21" s="403">
        <v>43566</v>
      </c>
      <c r="C21" s="195" t="s">
        <v>18</v>
      </c>
      <c r="D21" s="194" t="s">
        <v>236</v>
      </c>
      <c r="E21" s="322">
        <v>43465</v>
      </c>
      <c r="F21" s="195" t="s">
        <v>156</v>
      </c>
      <c r="G21" s="194" t="s">
        <v>368</v>
      </c>
      <c r="H21" s="324">
        <v>61.745454545454542</v>
      </c>
      <c r="I21" s="324"/>
      <c r="J21" s="325"/>
      <c r="K21" s="326" t="s">
        <v>12</v>
      </c>
      <c r="L21" s="327">
        <v>3000</v>
      </c>
      <c r="M21" s="327">
        <v>30000</v>
      </c>
      <c r="N21" s="327">
        <v>49200</v>
      </c>
      <c r="O21" s="327"/>
      <c r="P21" s="327"/>
      <c r="Q21" s="327"/>
      <c r="R21" s="327"/>
      <c r="S21" s="327"/>
      <c r="T21" s="327"/>
      <c r="U21" s="327"/>
      <c r="V21" s="327"/>
      <c r="W21" s="324">
        <v>2.4545454545454546</v>
      </c>
      <c r="X21" s="324">
        <v>2.1363636363636362</v>
      </c>
      <c r="Y21" s="324">
        <v>1.8090909090909089</v>
      </c>
      <c r="Z21" s="324">
        <v>1.7090909090909088</v>
      </c>
      <c r="AA21" s="324">
        <v>0</v>
      </c>
      <c r="AB21" s="324">
        <v>0</v>
      </c>
      <c r="AC21" s="324">
        <v>2.4545454545454546</v>
      </c>
      <c r="AD21" s="324">
        <v>2.1363636363636362</v>
      </c>
      <c r="AE21" s="324">
        <v>1.8090909090909089</v>
      </c>
      <c r="AF21" s="324">
        <v>1.7090909090909088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5" t="s">
        <v>395</v>
      </c>
      <c r="BR21" s="195" t="s">
        <v>449</v>
      </c>
    </row>
    <row r="22" spans="1:70" s="200" customFormat="1" ht="16">
      <c r="A22" s="358"/>
      <c r="B22" s="403">
        <v>43566</v>
      </c>
      <c r="C22" s="195" t="s">
        <v>18</v>
      </c>
      <c r="D22" s="357" t="s">
        <v>236</v>
      </c>
      <c r="E22" s="196">
        <v>43553</v>
      </c>
      <c r="F22" s="195" t="s">
        <v>160</v>
      </c>
      <c r="G22" s="194" t="s">
        <v>248</v>
      </c>
      <c r="H22" s="324">
        <v>86.881818181818176</v>
      </c>
      <c r="I22" s="324"/>
      <c r="J22" s="325"/>
      <c r="K22" s="326" t="s">
        <v>12</v>
      </c>
      <c r="L22" s="327">
        <v>1644</v>
      </c>
      <c r="M22" s="327">
        <v>1314</v>
      </c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2.3818181818181818</v>
      </c>
      <c r="X22" s="324">
        <v>2.3272727272727272</v>
      </c>
      <c r="Y22" s="324">
        <v>2.1818181818181817</v>
      </c>
      <c r="Z22" s="324">
        <v>0</v>
      </c>
      <c r="AA22" s="324">
        <v>0</v>
      </c>
      <c r="AB22" s="324">
        <v>0</v>
      </c>
      <c r="AC22" s="324">
        <v>2.3818181818181818</v>
      </c>
      <c r="AD22" s="324">
        <v>2.3272727272727272</v>
      </c>
      <c r="AE22" s="324">
        <v>2.1818181818181817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/>
      <c r="BJ22" s="198"/>
      <c r="BK22" s="323"/>
      <c r="BL22" s="195"/>
      <c r="BM22" s="194"/>
      <c r="BN22" s="198"/>
      <c r="BO22" s="198" t="s">
        <v>15</v>
      </c>
      <c r="BP22" s="198"/>
      <c r="BQ22" s="198"/>
      <c r="BR22" s="176" t="s">
        <v>450</v>
      </c>
    </row>
    <row r="23" spans="1:70" s="200" customFormat="1" ht="16">
      <c r="A23" s="194">
        <v>17</v>
      </c>
      <c r="B23" s="403">
        <v>43566</v>
      </c>
      <c r="C23" s="195" t="s">
        <v>18</v>
      </c>
      <c r="D23" s="194" t="s">
        <v>238</v>
      </c>
      <c r="E23" s="196">
        <v>43496</v>
      </c>
      <c r="F23" s="195" t="s">
        <v>159</v>
      </c>
      <c r="G23" s="194" t="s">
        <v>398</v>
      </c>
      <c r="H23" s="324">
        <v>91.045454545454547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2.9909090909090907</v>
      </c>
      <c r="X23" s="324">
        <v>2.5363636363636362</v>
      </c>
      <c r="Y23" s="324">
        <v>0</v>
      </c>
      <c r="Z23" s="324">
        <v>0</v>
      </c>
      <c r="AA23" s="324">
        <v>0</v>
      </c>
      <c r="AB23" s="324">
        <v>0</v>
      </c>
      <c r="AC23" s="324">
        <v>2.9909090909090907</v>
      </c>
      <c r="AD23" s="324">
        <v>2.5363636363636362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453</v>
      </c>
    </row>
    <row r="24" spans="1:70" s="200" customFormat="1" ht="16">
      <c r="A24" s="194">
        <v>18</v>
      </c>
      <c r="B24" s="403">
        <v>43566</v>
      </c>
      <c r="C24" s="195" t="s">
        <v>18</v>
      </c>
      <c r="D24" s="194" t="s">
        <v>238</v>
      </c>
      <c r="E24" s="196">
        <v>43553</v>
      </c>
      <c r="F24" s="195" t="s">
        <v>160</v>
      </c>
      <c r="G24" s="194" t="s">
        <v>248</v>
      </c>
      <c r="H24" s="324">
        <v>96.336363636363629</v>
      </c>
      <c r="I24" s="324"/>
      <c r="J24" s="325"/>
      <c r="K24" s="326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2.6909090909090905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2.6909090909090905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323"/>
      <c r="BL24" s="195"/>
      <c r="BM24" s="194"/>
      <c r="BN24" s="198"/>
      <c r="BO24" s="198" t="s">
        <v>15</v>
      </c>
      <c r="BP24" s="198"/>
      <c r="BQ24" s="198"/>
      <c r="BR24" s="176" t="s">
        <v>454</v>
      </c>
    </row>
    <row r="25" spans="1:70" s="200" customFormat="1" ht="16">
      <c r="A25" s="194">
        <v>19</v>
      </c>
      <c r="B25" s="403">
        <v>43566</v>
      </c>
      <c r="C25" s="195" t="s">
        <v>18</v>
      </c>
      <c r="D25" s="194" t="s">
        <v>239</v>
      </c>
      <c r="E25" s="196">
        <v>43496</v>
      </c>
      <c r="F25" s="195" t="s">
        <v>159</v>
      </c>
      <c r="G25" s="194" t="s">
        <v>398</v>
      </c>
      <c r="H25" s="324">
        <v>65.518181818181802</v>
      </c>
      <c r="I25" s="324"/>
      <c r="J25" s="325"/>
      <c r="K25" s="326" t="s">
        <v>12</v>
      </c>
      <c r="L25" s="327">
        <v>98640</v>
      </c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2.9727272727272727</v>
      </c>
      <c r="X25" s="324">
        <v>2.6090909090909089</v>
      </c>
      <c r="Y25" s="324">
        <v>0</v>
      </c>
      <c r="Z25" s="324">
        <v>0</v>
      </c>
      <c r="AA25" s="324">
        <v>0</v>
      </c>
      <c r="AB25" s="324">
        <v>0</v>
      </c>
      <c r="AC25" s="324">
        <v>2.9727272727272727</v>
      </c>
      <c r="AD25" s="324">
        <v>2.6090909090909089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195" t="s">
        <v>455</v>
      </c>
    </row>
    <row r="26" spans="1:70" s="200" customFormat="1" ht="16">
      <c r="A26" s="358"/>
      <c r="B26" s="403">
        <v>43566</v>
      </c>
      <c r="C26" s="195" t="s">
        <v>18</v>
      </c>
      <c r="D26" s="357" t="s">
        <v>239</v>
      </c>
      <c r="E26" s="362">
        <v>43465</v>
      </c>
      <c r="F26" s="195" t="s">
        <v>156</v>
      </c>
      <c r="G26" s="194" t="s">
        <v>368</v>
      </c>
      <c r="H26" s="324">
        <v>72.036363636363632</v>
      </c>
      <c r="I26" s="324"/>
      <c r="J26" s="325"/>
      <c r="K26" s="326" t="s">
        <v>12</v>
      </c>
      <c r="L26" s="327">
        <v>98640</v>
      </c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2.5545454545454542</v>
      </c>
      <c r="X26" s="324">
        <v>2.0181818181818181</v>
      </c>
      <c r="Y26" s="324">
        <v>0</v>
      </c>
      <c r="Z26" s="324">
        <v>0</v>
      </c>
      <c r="AA26" s="324">
        <v>0</v>
      </c>
      <c r="AB26" s="324">
        <v>0</v>
      </c>
      <c r="AC26" s="324">
        <v>2.5545454545454542</v>
      </c>
      <c r="AD26" s="324">
        <v>2.0181818181818181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5" t="s">
        <v>395</v>
      </c>
      <c r="BR26" s="195" t="s">
        <v>456</v>
      </c>
    </row>
    <row r="27" spans="1:70" s="200" customFormat="1" ht="16">
      <c r="A27" s="358"/>
      <c r="B27" s="403">
        <v>43566</v>
      </c>
      <c r="C27" s="195" t="s">
        <v>18</v>
      </c>
      <c r="D27" s="357" t="s">
        <v>239</v>
      </c>
      <c r="E27" s="196">
        <v>43553</v>
      </c>
      <c r="F27" s="195" t="s">
        <v>160</v>
      </c>
      <c r="G27" s="194" t="s">
        <v>248</v>
      </c>
      <c r="H27" s="324">
        <v>98.890909090909091</v>
      </c>
      <c r="I27" s="324"/>
      <c r="J27" s="325"/>
      <c r="K27" s="326" t="s">
        <v>12</v>
      </c>
      <c r="L27" s="327">
        <v>1644</v>
      </c>
      <c r="M27" s="327">
        <v>1314</v>
      </c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3.2818181818181813</v>
      </c>
      <c r="X27" s="324">
        <v>2.9363636363636361</v>
      </c>
      <c r="Y27" s="324">
        <v>2.7909090909090906</v>
      </c>
      <c r="Z27" s="324">
        <v>0</v>
      </c>
      <c r="AA27" s="324">
        <v>0</v>
      </c>
      <c r="AB27" s="324">
        <v>0</v>
      </c>
      <c r="AC27" s="324">
        <v>3.2818181818181813</v>
      </c>
      <c r="AD27" s="324">
        <v>2.9363636363636361</v>
      </c>
      <c r="AE27" s="324">
        <v>2.7909090909090906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0</v>
      </c>
      <c r="BG27" s="198" t="s">
        <v>13</v>
      </c>
      <c r="BH27" s="198"/>
      <c r="BI27" s="198"/>
      <c r="BJ27" s="198"/>
      <c r="BK27" s="323"/>
      <c r="BL27" s="195"/>
      <c r="BM27" s="194"/>
      <c r="BN27" s="198"/>
      <c r="BO27" s="198" t="s">
        <v>15</v>
      </c>
      <c r="BP27" s="198"/>
      <c r="BQ27" s="198"/>
      <c r="BR27" s="176" t="s">
        <v>457</v>
      </c>
    </row>
    <row r="28" spans="1:70" s="200" customFormat="1" ht="16">
      <c r="A28" s="194">
        <v>20</v>
      </c>
      <c r="B28" s="403">
        <v>43566</v>
      </c>
      <c r="C28" s="195" t="s">
        <v>18</v>
      </c>
      <c r="D28" s="194" t="s">
        <v>240</v>
      </c>
      <c r="E28" s="196">
        <v>43540</v>
      </c>
      <c r="F28" s="195" t="s">
        <v>158</v>
      </c>
      <c r="G28" s="194" t="s">
        <v>403</v>
      </c>
      <c r="H28" s="324">
        <v>99.8</v>
      </c>
      <c r="I28" s="324"/>
      <c r="J28" s="325"/>
      <c r="K28" s="326" t="s">
        <v>12</v>
      </c>
      <c r="L28" s="327">
        <v>6000</v>
      </c>
      <c r="M28" s="327">
        <v>6000</v>
      </c>
      <c r="N28" s="327">
        <v>72000</v>
      </c>
      <c r="O28" s="327"/>
      <c r="P28" s="327"/>
      <c r="Q28" s="327"/>
      <c r="R28" s="327"/>
      <c r="S28" s="327"/>
      <c r="T28" s="327"/>
      <c r="U28" s="327"/>
      <c r="V28" s="327"/>
      <c r="W28" s="324">
        <v>2.9363636363636361</v>
      </c>
      <c r="X28" s="324">
        <v>2.8272727272727267</v>
      </c>
      <c r="Y28" s="324">
        <v>2.5636363636363635</v>
      </c>
      <c r="Z28" s="324">
        <v>2.3727272727272726</v>
      </c>
      <c r="AA28" s="324">
        <v>0</v>
      </c>
      <c r="AB28" s="324">
        <v>0</v>
      </c>
      <c r="AC28" s="324">
        <v>2.9363636363636361</v>
      </c>
      <c r="AD28" s="324">
        <v>2.8272727272727267</v>
      </c>
      <c r="AE28" s="324">
        <v>2.5636363636363635</v>
      </c>
      <c r="AF28" s="324">
        <v>2.3727272727272726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5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24</v>
      </c>
      <c r="BG28" s="198" t="s">
        <v>13</v>
      </c>
      <c r="BH28" s="198">
        <v>24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>
        <v>1</v>
      </c>
      <c r="BQ28" s="198"/>
      <c r="BR28" s="176" t="s">
        <v>458</v>
      </c>
    </row>
    <row r="29" spans="1:70" s="200" customFormat="1" ht="16">
      <c r="A29" s="194">
        <v>21</v>
      </c>
      <c r="B29" s="403">
        <v>43566</v>
      </c>
      <c r="C29" s="195" t="s">
        <v>18</v>
      </c>
      <c r="D29" s="194" t="s">
        <v>240</v>
      </c>
      <c r="E29" s="196">
        <v>43496</v>
      </c>
      <c r="F29" s="195" t="s">
        <v>159</v>
      </c>
      <c r="G29" s="194" t="s">
        <v>398</v>
      </c>
      <c r="H29" s="324">
        <v>71.24545454545455</v>
      </c>
      <c r="I29" s="324"/>
      <c r="J29" s="325"/>
      <c r="K29" s="326" t="s">
        <v>12</v>
      </c>
      <c r="L29" s="327">
        <v>33000</v>
      </c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2.8</v>
      </c>
      <c r="X29" s="324">
        <v>2.5</v>
      </c>
      <c r="Y29" s="324">
        <v>0</v>
      </c>
      <c r="Z29" s="324">
        <v>0</v>
      </c>
      <c r="AA29" s="324">
        <v>0</v>
      </c>
      <c r="AB29" s="324">
        <v>0</v>
      </c>
      <c r="AC29" s="324">
        <v>2.8</v>
      </c>
      <c r="AD29" s="324">
        <v>2.5</v>
      </c>
      <c r="AE29" s="324">
        <v>0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12</v>
      </c>
      <c r="BG29" s="198" t="s">
        <v>13</v>
      </c>
      <c r="BH29" s="198">
        <v>12</v>
      </c>
      <c r="BI29" s="198" t="s">
        <v>13</v>
      </c>
      <c r="BJ29" s="198"/>
      <c r="BK29" s="198"/>
      <c r="BL29" s="195"/>
      <c r="BM29" s="194"/>
      <c r="BN29" s="198"/>
      <c r="BO29" s="198" t="s">
        <v>15</v>
      </c>
      <c r="BP29" s="198"/>
      <c r="BQ29" s="198"/>
      <c r="BR29" s="195" t="s">
        <v>459</v>
      </c>
    </row>
    <row r="30" spans="1:70" s="200" customFormat="1" ht="16">
      <c r="A30" s="194">
        <v>22</v>
      </c>
      <c r="B30" s="403">
        <v>43566</v>
      </c>
      <c r="C30" s="195" t="s">
        <v>18</v>
      </c>
      <c r="D30" s="194" t="s">
        <v>240</v>
      </c>
      <c r="E30" s="362">
        <v>43465</v>
      </c>
      <c r="F30" s="195" t="s">
        <v>156</v>
      </c>
      <c r="G30" s="194" t="s">
        <v>368</v>
      </c>
      <c r="H30" s="324">
        <v>81.390909090909091</v>
      </c>
      <c r="I30" s="324"/>
      <c r="J30" s="325"/>
      <c r="K30" s="326" t="s">
        <v>12</v>
      </c>
      <c r="L30" s="327">
        <v>3000</v>
      </c>
      <c r="M30" s="327">
        <v>30000</v>
      </c>
      <c r="N30" s="327">
        <v>49200</v>
      </c>
      <c r="O30" s="327"/>
      <c r="P30" s="327"/>
      <c r="Q30" s="327"/>
      <c r="R30" s="327"/>
      <c r="S30" s="327"/>
      <c r="T30" s="327"/>
      <c r="U30" s="327"/>
      <c r="V30" s="327"/>
      <c r="W30" s="324">
        <v>2.5545454545454542</v>
      </c>
      <c r="X30" s="324">
        <v>2.3454545454545452</v>
      </c>
      <c r="Y30" s="324">
        <v>2.1363636363636362</v>
      </c>
      <c r="Z30" s="324">
        <v>1.918181818181818</v>
      </c>
      <c r="AA30" s="324">
        <v>0</v>
      </c>
      <c r="AB30" s="324">
        <v>0</v>
      </c>
      <c r="AC30" s="324">
        <v>2.5545454545454542</v>
      </c>
      <c r="AD30" s="324">
        <v>2.3454545454545452</v>
      </c>
      <c r="AE30" s="324">
        <v>2.1363636363636362</v>
      </c>
      <c r="AF30" s="324">
        <v>1.918181818181818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0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5" t="s">
        <v>395</v>
      </c>
      <c r="BR30" s="195" t="s">
        <v>460</v>
      </c>
    </row>
    <row r="31" spans="1:70" s="200" customFormat="1" ht="16">
      <c r="A31" s="358"/>
      <c r="B31" s="403">
        <v>43566</v>
      </c>
      <c r="C31" s="195" t="s">
        <v>18</v>
      </c>
      <c r="D31" s="357" t="s">
        <v>240</v>
      </c>
      <c r="E31" s="196">
        <v>43553</v>
      </c>
      <c r="F31" s="195" t="s">
        <v>160</v>
      </c>
      <c r="G31" s="194" t="s">
        <v>248</v>
      </c>
      <c r="H31" s="324">
        <v>98.890909090909091</v>
      </c>
      <c r="I31" s="324"/>
      <c r="J31" s="325"/>
      <c r="K31" s="326" t="s">
        <v>12</v>
      </c>
      <c r="L31" s="327">
        <v>1644</v>
      </c>
      <c r="M31" s="327">
        <v>1314</v>
      </c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3.2818181818181813</v>
      </c>
      <c r="X31" s="324">
        <v>2.9363636363636361</v>
      </c>
      <c r="Y31" s="324">
        <v>2.7909090909090906</v>
      </c>
      <c r="Z31" s="324">
        <v>0</v>
      </c>
      <c r="AA31" s="324">
        <v>0</v>
      </c>
      <c r="AB31" s="324">
        <v>0</v>
      </c>
      <c r="AC31" s="324">
        <v>3.2818181818181813</v>
      </c>
      <c r="AD31" s="324">
        <v>2.9363636363636361</v>
      </c>
      <c r="AE31" s="324">
        <v>2.7909090909090906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/>
      <c r="BL31" s="195"/>
      <c r="BM31" s="194"/>
      <c r="BN31" s="198"/>
      <c r="BO31" s="198" t="s">
        <v>15</v>
      </c>
      <c r="BP31" s="198"/>
      <c r="BQ31" s="198"/>
      <c r="BR31" s="176" t="s">
        <v>461</v>
      </c>
    </row>
    <row r="32" spans="1:70" s="200" customFormat="1" ht="16">
      <c r="A32" s="194">
        <v>23</v>
      </c>
      <c r="B32" s="403">
        <v>43566</v>
      </c>
      <c r="C32" s="195" t="s">
        <v>18</v>
      </c>
      <c r="D32" s="194" t="s">
        <v>242</v>
      </c>
      <c r="E32" s="196">
        <v>43496</v>
      </c>
      <c r="F32" s="195" t="s">
        <v>159</v>
      </c>
      <c r="G32" s="194" t="s">
        <v>398</v>
      </c>
      <c r="H32" s="324">
        <v>88.899999999999991</v>
      </c>
      <c r="I32" s="324"/>
      <c r="J32" s="325"/>
      <c r="K32" s="326" t="s">
        <v>12</v>
      </c>
      <c r="L32" s="327">
        <v>98640</v>
      </c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4">
        <v>2.9818181818181815</v>
      </c>
      <c r="X32" s="324">
        <v>2.5272727272727269</v>
      </c>
      <c r="Y32" s="324">
        <v>0</v>
      </c>
      <c r="Z32" s="324">
        <v>0</v>
      </c>
      <c r="AA32" s="324">
        <v>0</v>
      </c>
      <c r="AB32" s="324">
        <v>0</v>
      </c>
      <c r="AC32" s="324">
        <v>2.9818181818181815</v>
      </c>
      <c r="AD32" s="324">
        <v>2.5272727272727269</v>
      </c>
      <c r="AE32" s="324">
        <v>0</v>
      </c>
      <c r="AF32" s="324">
        <v>0</v>
      </c>
      <c r="AG32" s="324">
        <v>0</v>
      </c>
      <c r="AH32" s="324">
        <v>0</v>
      </c>
      <c r="AI32" s="194"/>
      <c r="AJ32" s="194"/>
      <c r="AK32" s="194"/>
      <c r="AL32" s="194"/>
      <c r="AM32" s="194"/>
      <c r="AN32" s="194"/>
      <c r="AO32" s="198" t="s">
        <v>13</v>
      </c>
      <c r="AP32" s="198"/>
      <c r="AQ32" s="198">
        <v>3</v>
      </c>
      <c r="AR32" s="198">
        <v>3</v>
      </c>
      <c r="AS32" s="198"/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/>
      <c r="BC32" s="198"/>
      <c r="BD32" s="198">
        <v>0</v>
      </c>
      <c r="BE32" s="198">
        <v>0</v>
      </c>
      <c r="BF32" s="198">
        <v>12</v>
      </c>
      <c r="BG32" s="198" t="s">
        <v>13</v>
      </c>
      <c r="BH32" s="198">
        <v>12</v>
      </c>
      <c r="BI32" s="198" t="s">
        <v>13</v>
      </c>
      <c r="BJ32" s="198"/>
      <c r="BK32" s="198"/>
      <c r="BL32" s="195"/>
      <c r="BM32" s="194"/>
      <c r="BN32" s="198"/>
      <c r="BO32" s="198" t="s">
        <v>15</v>
      </c>
      <c r="BP32" s="198"/>
      <c r="BQ32" s="198"/>
      <c r="BR32" s="195" t="s">
        <v>462</v>
      </c>
    </row>
    <row r="33" spans="1:70" s="200" customFormat="1" ht="16">
      <c r="A33" s="194">
        <v>24</v>
      </c>
      <c r="B33" s="403">
        <v>43566</v>
      </c>
      <c r="C33" s="195" t="s">
        <v>18</v>
      </c>
      <c r="D33" s="194" t="s">
        <v>242</v>
      </c>
      <c r="E33" s="196">
        <v>43553</v>
      </c>
      <c r="F33" s="195" t="s">
        <v>160</v>
      </c>
      <c r="G33" s="194" t="s">
        <v>248</v>
      </c>
      <c r="H33" s="324">
        <v>94.518181818181816</v>
      </c>
      <c r="I33" s="324"/>
      <c r="J33" s="325"/>
      <c r="K33" s="326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4">
        <v>2.7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194"/>
      <c r="AJ33" s="194"/>
      <c r="AK33" s="194"/>
      <c r="AL33" s="194"/>
      <c r="AM33" s="194"/>
      <c r="AN33" s="194"/>
      <c r="AO33" s="198" t="s">
        <v>13</v>
      </c>
      <c r="AP33" s="198"/>
      <c r="AQ33" s="198">
        <v>3</v>
      </c>
      <c r="AR33" s="198">
        <v>3</v>
      </c>
      <c r="AS33" s="198"/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/>
      <c r="BC33" s="198"/>
      <c r="BD33" s="198">
        <v>0</v>
      </c>
      <c r="BE33" s="198">
        <v>0</v>
      </c>
      <c r="BF33" s="198">
        <v>0</v>
      </c>
      <c r="BG33" s="198" t="s">
        <v>13</v>
      </c>
      <c r="BH33" s="198"/>
      <c r="BI33" s="198"/>
      <c r="BJ33" s="198"/>
      <c r="BK33" s="323"/>
      <c r="BL33" s="195"/>
      <c r="BM33" s="194"/>
      <c r="BN33" s="198"/>
      <c r="BO33" s="198" t="s">
        <v>15</v>
      </c>
      <c r="BP33" s="198"/>
      <c r="BQ33" s="198"/>
      <c r="BR33" s="176" t="s">
        <v>463</v>
      </c>
    </row>
    <row r="34" spans="1:70" s="200" customFormat="1" ht="16">
      <c r="A34" s="347">
        <v>25</v>
      </c>
      <c r="B34" s="403">
        <v>43566</v>
      </c>
      <c r="C34" s="349" t="s">
        <v>18</v>
      </c>
      <c r="D34" s="347" t="s">
        <v>244</v>
      </c>
      <c r="E34" s="196">
        <v>43496</v>
      </c>
      <c r="F34" s="195" t="s">
        <v>159</v>
      </c>
      <c r="G34" s="194" t="s">
        <v>398</v>
      </c>
      <c r="H34" s="324">
        <v>113.3090909090909</v>
      </c>
      <c r="I34" s="351"/>
      <c r="J34" s="352"/>
      <c r="K34" s="353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24">
        <v>2.3636363636363633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2.3636363636363633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47"/>
      <c r="AJ34" s="347"/>
      <c r="AK34" s="347"/>
      <c r="AL34" s="347"/>
      <c r="AM34" s="347"/>
      <c r="AN34" s="347"/>
      <c r="AO34" s="355" t="s">
        <v>13</v>
      </c>
      <c r="AP34" s="355"/>
      <c r="AQ34" s="355">
        <v>3</v>
      </c>
      <c r="AR34" s="355">
        <v>3</v>
      </c>
      <c r="AS34" s="355"/>
      <c r="AT34" s="355">
        <v>0</v>
      </c>
      <c r="AU34" s="355">
        <v>0</v>
      </c>
      <c r="AV34" s="355">
        <v>0</v>
      </c>
      <c r="AW34" s="355">
        <v>0</v>
      </c>
      <c r="AX34" s="355">
        <v>0</v>
      </c>
      <c r="AY34" s="355">
        <v>0</v>
      </c>
      <c r="AZ34" s="355">
        <v>0</v>
      </c>
      <c r="BA34" s="355">
        <v>0</v>
      </c>
      <c r="BB34" s="355"/>
      <c r="BC34" s="355"/>
      <c r="BD34" s="355">
        <v>0</v>
      </c>
      <c r="BE34" s="355">
        <v>0</v>
      </c>
      <c r="BF34" s="355">
        <v>12</v>
      </c>
      <c r="BG34" s="355" t="s">
        <v>13</v>
      </c>
      <c r="BH34" s="355">
        <v>12</v>
      </c>
      <c r="BI34" s="355" t="s">
        <v>13</v>
      </c>
      <c r="BJ34" s="355"/>
      <c r="BK34" s="355"/>
      <c r="BL34" s="349"/>
      <c r="BM34" s="347"/>
      <c r="BN34" s="355"/>
      <c r="BO34" s="355" t="s">
        <v>15</v>
      </c>
      <c r="BP34" s="355"/>
      <c r="BQ34" s="355"/>
      <c r="BR34" s="200" t="s">
        <v>464</v>
      </c>
    </row>
    <row r="35" spans="1:70" s="358" customFormat="1" ht="16">
      <c r="B35" s="403">
        <v>43566</v>
      </c>
      <c r="C35" s="356" t="s">
        <v>18</v>
      </c>
      <c r="D35" s="357" t="s">
        <v>244</v>
      </c>
      <c r="E35" s="359">
        <v>43558</v>
      </c>
      <c r="F35" s="356" t="s">
        <v>157</v>
      </c>
      <c r="G35" s="357" t="s">
        <v>198</v>
      </c>
      <c r="H35" s="324">
        <v>161.75454545454545</v>
      </c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24">
        <v>2.754545454545454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2.754545454545454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O35" s="361" t="s">
        <v>13</v>
      </c>
      <c r="AP35" s="361"/>
      <c r="AQ35" s="361">
        <v>3</v>
      </c>
      <c r="AR35" s="361">
        <v>3</v>
      </c>
      <c r="AT35" s="361">
        <v>0</v>
      </c>
      <c r="AU35" s="361">
        <v>0</v>
      </c>
      <c r="AV35" s="361">
        <v>0</v>
      </c>
      <c r="AW35" s="361">
        <v>0</v>
      </c>
      <c r="AX35" s="361">
        <v>0</v>
      </c>
      <c r="AY35" s="361">
        <v>0</v>
      </c>
      <c r="AZ35" s="361">
        <v>0</v>
      </c>
      <c r="BA35" s="361">
        <v>0</v>
      </c>
      <c r="BD35" s="361">
        <v>0</v>
      </c>
      <c r="BE35" s="361">
        <v>0</v>
      </c>
      <c r="BF35" s="361">
        <v>0</v>
      </c>
      <c r="BG35" s="361" t="s">
        <v>13</v>
      </c>
      <c r="BH35" s="361"/>
      <c r="BI35" s="361" t="s">
        <v>13</v>
      </c>
      <c r="BJ35" s="361"/>
      <c r="BK35" s="361"/>
      <c r="BL35" s="195" t="s">
        <v>439</v>
      </c>
      <c r="BM35" s="194" t="s">
        <v>440</v>
      </c>
      <c r="BN35" s="198">
        <v>50</v>
      </c>
      <c r="BO35" s="361" t="s">
        <v>15</v>
      </c>
      <c r="BP35" s="361">
        <v>1</v>
      </c>
      <c r="BQ35" s="361"/>
      <c r="BR35" s="358" t="s">
        <v>465</v>
      </c>
    </row>
    <row r="36" spans="1:70" s="200" customFormat="1" ht="16">
      <c r="A36" s="358"/>
      <c r="B36" s="403">
        <v>43566</v>
      </c>
      <c r="C36" s="195" t="s">
        <v>18</v>
      </c>
      <c r="D36" s="357" t="s">
        <v>244</v>
      </c>
      <c r="E36" s="196">
        <v>43553</v>
      </c>
      <c r="F36" s="195" t="s">
        <v>160</v>
      </c>
      <c r="G36" s="194" t="s">
        <v>248</v>
      </c>
      <c r="H36" s="324">
        <v>143.98181818181817</v>
      </c>
      <c r="I36" s="324"/>
      <c r="J36" s="325"/>
      <c r="K36" s="326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4">
        <v>2.127272727272727</v>
      </c>
      <c r="X36" s="324">
        <v>0</v>
      </c>
      <c r="Y36" s="324">
        <v>0</v>
      </c>
      <c r="Z36" s="324">
        <v>0</v>
      </c>
      <c r="AA36" s="324">
        <v>0</v>
      </c>
      <c r="AB36" s="324">
        <v>0</v>
      </c>
      <c r="AC36" s="324">
        <v>2.127272727272727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194"/>
      <c r="AJ36" s="194"/>
      <c r="AK36" s="194"/>
      <c r="AL36" s="194"/>
      <c r="AM36" s="194"/>
      <c r="AN36" s="194"/>
      <c r="AO36" s="198" t="s">
        <v>13</v>
      </c>
      <c r="AP36" s="198"/>
      <c r="AQ36" s="198">
        <v>3</v>
      </c>
      <c r="AR36" s="198">
        <v>3</v>
      </c>
      <c r="AS36" s="198"/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/>
      <c r="BC36" s="198"/>
      <c r="BD36" s="198">
        <v>0</v>
      </c>
      <c r="BE36" s="198">
        <v>0</v>
      </c>
      <c r="BF36" s="198">
        <v>0</v>
      </c>
      <c r="BG36" s="198" t="s">
        <v>13</v>
      </c>
      <c r="BH36" s="198"/>
      <c r="BI36" s="198"/>
      <c r="BJ36" s="198"/>
      <c r="BK36" s="323"/>
      <c r="BL36" s="195"/>
      <c r="BM36" s="194"/>
      <c r="BN36" s="198"/>
      <c r="BO36" s="198" t="s">
        <v>15</v>
      </c>
      <c r="BP36" s="198"/>
      <c r="BQ36" s="198"/>
      <c r="BR36" s="176" t="s">
        <v>466</v>
      </c>
    </row>
    <row r="37" spans="1:70" s="200" customFormat="1" ht="16">
      <c r="A37" s="358"/>
      <c r="B37" s="403">
        <v>43566</v>
      </c>
      <c r="C37" s="195" t="s">
        <v>18</v>
      </c>
      <c r="D37" s="357" t="s">
        <v>244</v>
      </c>
      <c r="E37" s="362">
        <v>43465</v>
      </c>
      <c r="F37" s="195" t="s">
        <v>156</v>
      </c>
      <c r="G37" s="194" t="s">
        <v>368</v>
      </c>
      <c r="H37" s="324">
        <v>121.61818181818181</v>
      </c>
      <c r="I37" s="324"/>
      <c r="J37" s="325"/>
      <c r="K37" s="326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4">
        <v>1.918181818181818</v>
      </c>
      <c r="X37" s="324">
        <v>0</v>
      </c>
      <c r="Y37" s="324">
        <v>0</v>
      </c>
      <c r="Z37" s="324">
        <v>0</v>
      </c>
      <c r="AA37" s="324">
        <v>0</v>
      </c>
      <c r="AB37" s="324">
        <v>0</v>
      </c>
      <c r="AC37" s="324">
        <v>1.918181818181818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194"/>
      <c r="AJ37" s="194"/>
      <c r="AK37" s="194"/>
      <c r="AL37" s="194"/>
      <c r="AM37" s="194"/>
      <c r="AN37" s="194"/>
      <c r="AO37" s="198" t="s">
        <v>13</v>
      </c>
      <c r="AP37" s="198"/>
      <c r="AQ37" s="198">
        <v>3</v>
      </c>
      <c r="AR37" s="198">
        <v>3</v>
      </c>
      <c r="AS37" s="198"/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/>
      <c r="BC37" s="198"/>
      <c r="BD37" s="198">
        <v>0</v>
      </c>
      <c r="BE37" s="198">
        <v>0</v>
      </c>
      <c r="BF37" s="198">
        <v>0</v>
      </c>
      <c r="BG37" s="198" t="s">
        <v>13</v>
      </c>
      <c r="BH37" s="198">
        <v>12</v>
      </c>
      <c r="BI37" s="198" t="s">
        <v>13</v>
      </c>
      <c r="BJ37" s="198"/>
      <c r="BK37" s="198"/>
      <c r="BL37" s="195"/>
      <c r="BM37" s="194"/>
      <c r="BN37" s="198"/>
      <c r="BO37" s="198" t="s">
        <v>15</v>
      </c>
      <c r="BP37" s="198"/>
      <c r="BQ37" s="195" t="s">
        <v>395</v>
      </c>
      <c r="BR37" s="195" t="s">
        <v>467</v>
      </c>
    </row>
  </sheetData>
  <sheetProtection algorithmName="SHA-512" hashValue="yysrZa2C+wfN02ulWAOiUIYq9GKXRfL62vjDd6JM1rv9543nIM0R735sguRjURCPxumg13+k/6bvMZcGiLaFZQ==" saltValue="/iMA3txGQc2lZACdgoSI+g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6D4-13CA-D641-9E39-988BC35650FC}">
  <sheetPr codeName="Sheet29"/>
  <dimension ref="A1:BR47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397">
        <v>43385</v>
      </c>
      <c r="C2" s="195" t="s">
        <v>18</v>
      </c>
      <c r="D2" s="194" t="s">
        <v>228</v>
      </c>
      <c r="E2" s="322">
        <v>43284</v>
      </c>
      <c r="F2" s="195" t="s">
        <v>156</v>
      </c>
      <c r="G2" s="194" t="s">
        <v>368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3.1181818181818182</v>
      </c>
      <c r="X2" s="324">
        <v>2.4909090909090907</v>
      </c>
      <c r="Y2" s="324">
        <v>2.4454545454545453</v>
      </c>
      <c r="Z2" s="324">
        <v>2.4</v>
      </c>
      <c r="AA2" s="324">
        <v>2.3545454545454541</v>
      </c>
      <c r="AB2" s="324">
        <v>2.0818181818181816</v>
      </c>
      <c r="AC2" s="324">
        <v>3.1181818181818182</v>
      </c>
      <c r="AD2" s="324">
        <v>2.4909090909090907</v>
      </c>
      <c r="AE2" s="324">
        <v>2.4454545454545453</v>
      </c>
      <c r="AF2" s="324">
        <v>2.4</v>
      </c>
      <c r="AG2" s="324">
        <v>2.3545454545454541</v>
      </c>
      <c r="AH2" s="324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395</v>
      </c>
      <c r="BR2" s="176" t="s">
        <v>396</v>
      </c>
    </row>
    <row r="3" spans="1:70" s="200" customFormat="1" ht="16">
      <c r="A3" s="194">
        <v>2</v>
      </c>
      <c r="B3" s="397">
        <v>43385</v>
      </c>
      <c r="C3" s="195" t="s">
        <v>18</v>
      </c>
      <c r="D3" s="194" t="s">
        <v>228</v>
      </c>
      <c r="E3" s="196">
        <v>43350</v>
      </c>
      <c r="F3" s="195" t="s">
        <v>157</v>
      </c>
      <c r="G3" s="194" t="s">
        <v>363</v>
      </c>
      <c r="H3" s="324">
        <v>72.8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7.2272727272727266</v>
      </c>
      <c r="X3" s="324">
        <v>6.1</v>
      </c>
      <c r="Y3" s="324">
        <v>5.9909090909090903</v>
      </c>
      <c r="Z3" s="324">
        <v>5.8909090909090907</v>
      </c>
      <c r="AA3" s="324">
        <v>5.8181818181818183</v>
      </c>
      <c r="AB3" s="324">
        <v>5.5636363636363635</v>
      </c>
      <c r="AC3" s="324">
        <v>7.2272727272727266</v>
      </c>
      <c r="AD3" s="324">
        <v>6.1</v>
      </c>
      <c r="AE3" s="324">
        <v>5.9909090909090903</v>
      </c>
      <c r="AF3" s="324">
        <v>5.8909090909090907</v>
      </c>
      <c r="AG3" s="324">
        <v>5.8181818181818183</v>
      </c>
      <c r="AH3" s="324">
        <v>5.5636363636363635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>
        <v>1</v>
      </c>
      <c r="BQ3" s="198"/>
      <c r="BR3" s="176" t="s">
        <v>425</v>
      </c>
    </row>
    <row r="4" spans="1:70" s="200" customFormat="1" ht="16">
      <c r="A4" s="194">
        <v>3</v>
      </c>
      <c r="B4" s="397">
        <v>43385</v>
      </c>
      <c r="C4" s="195" t="s">
        <v>18</v>
      </c>
      <c r="D4" s="194" t="s">
        <v>228</v>
      </c>
      <c r="E4" s="196">
        <v>43356</v>
      </c>
      <c r="F4" s="195" t="s">
        <v>158</v>
      </c>
      <c r="G4" s="194" t="s">
        <v>403</v>
      </c>
      <c r="H4" s="324">
        <v>74.899999999999991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428</v>
      </c>
    </row>
    <row r="5" spans="1:70" s="200" customFormat="1" ht="16">
      <c r="A5" s="194">
        <v>4</v>
      </c>
      <c r="B5" s="397">
        <v>43385</v>
      </c>
      <c r="C5" s="195" t="s">
        <v>18</v>
      </c>
      <c r="D5" s="194" t="s">
        <v>228</v>
      </c>
      <c r="E5" s="196">
        <v>43281</v>
      </c>
      <c r="F5" s="195" t="s">
        <v>159</v>
      </c>
      <c r="G5" s="194" t="s">
        <v>398</v>
      </c>
      <c r="H5" s="324">
        <v>63.609090909090902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3.6636363636363636</v>
      </c>
      <c r="X5" s="324">
        <v>2.4363636363636365</v>
      </c>
      <c r="Y5" s="324">
        <v>2.1</v>
      </c>
      <c r="Z5" s="324">
        <v>0</v>
      </c>
      <c r="AA5" s="324">
        <v>0</v>
      </c>
      <c r="AB5" s="324">
        <v>0</v>
      </c>
      <c r="AC5" s="324">
        <v>3.6636363636363636</v>
      </c>
      <c r="AD5" s="324">
        <v>2.4363636363636365</v>
      </c>
      <c r="AE5" s="324">
        <v>2.1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399</v>
      </c>
    </row>
    <row r="6" spans="1:70" s="200" customFormat="1" ht="16">
      <c r="A6" s="194">
        <v>5</v>
      </c>
      <c r="B6" s="397">
        <v>43385</v>
      </c>
      <c r="C6" s="195" t="s">
        <v>18</v>
      </c>
      <c r="D6" s="194" t="s">
        <v>228</v>
      </c>
      <c r="E6" s="196">
        <v>43356</v>
      </c>
      <c r="F6" s="195" t="s">
        <v>160</v>
      </c>
      <c r="G6" s="194" t="s">
        <v>248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3.2818181818181813</v>
      </c>
      <c r="X6" s="324">
        <v>3.1818181818181817</v>
      </c>
      <c r="Y6" s="324">
        <v>2.7818181818181817</v>
      </c>
      <c r="Z6" s="324">
        <v>2.4818181818181815</v>
      </c>
      <c r="AA6" s="324">
        <v>2.2818181818181813</v>
      </c>
      <c r="AB6" s="324">
        <v>2.1818181818181817</v>
      </c>
      <c r="AC6" s="324">
        <v>3.2818181818181813</v>
      </c>
      <c r="AD6" s="324">
        <v>3.1818181818181817</v>
      </c>
      <c r="AE6" s="324">
        <v>2.7818181818181817</v>
      </c>
      <c r="AF6" s="324">
        <v>2.4818181818181815</v>
      </c>
      <c r="AG6" s="324">
        <v>2.2818181818181813</v>
      </c>
      <c r="AH6" s="324">
        <v>2.1818181818181817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43645</v>
      </c>
      <c r="BL6" s="195"/>
      <c r="BM6" s="194"/>
      <c r="BN6" s="198"/>
      <c r="BO6" s="198" t="s">
        <v>15</v>
      </c>
      <c r="BP6" s="198"/>
      <c r="BQ6" s="198"/>
      <c r="BR6" s="176" t="s">
        <v>429</v>
      </c>
    </row>
    <row r="7" spans="1:70" s="206" customFormat="1" ht="16">
      <c r="A7" s="194">
        <v>7</v>
      </c>
      <c r="B7" s="397">
        <v>43385</v>
      </c>
      <c r="C7" s="195" t="s">
        <v>18</v>
      </c>
      <c r="D7" s="194" t="s">
        <v>228</v>
      </c>
      <c r="E7" s="196">
        <v>43370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2.5272727272727269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2.5272727272727269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433</v>
      </c>
    </row>
    <row r="8" spans="1:70" s="206" customFormat="1" ht="16">
      <c r="A8" s="194"/>
      <c r="B8" s="397">
        <v>43385</v>
      </c>
      <c r="C8" s="195" t="s">
        <v>18</v>
      </c>
      <c r="D8" s="194" t="s">
        <v>228</v>
      </c>
      <c r="E8" s="196">
        <v>43343</v>
      </c>
      <c r="F8" s="195" t="s">
        <v>338</v>
      </c>
      <c r="G8" s="194" t="s">
        <v>339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397</v>
      </c>
    </row>
    <row r="9" spans="1:70" s="206" customFormat="1" ht="16">
      <c r="A9" s="194"/>
      <c r="B9" s="397">
        <v>43385</v>
      </c>
      <c r="C9" s="195" t="s">
        <v>18</v>
      </c>
      <c r="D9" s="194" t="s">
        <v>228</v>
      </c>
      <c r="E9" s="196">
        <v>43266</v>
      </c>
      <c r="F9" s="195" t="s">
        <v>400</v>
      </c>
      <c r="G9" s="194" t="s">
        <v>401</v>
      </c>
      <c r="H9" s="324">
        <v>94.999999999999986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2.336363636363636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2.336363636363636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402</v>
      </c>
    </row>
    <row r="10" spans="1:70" s="200" customFormat="1" ht="16">
      <c r="A10" s="194">
        <v>8</v>
      </c>
      <c r="B10" s="397">
        <v>43385</v>
      </c>
      <c r="C10" s="195" t="s">
        <v>18</v>
      </c>
      <c r="D10" s="194" t="s">
        <v>45</v>
      </c>
      <c r="E10" s="196">
        <v>43281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422</v>
      </c>
    </row>
    <row r="11" spans="1:70" s="200" customFormat="1" ht="16">
      <c r="A11" s="194">
        <v>9</v>
      </c>
      <c r="B11" s="397">
        <v>43385</v>
      </c>
      <c r="C11" s="195" t="s">
        <v>18</v>
      </c>
      <c r="D11" s="194" t="s">
        <v>45</v>
      </c>
      <c r="E11" s="196">
        <v>43356</v>
      </c>
      <c r="F11" s="195" t="s">
        <v>158</v>
      </c>
      <c r="G11" s="194" t="s">
        <v>403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432</v>
      </c>
    </row>
    <row r="12" spans="1:70" s="200" customFormat="1" ht="16">
      <c r="A12" s="194">
        <v>10</v>
      </c>
      <c r="B12" s="397">
        <v>43385</v>
      </c>
      <c r="C12" s="195" t="s">
        <v>18</v>
      </c>
      <c r="D12" s="194" t="s">
        <v>145</v>
      </c>
      <c r="E12" s="196">
        <v>43281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3.0636363636363635</v>
      </c>
      <c r="X12" s="324">
        <v>2.7818181818181817</v>
      </c>
      <c r="Y12" s="324">
        <v>0</v>
      </c>
      <c r="Z12" s="324">
        <v>0</v>
      </c>
      <c r="AA12" s="324">
        <v>0</v>
      </c>
      <c r="AB12" s="324">
        <v>0</v>
      </c>
      <c r="AC12" s="324">
        <v>3.0636363636363635</v>
      </c>
      <c r="AD12" s="324">
        <v>2.7818181818181817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423</v>
      </c>
    </row>
    <row r="13" spans="1:70" s="200" customFormat="1" ht="16">
      <c r="A13" s="194">
        <v>11</v>
      </c>
      <c r="B13" s="397">
        <v>43385</v>
      </c>
      <c r="C13" s="195" t="s">
        <v>18</v>
      </c>
      <c r="D13" s="194" t="s">
        <v>234</v>
      </c>
      <c r="E13" s="196">
        <v>43313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3.7</v>
      </c>
      <c r="X13" s="324">
        <v>2.4909090909090907</v>
      </c>
      <c r="Y13" s="324">
        <v>2.4818181818181815</v>
      </c>
      <c r="Z13" s="324">
        <v>2.4272727272727268</v>
      </c>
      <c r="AA13" s="324">
        <v>2.3727272727272726</v>
      </c>
      <c r="AB13" s="324">
        <v>2.1</v>
      </c>
      <c r="AC13" s="324">
        <v>3.7</v>
      </c>
      <c r="AD13" s="324">
        <v>2.4909090909090907</v>
      </c>
      <c r="AE13" s="324">
        <v>2.4818181818181815</v>
      </c>
      <c r="AF13" s="324">
        <v>2.4272727272727268</v>
      </c>
      <c r="AG13" s="324">
        <v>2.3727272727272726</v>
      </c>
      <c r="AH13" s="324">
        <v>2.1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8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424</v>
      </c>
    </row>
    <row r="14" spans="1:70" s="200" customFormat="1" ht="16">
      <c r="A14" s="194">
        <v>13</v>
      </c>
      <c r="B14" s="397">
        <v>43385</v>
      </c>
      <c r="C14" s="195" t="s">
        <v>18</v>
      </c>
      <c r="D14" s="194" t="s">
        <v>108</v>
      </c>
      <c r="E14" s="196">
        <v>43281</v>
      </c>
      <c r="F14" s="195" t="s">
        <v>159</v>
      </c>
      <c r="G14" s="194" t="s">
        <v>398</v>
      </c>
      <c r="H14" s="324">
        <v>86.72727272727272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3.6727272727272724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3.6727272727272724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76" t="s">
        <v>404</v>
      </c>
    </row>
    <row r="15" spans="1:70" s="200" customFormat="1" ht="16">
      <c r="A15" s="358"/>
      <c r="B15" s="397">
        <v>43385</v>
      </c>
      <c r="C15" s="195" t="s">
        <v>18</v>
      </c>
      <c r="D15" s="357" t="s">
        <v>108</v>
      </c>
      <c r="E15" s="196">
        <v>43356</v>
      </c>
      <c r="F15" s="195" t="s">
        <v>160</v>
      </c>
      <c r="G15" s="194" t="s">
        <v>248</v>
      </c>
      <c r="H15" s="324">
        <v>75.86363636363636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3.6818181818181812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3.6818181818181812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43645</v>
      </c>
      <c r="BL15" s="195"/>
      <c r="BM15" s="194"/>
      <c r="BN15" s="198"/>
      <c r="BO15" s="198" t="s">
        <v>15</v>
      </c>
      <c r="BP15" s="198"/>
      <c r="BQ15" s="198"/>
      <c r="BR15" s="176" t="s">
        <v>405</v>
      </c>
    </row>
    <row r="16" spans="1:70" s="358" customFormat="1" ht="16">
      <c r="B16" s="397">
        <v>43385</v>
      </c>
      <c r="C16" s="356" t="s">
        <v>18</v>
      </c>
      <c r="D16" s="357" t="s">
        <v>108</v>
      </c>
      <c r="E16" s="359">
        <v>43350</v>
      </c>
      <c r="F16" s="356" t="s">
        <v>157</v>
      </c>
      <c r="G16" s="357" t="s">
        <v>198</v>
      </c>
      <c r="H16" s="324">
        <v>93.536363636363632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6.963636363636363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6.963636363636363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15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>
        <v>1</v>
      </c>
      <c r="BQ16" s="361"/>
      <c r="BR16" s="358" t="s">
        <v>426</v>
      </c>
    </row>
    <row r="17" spans="1:70" s="200" customFormat="1" ht="16">
      <c r="A17" s="194">
        <v>14</v>
      </c>
      <c r="B17" s="397">
        <v>43385</v>
      </c>
      <c r="C17" s="195" t="s">
        <v>18</v>
      </c>
      <c r="D17" s="194" t="s">
        <v>236</v>
      </c>
      <c r="E17" s="196">
        <v>43356</v>
      </c>
      <c r="F17" s="195" t="s">
        <v>158</v>
      </c>
      <c r="G17" s="194" t="s">
        <v>403</v>
      </c>
      <c r="H17" s="324">
        <v>87.418181818181807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2.754545454545454</v>
      </c>
      <c r="X17" s="324">
        <v>2.4272727272727268</v>
      </c>
      <c r="Y17" s="324">
        <v>2.3909090909090907</v>
      </c>
      <c r="Z17" s="324">
        <v>2.2818181818181813</v>
      </c>
      <c r="AA17" s="324">
        <v>0</v>
      </c>
      <c r="AB17" s="324">
        <v>0</v>
      </c>
      <c r="AC17" s="324">
        <v>2.754545454545454</v>
      </c>
      <c r="AD17" s="324">
        <v>2.4272727272727268</v>
      </c>
      <c r="AE17" s="324">
        <v>2.3909090909090907</v>
      </c>
      <c r="AF17" s="324">
        <v>2.2818181818181813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5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24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431</v>
      </c>
    </row>
    <row r="18" spans="1:70" s="200" customFormat="1" ht="16">
      <c r="A18" s="194">
        <v>15</v>
      </c>
      <c r="B18" s="397">
        <v>43385</v>
      </c>
      <c r="C18" s="195" t="s">
        <v>18</v>
      </c>
      <c r="D18" s="194" t="s">
        <v>236</v>
      </c>
      <c r="E18" s="196">
        <v>43281</v>
      </c>
      <c r="F18" s="195" t="s">
        <v>159</v>
      </c>
      <c r="G18" s="194" t="s">
        <v>398</v>
      </c>
      <c r="H18" s="324">
        <v>57.945454545454545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2.336363636363636</v>
      </c>
      <c r="X18" s="324">
        <v>1.918181818181818</v>
      </c>
      <c r="Y18" s="324">
        <v>0</v>
      </c>
      <c r="Z18" s="324">
        <v>0</v>
      </c>
      <c r="AA18" s="324">
        <v>0</v>
      </c>
      <c r="AB18" s="324">
        <v>0</v>
      </c>
      <c r="AC18" s="324">
        <v>2.336363636363636</v>
      </c>
      <c r="AD18" s="324">
        <v>1.918181818181818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406</v>
      </c>
    </row>
    <row r="19" spans="1:70" s="200" customFormat="1" ht="16">
      <c r="A19" s="194">
        <v>16</v>
      </c>
      <c r="B19" s="397">
        <v>43385</v>
      </c>
      <c r="C19" s="195" t="s">
        <v>18</v>
      </c>
      <c r="D19" s="194" t="s">
        <v>236</v>
      </c>
      <c r="E19" s="322">
        <v>43284</v>
      </c>
      <c r="F19" s="195" t="s">
        <v>156</v>
      </c>
      <c r="G19" s="194" t="s">
        <v>368</v>
      </c>
      <c r="H19" s="324">
        <v>61.745454545454542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2.1909090909090909</v>
      </c>
      <c r="X19" s="324">
        <v>1.9090909090909089</v>
      </c>
      <c r="Y19" s="324">
        <v>1.6181818181818182</v>
      </c>
      <c r="Z19" s="324">
        <v>1.5272727272727271</v>
      </c>
      <c r="AA19" s="324">
        <v>0</v>
      </c>
      <c r="AB19" s="324">
        <v>0</v>
      </c>
      <c r="AC19" s="324">
        <v>2.1909090909090909</v>
      </c>
      <c r="AD19" s="324">
        <v>1.9090909090909089</v>
      </c>
      <c r="AE19" s="324">
        <v>1.6181818181818182</v>
      </c>
      <c r="AF19" s="324">
        <v>1.5272727272727271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5" t="s">
        <v>395</v>
      </c>
      <c r="BR19" s="195" t="s">
        <v>407</v>
      </c>
    </row>
    <row r="20" spans="1:70" s="200" customFormat="1" ht="16">
      <c r="A20" s="358"/>
      <c r="B20" s="397">
        <v>43385</v>
      </c>
      <c r="C20" s="195" t="s">
        <v>18</v>
      </c>
      <c r="D20" s="357" t="s">
        <v>236</v>
      </c>
      <c r="E20" s="196">
        <v>43356</v>
      </c>
      <c r="F20" s="195" t="s">
        <v>160</v>
      </c>
      <c r="G20" s="194" t="s">
        <v>248</v>
      </c>
      <c r="H20" s="324">
        <v>86.881818181818176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2.3272727272727272</v>
      </c>
      <c r="Y20" s="324">
        <v>2.1818181818181817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2.3272727272727272</v>
      </c>
      <c r="AE20" s="324">
        <v>2.1818181818181817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43645</v>
      </c>
      <c r="BL20" s="195"/>
      <c r="BM20" s="194"/>
      <c r="BN20" s="198"/>
      <c r="BO20" s="198" t="s">
        <v>15</v>
      </c>
      <c r="BP20" s="198"/>
      <c r="BQ20" s="198"/>
      <c r="BR20" s="176" t="s">
        <v>430</v>
      </c>
    </row>
    <row r="21" spans="1:70" s="200" customFormat="1" ht="16">
      <c r="A21" s="194">
        <v>17</v>
      </c>
      <c r="B21" s="397">
        <v>43385</v>
      </c>
      <c r="C21" s="195" t="s">
        <v>18</v>
      </c>
      <c r="D21" s="194" t="s">
        <v>238</v>
      </c>
      <c r="E21" s="196">
        <v>43281</v>
      </c>
      <c r="F21" s="195" t="s">
        <v>159</v>
      </c>
      <c r="G21" s="194" t="s">
        <v>398</v>
      </c>
      <c r="H21" s="324">
        <v>89.25454545454545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2.7</v>
      </c>
      <c r="X21" s="324">
        <v>2.2454545454545456</v>
      </c>
      <c r="Y21" s="324">
        <v>0</v>
      </c>
      <c r="Z21" s="324">
        <v>0</v>
      </c>
      <c r="AA21" s="324">
        <v>0</v>
      </c>
      <c r="AB21" s="324">
        <v>0</v>
      </c>
      <c r="AC21" s="324">
        <v>2.7</v>
      </c>
      <c r="AD21" s="324">
        <v>2.2454545454545456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408</v>
      </c>
    </row>
    <row r="22" spans="1:70" s="200" customFormat="1" ht="16">
      <c r="A22" s="194">
        <v>18</v>
      </c>
      <c r="B22" s="397">
        <v>43385</v>
      </c>
      <c r="C22" s="195" t="s">
        <v>18</v>
      </c>
      <c r="D22" s="194" t="s">
        <v>238</v>
      </c>
      <c r="E22" s="196">
        <v>43356</v>
      </c>
      <c r="F22" s="195" t="s">
        <v>160</v>
      </c>
      <c r="G22" s="194" t="s">
        <v>248</v>
      </c>
      <c r="H22" s="324">
        <v>96.336363636363629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43645</v>
      </c>
      <c r="BL22" s="195"/>
      <c r="BM22" s="194"/>
      <c r="BN22" s="198"/>
      <c r="BO22" s="198" t="s">
        <v>15</v>
      </c>
      <c r="BP22" s="198"/>
      <c r="BQ22" s="198"/>
      <c r="BR22" s="176" t="s">
        <v>409</v>
      </c>
    </row>
    <row r="23" spans="1:70" s="200" customFormat="1" ht="16">
      <c r="A23" s="194">
        <v>19</v>
      </c>
      <c r="B23" s="397">
        <v>43385</v>
      </c>
      <c r="C23" s="195" t="s">
        <v>18</v>
      </c>
      <c r="D23" s="194" t="s">
        <v>239</v>
      </c>
      <c r="E23" s="196">
        <v>43281</v>
      </c>
      <c r="F23" s="195" t="s">
        <v>159</v>
      </c>
      <c r="G23" s="194" t="s">
        <v>398</v>
      </c>
      <c r="H23" s="324">
        <v>64.227272727272734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2.6818181818181817</v>
      </c>
      <c r="X23" s="324">
        <v>2.2909090909090906</v>
      </c>
      <c r="Y23" s="324">
        <v>0</v>
      </c>
      <c r="Z23" s="324">
        <v>0</v>
      </c>
      <c r="AA23" s="324">
        <v>0</v>
      </c>
      <c r="AB23" s="324">
        <v>0</v>
      </c>
      <c r="AC23" s="324">
        <v>2.6818181818181817</v>
      </c>
      <c r="AD23" s="324">
        <v>2.2909090909090906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410</v>
      </c>
    </row>
    <row r="24" spans="1:70" s="200" customFormat="1" ht="16">
      <c r="A24" s="358"/>
      <c r="B24" s="397">
        <v>43385</v>
      </c>
      <c r="C24" s="195" t="s">
        <v>18</v>
      </c>
      <c r="D24" s="357" t="s">
        <v>239</v>
      </c>
      <c r="E24" s="362">
        <v>43284</v>
      </c>
      <c r="F24" s="195" t="s">
        <v>156</v>
      </c>
      <c r="G24" s="194" t="s">
        <v>368</v>
      </c>
      <c r="H24" s="324">
        <v>72.036363636363632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2.2818181818181813</v>
      </c>
      <c r="X24" s="324">
        <v>1.8090909090909089</v>
      </c>
      <c r="Y24" s="324">
        <v>0</v>
      </c>
      <c r="Z24" s="324">
        <v>0</v>
      </c>
      <c r="AA24" s="324">
        <v>0</v>
      </c>
      <c r="AB24" s="324">
        <v>0</v>
      </c>
      <c r="AC24" s="324">
        <v>2.2818181818181813</v>
      </c>
      <c r="AD24" s="324">
        <v>1.8090909090909089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5" t="s">
        <v>395</v>
      </c>
      <c r="BR24" s="195" t="s">
        <v>411</v>
      </c>
    </row>
    <row r="25" spans="1:70" s="200" customFormat="1" ht="16">
      <c r="A25" s="358"/>
      <c r="B25" s="397">
        <v>43385</v>
      </c>
      <c r="C25" s="195" t="s">
        <v>18</v>
      </c>
      <c r="D25" s="357" t="s">
        <v>239</v>
      </c>
      <c r="E25" s="196">
        <v>43356</v>
      </c>
      <c r="F25" s="195" t="s">
        <v>160</v>
      </c>
      <c r="G25" s="194" t="s">
        <v>248</v>
      </c>
      <c r="H25" s="324">
        <v>83.036363636363632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2.9545454545454541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2.9545454545454541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43645</v>
      </c>
      <c r="BL25" s="195"/>
      <c r="BM25" s="194"/>
      <c r="BN25" s="198"/>
      <c r="BO25" s="198" t="s">
        <v>15</v>
      </c>
      <c r="BP25" s="198"/>
      <c r="BQ25" s="198"/>
      <c r="BR25" s="176" t="s">
        <v>412</v>
      </c>
    </row>
    <row r="26" spans="1:70" s="200" customFormat="1" ht="16">
      <c r="A26" s="194">
        <v>20</v>
      </c>
      <c r="B26" s="397">
        <v>43385</v>
      </c>
      <c r="C26" s="195" t="s">
        <v>18</v>
      </c>
      <c r="D26" s="194" t="s">
        <v>240</v>
      </c>
      <c r="E26" s="196">
        <v>43356</v>
      </c>
      <c r="F26" s="195" t="s">
        <v>158</v>
      </c>
      <c r="G26" s="194" t="s">
        <v>403</v>
      </c>
      <c r="H26" s="324">
        <v>99.8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2.9363636363636361</v>
      </c>
      <c r="X26" s="324">
        <v>2.8272727272727267</v>
      </c>
      <c r="Y26" s="324">
        <v>2.5636363636363635</v>
      </c>
      <c r="Z26" s="324">
        <v>2.3727272727272726</v>
      </c>
      <c r="AA26" s="324">
        <v>0</v>
      </c>
      <c r="AB26" s="324">
        <v>0</v>
      </c>
      <c r="AC26" s="324">
        <v>2.9363636363636361</v>
      </c>
      <c r="AD26" s="324">
        <v>2.8272727272727267</v>
      </c>
      <c r="AE26" s="324">
        <v>2.5636363636363635</v>
      </c>
      <c r="AF26" s="324">
        <v>2.3727272727272726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5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24</v>
      </c>
      <c r="BG26" s="198" t="s">
        <v>13</v>
      </c>
      <c r="BH26" s="198">
        <v>24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415</v>
      </c>
    </row>
    <row r="27" spans="1:70" s="200" customFormat="1" ht="16">
      <c r="A27" s="194">
        <v>21</v>
      </c>
      <c r="B27" s="397">
        <v>43385</v>
      </c>
      <c r="C27" s="195" t="s">
        <v>18</v>
      </c>
      <c r="D27" s="194" t="s">
        <v>240</v>
      </c>
      <c r="E27" s="196">
        <v>43281</v>
      </c>
      <c r="F27" s="195" t="s">
        <v>159</v>
      </c>
      <c r="G27" s="194" t="s">
        <v>398</v>
      </c>
      <c r="H27" s="324">
        <v>69.845454545454544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2.5272727272727269</v>
      </c>
      <c r="X27" s="324">
        <v>2.209090909090909</v>
      </c>
      <c r="Y27" s="324">
        <v>0</v>
      </c>
      <c r="Z27" s="324">
        <v>0</v>
      </c>
      <c r="AA27" s="324">
        <v>0</v>
      </c>
      <c r="AB27" s="324">
        <v>0</v>
      </c>
      <c r="AC27" s="324">
        <v>2.5272727272727269</v>
      </c>
      <c r="AD27" s="324">
        <v>2.209090909090909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/>
      <c r="BK27" s="198"/>
      <c r="BL27" s="195"/>
      <c r="BM27" s="194"/>
      <c r="BN27" s="198"/>
      <c r="BO27" s="198" t="s">
        <v>15</v>
      </c>
      <c r="BP27" s="198"/>
      <c r="BQ27" s="198"/>
      <c r="BR27" s="195" t="s">
        <v>413</v>
      </c>
    </row>
    <row r="28" spans="1:70" s="200" customFormat="1" ht="16">
      <c r="A28" s="194">
        <v>22</v>
      </c>
      <c r="B28" s="397">
        <v>43385</v>
      </c>
      <c r="C28" s="195" t="s">
        <v>18</v>
      </c>
      <c r="D28" s="194" t="s">
        <v>240</v>
      </c>
      <c r="E28" s="362">
        <v>43284</v>
      </c>
      <c r="F28" s="195" t="s">
        <v>156</v>
      </c>
      <c r="G28" s="194" t="s">
        <v>368</v>
      </c>
      <c r="H28" s="324">
        <v>81.390909090909091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2.2818181818181813</v>
      </c>
      <c r="X28" s="324">
        <v>2.0909090909090904</v>
      </c>
      <c r="Y28" s="324">
        <v>1.9090909090909089</v>
      </c>
      <c r="Z28" s="324">
        <v>1.7090909090909088</v>
      </c>
      <c r="AA28" s="324">
        <v>0</v>
      </c>
      <c r="AB28" s="324">
        <v>0</v>
      </c>
      <c r="AC28" s="324">
        <v>2.2818181818181813</v>
      </c>
      <c r="AD28" s="324">
        <v>2.0909090909090904</v>
      </c>
      <c r="AE28" s="324">
        <v>1.9090909090909089</v>
      </c>
      <c r="AF28" s="324">
        <v>1.7090909090909088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>
        <v>12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5" t="s">
        <v>395</v>
      </c>
      <c r="BR28" s="195" t="s">
        <v>414</v>
      </c>
    </row>
    <row r="29" spans="1:70" s="200" customFormat="1" ht="16">
      <c r="A29" s="358"/>
      <c r="B29" s="397">
        <v>43385</v>
      </c>
      <c r="C29" s="195" t="s">
        <v>18</v>
      </c>
      <c r="D29" s="357" t="s">
        <v>240</v>
      </c>
      <c r="E29" s="196">
        <v>43356</v>
      </c>
      <c r="F29" s="195" t="s">
        <v>160</v>
      </c>
      <c r="G29" s="194" t="s">
        <v>248</v>
      </c>
      <c r="H29" s="324">
        <v>98.890909090909091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3.2818181818181813</v>
      </c>
      <c r="X29" s="324">
        <v>2.9363636363636361</v>
      </c>
      <c r="Y29" s="324">
        <v>2.7909090909090906</v>
      </c>
      <c r="Z29" s="324">
        <v>0</v>
      </c>
      <c r="AA29" s="324">
        <v>0</v>
      </c>
      <c r="AB29" s="324">
        <v>0</v>
      </c>
      <c r="AC29" s="324">
        <v>3.2818181818181813</v>
      </c>
      <c r="AD29" s="324">
        <v>2.9363636363636361</v>
      </c>
      <c r="AE29" s="324">
        <v>2.7909090909090906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43645</v>
      </c>
      <c r="BL29" s="195"/>
      <c r="BM29" s="194"/>
      <c r="BN29" s="198"/>
      <c r="BO29" s="198" t="s">
        <v>15</v>
      </c>
      <c r="BP29" s="198"/>
      <c r="BQ29" s="198"/>
      <c r="BR29" s="176" t="s">
        <v>416</v>
      </c>
    </row>
    <row r="30" spans="1:70" s="200" customFormat="1" ht="16">
      <c r="A30" s="194">
        <v>23</v>
      </c>
      <c r="B30" s="397">
        <v>43385</v>
      </c>
      <c r="C30" s="195" t="s">
        <v>18</v>
      </c>
      <c r="D30" s="194" t="s">
        <v>242</v>
      </c>
      <c r="E30" s="196">
        <v>43281</v>
      </c>
      <c r="F30" s="195" t="s">
        <v>159</v>
      </c>
      <c r="G30" s="194" t="s">
        <v>398</v>
      </c>
      <c r="H30" s="324">
        <v>86.48181818181817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2.6909090909090905</v>
      </c>
      <c r="X30" s="324">
        <v>2.2454545454545456</v>
      </c>
      <c r="Y30" s="324">
        <v>0</v>
      </c>
      <c r="Z30" s="324">
        <v>0</v>
      </c>
      <c r="AA30" s="324">
        <v>0</v>
      </c>
      <c r="AB30" s="324">
        <v>0</v>
      </c>
      <c r="AC30" s="324">
        <v>2.6909090909090905</v>
      </c>
      <c r="AD30" s="324">
        <v>2.2454545454545456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8"/>
      <c r="BR30" s="195" t="s">
        <v>417</v>
      </c>
    </row>
    <row r="31" spans="1:70" s="200" customFormat="1" ht="16">
      <c r="A31" s="194">
        <v>24</v>
      </c>
      <c r="B31" s="397">
        <v>43385</v>
      </c>
      <c r="C31" s="195" t="s">
        <v>18</v>
      </c>
      <c r="D31" s="194" t="s">
        <v>242</v>
      </c>
      <c r="E31" s="196">
        <v>43356</v>
      </c>
      <c r="F31" s="195" t="s">
        <v>160</v>
      </c>
      <c r="G31" s="194" t="s">
        <v>248</v>
      </c>
      <c r="H31" s="324">
        <v>94.518181818181816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43645</v>
      </c>
      <c r="BL31" s="195"/>
      <c r="BM31" s="194"/>
      <c r="BN31" s="198"/>
      <c r="BO31" s="198" t="s">
        <v>15</v>
      </c>
      <c r="BP31" s="198"/>
      <c r="BQ31" s="198"/>
      <c r="BR31" s="176" t="s">
        <v>418</v>
      </c>
    </row>
    <row r="32" spans="1:70" s="200" customFormat="1" ht="16">
      <c r="A32" s="347">
        <v>25</v>
      </c>
      <c r="B32" s="397">
        <v>43385</v>
      </c>
      <c r="C32" s="349" t="s">
        <v>18</v>
      </c>
      <c r="D32" s="347" t="s">
        <v>244</v>
      </c>
      <c r="E32" s="196">
        <v>43281</v>
      </c>
      <c r="F32" s="195" t="s">
        <v>159</v>
      </c>
      <c r="G32" s="194" t="s">
        <v>398</v>
      </c>
      <c r="H32" s="324">
        <v>110.0090909090909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2.1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2.1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/>
      <c r="BK32" s="355"/>
      <c r="BL32" s="349"/>
      <c r="BM32" s="347"/>
      <c r="BN32" s="355"/>
      <c r="BO32" s="355" t="s">
        <v>15</v>
      </c>
      <c r="BP32" s="355"/>
      <c r="BQ32" s="355"/>
      <c r="BR32" s="200" t="s">
        <v>419</v>
      </c>
    </row>
    <row r="33" spans="1:70" s="358" customFormat="1" ht="16">
      <c r="B33" s="397">
        <v>43385</v>
      </c>
      <c r="C33" s="356" t="s">
        <v>18</v>
      </c>
      <c r="D33" s="357" t="s">
        <v>244</v>
      </c>
      <c r="E33" s="359">
        <v>43350</v>
      </c>
      <c r="F33" s="356" t="s">
        <v>157</v>
      </c>
      <c r="G33" s="357" t="s">
        <v>198</v>
      </c>
      <c r="H33" s="324">
        <v>161.75454545454545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5.6818181818181817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5.6818181818181817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427</v>
      </c>
    </row>
    <row r="34" spans="1:70" s="200" customFormat="1" ht="16">
      <c r="A34" s="358"/>
      <c r="B34" s="397">
        <v>43385</v>
      </c>
      <c r="C34" s="195" t="s">
        <v>18</v>
      </c>
      <c r="D34" s="357" t="s">
        <v>244</v>
      </c>
      <c r="E34" s="196">
        <v>43356</v>
      </c>
      <c r="F34" s="195" t="s">
        <v>160</v>
      </c>
      <c r="G34" s="194" t="s">
        <v>248</v>
      </c>
      <c r="H34" s="324">
        <v>143.98181818181817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2.127272727272727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2.127272727272727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43645</v>
      </c>
      <c r="BL34" s="195"/>
      <c r="BM34" s="194"/>
      <c r="BN34" s="198"/>
      <c r="BO34" s="198" t="s">
        <v>15</v>
      </c>
      <c r="BP34" s="198"/>
      <c r="BQ34" s="198"/>
      <c r="BR34" s="176" t="s">
        <v>421</v>
      </c>
    </row>
    <row r="35" spans="1:70" s="200" customFormat="1" ht="16">
      <c r="A35" s="358"/>
      <c r="B35" s="397">
        <v>43385</v>
      </c>
      <c r="C35" s="195" t="s">
        <v>18</v>
      </c>
      <c r="D35" s="357" t="s">
        <v>244</v>
      </c>
      <c r="E35" s="362">
        <v>43284</v>
      </c>
      <c r="F35" s="195" t="s">
        <v>156</v>
      </c>
      <c r="G35" s="194" t="s">
        <v>368</v>
      </c>
      <c r="H35" s="324">
        <v>121.61818181818181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1.7090909090909088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1.7090909090909088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>
        <v>12</v>
      </c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5" t="s">
        <v>395</v>
      </c>
      <c r="BR35" s="195" t="s">
        <v>420</v>
      </c>
    </row>
    <row r="40" spans="1:70" ht="16">
      <c r="L40" s="393">
        <v>113400</v>
      </c>
      <c r="M40" s="393">
        <v>111600</v>
      </c>
      <c r="N40" s="393">
        <v>270000</v>
      </c>
      <c r="O40" s="393">
        <v>1453500</v>
      </c>
      <c r="P40" s="393">
        <v>60030000</v>
      </c>
    </row>
    <row r="43" spans="1:70" ht="16">
      <c r="L43" s="393">
        <v>1890</v>
      </c>
      <c r="M43" s="393">
        <v>1860</v>
      </c>
      <c r="N43" s="393">
        <v>4500</v>
      </c>
      <c r="O43" s="393">
        <v>242250</v>
      </c>
      <c r="P43" s="393">
        <v>1000500</v>
      </c>
    </row>
    <row r="44" spans="1:70">
      <c r="L44" s="23">
        <f>L43*60</f>
        <v>113400</v>
      </c>
      <c r="M44" s="23">
        <f t="shared" ref="M44:P44" si="0">M43*60</f>
        <v>111600</v>
      </c>
      <c r="N44" s="23">
        <f t="shared" si="0"/>
        <v>270000</v>
      </c>
      <c r="O44" s="23">
        <f t="shared" si="0"/>
        <v>14535000</v>
      </c>
      <c r="P44" s="23">
        <f t="shared" si="0"/>
        <v>60030000</v>
      </c>
    </row>
    <row r="46" spans="1:70">
      <c r="L46" s="23">
        <f>L43/3</f>
        <v>630</v>
      </c>
      <c r="M46" s="23">
        <f t="shared" ref="M46:P46" si="1">M43/3</f>
        <v>620</v>
      </c>
      <c r="N46" s="23">
        <f t="shared" si="1"/>
        <v>1500</v>
      </c>
      <c r="O46" s="23">
        <f t="shared" si="1"/>
        <v>80750</v>
      </c>
      <c r="P46" s="23">
        <f t="shared" si="1"/>
        <v>333500</v>
      </c>
    </row>
    <row r="47" spans="1:70">
      <c r="L47" s="23">
        <f>L46*2</f>
        <v>1260</v>
      </c>
      <c r="M47" s="23">
        <f t="shared" ref="M47:P47" si="2">M46*2</f>
        <v>1240</v>
      </c>
      <c r="N47" s="23">
        <f t="shared" si="2"/>
        <v>3000</v>
      </c>
      <c r="O47" s="23">
        <f t="shared" si="2"/>
        <v>161500</v>
      </c>
      <c r="P47" s="23">
        <f t="shared" si="2"/>
        <v>667000</v>
      </c>
    </row>
  </sheetData>
  <sheetProtection algorithmName="SHA-512" hashValue="FmvOsZd/EmewRDDqXF4YDkPGSWq8AqMLCzZ61baa9fokJzn0DkQKXYI5VIG0Zkd3mytY0zjauc4im6vFHMwB3Q==" saltValue="zNe7CRwLRasF+LlEz3NuMQ==" spinCount="100000" sheet="1" objects="1" scenarios="1"/>
  <hyperlinks>
    <hyperlink ref="BR3" r:id="rId1" xr:uid="{A9B5CA15-581C-B44B-91E1-8FDEFEA0860A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F43A6-6799-A24C-A6BC-720FBB793AE4}">
  <sheetPr codeName="Sheet30">
    <tabColor theme="8" tint="0.59999389629810485"/>
  </sheetPr>
  <dimension ref="A1:EP72"/>
  <sheetViews>
    <sheetView tabSelected="1" zoomScaleNormal="100" workbookViewId="0">
      <selection activeCell="B2" sqref="B2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411" t="s">
        <v>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  <c r="AO1" s="411"/>
      <c r="AP1" s="411"/>
      <c r="AQ1" s="411"/>
    </row>
    <row r="2" spans="1:146">
      <c r="A2" s="412" t="s">
        <v>93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  <c r="AF2" s="411"/>
      <c r="AG2" s="411"/>
      <c r="AH2" s="411"/>
      <c r="AI2" s="411"/>
      <c r="AJ2" s="411"/>
      <c r="AK2" s="411"/>
      <c r="AL2" s="411"/>
      <c r="AM2" s="411"/>
      <c r="AN2" s="411"/>
      <c r="AO2" s="411"/>
      <c r="AP2" s="411"/>
      <c r="AQ2" s="411"/>
    </row>
    <row r="3" spans="1:146" ht="14" thickBot="1">
      <c r="A3" s="411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84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84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404" t="s">
        <v>54</v>
      </c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23" customHeight="1">
      <c r="A8" s="420" t="str">
        <f>'NSW Oct 2023'!D2</f>
        <v>Jemena Sydney</v>
      </c>
      <c r="B8" s="377" t="str">
        <f>'NSW Oct 2023'!F2</f>
        <v>AGL</v>
      </c>
      <c r="C8" s="378" t="str">
        <f>'NSW Oct 2023'!G2</f>
        <v>Business Value Saver</v>
      </c>
      <c r="D8" s="379">
        <f>365*'NSW Oct 2023'!H2/100</f>
        <v>218.80090909090907</v>
      </c>
      <c r="E8" s="380">
        <f>IF('NSW Oct 2023'!AQ2=3,0.5,IF('NSW Oct 2023'!AQ2=2,0.33,0))</f>
        <v>0.5</v>
      </c>
      <c r="F8" s="380">
        <f>1-E8</f>
        <v>0.5</v>
      </c>
      <c r="G8" s="379">
        <f>IF('NSW Oct 2023'!K2="",($C$5*E8/'NSW Oct 2023'!AQ2*'NSW Oct 2023'!W2/100)*'NSW Oct 2023'!AQ2,IF($C$5*E8/'NSW Oct 2023'!AQ2&gt;='NSW Oct 2023'!L2,('NSW Oct 2023'!L2*'NSW Oct 2023'!W2/100)*'NSW Oct 2023'!AQ2,($C$5*E8/'NSW Oct 2023'!AQ2*'NSW Oct 2023'!W2/100)*'NSW Oct 2023'!AQ2))</f>
        <v>129.15899999999996</v>
      </c>
      <c r="H8" s="379">
        <f>IF(AND('NSW Oct 2023'!L2&gt;0,'NSW Oct 2023'!M2&gt;0),IF($C$5*E8/'NSW Oct 2023'!AQ2&lt;'NSW Oct 2023'!L2,0,IF(($C$5*E8/'NSW Oct 2023'!AQ2-'NSW Oct 2023'!L2)&lt;=('NSW Oct 2023'!M2+'NSW Oct 2023'!L2),((($C$5*E8/'NSW Oct 2023'!AQ2-'NSW Oct 2023'!L2)*'NSW Oct 2023'!X2/100))*'NSW Oct 2023'!AQ2,((('NSW Oct 2023'!M2)*'NSW Oct 2023'!X2/100)*'NSW Oct 2023'!AQ2))),0)</f>
        <v>103.39909090909092</v>
      </c>
      <c r="I8" s="379">
        <f>IF(AND('NSW Oct 2023'!M2&gt;0,'NSW Oct 2023'!N2&gt;0),IF($C$5*E8/'NSW Oct 2023'!AQ2&lt;('NSW Oct 2023'!L2+'NSW Oct 2023'!M2),0,IF(($C$5*E8/'NSW Oct 2023'!AQ2-'NSW Oct 2023'!L2+'NSW Oct 2023'!M2)&lt;=('NSW Oct 2023'!L2+'NSW Oct 2023'!M2+'NSW Oct 2023'!N2),((($C$5*E8/'NSW Oct 2023'!AQ2-('NSW Oct 2023'!L2+'NSW Oct 2023'!M2))*'NSW Oct 2023'!Y2/100))*'NSW Oct 2023'!AQ2,('NSW Oct 2023'!N2*'NSW Oct 2023'!Y2/100)* 'NSW Oct 2023'!AQ2)),0)</f>
        <v>246.13499999999999</v>
      </c>
      <c r="J8" s="379">
        <f>IF(AND('NSW Oct 2023'!N2&gt;0,'NSW Oct 2023'!O2&gt;0),IF($C$5*E8/'NSW Oct 2023'!AQ2&lt;('NSW Oct 2023'!L2+'NSW Oct 2023'!M2+'NSW Oct 2023'!N2),0,IF(($C$5*E8/'NSW Oct 2023'!AQ2-'NSW Oct 2023'!L2+'NSW Oct 2023'!M2+'NSW Oct 2023'!N2)&lt;=('NSW Oct 2023'!L2+'NSW Oct 2023'!M2+'NSW Oct 2023'!N2+'NSW Oct 2023'!O2),(($C$5*E8/'NSW Oct 2023'!AQ2-('NSW Oct 2023'!L2+'NSW Oct 2023'!M2+'NSW Oct 2023'!N2))*'NSW Oct 2023'!Z2/100)*'NSW Oct 2023'!AQ2,('NSW Oct 2023'!O2*'NSW Oct 2023'!Z2/100)*'NSW Oct 2023'!AQ2)),0)</f>
        <v>907.5090909090909</v>
      </c>
      <c r="K8" s="379">
        <f>IF(AND('NSW Oct 2023'!O2&gt;0,'NSW Oct 2023'!P2&gt;0),IF($C$5*E8/'NSW Oct 2023'!AQ2&lt;('NSW Oct 2023'!L2+'NSW Oct 2023'!M2+'NSW Oct 2023'!N2+'NSW Oct 2023'!O2),0,IF(($C$5*E8/'NSW Oct 2023'!AQ2-'NSW Oct 2023'!L2+'NSW Oct 2023'!M2+'NSW Oct 2023'!N2+'NSW Oct 2023'!O2)&lt;=('NSW Oct 2023'!L2+'NSW Oct 2023'!M2+'NSW Oct 2023'!N2+'NSW Oct 2023'!O2+'NSW Oct 2023'!P2),(($C$5*E8/'NSW Oct 2023'!AQ2-('NSW Oct 2023'!L2+'NSW Oct 2023'!M2+'NSW Oct 2023'!N2+'NSW Oct 2023'!O2))*'NSW Oct 2023'!AA2/100)*'NSW Oct 2023'!AQ2,('NSW Oct 2023'!P2*'NSW Oct 2023'!AA2/100)*'NSW Oct 2023'!AQ2)),0)</f>
        <v>0</v>
      </c>
      <c r="L8" s="379">
        <f>IF(AND('NSW Oct 2023'!P2&gt;0,'NSW Oct 2023'!O2&gt;0),IF(($C$5*E8/'NSW Oct 2023'!AQ2&lt;SUM('NSW Oct 2023'!L2:P2)),(0),($C$5*E8/'NSW Oct 2023'!AQ2-SUM('NSW Oct 2023'!L2:P2))*'NSW Oct 2023'!AB2/100)* 'NSW Oct 2023'!AQ2,IF(AND('NSW Oct 2023'!O2&gt;0,'NSW Oct 2023'!P2=""),IF(($C$5*E8/'NSW Oct 2023'!AQ2&lt; SUM('NSW Oct 2023'!L2:O2)),(0),($C$5*E8/'NSW Oct 2023'!AQ2-SUM('NSW Oct 2023'!L2:O2))*'NSW Oct 2023'!AA2/100)* 'NSW Oct 2023'!AQ2,IF(AND('NSW Oct 2023'!N2&gt;0,'NSW Oct 2023'!O2=""),IF(($C$5*E8/'NSW Oct 2023'!AQ2&lt; SUM('NSW Oct 2023'!L2:N2)),(0),($C$5*E8/'NSW Oct 2023'!AQ2-SUM('NSW Oct 2023'!L2:N2))*'NSW Oct 2023'!Z2/100)* 'NSW Oct 2023'!AQ2,IF(AND('NSW Oct 2023'!M2&gt;0,'NSW Oct 2023'!N2=""),IF(($C$5*E8/'NSW Oct 2023'!AQ2&lt;'NSW Oct 2023'!M2+'NSW Oct 2023'!L2),(0),(($C$5*E8/'NSW Oct 2023'!AQ2-('NSW Oct 2023'!M2+'NSW Oct 2023'!L2))*'NSW Oct 2023'!Y2/100))*'NSW Oct 2023'!AQ2,IF(AND('NSW Oct 2023'!L2&gt;0,'NSW Oct 2023'!M2=""&gt;0),IF(($C$5*E8/'NSW Oct 2023'!AQ2&lt;'NSW Oct 2023'!L2),(0),($C$5*E8/'NSW Oct 2023'!AQ2-'NSW Oct 2023'!L2)*'NSW Oct 2023'!X2/100)*'NSW Oct 2023'!AQ2,0)))))</f>
        <v>0</v>
      </c>
      <c r="M8" s="379">
        <f>IF('NSW Oct 2023'!K2="",($C$5*F8/'NSW Oct 2023'!AR2*'NSW Oct 2023'!AC2/100)*'NSW Oct 2023'!AR2,IF($C$5*F8/'NSW Oct 2023'!AR2&gt;='NSW Oct 2023'!L2,('NSW Oct 2023'!L2*'NSW Oct 2023'!AC2/100)*'NSW Oct 2023'!AR2,($C$5*F8/'NSW Oct 2023'!AR2*'NSW Oct 2023'!AC2/100)*'NSW Oct 2023'!AR2))</f>
        <v>129.15899999999996</v>
      </c>
      <c r="N8" s="379">
        <f>IF(AND('NSW Oct 2023'!L2&gt;0,'NSW Oct 2023'!M2&gt;0),IF($C$5*F8/'NSW Oct 2023'!AR2&lt;'NSW Oct 2023'!L2,0,IF(($C$5*F8/'NSW Oct 2023'!AR2-'NSW Oct 2023'!L2)&lt;=('NSW Oct 2023'!M2+'NSW Oct 2023'!L2),((($C$5*F8/'NSW Oct 2023'!AR2-'NSW Oct 2023'!L2)*'NSW Oct 2023'!AD2/100))*'NSW Oct 2023'!AR2,((('NSW Oct 2023'!M2)*'NSW Oct 2023'!AD2/100)*'NSW Oct 2023'!AR2))),0)</f>
        <v>103.39909090909092</v>
      </c>
      <c r="O8" s="379">
        <f>IF(AND('NSW Oct 2023'!M2&gt;0,'NSW Oct 2023'!N2&gt;0),IF($C$5*F8/'NSW Oct 2023'!AR2&lt;('NSW Oct 2023'!L2+'NSW Oct 2023'!M2),0,IF(($C$5*F8/'NSW Oct 2023'!AR2-'NSW Oct 2023'!L2+'NSW Oct 2023'!M2)&lt;=('NSW Oct 2023'!L2+'NSW Oct 2023'!M2+'NSW Oct 2023'!N2),((($C$5*F8/'NSW Oct 2023'!AR2-('NSW Oct 2023'!L2+'NSW Oct 2023'!M2))*'NSW Oct 2023'!AE2/100))*'NSW Oct 2023'!AR2,('NSW Oct 2023'!N2*'NSW Oct 2023'!AE2/100)*'NSW Oct 2023'!AR2)),0)</f>
        <v>246.13499999999999</v>
      </c>
      <c r="P8" s="379">
        <f>IF(AND('NSW Oct 2023'!N2&gt;0,'NSW Oct 2023'!O2&gt;0),IF($C$5*F8/'NSW Oct 2023'!AR2&lt;('NSW Oct 2023'!L2+'NSW Oct 2023'!M2+'NSW Oct 2023'!N2),0,IF(($C$5*F8/'NSW Oct 2023'!AR2-'NSW Oct 2023'!L2+'NSW Oct 2023'!M2+'NSW Oct 2023'!N2)&lt;=('NSW Oct 2023'!L2+'NSW Oct 2023'!M2+'NSW Oct 2023'!N2+'NSW Oct 2023'!O2),(($C$5*F8/'NSW Oct 2023'!AR2-('NSW Oct 2023'!L2+'NSW Oct 2023'!M2+'NSW Oct 2023'!N2))*'NSW Oct 2023'!AF2/100)*'NSW Oct 2023'!AR2,('NSW Oct 2023'!O2*'NSW Oct 2023'!AF2/100)*'NSW Oct 2023'!AR2)),0)</f>
        <v>907.5090909090909</v>
      </c>
      <c r="Q8" s="379">
        <f>IF(AND('NSW Oct 2023'!P2&gt;0,'NSW Oct 2023'!P2&gt;0),IF($C$5*F8/'NSW Oct 2023'!AR2&lt;('NSW Oct 2023'!L2+'NSW Oct 2023'!M2+'NSW Oct 2023'!N2+'NSW Oct 2023'!O2),0,IF(($C$5*F8/'NSW Oct 2023'!AR2-'NSW Oct 2023'!L2+'NSW Oct 2023'!M2+'NSW Oct 2023'!N2+'NSW Oct 2023'!O2)&lt;=('NSW Oct 2023'!L2+'NSW Oct 2023'!M2+'NSW Oct 2023'!N2+'NSW Oct 2023'!O2+'NSW Oct 2023'!P2),(($C$5*F8/'NSW Oct 2023'!AR2-('NSW Oct 2023'!L2+'NSW Oct 2023'!M2+'NSW Oct 2023'!N2+'NSW Oct 2023'!O2))*'NSW Oct 2023'!AG2/100)*'NSW Oct 2023'!AR2,('NSW Oct 2023'!P2*'NSW Oct 2023'!AG2/100)*'NSW Oct 2023'!AR2)),0)</f>
        <v>0</v>
      </c>
      <c r="R8" s="379">
        <f>IF(AND('NSW Oct 2023'!P2&gt;0,'NSW Oct 2023'!O2&gt;0),IF(($C$5*F8/'NSW Oct 2023'!AR2&lt;SUM('NSW Oct 2023'!L2:P2)),(0),($C$5*F8/'NSW Oct 2023'!AR2-SUM('NSW Oct 2023'!L2:P2))*'NSW Oct 2023'!AB2/100)* 'NSW Oct 2023'!AR2,IF(AND('NSW Oct 2023'!O2&gt;0,'NSW Oct 2023'!P2=""),IF(($C$5*F8/'NSW Oct 2023'!AR2&lt; SUM('NSW Oct 2023'!L2:O2)),(0),($C$5*F8/'NSW Oct 2023'!AR2-SUM('NSW Oct 2023'!L2:O2))*'NSW Oct 2023'!AG2/100)* 'NSW Oct 2023'!AR2,IF(AND('NSW Oct 2023'!N2&gt;0,'NSW Oct 2023'!O2=""),IF(($C$5*F8/'NSW Oct 2023'!AR2&lt; SUM('NSW Oct 2023'!L2:N2)),(0),($C$5*F8/'NSW Oct 2023'!AR2-SUM('NSW Oct 2023'!L2:N2))*'NSW Oct 2023'!AF2/100)* 'NSW Oct 2023'!AR2,IF(AND('NSW Oct 2023'!M2&gt;0,'NSW Oct 2023'!N2=""),IF(($C$5*F8/'NSW Oct 2023'!AR2&lt;'NSW Oct 2023'!M2+'NSW Oct 2023'!L2),(0),(($C$5*F8/'NSW Oct 2023'!AR2-('NSW Oct 2023'!M2+'NSW Oct 2023'!L2))*'NSW Oct 2023'!AE2/100))*'NSW Oct 2023'!AR2,IF(AND('NSW Oct 2023'!L2&gt;0,'NSW Oct 2023'!M2=""&gt;0),IF(($C$5*F8/'NSW Oct 2023'!AR2&lt;'NSW Oct 2023'!L2),(0),($C$5*F8/'NSW Oct 2023'!AR2-'NSW Oct 2023'!L2)*'NSW Oct 2023'!AD2/100)*'NSW Oct 2023'!AR2,0)))))</f>
        <v>0</v>
      </c>
      <c r="S8" s="381">
        <f>SUM(G8:R8)</f>
        <v>2772.4043636363635</v>
      </c>
      <c r="T8" s="382">
        <f>S8+D8</f>
        <v>2991.2052727272726</v>
      </c>
      <c r="U8" s="383">
        <f>T8*1.1</f>
        <v>3290.3258000000001</v>
      </c>
      <c r="V8" s="378">
        <f>'NSW Oct 2023'!AT2</f>
        <v>0</v>
      </c>
      <c r="W8" s="378">
        <f>'NSW Oct 2023'!AU2</f>
        <v>0</v>
      </c>
      <c r="X8" s="378">
        <f>'NSW Oct 2023'!AV2</f>
        <v>0</v>
      </c>
      <c r="Y8" s="378">
        <f>'NSW Oct 2023'!AW2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3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2991.2052727272726</v>
      </c>
      <c r="AC8" s="382">
        <f t="shared" ref="AC8:AC43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2991.2052727272726</v>
      </c>
      <c r="AD8" s="383">
        <f t="shared" ref="AD8:AE29" si="2">AB8*1.1</f>
        <v>3290.3258000000001</v>
      </c>
      <c r="AE8" s="405">
        <f t="shared" si="2"/>
        <v>3290.3258000000001</v>
      </c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20"/>
      <c r="B9" s="130" t="str">
        <f>'NSW Oct 2023'!F3</f>
        <v>Covau</v>
      </c>
      <c r="C9" s="83" t="str">
        <f>'NSW Oct 2023'!G3</f>
        <v xml:space="preserve">Business Freedom </v>
      </c>
      <c r="D9" s="136">
        <f>365*'NSW Oct 2023'!H3/100</f>
        <v>211.33499999999995</v>
      </c>
      <c r="E9" s="264">
        <f>IF('NSW Oct 2023'!AQ3=3,0.5,IF('NSW Oct 2023'!AQ3=2,0.33,0))</f>
        <v>0.5</v>
      </c>
      <c r="F9" s="264">
        <f t="shared" ref="F9:F43" si="3">1-E9</f>
        <v>0.5</v>
      </c>
      <c r="G9" s="136">
        <f>IF('NSW Oct 2023'!K3="",($C$5*E9/'NSW Oct 2023'!AQ3*'NSW Oct 2023'!W3/100)*'NSW Oct 2023'!AQ3,IF($C$5*E9/'NSW Oct 2023'!AQ3&gt;='NSW Oct 2023'!L3,('NSW Oct 2023'!L3*'NSW Oct 2023'!W3/100)*'NSW Oct 2023'!AQ3,($C$5*E9/'NSW Oct 2023'!AQ3*'NSW Oct 2023'!W3/100)*'NSW Oct 2023'!AQ3))</f>
        <v>140.346</v>
      </c>
      <c r="H9" s="136">
        <f>IF(AND('NSW Oct 2023'!L3&gt;0,'NSW Oct 2023'!M3&gt;0),IF($C$5*E9/'NSW Oct 2023'!AQ3&lt;'NSW Oct 2023'!L3,0,IF(($C$5*E9/'NSW Oct 2023'!AQ3-'NSW Oct 2023'!L3)&lt;=('NSW Oct 2023'!M3+'NSW Oct 2023'!L3),((($C$5*E9/'NSW Oct 2023'!AQ3-'NSW Oct 2023'!L3)*'NSW Oct 2023'!X3/100))*'NSW Oct 2023'!AQ3,((('NSW Oct 2023'!M3)*'NSW Oct 2023'!X3/100)*'NSW Oct 2023'!AQ3))),0)</f>
        <v>107.0680909090909</v>
      </c>
      <c r="I9" s="136">
        <f>IF(AND('NSW Oct 2023'!M3&gt;0,'NSW Oct 2023'!N3&gt;0),IF($C$5*E9/'NSW Oct 2023'!AQ3&lt;('NSW Oct 2023'!L3+'NSW Oct 2023'!M3),0,IF(($C$5*E9/'NSW Oct 2023'!AQ3-'NSW Oct 2023'!L3+'NSW Oct 2023'!M3)&lt;=('NSW Oct 2023'!L3+'NSW Oct 2023'!M3+'NSW Oct 2023'!N3),((($C$5*E9/'NSW Oct 2023'!AQ3-('NSW Oct 2023'!L3+'NSW Oct 2023'!M3))*'NSW Oct 2023'!Y3/100))*'NSW Oct 2023'!AQ3,('NSW Oct 2023'!N3*'NSW Oct 2023'!Y3/100)* 'NSW Oct 2023'!AQ3)),0)</f>
        <v>250.97699999999992</v>
      </c>
      <c r="J9" s="136">
        <f>IF(AND('NSW Oct 2023'!N3&gt;0,'NSW Oct 2023'!O3&gt;0),IF($C$5*E9/'NSW Oct 2023'!AQ3&lt;('NSW Oct 2023'!L3+'NSW Oct 2023'!M3+'NSW Oct 2023'!N3),0,IF(($C$5*E9/'NSW Oct 2023'!AQ3-'NSW Oct 2023'!L3+'NSW Oct 2023'!M3+'NSW Oct 2023'!N3)&lt;=('NSW Oct 2023'!L3+'NSW Oct 2023'!M3+'NSW Oct 2023'!N3+'NSW Oct 2023'!O3),(($C$5*E9/'NSW Oct 2023'!AQ3-('NSW Oct 2023'!L3+'NSW Oct 2023'!M3+'NSW Oct 2023'!N3))*'NSW Oct 2023'!Z3/100)*'NSW Oct 2023'!AQ3,('NSW Oct 2023'!O3*'NSW Oct 2023'!Z3/100)*'NSW Oct 2023'!AQ3)),0)</f>
        <v>922.83863636363617</v>
      </c>
      <c r="K9" s="136">
        <f>IF(AND('NSW Oct 2023'!O3&gt;0,'NSW Oct 2023'!P3&gt;0),IF($C$5*E9/'NSW Oct 2023'!AQ3&lt;('NSW Oct 2023'!L3+'NSW Oct 2023'!M3+'NSW Oct 2023'!N3+'NSW Oct 2023'!O3),0,IF(($C$5*E9/'NSW Oct 2023'!AQ3-'NSW Oct 2023'!L3+'NSW Oct 2023'!M3+'NSW Oct 2023'!N3+'NSW Oct 2023'!O3)&lt;=('NSW Oct 2023'!L3+'NSW Oct 2023'!M3+'NSW Oct 2023'!N3+'NSW Oct 2023'!O3+'NSW Oct 2023'!P3),(($C$5*E9/'NSW Oct 2023'!AQ3-('NSW Oct 2023'!L3+'NSW Oct 2023'!M3+'NSW Oct 2023'!N3+'NSW Oct 2023'!O3))*'NSW Oct 2023'!AA3/100)*'NSW Oct 2023'!AQ3,('NSW Oct 2023'!P3*'NSW Oct 2023'!AA3/100)*'NSW Oct 2023'!AQ3)),0)</f>
        <v>0</v>
      </c>
      <c r="L9" s="136">
        <f>IF(AND('NSW Oct 2023'!P3&gt;0,'NSW Oct 2023'!O3&gt;0),IF(($C$5*E9/'NSW Oct 2023'!AQ3&lt;SUM('NSW Oct 2023'!L3:P3)),(0),($C$5*E9/'NSW Oct 2023'!AQ3-SUM('NSW Oct 2023'!L3:P3))*'NSW Oct 2023'!AB3/100)* 'NSW Oct 2023'!AQ3,IF(AND('NSW Oct 2023'!O3&gt;0,'NSW Oct 2023'!P3=""),IF(($C$5*E9/'NSW Oct 2023'!AQ3&lt; SUM('NSW Oct 2023'!L3:O3)),(0),($C$5*E9/'NSW Oct 2023'!AQ3-SUM('NSW Oct 2023'!L3:O3))*'NSW Oct 2023'!AA3/100)* 'NSW Oct 2023'!AQ3,IF(AND('NSW Oct 2023'!N3&gt;0,'NSW Oct 2023'!O3=""),IF(($C$5*E9/'NSW Oct 2023'!AQ3&lt; SUM('NSW Oct 2023'!L3:N3)),(0),($C$5*E9/'NSW Oct 2023'!AQ3-SUM('NSW Oct 2023'!L3:N3))*'NSW Oct 2023'!Z3/100)* 'NSW Oct 2023'!AQ3,IF(AND('NSW Oct 2023'!M3&gt;0,'NSW Oct 2023'!N3=""),IF(($C$5*E9/'NSW Oct 2023'!AQ3&lt;'NSW Oct 2023'!M3+'NSW Oct 2023'!L3),(0),(($C$5*E9/'NSW Oct 2023'!AQ3-('NSW Oct 2023'!M3+'NSW Oct 2023'!L3))*'NSW Oct 2023'!Y3/100))*'NSW Oct 2023'!AQ3,IF(AND('NSW Oct 2023'!L3&gt;0,'NSW Oct 2023'!M3=""&gt;0),IF(($C$5*E9/'NSW Oct 2023'!AQ3&lt;'NSW Oct 2023'!L3),(0),($C$5*E9/'NSW Oct 2023'!AQ3-'NSW Oct 2023'!L3)*'NSW Oct 2023'!X3/100)*'NSW Oct 2023'!AQ3,0)))))</f>
        <v>0</v>
      </c>
      <c r="M9" s="136">
        <f>IF('NSW Oct 2023'!K3="",($C$5*F9/'NSW Oct 2023'!AR3*'NSW Oct 2023'!AC3/100)*'NSW Oct 2023'!AR3,IF($C$5*F9/'NSW Oct 2023'!AR3&gt;='NSW Oct 2023'!L3,('NSW Oct 2023'!L3*'NSW Oct 2023'!AC3/100)*'NSW Oct 2023'!AR3,($C$5*F9/'NSW Oct 2023'!AR3*'NSW Oct 2023'!AC3/100)*'NSW Oct 2023'!AR3))</f>
        <v>140.346</v>
      </c>
      <c r="N9" s="136">
        <f>IF(AND('NSW Oct 2023'!L3&gt;0,'NSW Oct 2023'!M3&gt;0),IF($C$5*F9/'NSW Oct 2023'!AR3&lt;'NSW Oct 2023'!L3,0,IF(($C$5*F9/'NSW Oct 2023'!AR3-'NSW Oct 2023'!L3)&lt;=('NSW Oct 2023'!M3+'NSW Oct 2023'!L3),((($C$5*F9/'NSW Oct 2023'!AR3-'NSW Oct 2023'!L3)*'NSW Oct 2023'!AD3/100))*'NSW Oct 2023'!AR3,((('NSW Oct 2023'!M3)*'NSW Oct 2023'!AD3/100)*'NSW Oct 2023'!AR3))),0)</f>
        <v>107.0680909090909</v>
      </c>
      <c r="O9" s="136">
        <f>IF(AND('NSW Oct 2023'!M3&gt;0,'NSW Oct 2023'!N3&gt;0),IF($C$5*F9/'NSW Oct 2023'!AR3&lt;('NSW Oct 2023'!L3+'NSW Oct 2023'!M3),0,IF(($C$5*F9/'NSW Oct 2023'!AR3-'NSW Oct 2023'!L3+'NSW Oct 2023'!M3)&lt;=('NSW Oct 2023'!L3+'NSW Oct 2023'!M3+'NSW Oct 2023'!N3),((($C$5*F9/'NSW Oct 2023'!AR3-('NSW Oct 2023'!L3+'NSW Oct 2023'!M3))*'NSW Oct 2023'!AE3/100))*'NSW Oct 2023'!AR3,('NSW Oct 2023'!N3*'NSW Oct 2023'!AE3/100)*'NSW Oct 2023'!AR3)),0)</f>
        <v>250.97699999999992</v>
      </c>
      <c r="P9" s="136">
        <f>IF(AND('NSW Oct 2023'!N3&gt;0,'NSW Oct 2023'!O3&gt;0),IF($C$5*F9/'NSW Oct 2023'!AR3&lt;('NSW Oct 2023'!L3+'NSW Oct 2023'!M3+'NSW Oct 2023'!N3),0,IF(($C$5*F9/'NSW Oct 2023'!AR3-'NSW Oct 2023'!L3+'NSW Oct 2023'!M3+'NSW Oct 2023'!N3)&lt;=('NSW Oct 2023'!L3+'NSW Oct 2023'!M3+'NSW Oct 2023'!N3+'NSW Oct 2023'!O3),(($C$5*F9/'NSW Oct 2023'!AR3-('NSW Oct 2023'!L3+'NSW Oct 2023'!M3+'NSW Oct 2023'!N3))*'NSW Oct 2023'!AF3/100)*'NSW Oct 2023'!AR3,('NSW Oct 2023'!O3*'NSW Oct 2023'!AF3/100)*'NSW Oct 2023'!AR3)),0)</f>
        <v>922.83863636363617</v>
      </c>
      <c r="Q9" s="136">
        <f>IF(AND('NSW Oct 2023'!P3&gt;0,'NSW Oct 2023'!P3&gt;0),IF($C$5*F9/'NSW Oct 2023'!AR3&lt;('NSW Oct 2023'!L3+'NSW Oct 2023'!M3+'NSW Oct 2023'!N3+'NSW Oct 2023'!O3),0,IF(($C$5*F9/'NSW Oct 2023'!AR3-'NSW Oct 2023'!L3+'NSW Oct 2023'!M3+'NSW Oct 2023'!N3+'NSW Oct 2023'!O3)&lt;=('NSW Oct 2023'!L3+'NSW Oct 2023'!M3+'NSW Oct 2023'!N3+'NSW Oct 2023'!O3+'NSW Oct 2023'!P3),(($C$5*F9/'NSW Oct 2023'!AR3-('NSW Oct 2023'!L3+'NSW Oct 2023'!M3+'NSW Oct 2023'!N3+'NSW Oct 2023'!O3))*'NSW Oct 2023'!AG3/100)*'NSW Oct 2023'!AR3,('NSW Oct 2023'!P3*'NSW Oct 2023'!AG3/100)*'NSW Oct 2023'!AR3)),0)</f>
        <v>0</v>
      </c>
      <c r="R9" s="136">
        <f>IF(AND('NSW Oct 2023'!P3&gt;0,'NSW Oct 2023'!O3&gt;0),IF(($C$5*F9/'NSW Oct 2023'!AR3&lt;SUM('NSW Oct 2023'!L3:P3)),(0),($C$5*F9/'NSW Oct 2023'!AR3-SUM('NSW Oct 2023'!L3:P3))*'NSW Oct 2023'!AB3/100)* 'NSW Oct 2023'!AR3,IF(AND('NSW Oct 2023'!O3&gt;0,'NSW Oct 2023'!P3=""),IF(($C$5*F9/'NSW Oct 2023'!AR3&lt; SUM('NSW Oct 2023'!L3:O3)),(0),($C$5*F9/'NSW Oct 2023'!AR3-SUM('NSW Oct 2023'!L3:O3))*'NSW Oct 2023'!AG3/100)* 'NSW Oct 2023'!AR3,IF(AND('NSW Oct 2023'!N3&gt;0,'NSW Oct 2023'!O3=""),IF(($C$5*F9/'NSW Oct 2023'!AR3&lt; SUM('NSW Oct 2023'!L3:N3)),(0),($C$5*F9/'NSW Oct 2023'!AR3-SUM('NSW Oct 2023'!L3:N3))*'NSW Oct 2023'!AF3/100)* 'NSW Oct 2023'!AR3,IF(AND('NSW Oct 2023'!M3&gt;0,'NSW Oct 2023'!N3=""),IF(($C$5*F9/'NSW Oct 2023'!AR3&lt;'NSW Oct 2023'!M3+'NSW Oct 2023'!L3),(0),(($C$5*F9/'NSW Oct 2023'!AR3-('NSW Oct 2023'!M3+'NSW Oct 2023'!L3))*'NSW Oct 2023'!AE3/100))*'NSW Oct 2023'!AR3,IF(AND('NSW Oct 2023'!L3&gt;0,'NSW Oct 2023'!M3=""&gt;0),IF(($C$5*F9/'NSW Oct 2023'!AR3&lt;'NSW Oct 2023'!L3),(0),($C$5*F9/'NSW Oct 2023'!AR3-'NSW Oct 2023'!L3)*'NSW Oct 2023'!AD3/100)*'NSW Oct 2023'!AR3,0)))))</f>
        <v>0</v>
      </c>
      <c r="S9" s="234">
        <f t="shared" ref="S9:S40" si="4">SUM(G9:R9)</f>
        <v>2842.4594545454538</v>
      </c>
      <c r="T9" s="243">
        <f t="shared" ref="T9:T43" si="5">S9+D9</f>
        <v>3053.7944545454538</v>
      </c>
      <c r="U9" s="132">
        <f t="shared" ref="U9:U43" si="6">T9*1.1</f>
        <v>3359.1738999999993</v>
      </c>
      <c r="V9" s="83">
        <f>'NSW Oct 2023'!AT3</f>
        <v>0</v>
      </c>
      <c r="W9" s="83">
        <f>'NSW Oct 2023'!AU3</f>
        <v>0</v>
      </c>
      <c r="X9" s="83">
        <f>'NSW Oct 2023'!AV3</f>
        <v>0</v>
      </c>
      <c r="Y9" s="83">
        <f>'NSW Oct 2023'!AW3</f>
        <v>0</v>
      </c>
      <c r="Z9" s="243" t="str">
        <f>IF(SUM(V9:Y9)=0,"No discount",IF(V9&gt;0,"Guaranteed off bill",IF(W9&gt;0,"Guaranteed off usage",IF(X9&gt;0,"Pay-on-time off bill","Pay-on-time off usage"))))</f>
        <v>No discount</v>
      </c>
      <c r="AA9" s="243" t="str">
        <f>IF(OR(B9="Origin Energy",B9="Red Energy",B9="Powershop"),"Inclusive","Exclusive")</f>
        <v>Exclusive</v>
      </c>
      <c r="AB9" s="243">
        <f t="shared" si="0"/>
        <v>3053.7944545454538</v>
      </c>
      <c r="AC9" s="243">
        <f t="shared" si="1"/>
        <v>3053.7944545454538</v>
      </c>
      <c r="AD9" s="132">
        <f t="shared" si="2"/>
        <v>3359.1738999999993</v>
      </c>
      <c r="AE9" s="406">
        <f t="shared" si="2"/>
        <v>3359.1738999999993</v>
      </c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20"/>
      <c r="B10" s="130" t="str">
        <f>'NSW Oct 2023'!F4</f>
        <v>EnergyAustralia</v>
      </c>
      <c r="C10" s="83" t="str">
        <f>'NSW Oct 2023'!G4</f>
        <v>Business Balance Plan</v>
      </c>
      <c r="D10" s="136">
        <f>365*'NSW Oct 2023'!H4/100</f>
        <v>294.55499999999995</v>
      </c>
      <c r="E10" s="264">
        <f>IF('NSW Oct 2023'!AQ4=3,0.5,IF('NSW Oct 2023'!AQ4=2,0.33,0))</f>
        <v>0.5</v>
      </c>
      <c r="F10" s="264">
        <f t="shared" si="3"/>
        <v>0.5</v>
      </c>
      <c r="G10" s="136">
        <f>IF('NSW Oct 2023'!K4="",($C$5*E10/'NSW Oct 2023'!AQ4*'NSW Oct 2023'!W4/100)*'NSW Oct 2023'!AQ4,IF($C$5*E10/'NSW Oct 2023'!AQ4&gt;='NSW Oct 2023'!L4,('NSW Oct 2023'!L4*'NSW Oct 2023'!W4/100)*'NSW Oct 2023'!AQ4,($C$5*E10/'NSW Oct 2023'!AQ4*'NSW Oct 2023'!W4/100)*'NSW Oct 2023'!AQ4))</f>
        <v>196.28099999999998</v>
      </c>
      <c r="H10" s="136">
        <f>IF(AND('NSW Oct 2023'!L4&gt;0,'NSW Oct 2023'!M4&gt;0),IF($C$5*E10/'NSW Oct 2023'!AQ4&lt;'NSW Oct 2023'!L4,0,IF(($C$5*E10/'NSW Oct 2023'!AQ4-'NSW Oct 2023'!L4)&lt;=('NSW Oct 2023'!M4+'NSW Oct 2023'!L4),((($C$5*E10/'NSW Oct 2023'!AQ4-'NSW Oct 2023'!L4)*'NSW Oct 2023'!X4/100))*'NSW Oct 2023'!AQ4,((('NSW Oct 2023'!M4)*'NSW Oct 2023'!X4/100)*'NSW Oct 2023'!AQ4))),0)</f>
        <v>137.08718181818182</v>
      </c>
      <c r="I10" s="136">
        <f>IF(AND('NSW Oct 2023'!M4&gt;0,'NSW Oct 2023'!N4&gt;0),IF($C$5*E10/'NSW Oct 2023'!AQ4&lt;('NSW Oct 2023'!L4+'NSW Oct 2023'!M4),0,IF(($C$5*E10/'NSW Oct 2023'!AQ4-'NSW Oct 2023'!L4+'NSW Oct 2023'!M4)&lt;=('NSW Oct 2023'!L4+'NSW Oct 2023'!M4+'NSW Oct 2023'!N4),((($C$5*E10/'NSW Oct 2023'!AQ4-('NSW Oct 2023'!L4+'NSW Oct 2023'!M4))*'NSW Oct 2023'!Y4/100))*'NSW Oct 2023'!AQ4,('NSW Oct 2023'!N4*'NSW Oct 2023'!Y4/100)* 'NSW Oct 2023'!AQ4)),0)</f>
        <v>319.572</v>
      </c>
      <c r="J10" s="136">
        <f>IF(AND('NSW Oct 2023'!N4&gt;0,'NSW Oct 2023'!O4&gt;0),IF($C$5*E10/'NSW Oct 2023'!AQ4&lt;('NSW Oct 2023'!L4+'NSW Oct 2023'!M4+'NSW Oct 2023'!N4),0,IF(($C$5*E10/'NSW Oct 2023'!AQ4-'NSW Oct 2023'!L4+'NSW Oct 2023'!M4+'NSW Oct 2023'!N4)&lt;=('NSW Oct 2023'!L4+'NSW Oct 2023'!M4+'NSW Oct 2023'!N4+'NSW Oct 2023'!O4),(($C$5*E10/'NSW Oct 2023'!AQ4-('NSW Oct 2023'!L4+'NSW Oct 2023'!M4+'NSW Oct 2023'!N4))*'NSW Oct 2023'!Z4/100)*'NSW Oct 2023'!AQ4,('NSW Oct 2023'!O4*'NSW Oct 2023'!Z4/100)*'NSW Oct 2023'!AQ4)),0)</f>
        <v>1143.5840909090909</v>
      </c>
      <c r="K10" s="136">
        <f>IF(AND('NSW Oct 2023'!O4&gt;0,'NSW Oct 2023'!P4&gt;0),IF($C$5*E10/'NSW Oct 2023'!AQ4&lt;('NSW Oct 2023'!L4+'NSW Oct 2023'!M4+'NSW Oct 2023'!N4+'NSW Oct 2023'!O4),0,IF(($C$5*E10/'NSW Oct 2023'!AQ4-'NSW Oct 2023'!L4+'NSW Oct 2023'!M4+'NSW Oct 2023'!N4+'NSW Oct 2023'!O4)&lt;=('NSW Oct 2023'!L4+'NSW Oct 2023'!M4+'NSW Oct 2023'!N4+'NSW Oct 2023'!O4+'NSW Oct 2023'!P4),(($C$5*E10/'NSW Oct 2023'!AQ4-('NSW Oct 2023'!L4+'NSW Oct 2023'!M4+'NSW Oct 2023'!N4+'NSW Oct 2023'!O4))*'NSW Oct 2023'!AA4/100)*'NSW Oct 2023'!AQ4,('NSW Oct 2023'!P4*'NSW Oct 2023'!AA4/100)*'NSW Oct 2023'!AQ4)),0)</f>
        <v>0</v>
      </c>
      <c r="L10" s="136">
        <f>IF(AND('NSW Oct 2023'!P4&gt;0,'NSW Oct 2023'!O4&gt;0),IF(($C$5*E10/'NSW Oct 2023'!AQ4&lt;SUM('NSW Oct 2023'!L4:P4)),(0),($C$5*E10/'NSW Oct 2023'!AQ4-SUM('NSW Oct 2023'!L4:P4))*'NSW Oct 2023'!AB4/100)* 'NSW Oct 2023'!AQ4,IF(AND('NSW Oct 2023'!O4&gt;0,'NSW Oct 2023'!P4=""),IF(($C$5*E10/'NSW Oct 2023'!AQ4&lt; SUM('NSW Oct 2023'!L4:O4)),(0),($C$5*E10/'NSW Oct 2023'!AQ4-SUM('NSW Oct 2023'!L4:O4))*'NSW Oct 2023'!AA4/100)* 'NSW Oct 2023'!AQ4,IF(AND('NSW Oct 2023'!N4&gt;0,'NSW Oct 2023'!O4=""),IF(($C$5*E10/'NSW Oct 2023'!AQ4&lt; SUM('NSW Oct 2023'!L4:N4)),(0),($C$5*E10/'NSW Oct 2023'!AQ4-SUM('NSW Oct 2023'!L4:N4))*'NSW Oct 2023'!Z4/100)* 'NSW Oct 2023'!AQ4,IF(AND('NSW Oct 2023'!M4&gt;0,'NSW Oct 2023'!N4=""),IF(($C$5*E10/'NSW Oct 2023'!AQ4&lt;'NSW Oct 2023'!M4+'NSW Oct 2023'!L4),(0),(($C$5*E10/'NSW Oct 2023'!AQ4-('NSW Oct 2023'!M4+'NSW Oct 2023'!L4))*'NSW Oct 2023'!Y4/100))*'NSW Oct 2023'!AQ4,IF(AND('NSW Oct 2023'!L4&gt;0,'NSW Oct 2023'!M4=""&gt;0),IF(($C$5*E10/'NSW Oct 2023'!AQ4&lt;'NSW Oct 2023'!L4),(0),($C$5*E10/'NSW Oct 2023'!AQ4-'NSW Oct 2023'!L4)*'NSW Oct 2023'!X4/100)*'NSW Oct 2023'!AQ4,0)))))</f>
        <v>0</v>
      </c>
      <c r="M10" s="136">
        <f>IF('NSW Oct 2023'!K4="",($C$5*F10/'NSW Oct 2023'!AR4*'NSW Oct 2023'!AC4/100)*'NSW Oct 2023'!AR4,IF($C$5*F10/'NSW Oct 2023'!AR4&gt;='NSW Oct 2023'!L4,('NSW Oct 2023'!L4*'NSW Oct 2023'!AC4/100)*'NSW Oct 2023'!AR4,($C$5*F10/'NSW Oct 2023'!AR4*'NSW Oct 2023'!AC4/100)*'NSW Oct 2023'!AR4))</f>
        <v>196.28099999999998</v>
      </c>
      <c r="N10" s="136">
        <f>IF(AND('NSW Oct 2023'!L4&gt;0,'NSW Oct 2023'!M4&gt;0),IF($C$5*F10/'NSW Oct 2023'!AR4&lt;'NSW Oct 2023'!L4,0,IF(($C$5*F10/'NSW Oct 2023'!AR4-'NSW Oct 2023'!L4)&lt;=('NSW Oct 2023'!M4+'NSW Oct 2023'!L4),((($C$5*F10/'NSW Oct 2023'!AR4-'NSW Oct 2023'!L4)*'NSW Oct 2023'!AD4/100))*'NSW Oct 2023'!AR4,((('NSW Oct 2023'!M4)*'NSW Oct 2023'!AD4/100)*'NSW Oct 2023'!AR4))),0)</f>
        <v>137.08718181818182</v>
      </c>
      <c r="O10" s="136">
        <f>IF(AND('NSW Oct 2023'!M4&gt;0,'NSW Oct 2023'!N4&gt;0),IF($C$5*F10/'NSW Oct 2023'!AR4&lt;('NSW Oct 2023'!L4+'NSW Oct 2023'!M4),0,IF(($C$5*F10/'NSW Oct 2023'!AR4-'NSW Oct 2023'!L4+'NSW Oct 2023'!M4)&lt;=('NSW Oct 2023'!L4+'NSW Oct 2023'!M4+'NSW Oct 2023'!N4),((($C$5*F10/'NSW Oct 2023'!AR4-('NSW Oct 2023'!L4+'NSW Oct 2023'!M4))*'NSW Oct 2023'!AE4/100))*'NSW Oct 2023'!AR4,('NSW Oct 2023'!N4*'NSW Oct 2023'!AE4/100)*'NSW Oct 2023'!AR4)),0)</f>
        <v>319.572</v>
      </c>
      <c r="P10" s="136">
        <f>IF(AND('NSW Oct 2023'!N4&gt;0,'NSW Oct 2023'!O4&gt;0),IF($C$5*F10/'NSW Oct 2023'!AR4&lt;('NSW Oct 2023'!L4+'NSW Oct 2023'!M4+'NSW Oct 2023'!N4),0,IF(($C$5*F10/'NSW Oct 2023'!AR4-'NSW Oct 2023'!L4+'NSW Oct 2023'!M4+'NSW Oct 2023'!N4)&lt;=('NSW Oct 2023'!L4+'NSW Oct 2023'!M4+'NSW Oct 2023'!N4+'NSW Oct 2023'!O4),(($C$5*F10/'NSW Oct 2023'!AR4-('NSW Oct 2023'!L4+'NSW Oct 2023'!M4+'NSW Oct 2023'!N4))*'NSW Oct 2023'!AF4/100)*'NSW Oct 2023'!AR4,('NSW Oct 2023'!O4*'NSW Oct 2023'!AF4/100)*'NSW Oct 2023'!AR4)),0)</f>
        <v>1143.5840909090909</v>
      </c>
      <c r="Q10" s="136">
        <f>IF(AND('NSW Oct 2023'!P4&gt;0,'NSW Oct 2023'!P4&gt;0),IF($C$5*F10/'NSW Oct 2023'!AR4&lt;('NSW Oct 2023'!L4+'NSW Oct 2023'!M4+'NSW Oct 2023'!N4+'NSW Oct 2023'!O4),0,IF(($C$5*F10/'NSW Oct 2023'!AR4-'NSW Oct 2023'!L4+'NSW Oct 2023'!M4+'NSW Oct 2023'!N4+'NSW Oct 2023'!O4)&lt;=('NSW Oct 2023'!L4+'NSW Oct 2023'!M4+'NSW Oct 2023'!N4+'NSW Oct 2023'!O4+'NSW Oct 2023'!P4),(($C$5*F10/'NSW Oct 2023'!AR4-('NSW Oct 2023'!L4+'NSW Oct 2023'!M4+'NSW Oct 2023'!N4+'NSW Oct 2023'!O4))*'NSW Oct 2023'!AG4/100)*'NSW Oct 2023'!AR4,('NSW Oct 2023'!P4*'NSW Oct 2023'!AG4/100)*'NSW Oct 2023'!AR4)),0)</f>
        <v>0</v>
      </c>
      <c r="R10" s="136">
        <f>IF(AND('NSW Oct 2023'!P4&gt;0,'NSW Oct 2023'!O4&gt;0),IF(($C$5*F10/'NSW Oct 2023'!AR4&lt;SUM('NSW Oct 2023'!L4:P4)),(0),($C$5*F10/'NSW Oct 2023'!AR4-SUM('NSW Oct 2023'!L4:P4))*'NSW Oct 2023'!AB4/100)* 'NSW Oct 2023'!AR4,IF(AND('NSW Oct 2023'!O4&gt;0,'NSW Oct 2023'!P4=""),IF(($C$5*F10/'NSW Oct 2023'!AR4&lt; SUM('NSW Oct 2023'!L4:O4)),(0),($C$5*F10/'NSW Oct 2023'!AR4-SUM('NSW Oct 2023'!L4:O4))*'NSW Oct 2023'!AG4/100)* 'NSW Oct 2023'!AR4,IF(AND('NSW Oct 2023'!N4&gt;0,'NSW Oct 2023'!O4=""),IF(($C$5*F10/'NSW Oct 2023'!AR4&lt; SUM('NSW Oct 2023'!L4:N4)),(0),($C$5*F10/'NSW Oct 2023'!AR4-SUM('NSW Oct 2023'!L4:N4))*'NSW Oct 2023'!AF4/100)* 'NSW Oct 2023'!AR4,IF(AND('NSW Oct 2023'!M4&gt;0,'NSW Oct 2023'!N4=""),IF(($C$5*F10/'NSW Oct 2023'!AR4&lt;'NSW Oct 2023'!M4+'NSW Oct 2023'!L4),(0),(($C$5*F10/'NSW Oct 2023'!AR4-('NSW Oct 2023'!M4+'NSW Oct 2023'!L4))*'NSW Oct 2023'!AE4/100))*'NSW Oct 2023'!AR4,IF(AND('NSW Oct 2023'!L4&gt;0,'NSW Oct 2023'!M4=""&gt;0),IF(($C$5*F10/'NSW Oct 2023'!AR4&lt;'NSW Oct 2023'!L4),(0),($C$5*F10/'NSW Oct 2023'!AR4-'NSW Oct 2023'!L4)*'NSW Oct 2023'!AD4/100)*'NSW Oct 2023'!AR4,0)))))</f>
        <v>0</v>
      </c>
      <c r="S10" s="234">
        <f t="shared" si="4"/>
        <v>3593.048545454546</v>
      </c>
      <c r="T10" s="243">
        <f t="shared" si="5"/>
        <v>3887.6035454545458</v>
      </c>
      <c r="U10" s="132">
        <f t="shared" si="6"/>
        <v>4276.3639000000012</v>
      </c>
      <c r="V10" s="83">
        <f>'NSW Oct 2023'!AT4</f>
        <v>5</v>
      </c>
      <c r="W10" s="83">
        <f>'NSW Oct 2023'!AU4</f>
        <v>0</v>
      </c>
      <c r="X10" s="83">
        <f>'NSW Oct 2023'!AV4</f>
        <v>0</v>
      </c>
      <c r="Y10" s="83">
        <f>'NSW Oct 2023'!AW4</f>
        <v>0</v>
      </c>
      <c r="Z10" s="243" t="str">
        <f t="shared" ref="Z10:Z43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3" si="8">IF(OR(B10="Origin Energy",B10="Red Energy",B10="Powershop"),"Inclusive","Exclusive")</f>
        <v>Exclusive</v>
      </c>
      <c r="AB10" s="243">
        <f t="shared" si="0"/>
        <v>3693.2233681818184</v>
      </c>
      <c r="AC10" s="243">
        <f t="shared" si="1"/>
        <v>3693.2233681818184</v>
      </c>
      <c r="AD10" s="132">
        <f t="shared" si="2"/>
        <v>4062.5457050000005</v>
      </c>
      <c r="AE10" s="406">
        <f t="shared" si="2"/>
        <v>4062.5457050000005</v>
      </c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20"/>
      <c r="B11" s="130" t="str">
        <f>'NSW Oct 2023'!F5</f>
        <v>Origin Energy</v>
      </c>
      <c r="C11" s="83" t="str">
        <f>'NSW Oct 2023'!G5</f>
        <v>Business Go Variable</v>
      </c>
      <c r="D11" s="136">
        <f>365*'NSW Oct 2023'!H5/100</f>
        <v>235.59090909090909</v>
      </c>
      <c r="E11" s="264">
        <f>IF('NSW Oct 2023'!AQ5=3,0.5,IF('NSW Oct 2023'!AQ5=2,0.33,0))</f>
        <v>0.5</v>
      </c>
      <c r="F11" s="264">
        <f t="shared" si="3"/>
        <v>0.5</v>
      </c>
      <c r="G11" s="136">
        <f>IF('NSW Oct 2023'!K5="",($C$5*E11/'NSW Oct 2023'!AQ5*'NSW Oct 2023'!W5/100)*'NSW Oct 2023'!AQ5,IF($C$5*E11/'NSW Oct 2023'!AQ5&gt;='NSW Oct 2023'!L5,('NSW Oct 2023'!L5*'NSW Oct 2023'!W5/100)*'NSW Oct 2023'!AQ5,($C$5*E11/'NSW Oct 2023'!AQ5*'NSW Oct 2023'!W5/100)*'NSW Oct 2023'!AQ5))</f>
        <v>148.82099999999997</v>
      </c>
      <c r="H11" s="136">
        <f>IF(AND('NSW Oct 2023'!L5&gt;0,'NSW Oct 2023'!M5&gt;0),IF($C$5*E11/'NSW Oct 2023'!AQ5&lt;'NSW Oct 2023'!L5,0,IF(($C$5*E11/'NSW Oct 2023'!AQ5-'NSW Oct 2023'!L5)&lt;=('NSW Oct 2023'!M5+'NSW Oct 2023'!L5),((($C$5*E11/'NSW Oct 2023'!AQ5-'NSW Oct 2023'!L5)*'NSW Oct 2023'!X5/100))*'NSW Oct 2023'!AQ5,((('NSW Oct 2023'!M5)*'NSW Oct 2023'!X5/100)*'NSW Oct 2023'!AQ5))),0)</f>
        <v>1240.9040909090909</v>
      </c>
      <c r="I11" s="136">
        <f>IF(AND('NSW Oct 2023'!M5&gt;0,'NSW Oct 2023'!N5&gt;0),IF($C$5*E11/'NSW Oct 2023'!AQ5&lt;('NSW Oct 2023'!L5+'NSW Oct 2023'!M5),0,IF(($C$5*E11/'NSW Oct 2023'!AQ5-'NSW Oct 2023'!L5+'NSW Oct 2023'!M5)&lt;=('NSW Oct 2023'!L5+'NSW Oct 2023'!M5+'NSW Oct 2023'!N5),((($C$5*E11/'NSW Oct 2023'!AQ5-('NSW Oct 2023'!L5+'NSW Oct 2023'!M5))*'NSW Oct 2023'!Y5/100))*'NSW Oct 2023'!AQ5,('NSW Oct 2023'!N5*'NSW Oct 2023'!Y5/100)* 'NSW Oct 2023'!AQ5)),0)</f>
        <v>0</v>
      </c>
      <c r="J11" s="136">
        <f>IF(AND('NSW Oct 2023'!N5&gt;0,'NSW Oct 2023'!O5&gt;0),IF($C$5*E11/'NSW Oct 2023'!AQ5&lt;('NSW Oct 2023'!L5+'NSW Oct 2023'!M5+'NSW Oct 2023'!N5),0,IF(($C$5*E11/'NSW Oct 2023'!AQ5-'NSW Oct 2023'!L5+'NSW Oct 2023'!M5+'NSW Oct 2023'!N5)&lt;=('NSW Oct 2023'!L5+'NSW Oct 2023'!M5+'NSW Oct 2023'!N5+'NSW Oct 2023'!O5),(($C$5*E11/'NSW Oct 2023'!AQ5-('NSW Oct 2023'!L5+'NSW Oct 2023'!M5+'NSW Oct 2023'!N5))*'NSW Oct 2023'!Z5/100)*'NSW Oct 2023'!AQ5,('NSW Oct 2023'!O5*'NSW Oct 2023'!Z5/100)*'NSW Oct 2023'!AQ5)),0)</f>
        <v>0</v>
      </c>
      <c r="K11" s="136">
        <f>IF(AND('NSW Oct 2023'!O5&gt;0,'NSW Oct 2023'!P5&gt;0),IF($C$5*E11/'NSW Oct 2023'!AQ5&lt;('NSW Oct 2023'!L5+'NSW Oct 2023'!M5+'NSW Oct 2023'!N5+'NSW Oct 2023'!O5),0,IF(($C$5*E11/'NSW Oct 2023'!AQ5-'NSW Oct 2023'!L5+'NSW Oct 2023'!M5+'NSW Oct 2023'!N5+'NSW Oct 2023'!O5)&lt;=('NSW Oct 2023'!L5+'NSW Oct 2023'!M5+'NSW Oct 2023'!N5+'NSW Oct 2023'!O5+'NSW Oct 2023'!P5),(($C$5*E11/'NSW Oct 2023'!AQ5-('NSW Oct 2023'!L5+'NSW Oct 2023'!M5+'NSW Oct 2023'!N5+'NSW Oct 2023'!O5))*'NSW Oct 2023'!AA5/100)*'NSW Oct 2023'!AQ5,('NSW Oct 2023'!P5*'NSW Oct 2023'!AA5/100)*'NSW Oct 2023'!AQ5)),0)</f>
        <v>0</v>
      </c>
      <c r="L11" s="136">
        <f>IF(AND('NSW Oct 2023'!P5&gt;0,'NSW Oct 2023'!O5&gt;0),IF(($C$5*E11/'NSW Oct 2023'!AQ5&lt;SUM('NSW Oct 2023'!L5:P5)),(0),($C$5*E11/'NSW Oct 2023'!AQ5-SUM('NSW Oct 2023'!L5:P5))*'NSW Oct 2023'!AB5/100)* 'NSW Oct 2023'!AQ5,IF(AND('NSW Oct 2023'!O5&gt;0,'NSW Oct 2023'!P5=""),IF(($C$5*E11/'NSW Oct 2023'!AQ5&lt; SUM('NSW Oct 2023'!L5:O5)),(0),($C$5*E11/'NSW Oct 2023'!AQ5-SUM('NSW Oct 2023'!L5:O5))*'NSW Oct 2023'!AA5/100)* 'NSW Oct 2023'!AQ5,IF(AND('NSW Oct 2023'!N5&gt;0,'NSW Oct 2023'!O5=""),IF(($C$5*E11/'NSW Oct 2023'!AQ5&lt; SUM('NSW Oct 2023'!L5:N5)),(0),($C$5*E11/'NSW Oct 2023'!AQ5-SUM('NSW Oct 2023'!L5:N5))*'NSW Oct 2023'!Z5/100)* 'NSW Oct 2023'!AQ5,IF(AND('NSW Oct 2023'!M5&gt;0,'NSW Oct 2023'!N5=""),IF(($C$5*E11/'NSW Oct 2023'!AQ5&lt;'NSW Oct 2023'!M5+'NSW Oct 2023'!L5),(0),(($C$5*E11/'NSW Oct 2023'!AQ5-('NSW Oct 2023'!M5+'NSW Oct 2023'!L5))*'NSW Oct 2023'!Y5/100))*'NSW Oct 2023'!AQ5,IF(AND('NSW Oct 2023'!L5&gt;0,'NSW Oct 2023'!M5=""&gt;0),IF(($C$5*E11/'NSW Oct 2023'!AQ5&lt;'NSW Oct 2023'!L5),(0),($C$5*E11/'NSW Oct 2023'!AQ5-'NSW Oct 2023'!L5)*'NSW Oct 2023'!X5/100)*'NSW Oct 2023'!AQ5,0)))))</f>
        <v>0</v>
      </c>
      <c r="M11" s="136">
        <f>IF('NSW Oct 2023'!K5="",($C$5*F11/'NSW Oct 2023'!AR5*'NSW Oct 2023'!AC5/100)*'NSW Oct 2023'!AR5,IF($C$5*F11/'NSW Oct 2023'!AR5&gt;='NSW Oct 2023'!L5,('NSW Oct 2023'!L5*'NSW Oct 2023'!AC5/100)*'NSW Oct 2023'!AR5,($C$5*F11/'NSW Oct 2023'!AR5*'NSW Oct 2023'!AC5/100)*'NSW Oct 2023'!AR5))</f>
        <v>148.82099999999997</v>
      </c>
      <c r="N11" s="136">
        <f>IF(AND('NSW Oct 2023'!L5&gt;0,'NSW Oct 2023'!M5&gt;0),IF($C$5*F11/'NSW Oct 2023'!AR5&lt;'NSW Oct 2023'!L5,0,IF(($C$5*F11/'NSW Oct 2023'!AR5-'NSW Oct 2023'!L5)&lt;=('NSW Oct 2023'!M5+'NSW Oct 2023'!L5),((($C$5*F11/'NSW Oct 2023'!AR5-'NSW Oct 2023'!L5)*'NSW Oct 2023'!AD5/100))*'NSW Oct 2023'!AR5,((('NSW Oct 2023'!M5)*'NSW Oct 2023'!AD5/100)*'NSW Oct 2023'!AR5))),0)</f>
        <v>1240.9040909090909</v>
      </c>
      <c r="O11" s="136">
        <f>IF(AND('NSW Oct 2023'!M5&gt;0,'NSW Oct 2023'!N5&gt;0),IF($C$5*F11/'NSW Oct 2023'!AR5&lt;('NSW Oct 2023'!L5+'NSW Oct 2023'!M5),0,IF(($C$5*F11/'NSW Oct 2023'!AR5-'NSW Oct 2023'!L5+'NSW Oct 2023'!M5)&lt;=('NSW Oct 2023'!L5+'NSW Oct 2023'!M5+'NSW Oct 2023'!N5),((($C$5*F11/'NSW Oct 2023'!AR5-('NSW Oct 2023'!L5+'NSW Oct 2023'!M5))*'NSW Oct 2023'!AE5/100))*'NSW Oct 2023'!AR5,('NSW Oct 2023'!N5*'NSW Oct 2023'!AE5/100)*'NSW Oct 2023'!AR5)),0)</f>
        <v>0</v>
      </c>
      <c r="P11" s="136">
        <f>IF(AND('NSW Oct 2023'!N5&gt;0,'NSW Oct 2023'!O5&gt;0),IF($C$5*F11/'NSW Oct 2023'!AR5&lt;('NSW Oct 2023'!L5+'NSW Oct 2023'!M5+'NSW Oct 2023'!N5),0,IF(($C$5*F11/'NSW Oct 2023'!AR5-'NSW Oct 2023'!L5+'NSW Oct 2023'!M5+'NSW Oct 2023'!N5)&lt;=('NSW Oct 2023'!L5+'NSW Oct 2023'!M5+'NSW Oct 2023'!N5+'NSW Oct 2023'!O5),(($C$5*F11/'NSW Oct 2023'!AR5-('NSW Oct 2023'!L5+'NSW Oct 2023'!M5+'NSW Oct 2023'!N5))*'NSW Oct 2023'!AF5/100)*'NSW Oct 2023'!AR5,('NSW Oct 2023'!O5*'NSW Oct 2023'!AF5/100)*'NSW Oct 2023'!AR5)),0)</f>
        <v>0</v>
      </c>
      <c r="Q11" s="136">
        <f>IF(AND('NSW Oct 2023'!P5&gt;0,'NSW Oct 2023'!P5&gt;0),IF($C$5*F11/'NSW Oct 2023'!AR5&lt;('NSW Oct 2023'!L5+'NSW Oct 2023'!M5+'NSW Oct 2023'!N5+'NSW Oct 2023'!O5),0,IF(($C$5*F11/'NSW Oct 2023'!AR5-'NSW Oct 2023'!L5+'NSW Oct 2023'!M5+'NSW Oct 2023'!N5+'NSW Oct 2023'!O5)&lt;=('NSW Oct 2023'!L5+'NSW Oct 2023'!M5+'NSW Oct 2023'!N5+'NSW Oct 2023'!O5+'NSW Oct 2023'!P5),(($C$5*F11/'NSW Oct 2023'!AR5-('NSW Oct 2023'!L5+'NSW Oct 2023'!M5+'NSW Oct 2023'!N5+'NSW Oct 2023'!O5))*'NSW Oct 2023'!AG5/100)*'NSW Oct 2023'!AR5,('NSW Oct 2023'!P5*'NSW Oct 2023'!AG5/100)*'NSW Oct 2023'!AR5)),0)</f>
        <v>0</v>
      </c>
      <c r="R11" s="136">
        <f>IF(AND('NSW Oct 2023'!P5&gt;0,'NSW Oct 2023'!O5&gt;0),IF(($C$5*F11/'NSW Oct 2023'!AR5&lt;SUM('NSW Oct 2023'!L5:P5)),(0),($C$5*F11/'NSW Oct 2023'!AR5-SUM('NSW Oct 2023'!L5:P5))*'NSW Oct 2023'!AB5/100)* 'NSW Oct 2023'!AR5,IF(AND('NSW Oct 2023'!O5&gt;0,'NSW Oct 2023'!P5=""),IF(($C$5*F11/'NSW Oct 2023'!AR5&lt; SUM('NSW Oct 2023'!L5:O5)),(0),($C$5*F11/'NSW Oct 2023'!AR5-SUM('NSW Oct 2023'!L5:O5))*'NSW Oct 2023'!AG5/100)* 'NSW Oct 2023'!AR5,IF(AND('NSW Oct 2023'!N5&gt;0,'NSW Oct 2023'!O5=""),IF(($C$5*F11/'NSW Oct 2023'!AR5&lt; SUM('NSW Oct 2023'!L5:N5)),(0),($C$5*F11/'NSW Oct 2023'!AR5-SUM('NSW Oct 2023'!L5:N5))*'NSW Oct 2023'!AF5/100)* 'NSW Oct 2023'!AR5,IF(AND('NSW Oct 2023'!M5&gt;0,'NSW Oct 2023'!N5=""),IF(($C$5*F11/'NSW Oct 2023'!AR5&lt;'NSW Oct 2023'!M5+'NSW Oct 2023'!L5),(0),(($C$5*F11/'NSW Oct 2023'!AR5-('NSW Oct 2023'!M5+'NSW Oct 2023'!L5))*'NSW Oct 2023'!AE5/100))*'NSW Oct 2023'!AR5,IF(AND('NSW Oct 2023'!L5&gt;0,'NSW Oct 2023'!M5=""&gt;0),IF(($C$5*F11/'NSW Oct 2023'!AR5&lt;'NSW Oct 2023'!L5),(0),($C$5*F11/'NSW Oct 2023'!AR5-'NSW Oct 2023'!L5)*'NSW Oct 2023'!AD5/100)*'NSW Oct 2023'!AR5,0)))))</f>
        <v>0</v>
      </c>
      <c r="S11" s="234">
        <f t="shared" si="4"/>
        <v>2779.4501818181816</v>
      </c>
      <c r="T11" s="243">
        <f t="shared" si="5"/>
        <v>3015.0410909090906</v>
      </c>
      <c r="U11" s="132">
        <f t="shared" si="6"/>
        <v>3316.5452</v>
      </c>
      <c r="V11" s="83">
        <f>'NSW Oct 2023'!AT5</f>
        <v>0</v>
      </c>
      <c r="W11" s="83">
        <f>'NSW Oct 2023'!AU5</f>
        <v>0</v>
      </c>
      <c r="X11" s="83">
        <f>'NSW Oct 2023'!AV5</f>
        <v>0</v>
      </c>
      <c r="Y11" s="83">
        <f>'NSW Oct 2023'!AW5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3015.0410909090906</v>
      </c>
      <c r="AC11" s="243">
        <f t="shared" si="1"/>
        <v>3015.0410909090906</v>
      </c>
      <c r="AD11" s="132">
        <f t="shared" si="2"/>
        <v>3316.5452</v>
      </c>
      <c r="AE11" s="406">
        <f t="shared" si="2"/>
        <v>3316.5452</v>
      </c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20"/>
      <c r="B12" s="130" t="str">
        <f>'NSW Oct 2023'!F6</f>
        <v>Red Energy</v>
      </c>
      <c r="C12" s="83" t="str">
        <f>'NSW Oct 2023'!G6</f>
        <v xml:space="preserve">Business Saver </v>
      </c>
      <c r="D12" s="136">
        <f>365*'NSW Oct 2023'!H6/100</f>
        <v>255.46681818181816</v>
      </c>
      <c r="E12" s="264">
        <f>IF('NSW Oct 2023'!AQ6=3,0.5,IF('NSW Oct 2023'!AQ6=2,0.33,0))</f>
        <v>0.5</v>
      </c>
      <c r="F12" s="264">
        <f t="shared" si="3"/>
        <v>0.5</v>
      </c>
      <c r="G12" s="136">
        <f>IF('NSW Oct 2023'!K6="",($C$5*E12/'NSW Oct 2023'!AQ6*'NSW Oct 2023'!W6/100)*'NSW Oct 2023'!AQ6,IF($C$5*E12/'NSW Oct 2023'!AQ6&gt;='NSW Oct 2023'!L6,('NSW Oct 2023'!L6*'NSW Oct 2023'!W6/100)*'NSW Oct 2023'!AQ6,($C$5*E12/'NSW Oct 2023'!AQ6*'NSW Oct 2023'!W6/100)*'NSW Oct 2023'!AQ6))</f>
        <v>122.37899999999998</v>
      </c>
      <c r="H12" s="136">
        <f>IF(AND('NSW Oct 2023'!L6&gt;0,'NSW Oct 2023'!M6&gt;0),IF($C$5*E12/'NSW Oct 2023'!AQ6&lt;'NSW Oct 2023'!L6,0,IF(($C$5*E12/'NSW Oct 2023'!AQ6-'NSW Oct 2023'!L6)&lt;=('NSW Oct 2023'!M6+'NSW Oct 2023'!L6),((($C$5*E12/'NSW Oct 2023'!AQ6-'NSW Oct 2023'!L6)*'NSW Oct 2023'!X6/100))*'NSW Oct 2023'!AQ6,((('NSW Oct 2023'!M6)*'NSW Oct 2023'!X6/100)*'NSW Oct 2023'!AQ6))),0)</f>
        <v>102.06490909090908</v>
      </c>
      <c r="I12" s="136">
        <f>IF(AND('NSW Oct 2023'!M6&gt;0,'NSW Oct 2023'!N6&gt;0),IF($C$5*E12/'NSW Oct 2023'!AQ6&lt;('NSW Oct 2023'!L6+'NSW Oct 2023'!M6),0,IF(($C$5*E12/'NSW Oct 2023'!AQ6-'NSW Oct 2023'!L6+'NSW Oct 2023'!M6)&lt;=('NSW Oct 2023'!L6+'NSW Oct 2023'!M6+'NSW Oct 2023'!N6),((($C$5*E12/'NSW Oct 2023'!AQ6-('NSW Oct 2023'!L6+'NSW Oct 2023'!M6))*'NSW Oct 2023'!Y6/100))*'NSW Oct 2023'!AQ6,('NSW Oct 2023'!N6*'NSW Oct 2023'!Y6/100)* 'NSW Oct 2023'!AQ6)),0)</f>
        <v>226.76699999999994</v>
      </c>
      <c r="J12" s="136">
        <f>IF(AND('NSW Oct 2023'!N6&gt;0,'NSW Oct 2023'!O6&gt;0),IF($C$5*E12/'NSW Oct 2023'!AQ6&lt;('NSW Oct 2023'!L6+'NSW Oct 2023'!M6+'NSW Oct 2023'!N6),0,IF(($C$5*E12/'NSW Oct 2023'!AQ6-'NSW Oct 2023'!L6+'NSW Oct 2023'!M6+'NSW Oct 2023'!N6)&lt;=('NSW Oct 2023'!L6+'NSW Oct 2023'!M6+'NSW Oct 2023'!N6+'NSW Oct 2023'!O6),(($C$5*E12/'NSW Oct 2023'!AQ6-('NSW Oct 2023'!L6+'NSW Oct 2023'!M6+'NSW Oct 2023'!N6))*'NSW Oct 2023'!Z6/100)*'NSW Oct 2023'!AQ6,('NSW Oct 2023'!O6*'NSW Oct 2023'!Z6/100)*'NSW Oct 2023'!AQ6)),0)</f>
        <v>836.99318181818182</v>
      </c>
      <c r="K12" s="136">
        <f>IF(AND('NSW Oct 2023'!O6&gt;0,'NSW Oct 2023'!P6&gt;0),IF($C$5*E12/'NSW Oct 2023'!AQ6&lt;('NSW Oct 2023'!L6+'NSW Oct 2023'!M6+'NSW Oct 2023'!N6+'NSW Oct 2023'!O6),0,IF(($C$5*E12/'NSW Oct 2023'!AQ6-'NSW Oct 2023'!L6+'NSW Oct 2023'!M6+'NSW Oct 2023'!N6+'NSW Oct 2023'!O6)&lt;=('NSW Oct 2023'!L6+'NSW Oct 2023'!M6+'NSW Oct 2023'!N6+'NSW Oct 2023'!O6+'NSW Oct 2023'!P6),(($C$5*E12/'NSW Oct 2023'!AQ6-('NSW Oct 2023'!L6+'NSW Oct 2023'!M6+'NSW Oct 2023'!N6+'NSW Oct 2023'!O6))*'NSW Oct 2023'!AA6/100)*'NSW Oct 2023'!AQ6,('NSW Oct 2023'!P6*'NSW Oct 2023'!AA6/100)*'NSW Oct 2023'!AQ6)),0)</f>
        <v>0</v>
      </c>
      <c r="L12" s="136">
        <f>IF(AND('NSW Oct 2023'!P6&gt;0,'NSW Oct 2023'!O6&gt;0),IF(($C$5*E12/'NSW Oct 2023'!AQ6&lt;SUM('NSW Oct 2023'!L6:P6)),(0),($C$5*E12/'NSW Oct 2023'!AQ6-SUM('NSW Oct 2023'!L6:P6))*'NSW Oct 2023'!AB6/100)* 'NSW Oct 2023'!AQ6,IF(AND('NSW Oct 2023'!O6&gt;0,'NSW Oct 2023'!P6=""),IF(($C$5*E12/'NSW Oct 2023'!AQ6&lt; SUM('NSW Oct 2023'!L6:O6)),(0),($C$5*E12/'NSW Oct 2023'!AQ6-SUM('NSW Oct 2023'!L6:O6))*'NSW Oct 2023'!AA6/100)* 'NSW Oct 2023'!AQ6,IF(AND('NSW Oct 2023'!N6&gt;0,'NSW Oct 2023'!O6=""),IF(($C$5*E12/'NSW Oct 2023'!AQ6&lt; SUM('NSW Oct 2023'!L6:N6)),(0),($C$5*E12/'NSW Oct 2023'!AQ6-SUM('NSW Oct 2023'!L6:N6))*'NSW Oct 2023'!Z6/100)* 'NSW Oct 2023'!AQ6,IF(AND('NSW Oct 2023'!M6&gt;0,'NSW Oct 2023'!N6=""),IF(($C$5*E12/'NSW Oct 2023'!AQ6&lt;'NSW Oct 2023'!M6+'NSW Oct 2023'!L6),(0),(($C$5*E12/'NSW Oct 2023'!AQ6-('NSW Oct 2023'!M6+'NSW Oct 2023'!L6))*'NSW Oct 2023'!Y6/100))*'NSW Oct 2023'!AQ6,IF(AND('NSW Oct 2023'!L6&gt;0,'NSW Oct 2023'!M6=""&gt;0),IF(($C$5*E12/'NSW Oct 2023'!AQ6&lt;'NSW Oct 2023'!L6),(0),($C$5*E12/'NSW Oct 2023'!AQ6-'NSW Oct 2023'!L6)*'NSW Oct 2023'!X6/100)*'NSW Oct 2023'!AQ6,0)))))</f>
        <v>0</v>
      </c>
      <c r="M12" s="136">
        <f>IF('NSW Oct 2023'!K6="",($C$5*F12/'NSW Oct 2023'!AR6*'NSW Oct 2023'!AC6/100)*'NSW Oct 2023'!AR6,IF($C$5*F12/'NSW Oct 2023'!AR6&gt;='NSW Oct 2023'!L6,('NSW Oct 2023'!L6*'NSW Oct 2023'!AC6/100)*'NSW Oct 2023'!AR6,($C$5*F12/'NSW Oct 2023'!AR6*'NSW Oct 2023'!AC6/100)*'NSW Oct 2023'!AR6))</f>
        <v>122.37899999999998</v>
      </c>
      <c r="N12" s="136">
        <f>IF(AND('NSW Oct 2023'!L6&gt;0,'NSW Oct 2023'!M6&gt;0),IF($C$5*F12/'NSW Oct 2023'!AR6&lt;'NSW Oct 2023'!L6,0,IF(($C$5*F12/'NSW Oct 2023'!AR6-'NSW Oct 2023'!L6)&lt;=('NSW Oct 2023'!M6+'NSW Oct 2023'!L6),((($C$5*F12/'NSW Oct 2023'!AR6-'NSW Oct 2023'!L6)*'NSW Oct 2023'!AD6/100))*'NSW Oct 2023'!AR6,((('NSW Oct 2023'!M6)*'NSW Oct 2023'!AD6/100)*'NSW Oct 2023'!AR6))),0)</f>
        <v>102.06490909090908</v>
      </c>
      <c r="O12" s="136">
        <f>IF(AND('NSW Oct 2023'!M6&gt;0,'NSW Oct 2023'!N6&gt;0),IF($C$5*F12/'NSW Oct 2023'!AR6&lt;('NSW Oct 2023'!L6+'NSW Oct 2023'!M6),0,IF(($C$5*F12/'NSW Oct 2023'!AR6-'NSW Oct 2023'!L6+'NSW Oct 2023'!M6)&lt;=('NSW Oct 2023'!L6+'NSW Oct 2023'!M6+'NSW Oct 2023'!N6),((($C$5*F12/'NSW Oct 2023'!AR6-('NSW Oct 2023'!L6+'NSW Oct 2023'!M6))*'NSW Oct 2023'!AE6/100))*'NSW Oct 2023'!AR6,('NSW Oct 2023'!N6*'NSW Oct 2023'!AE6/100)*'NSW Oct 2023'!AR6)),0)</f>
        <v>226.76699999999994</v>
      </c>
      <c r="P12" s="136">
        <f>IF(AND('NSW Oct 2023'!N6&gt;0,'NSW Oct 2023'!O6&gt;0),IF($C$5*F12/'NSW Oct 2023'!AR6&lt;('NSW Oct 2023'!L6+'NSW Oct 2023'!M6+'NSW Oct 2023'!N6),0,IF(($C$5*F12/'NSW Oct 2023'!AR6-'NSW Oct 2023'!L6+'NSW Oct 2023'!M6+'NSW Oct 2023'!N6)&lt;=('NSW Oct 2023'!L6+'NSW Oct 2023'!M6+'NSW Oct 2023'!N6+'NSW Oct 2023'!O6),(($C$5*F12/'NSW Oct 2023'!AR6-('NSW Oct 2023'!L6+'NSW Oct 2023'!M6+'NSW Oct 2023'!N6))*'NSW Oct 2023'!AF6/100)*'NSW Oct 2023'!AR6,('NSW Oct 2023'!O6*'NSW Oct 2023'!AF6/100)*'NSW Oct 2023'!AR6)),0)</f>
        <v>836.99318181818182</v>
      </c>
      <c r="Q12" s="136">
        <f>IF(AND('NSW Oct 2023'!P6&gt;0,'NSW Oct 2023'!P6&gt;0),IF($C$5*F12/'NSW Oct 2023'!AR6&lt;('NSW Oct 2023'!L6+'NSW Oct 2023'!M6+'NSW Oct 2023'!N6+'NSW Oct 2023'!O6),0,IF(($C$5*F12/'NSW Oct 2023'!AR6-'NSW Oct 2023'!L6+'NSW Oct 2023'!M6+'NSW Oct 2023'!N6+'NSW Oct 2023'!O6)&lt;=('NSW Oct 2023'!L6+'NSW Oct 2023'!M6+'NSW Oct 2023'!N6+'NSW Oct 2023'!O6+'NSW Oct 2023'!P6),(($C$5*F12/'NSW Oct 2023'!AR6-('NSW Oct 2023'!L6+'NSW Oct 2023'!M6+'NSW Oct 2023'!N6+'NSW Oct 2023'!O6))*'NSW Oct 2023'!AG6/100)*'NSW Oct 2023'!AR6,('NSW Oct 2023'!P6*'NSW Oct 2023'!AG6/100)*'NSW Oct 2023'!AR6)),0)</f>
        <v>0</v>
      </c>
      <c r="R12" s="136">
        <f>IF(AND('NSW Oct 2023'!P6&gt;0,'NSW Oct 2023'!O6&gt;0),IF(($C$5*F12/'NSW Oct 2023'!AR6&lt;SUM('NSW Oct 2023'!L6:P6)),(0),($C$5*F12/'NSW Oct 2023'!AR6-SUM('NSW Oct 2023'!L6:P6))*'NSW Oct 2023'!AB6/100)* 'NSW Oct 2023'!AR6,IF(AND('NSW Oct 2023'!O6&gt;0,'NSW Oct 2023'!P6=""),IF(($C$5*F12/'NSW Oct 2023'!AR6&lt; SUM('NSW Oct 2023'!L6:O6)),(0),($C$5*F12/'NSW Oct 2023'!AR6-SUM('NSW Oct 2023'!L6:O6))*'NSW Oct 2023'!AG6/100)* 'NSW Oct 2023'!AR6,IF(AND('NSW Oct 2023'!N6&gt;0,'NSW Oct 2023'!O6=""),IF(($C$5*F12/'NSW Oct 2023'!AR6&lt; SUM('NSW Oct 2023'!L6:N6)),(0),($C$5*F12/'NSW Oct 2023'!AR6-SUM('NSW Oct 2023'!L6:N6))*'NSW Oct 2023'!AF6/100)* 'NSW Oct 2023'!AR6,IF(AND('NSW Oct 2023'!M6&gt;0,'NSW Oct 2023'!N6=""),IF(($C$5*F12/'NSW Oct 2023'!AR6&lt;'NSW Oct 2023'!M6+'NSW Oct 2023'!L6),(0),(($C$5*F12/'NSW Oct 2023'!AR6-('NSW Oct 2023'!M6+'NSW Oct 2023'!L6))*'NSW Oct 2023'!AE6/100))*'NSW Oct 2023'!AR6,IF(AND('NSW Oct 2023'!L6&gt;0,'NSW Oct 2023'!M6=""&gt;0),IF(($C$5*F12/'NSW Oct 2023'!AR6&lt;'NSW Oct 2023'!L6),(0),($C$5*F12/'NSW Oct 2023'!AR6-'NSW Oct 2023'!L6)*'NSW Oct 2023'!AD6/100)*'NSW Oct 2023'!AR6,0)))))</f>
        <v>0</v>
      </c>
      <c r="S12" s="234">
        <f t="shared" si="4"/>
        <v>2576.4081818181817</v>
      </c>
      <c r="T12" s="243">
        <f t="shared" si="5"/>
        <v>2831.875</v>
      </c>
      <c r="U12" s="132">
        <f t="shared" si="6"/>
        <v>3115.0625000000005</v>
      </c>
      <c r="V12" s="83">
        <f>'NSW Oct 2023'!AT6</f>
        <v>0</v>
      </c>
      <c r="W12" s="83">
        <f>'NSW Oct 2023'!AU6</f>
        <v>0</v>
      </c>
      <c r="X12" s="83">
        <f>'NSW Oct 2023'!AV6</f>
        <v>0</v>
      </c>
      <c r="Y12" s="83">
        <f>'NSW Oct 2023'!AW6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2831.875</v>
      </c>
      <c r="AC12" s="243">
        <f t="shared" si="1"/>
        <v>2831.875</v>
      </c>
      <c r="AD12" s="132">
        <f t="shared" si="2"/>
        <v>3115.0625000000005</v>
      </c>
      <c r="AE12" s="406">
        <f t="shared" si="2"/>
        <v>3115.0625000000005</v>
      </c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20"/>
      <c r="B13" s="130" t="str">
        <f>'NSW Oct 2023'!F7</f>
        <v>Simply Energy</v>
      </c>
      <c r="C13" s="83" t="str">
        <f>'NSW Oct 2023'!G7</f>
        <v xml:space="preserve">Business Saver </v>
      </c>
      <c r="D13" s="136">
        <f>365*'NSW Oct 2023'!H7/100</f>
        <v>238.97545454545451</v>
      </c>
      <c r="E13" s="264">
        <f>IF('NSW Oct 2023'!AQ7=3,0.5,IF('NSW Oct 2023'!AQ7=2,0.33,0))</f>
        <v>0.5</v>
      </c>
      <c r="F13" s="264">
        <f t="shared" si="3"/>
        <v>0.5</v>
      </c>
      <c r="G13" s="136">
        <f>IF('NSW Oct 2023'!K7="",($C$5*E13/'NSW Oct 2023'!AQ7*'NSW Oct 2023'!W7/100)*'NSW Oct 2023'!AQ7,IF($C$5*E13/'NSW Oct 2023'!AQ7&gt;='NSW Oct 2023'!L7,('NSW Oct 2023'!L7*'NSW Oct 2023'!W7/100)*'NSW Oct 2023'!AQ7,($C$5*E13/'NSW Oct 2023'!AQ7*'NSW Oct 2023'!W7/100)*'NSW Oct 2023'!AQ7))</f>
        <v>185.43299999999996</v>
      </c>
      <c r="H13" s="136">
        <f>IF(AND('NSW Oct 2023'!L7&gt;0,'NSW Oct 2023'!M7&gt;0),IF($C$5*E13/'NSW Oct 2023'!AQ7&lt;'NSW Oct 2023'!L7,0,IF(($C$5*E13/'NSW Oct 2023'!AQ7-'NSW Oct 2023'!L7)&lt;=('NSW Oct 2023'!M7+'NSW Oct 2023'!L7),((($C$5*E13/'NSW Oct 2023'!AQ7-'NSW Oct 2023'!L7)*'NSW Oct 2023'!X7/100))*'NSW Oct 2023'!AQ7,((('NSW Oct 2023'!M7)*'NSW Oct 2023'!X7/100)*'NSW Oct 2023'!AQ7))),0)</f>
        <v>113.739</v>
      </c>
      <c r="I13" s="136">
        <f>IF(AND('NSW Oct 2023'!M7&gt;0,'NSW Oct 2023'!N7&gt;0),IF($C$5*E13/'NSW Oct 2023'!AQ7&lt;('NSW Oct 2023'!L7+'NSW Oct 2023'!M7),0,IF(($C$5*E13/'NSW Oct 2023'!AQ7-'NSW Oct 2023'!L7+'NSW Oct 2023'!M7)&lt;=('NSW Oct 2023'!L7+'NSW Oct 2023'!M7+'NSW Oct 2023'!N7),((($C$5*E13/'NSW Oct 2023'!AQ7-('NSW Oct 2023'!L7+'NSW Oct 2023'!M7))*'NSW Oct 2023'!Y7/100))*'NSW Oct 2023'!AQ7,('NSW Oct 2023'!N7*'NSW Oct 2023'!Y7/100)* 'NSW Oct 2023'!AQ7)),0)</f>
        <v>267.92399999999998</v>
      </c>
      <c r="J13" s="136">
        <f>IF(AND('NSW Oct 2023'!N7&gt;0,'NSW Oct 2023'!O7&gt;0),IF($C$5*E13/'NSW Oct 2023'!AQ7&lt;('NSW Oct 2023'!L7+'NSW Oct 2023'!M7+'NSW Oct 2023'!N7),0,IF(($C$5*E13/'NSW Oct 2023'!AQ7-'NSW Oct 2023'!L7+'NSW Oct 2023'!M7+'NSW Oct 2023'!N7)&lt;=('NSW Oct 2023'!L7+'NSW Oct 2023'!M7+'NSW Oct 2023'!N7+'NSW Oct 2023'!O7),(($C$5*E13/'NSW Oct 2023'!AQ7-('NSW Oct 2023'!L7+'NSW Oct 2023'!M7+'NSW Oct 2023'!N7))*'NSW Oct 2023'!Z7/100)*'NSW Oct 2023'!AQ7,('NSW Oct 2023'!O7*'NSW Oct 2023'!Z7/100)*'NSW Oct 2023'!AQ7)),0)</f>
        <v>1011.75</v>
      </c>
      <c r="K13" s="136">
        <f>IF(AND('NSW Oct 2023'!O7&gt;0,'NSW Oct 2023'!P7&gt;0),IF($C$5*E13/'NSW Oct 2023'!AQ7&lt;('NSW Oct 2023'!L7+'NSW Oct 2023'!M7+'NSW Oct 2023'!N7+'NSW Oct 2023'!O7),0,IF(($C$5*E13/'NSW Oct 2023'!AQ7-'NSW Oct 2023'!L7+'NSW Oct 2023'!M7+'NSW Oct 2023'!N7+'NSW Oct 2023'!O7)&lt;=('NSW Oct 2023'!L7+'NSW Oct 2023'!M7+'NSW Oct 2023'!N7+'NSW Oct 2023'!O7+'NSW Oct 2023'!P7),(($C$5*E13/'NSW Oct 2023'!AQ7-('NSW Oct 2023'!L7+'NSW Oct 2023'!M7+'NSW Oct 2023'!N7+'NSW Oct 2023'!O7))*'NSW Oct 2023'!AA7/100)*'NSW Oct 2023'!AQ7,('NSW Oct 2023'!P7*'NSW Oct 2023'!AA7/100)*'NSW Oct 2023'!AQ7)),0)</f>
        <v>0</v>
      </c>
      <c r="L13" s="136">
        <f>IF(AND('NSW Oct 2023'!P7&gt;0,'NSW Oct 2023'!O7&gt;0),IF(($C$5*E13/'NSW Oct 2023'!AQ7&lt;SUM('NSW Oct 2023'!L7:P7)),(0),($C$5*E13/'NSW Oct 2023'!AQ7-SUM('NSW Oct 2023'!L7:P7))*'NSW Oct 2023'!AB7/100)* 'NSW Oct 2023'!AQ7,IF(AND('NSW Oct 2023'!O7&gt;0,'NSW Oct 2023'!P7=""),IF(($C$5*E13/'NSW Oct 2023'!AQ7&lt; SUM('NSW Oct 2023'!L7:O7)),(0),($C$5*E13/'NSW Oct 2023'!AQ7-SUM('NSW Oct 2023'!L7:O7))*'NSW Oct 2023'!AA7/100)* 'NSW Oct 2023'!AQ7,IF(AND('NSW Oct 2023'!N7&gt;0,'NSW Oct 2023'!O7=""),IF(($C$5*E13/'NSW Oct 2023'!AQ7&lt; SUM('NSW Oct 2023'!L7:N7)),(0),($C$5*E13/'NSW Oct 2023'!AQ7-SUM('NSW Oct 2023'!L7:N7))*'NSW Oct 2023'!Z7/100)* 'NSW Oct 2023'!AQ7,IF(AND('NSW Oct 2023'!M7&gt;0,'NSW Oct 2023'!N7=""),IF(($C$5*E13/'NSW Oct 2023'!AQ7&lt;'NSW Oct 2023'!M7+'NSW Oct 2023'!L7),(0),(($C$5*E13/'NSW Oct 2023'!AQ7-('NSW Oct 2023'!M7+'NSW Oct 2023'!L7))*'NSW Oct 2023'!Y7/100))*'NSW Oct 2023'!AQ7,IF(AND('NSW Oct 2023'!L7&gt;0,'NSW Oct 2023'!M7=""&gt;0),IF(($C$5*E13/'NSW Oct 2023'!AQ7&lt;'NSW Oct 2023'!L7),(0),($C$5*E13/'NSW Oct 2023'!AQ7-'NSW Oct 2023'!L7)*'NSW Oct 2023'!X7/100)*'NSW Oct 2023'!AQ7,0)))))</f>
        <v>0</v>
      </c>
      <c r="M13" s="136">
        <f>IF('NSW Oct 2023'!K7="",($C$5*F13/'NSW Oct 2023'!AR7*'NSW Oct 2023'!AC7/100)*'NSW Oct 2023'!AR7,IF($C$5*F13/'NSW Oct 2023'!AR7&gt;='NSW Oct 2023'!L7,('NSW Oct 2023'!L7*'NSW Oct 2023'!AC7/100)*'NSW Oct 2023'!AR7,($C$5*F13/'NSW Oct 2023'!AR7*'NSW Oct 2023'!AC7/100)*'NSW Oct 2023'!AR7))</f>
        <v>185.43299999999996</v>
      </c>
      <c r="N13" s="136">
        <f>IF(AND('NSW Oct 2023'!L7&gt;0,'NSW Oct 2023'!M7&gt;0),IF($C$5*F13/'NSW Oct 2023'!AR7&lt;'NSW Oct 2023'!L7,0,IF(($C$5*F13/'NSW Oct 2023'!AR7-'NSW Oct 2023'!L7)&lt;=('NSW Oct 2023'!M7+'NSW Oct 2023'!L7),((($C$5*F13/'NSW Oct 2023'!AR7-'NSW Oct 2023'!L7)*'NSW Oct 2023'!AD7/100))*'NSW Oct 2023'!AR7,((('NSW Oct 2023'!M7)*'NSW Oct 2023'!AD7/100)*'NSW Oct 2023'!AR7))),0)</f>
        <v>113.739</v>
      </c>
      <c r="O13" s="136">
        <f>IF(AND('NSW Oct 2023'!M7&gt;0,'NSW Oct 2023'!N7&gt;0),IF($C$5*F13/'NSW Oct 2023'!AR7&lt;('NSW Oct 2023'!L7+'NSW Oct 2023'!M7),0,IF(($C$5*F13/'NSW Oct 2023'!AR7-'NSW Oct 2023'!L7+'NSW Oct 2023'!M7)&lt;=('NSW Oct 2023'!L7+'NSW Oct 2023'!M7+'NSW Oct 2023'!N7),((($C$5*F13/'NSW Oct 2023'!AR7-('NSW Oct 2023'!L7+'NSW Oct 2023'!M7))*'NSW Oct 2023'!AE7/100))*'NSW Oct 2023'!AR7,('NSW Oct 2023'!N7*'NSW Oct 2023'!AE7/100)*'NSW Oct 2023'!AR7)),0)</f>
        <v>267.92399999999998</v>
      </c>
      <c r="P13" s="136">
        <f>IF(AND('NSW Oct 2023'!N7&gt;0,'NSW Oct 2023'!O7&gt;0),IF($C$5*F13/'NSW Oct 2023'!AR7&lt;('NSW Oct 2023'!L7+'NSW Oct 2023'!M7+'NSW Oct 2023'!N7),0,IF(($C$5*F13/'NSW Oct 2023'!AR7-'NSW Oct 2023'!L7+'NSW Oct 2023'!M7+'NSW Oct 2023'!N7)&lt;=('NSW Oct 2023'!L7+'NSW Oct 2023'!M7+'NSW Oct 2023'!N7+'NSW Oct 2023'!O7),(($C$5*F13/'NSW Oct 2023'!AR7-('NSW Oct 2023'!L7+'NSW Oct 2023'!M7+'NSW Oct 2023'!N7))*'NSW Oct 2023'!AF7/100)*'NSW Oct 2023'!AR7,('NSW Oct 2023'!O7*'NSW Oct 2023'!AF7/100)*'NSW Oct 2023'!AR7)),0)</f>
        <v>1011.75</v>
      </c>
      <c r="Q13" s="136">
        <f>IF(AND('NSW Oct 2023'!P7&gt;0,'NSW Oct 2023'!P7&gt;0),IF($C$5*F13/'NSW Oct 2023'!AR7&lt;('NSW Oct 2023'!L7+'NSW Oct 2023'!M7+'NSW Oct 2023'!N7+'NSW Oct 2023'!O7),0,IF(($C$5*F13/'NSW Oct 2023'!AR7-'NSW Oct 2023'!L7+'NSW Oct 2023'!M7+'NSW Oct 2023'!N7+'NSW Oct 2023'!O7)&lt;=('NSW Oct 2023'!L7+'NSW Oct 2023'!M7+'NSW Oct 2023'!N7+'NSW Oct 2023'!O7+'NSW Oct 2023'!P7),(($C$5*F13/'NSW Oct 2023'!AR7-('NSW Oct 2023'!L7+'NSW Oct 2023'!M7+'NSW Oct 2023'!N7+'NSW Oct 2023'!O7))*'NSW Oct 2023'!AG7/100)*'NSW Oct 2023'!AR7,('NSW Oct 2023'!P7*'NSW Oct 2023'!AG7/100)*'NSW Oct 2023'!AR7)),0)</f>
        <v>0</v>
      </c>
      <c r="R13" s="136">
        <f>IF(AND('NSW Oct 2023'!P7&gt;0,'NSW Oct 2023'!O7&gt;0),IF(($C$5*F13/'NSW Oct 2023'!AR7&lt;SUM('NSW Oct 2023'!L7:P7)),(0),($C$5*F13/'NSW Oct 2023'!AR7-SUM('NSW Oct 2023'!L7:P7))*'NSW Oct 2023'!AB7/100)* 'NSW Oct 2023'!AR7,IF(AND('NSW Oct 2023'!O7&gt;0,'NSW Oct 2023'!P7=""),IF(($C$5*F13/'NSW Oct 2023'!AR7&lt; SUM('NSW Oct 2023'!L7:O7)),(0),($C$5*F13/'NSW Oct 2023'!AR7-SUM('NSW Oct 2023'!L7:O7))*'NSW Oct 2023'!AG7/100)* 'NSW Oct 2023'!AR7,IF(AND('NSW Oct 2023'!N7&gt;0,'NSW Oct 2023'!O7=""),IF(($C$5*F13/'NSW Oct 2023'!AR7&lt; SUM('NSW Oct 2023'!L7:N7)),(0),($C$5*F13/'NSW Oct 2023'!AR7-SUM('NSW Oct 2023'!L7:N7))*'NSW Oct 2023'!AF7/100)* 'NSW Oct 2023'!AR7,IF(AND('NSW Oct 2023'!M7&gt;0,'NSW Oct 2023'!N7=""),IF(($C$5*F13/'NSW Oct 2023'!AR7&lt;'NSW Oct 2023'!M7+'NSW Oct 2023'!L7),(0),(($C$5*F13/'NSW Oct 2023'!AR7-('NSW Oct 2023'!M7+'NSW Oct 2023'!L7))*'NSW Oct 2023'!AE7/100))*'NSW Oct 2023'!AR7,IF(AND('NSW Oct 2023'!L7&gt;0,'NSW Oct 2023'!M7=""&gt;0),IF(($C$5*F13/'NSW Oct 2023'!AR7&lt;'NSW Oct 2023'!L7),(0),($C$5*F13/'NSW Oct 2023'!AR7-'NSW Oct 2023'!L7)*'NSW Oct 2023'!AD7/100)*'NSW Oct 2023'!AR7,0)))))</f>
        <v>0</v>
      </c>
      <c r="S13" s="234">
        <f t="shared" si="4"/>
        <v>3157.692</v>
      </c>
      <c r="T13" s="243">
        <f t="shared" si="5"/>
        <v>3396.6674545454543</v>
      </c>
      <c r="U13" s="132">
        <f t="shared" si="6"/>
        <v>3736.3342000000002</v>
      </c>
      <c r="V13" s="83">
        <f>'NSW Oct 2023'!AT7</f>
        <v>0</v>
      </c>
      <c r="W13" s="83">
        <f>'NSW Oct 2023'!AU7</f>
        <v>0</v>
      </c>
      <c r="X13" s="83">
        <f>'NSW Oct 2023'!AV7</f>
        <v>0</v>
      </c>
      <c r="Y13" s="83">
        <f>'NSW Oct 2023'!AW7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3396.6674545454543</v>
      </c>
      <c r="AC13" s="243">
        <f t="shared" si="1"/>
        <v>3396.6674545454543</v>
      </c>
      <c r="AD13" s="132">
        <f t="shared" si="2"/>
        <v>3736.3342000000002</v>
      </c>
      <c r="AE13" s="406">
        <f t="shared" si="2"/>
        <v>3736.3342000000002</v>
      </c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20"/>
      <c r="B14" s="130" t="str">
        <f>'NSW Oct 2023'!F8</f>
        <v>Alinta Energy</v>
      </c>
      <c r="C14" s="83" t="str">
        <f>'NSW Oct 2023'!G8</f>
        <v>BusinessDeal</v>
      </c>
      <c r="D14" s="136">
        <f>365*'NSW Oct 2023'!H8/100</f>
        <v>285.56272727272727</v>
      </c>
      <c r="E14" s="264">
        <f>IF('NSW Oct 2023'!AQ8=3,0.5,IF('NSW Oct 2023'!AQ8=2,0.33,0))</f>
        <v>0.5</v>
      </c>
      <c r="F14" s="264">
        <f t="shared" si="3"/>
        <v>0.5</v>
      </c>
      <c r="G14" s="136">
        <f>IF('NSW Oct 2023'!K8="",($C$5*E14/'NSW Oct 2023'!AQ8*'NSW Oct 2023'!W8/100)*'NSW Oct 2023'!AQ8,IF($C$5*E14/'NSW Oct 2023'!AQ8&gt;='NSW Oct 2023'!L8,('NSW Oct 2023'!L8*'NSW Oct 2023'!W8/100)*'NSW Oct 2023'!AQ8,($C$5*E14/'NSW Oct 2023'!AQ8*'NSW Oct 2023'!W8/100)*'NSW Oct 2023'!AQ8))</f>
        <v>158.65199999999999</v>
      </c>
      <c r="H14" s="136">
        <f>IF(AND('NSW Oct 2023'!L8&gt;0,'NSW Oct 2023'!M8&gt;0),IF($C$5*E14/'NSW Oct 2023'!AQ8&lt;'NSW Oct 2023'!L8,0,IF(($C$5*E14/'NSW Oct 2023'!AQ8-'NSW Oct 2023'!L8)&lt;=('NSW Oct 2023'!M8+'NSW Oct 2023'!L8),((($C$5*E14/'NSW Oct 2023'!AQ8-'NSW Oct 2023'!L8)*'NSW Oct 2023'!X8/100))*'NSW Oct 2023'!AQ8,((('NSW Oct 2023'!M8)*'NSW Oct 2023'!X8/100)*'NSW Oct 2023'!AQ8))),0)</f>
        <v>121.41054545454546</v>
      </c>
      <c r="I14" s="136">
        <f>IF(AND('NSW Oct 2023'!M8&gt;0,'NSW Oct 2023'!N8&gt;0),IF($C$5*E14/'NSW Oct 2023'!AQ8&lt;('NSW Oct 2023'!L8+'NSW Oct 2023'!M8),0,IF(($C$5*E14/'NSW Oct 2023'!AQ8-'NSW Oct 2023'!L8+'NSW Oct 2023'!M8)&lt;=('NSW Oct 2023'!L8+'NSW Oct 2023'!M8+'NSW Oct 2023'!N8),((($C$5*E14/'NSW Oct 2023'!AQ8-('NSW Oct 2023'!L8+'NSW Oct 2023'!M8))*'NSW Oct 2023'!Y8/100))*'NSW Oct 2023'!AQ8,('NSW Oct 2023'!N8*'NSW Oct 2023'!Y8/100)* 'NSW Oct 2023'!AQ8)),0)</f>
        <v>286.48500000000001</v>
      </c>
      <c r="J14" s="136">
        <f>IF(AND('NSW Oct 2023'!N8&gt;0,'NSW Oct 2023'!O8&gt;0),IF($C$5*E14/'NSW Oct 2023'!AQ8&lt;('NSW Oct 2023'!L8+'NSW Oct 2023'!M8+'NSW Oct 2023'!N8),0,IF(($C$5*E14/'NSW Oct 2023'!AQ8-'NSW Oct 2023'!L8+'NSW Oct 2023'!M8+'NSW Oct 2023'!N8)&lt;=('NSW Oct 2023'!L8+'NSW Oct 2023'!M8+'NSW Oct 2023'!N8+'NSW Oct 2023'!O8),(($C$5*E14/'NSW Oct 2023'!AQ8-('NSW Oct 2023'!L8+'NSW Oct 2023'!M8+'NSW Oct 2023'!N8))*'NSW Oct 2023'!Z8/100)*'NSW Oct 2023'!AQ8,('NSW Oct 2023'!O8*'NSW Oct 2023'!Z8/100)*'NSW Oct 2023'!AQ8)),0)</f>
        <v>1082.2659090909092</v>
      </c>
      <c r="K14" s="136">
        <f>IF(AND('NSW Oct 2023'!O8&gt;0,'NSW Oct 2023'!P8&gt;0),IF($C$5*E14/'NSW Oct 2023'!AQ8&lt;('NSW Oct 2023'!L8+'NSW Oct 2023'!M8+'NSW Oct 2023'!N8+'NSW Oct 2023'!O8),0,IF(($C$5*E14/'NSW Oct 2023'!AQ8-'NSW Oct 2023'!L8+'NSW Oct 2023'!M8+'NSW Oct 2023'!N8+'NSW Oct 2023'!O8)&lt;=('NSW Oct 2023'!L8+'NSW Oct 2023'!M8+'NSW Oct 2023'!N8+'NSW Oct 2023'!O8+'NSW Oct 2023'!P8),(($C$5*E14/'NSW Oct 2023'!AQ8-('NSW Oct 2023'!L8+'NSW Oct 2023'!M8+'NSW Oct 2023'!N8+'NSW Oct 2023'!O8))*'NSW Oct 2023'!AA8/100)*'NSW Oct 2023'!AQ8,('NSW Oct 2023'!P8*'NSW Oct 2023'!AA8/100)*'NSW Oct 2023'!AQ8)),0)</f>
        <v>0</v>
      </c>
      <c r="L14" s="136">
        <f>IF(AND('NSW Oct 2023'!P8&gt;0,'NSW Oct 2023'!O8&gt;0),IF(($C$5*E14/'NSW Oct 2023'!AQ8&lt;SUM('NSW Oct 2023'!L8:P8)),(0),($C$5*E14/'NSW Oct 2023'!AQ8-SUM('NSW Oct 2023'!L8:P8))*'NSW Oct 2023'!AB8/100)* 'NSW Oct 2023'!AQ8,IF(AND('NSW Oct 2023'!O8&gt;0,'NSW Oct 2023'!P8=""),IF(($C$5*E14/'NSW Oct 2023'!AQ8&lt; SUM('NSW Oct 2023'!L8:O8)),(0),($C$5*E14/'NSW Oct 2023'!AQ8-SUM('NSW Oct 2023'!L8:O8))*'NSW Oct 2023'!AA8/100)* 'NSW Oct 2023'!AQ8,IF(AND('NSW Oct 2023'!N8&gt;0,'NSW Oct 2023'!O8=""),IF(($C$5*E14/'NSW Oct 2023'!AQ8&lt; SUM('NSW Oct 2023'!L8:N8)),(0),($C$5*E14/'NSW Oct 2023'!AQ8-SUM('NSW Oct 2023'!L8:N8))*'NSW Oct 2023'!Z8/100)* 'NSW Oct 2023'!AQ8,IF(AND('NSW Oct 2023'!M8&gt;0,'NSW Oct 2023'!N8=""),IF(($C$5*E14/'NSW Oct 2023'!AQ8&lt;'NSW Oct 2023'!M8+'NSW Oct 2023'!L8),(0),(($C$5*E14/'NSW Oct 2023'!AQ8-('NSW Oct 2023'!M8+'NSW Oct 2023'!L8))*'NSW Oct 2023'!Y8/100))*'NSW Oct 2023'!AQ8,IF(AND('NSW Oct 2023'!L8&gt;0,'NSW Oct 2023'!M8=""&gt;0),IF(($C$5*E14/'NSW Oct 2023'!AQ8&lt;'NSW Oct 2023'!L8),(0),($C$5*E14/'NSW Oct 2023'!AQ8-'NSW Oct 2023'!L8)*'NSW Oct 2023'!X8/100)*'NSW Oct 2023'!AQ8,0)))))</f>
        <v>0</v>
      </c>
      <c r="M14" s="136">
        <f>IF('NSW Oct 2023'!K8="",($C$5*F14/'NSW Oct 2023'!AR8*'NSW Oct 2023'!AC8/100)*'NSW Oct 2023'!AR8,IF($C$5*F14/'NSW Oct 2023'!AR8&gt;='NSW Oct 2023'!L8,('NSW Oct 2023'!L8*'NSW Oct 2023'!AC8/100)*'NSW Oct 2023'!AR8,($C$5*F14/'NSW Oct 2023'!AR8*'NSW Oct 2023'!AC8/100)*'NSW Oct 2023'!AR8))</f>
        <v>158.65199999999999</v>
      </c>
      <c r="N14" s="136">
        <f>IF(AND('NSW Oct 2023'!L8&gt;0,'NSW Oct 2023'!M8&gt;0),IF($C$5*F14/'NSW Oct 2023'!AR8&lt;'NSW Oct 2023'!L8,0,IF(($C$5*F14/'NSW Oct 2023'!AR8-'NSW Oct 2023'!L8)&lt;=('NSW Oct 2023'!M8+'NSW Oct 2023'!L8),((($C$5*F14/'NSW Oct 2023'!AR8-'NSW Oct 2023'!L8)*'NSW Oct 2023'!AD8/100))*'NSW Oct 2023'!AR8,((('NSW Oct 2023'!M8)*'NSW Oct 2023'!AD8/100)*'NSW Oct 2023'!AR8))),0)</f>
        <v>121.41054545454546</v>
      </c>
      <c r="O14" s="136">
        <f>IF(AND('NSW Oct 2023'!M8&gt;0,'NSW Oct 2023'!N8&gt;0),IF($C$5*F14/'NSW Oct 2023'!AR8&lt;('NSW Oct 2023'!L8+'NSW Oct 2023'!M8),0,IF(($C$5*F14/'NSW Oct 2023'!AR8-'NSW Oct 2023'!L8+'NSW Oct 2023'!M8)&lt;=('NSW Oct 2023'!L8+'NSW Oct 2023'!M8+'NSW Oct 2023'!N8),((($C$5*F14/'NSW Oct 2023'!AR8-('NSW Oct 2023'!L8+'NSW Oct 2023'!M8))*'NSW Oct 2023'!AE8/100))*'NSW Oct 2023'!AR8,('NSW Oct 2023'!N8*'NSW Oct 2023'!AE8/100)*'NSW Oct 2023'!AR8)),0)</f>
        <v>286.48500000000001</v>
      </c>
      <c r="P14" s="136">
        <f>IF(AND('NSW Oct 2023'!N8&gt;0,'NSW Oct 2023'!O8&gt;0),IF($C$5*F14/'NSW Oct 2023'!AR8&lt;('NSW Oct 2023'!L8+'NSW Oct 2023'!M8+'NSW Oct 2023'!N8),0,IF(($C$5*F14/'NSW Oct 2023'!AR8-'NSW Oct 2023'!L8+'NSW Oct 2023'!M8+'NSW Oct 2023'!N8)&lt;=('NSW Oct 2023'!L8+'NSW Oct 2023'!M8+'NSW Oct 2023'!N8+'NSW Oct 2023'!O8),(($C$5*F14/'NSW Oct 2023'!AR8-('NSW Oct 2023'!L8+'NSW Oct 2023'!M8+'NSW Oct 2023'!N8))*'NSW Oct 2023'!AF8/100)*'NSW Oct 2023'!AR8,('NSW Oct 2023'!O8*'NSW Oct 2023'!AF8/100)*'NSW Oct 2023'!AR8)),0)</f>
        <v>1082.2659090909092</v>
      </c>
      <c r="Q14" s="136">
        <f>IF(AND('NSW Oct 2023'!P8&gt;0,'NSW Oct 2023'!P8&gt;0),IF($C$5*F14/'NSW Oct 2023'!AR8&lt;('NSW Oct 2023'!L8+'NSW Oct 2023'!M8+'NSW Oct 2023'!N8+'NSW Oct 2023'!O8),0,IF(($C$5*F14/'NSW Oct 2023'!AR8-'NSW Oct 2023'!L8+'NSW Oct 2023'!M8+'NSW Oct 2023'!N8+'NSW Oct 2023'!O8)&lt;=('NSW Oct 2023'!L8+'NSW Oct 2023'!M8+'NSW Oct 2023'!N8+'NSW Oct 2023'!O8+'NSW Oct 2023'!P8),(($C$5*F14/'NSW Oct 2023'!AR8-('NSW Oct 2023'!L8+'NSW Oct 2023'!M8+'NSW Oct 2023'!N8+'NSW Oct 2023'!O8))*'NSW Oct 2023'!AG8/100)*'NSW Oct 2023'!AR8,('NSW Oct 2023'!P8*'NSW Oct 2023'!AG8/100)*'NSW Oct 2023'!AR8)),0)</f>
        <v>0</v>
      </c>
      <c r="R14" s="136">
        <f>IF(AND('NSW Oct 2023'!P8&gt;0,'NSW Oct 2023'!O8&gt;0),IF(($C$5*F14/'NSW Oct 2023'!AR8&lt;SUM('NSW Oct 2023'!L8:P8)),(0),($C$5*F14/'NSW Oct 2023'!AR8-SUM('NSW Oct 2023'!L8:P8))*'NSW Oct 2023'!AB8/100)* 'NSW Oct 2023'!AR8,IF(AND('NSW Oct 2023'!O8&gt;0,'NSW Oct 2023'!P8=""),IF(($C$5*F14/'NSW Oct 2023'!AR8&lt; SUM('NSW Oct 2023'!L8:O8)),(0),($C$5*F14/'NSW Oct 2023'!AR8-SUM('NSW Oct 2023'!L8:O8))*'NSW Oct 2023'!AG8/100)* 'NSW Oct 2023'!AR8,IF(AND('NSW Oct 2023'!N8&gt;0,'NSW Oct 2023'!O8=""),IF(($C$5*F14/'NSW Oct 2023'!AR8&lt; SUM('NSW Oct 2023'!L8:N8)),(0),($C$5*F14/'NSW Oct 2023'!AR8-SUM('NSW Oct 2023'!L8:N8))*'NSW Oct 2023'!AF8/100)* 'NSW Oct 2023'!AR8,IF(AND('NSW Oct 2023'!M8&gt;0,'NSW Oct 2023'!N8=""),IF(($C$5*F14/'NSW Oct 2023'!AR8&lt;'NSW Oct 2023'!M8+'NSW Oct 2023'!L8),(0),(($C$5*F14/'NSW Oct 2023'!AR8-('NSW Oct 2023'!M8+'NSW Oct 2023'!L8))*'NSW Oct 2023'!AE8/100))*'NSW Oct 2023'!AR8,IF(AND('NSW Oct 2023'!L8&gt;0,'NSW Oct 2023'!M8=""&gt;0),IF(($C$5*F14/'NSW Oct 2023'!AR8&lt;'NSW Oct 2023'!L8),(0),($C$5*F14/'NSW Oct 2023'!AR8-'NSW Oct 2023'!L8)*'NSW Oct 2023'!AD8/100)*'NSW Oct 2023'!AR8,0)))))</f>
        <v>0</v>
      </c>
      <c r="S14" s="234">
        <f t="shared" ref="S14" si="9">SUM(G14:R14)</f>
        <v>3297.6269090909091</v>
      </c>
      <c r="T14" s="243">
        <f t="shared" si="5"/>
        <v>3583.1896363636365</v>
      </c>
      <c r="U14" s="132">
        <f t="shared" si="6"/>
        <v>3941.5086000000006</v>
      </c>
      <c r="V14" s="83">
        <f>'NSW Oct 2023'!AT8</f>
        <v>0</v>
      </c>
      <c r="W14" s="83">
        <f>'NSW Oct 2023'!AU8</f>
        <v>0</v>
      </c>
      <c r="X14" s="83">
        <f>'NSW Oct 2023'!AV8</f>
        <v>0</v>
      </c>
      <c r="Y14" s="83">
        <f>'NSW Oct 2023'!AW8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3583.1896363636365</v>
      </c>
      <c r="AC14" s="243">
        <f t="shared" si="1"/>
        <v>3583.1896363636365</v>
      </c>
      <c r="AD14" s="132">
        <f t="shared" si="2"/>
        <v>3941.5086000000006</v>
      </c>
      <c r="AE14" s="406">
        <f t="shared" si="2"/>
        <v>3941.5086000000006</v>
      </c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22"/>
      <c r="B15" s="150" t="str">
        <f>'NSW Oct 2023'!F9</f>
        <v>Powershop</v>
      </c>
      <c r="C15" s="154" t="str">
        <f>'NSW Oct 2023'!G9</f>
        <v>Carbon Neutral</v>
      </c>
      <c r="D15" s="155">
        <f>365*'NSW Oct 2023'!H9/100</f>
        <v>281.05</v>
      </c>
      <c r="E15" s="265">
        <f>IF('NSW Oct 2023'!AQ9=3,0.5,IF('NSW Oct 2023'!AQ9=2,0.33,0))</f>
        <v>0.5</v>
      </c>
      <c r="F15" s="265">
        <f t="shared" si="3"/>
        <v>0.5</v>
      </c>
      <c r="G15" s="155">
        <f>IF('NSW Oct 2023'!K9="",($C$5*E15/'NSW Oct 2023'!AQ9*'NSW Oct 2023'!W9/100)*'NSW Oct 2023'!AQ9,IF($C$5*E15/'NSW Oct 2023'!AQ9&gt;='NSW Oct 2023'!L9,('NSW Oct 2023'!L9*'NSW Oct 2023'!W9/100)*'NSW Oct 2023'!AQ9,($C$5*E15/'NSW Oct 2023'!AQ9*'NSW Oct 2023'!W9/100)*'NSW Oct 2023'!AQ9))</f>
        <v>1727.2727272727273</v>
      </c>
      <c r="H15" s="155">
        <f>IF(AND('NSW Oct 2023'!L9&gt;0,'NSW Oct 2023'!M9&gt;0),IF($C$5*E15/'NSW Oct 2023'!AQ9&lt;'NSW Oct 2023'!L9,0,IF(($C$5*E15/'NSW Oct 2023'!AQ9-'NSW Oct 2023'!L9)&lt;=('NSW Oct 2023'!M9+'NSW Oct 2023'!L9),((($C$5*E15/'NSW Oct 2023'!AQ9-'NSW Oct 2023'!L9)*'NSW Oct 2023'!X9/100))*'NSW Oct 2023'!AQ9,((('NSW Oct 2023'!M9)*'NSW Oct 2023'!X9/100)*'NSW Oct 2023'!AQ9))),0)</f>
        <v>0</v>
      </c>
      <c r="I15" s="155">
        <f>IF(AND('NSW Oct 2023'!M9&gt;0,'NSW Oct 2023'!N9&gt;0),IF($C$5*E15/'NSW Oct 2023'!AQ9&lt;('NSW Oct 2023'!L9+'NSW Oct 2023'!M9),0,IF(($C$5*E15/'NSW Oct 2023'!AQ9-'NSW Oct 2023'!L9+'NSW Oct 2023'!M9)&lt;=('NSW Oct 2023'!L9+'NSW Oct 2023'!M9+'NSW Oct 2023'!N9),((($C$5*E15/'NSW Oct 2023'!AQ9-('NSW Oct 2023'!L9+'NSW Oct 2023'!M9))*'NSW Oct 2023'!Y9/100))*'NSW Oct 2023'!AQ9,('NSW Oct 2023'!N9*'NSW Oct 2023'!Y9/100)* 'NSW Oct 2023'!AQ9)),0)</f>
        <v>0</v>
      </c>
      <c r="J15" s="155">
        <f>IF(AND('NSW Oct 2023'!N9&gt;0,'NSW Oct 2023'!O9&gt;0),IF($C$5*E15/'NSW Oct 2023'!AQ9&lt;('NSW Oct 2023'!L9+'NSW Oct 2023'!M9+'NSW Oct 2023'!N9),0,IF(($C$5*E15/'NSW Oct 2023'!AQ9-'NSW Oct 2023'!L9+'NSW Oct 2023'!M9+'NSW Oct 2023'!N9)&lt;=('NSW Oct 2023'!L9+'NSW Oct 2023'!M9+'NSW Oct 2023'!N9+'NSW Oct 2023'!O9),(($C$5*E15/'NSW Oct 2023'!AQ9-('NSW Oct 2023'!L9+'NSW Oct 2023'!M9+'NSW Oct 2023'!N9))*'NSW Oct 2023'!Z9/100)*'NSW Oct 2023'!AQ9,('NSW Oct 2023'!O9*'NSW Oct 2023'!Z9/100)*'NSW Oct 2023'!AQ9)),0)</f>
        <v>0</v>
      </c>
      <c r="K15" s="155">
        <f>IF(AND('NSW Oct 2023'!O9&gt;0,'NSW Oct 2023'!P9&gt;0),IF($C$5*E15/'NSW Oct 2023'!AQ9&lt;('NSW Oct 2023'!L9+'NSW Oct 2023'!M9+'NSW Oct 2023'!N9+'NSW Oct 2023'!O9),0,IF(($C$5*E15/'NSW Oct 2023'!AQ9-'NSW Oct 2023'!L9+'NSW Oct 2023'!M9+'NSW Oct 2023'!N9+'NSW Oct 2023'!O9)&lt;=('NSW Oct 2023'!L9+'NSW Oct 2023'!M9+'NSW Oct 2023'!N9+'NSW Oct 2023'!O9+'NSW Oct 2023'!P9),(($C$5*E15/'NSW Oct 2023'!AQ9-('NSW Oct 2023'!L9+'NSW Oct 2023'!M9+'NSW Oct 2023'!N9+'NSW Oct 2023'!O9))*'NSW Oct 2023'!AA9/100)*'NSW Oct 2023'!AQ9,('NSW Oct 2023'!P9*'NSW Oct 2023'!AA9/100)*'NSW Oct 2023'!AQ9)),0)</f>
        <v>0</v>
      </c>
      <c r="L15" s="155">
        <f>IF(AND('NSW Oct 2023'!P9&gt;0,'NSW Oct 2023'!O9&gt;0),IF(($C$5*E15/'NSW Oct 2023'!AQ9&lt;SUM('NSW Oct 2023'!L9:P9)),(0),($C$5*E15/'NSW Oct 2023'!AQ9-SUM('NSW Oct 2023'!L9:P9))*'NSW Oct 2023'!AB9/100)* 'NSW Oct 2023'!AQ9,IF(AND('NSW Oct 2023'!O9&gt;0,'NSW Oct 2023'!P9=""),IF(($C$5*E15/'NSW Oct 2023'!AQ9&lt; SUM('NSW Oct 2023'!L9:O9)),(0),($C$5*E15/'NSW Oct 2023'!AQ9-SUM('NSW Oct 2023'!L9:O9))*'NSW Oct 2023'!AA9/100)* 'NSW Oct 2023'!AQ9,IF(AND('NSW Oct 2023'!N9&gt;0,'NSW Oct 2023'!O9=""),IF(($C$5*E15/'NSW Oct 2023'!AQ9&lt; SUM('NSW Oct 2023'!L9:N9)),(0),($C$5*E15/'NSW Oct 2023'!AQ9-SUM('NSW Oct 2023'!L9:N9))*'NSW Oct 2023'!Z9/100)* 'NSW Oct 2023'!AQ9,IF(AND('NSW Oct 2023'!M9&gt;0,'NSW Oct 2023'!N9=""),IF(($C$5*E15/'NSW Oct 2023'!AQ9&lt;'NSW Oct 2023'!M9+'NSW Oct 2023'!L9),(0),(($C$5*E15/'NSW Oct 2023'!AQ9-('NSW Oct 2023'!M9+'NSW Oct 2023'!L9))*'NSW Oct 2023'!Y9/100))*'NSW Oct 2023'!AQ9,IF(AND('NSW Oct 2023'!L9&gt;0,'NSW Oct 2023'!M9=""&gt;0),IF(($C$5*E15/'NSW Oct 2023'!AQ9&lt;'NSW Oct 2023'!L9),(0),($C$5*E15/'NSW Oct 2023'!AQ9-'NSW Oct 2023'!L9)*'NSW Oct 2023'!X9/100)*'NSW Oct 2023'!AQ9,0)))))</f>
        <v>0</v>
      </c>
      <c r="M15" s="155">
        <f>IF('NSW Oct 2023'!K9="",($C$5*F15/'NSW Oct 2023'!AR9*'NSW Oct 2023'!AC9/100)*'NSW Oct 2023'!AR9,IF($C$5*F15/'NSW Oct 2023'!AR9&gt;='NSW Oct 2023'!L9,('NSW Oct 2023'!L9*'NSW Oct 2023'!AC9/100)*'NSW Oct 2023'!AR9,($C$5*F15/'NSW Oct 2023'!AR9*'NSW Oct 2023'!AC9/100)*'NSW Oct 2023'!AR9))</f>
        <v>1727.2727272727273</v>
      </c>
      <c r="N15" s="155">
        <f>IF(AND('NSW Oct 2023'!L9&gt;0,'NSW Oct 2023'!M9&gt;0),IF($C$5*F15/'NSW Oct 2023'!AR9&lt;'NSW Oct 2023'!L9,0,IF(($C$5*F15/'NSW Oct 2023'!AR9-'NSW Oct 2023'!L9)&lt;=('NSW Oct 2023'!M9+'NSW Oct 2023'!L9),((($C$5*F15/'NSW Oct 2023'!AR9-'NSW Oct 2023'!L9)*'NSW Oct 2023'!AD9/100))*'NSW Oct 2023'!AR9,((('NSW Oct 2023'!M9)*'NSW Oct 2023'!AD9/100)*'NSW Oct 2023'!AR9))),0)</f>
        <v>0</v>
      </c>
      <c r="O15" s="155">
        <f>IF(AND('NSW Oct 2023'!M9&gt;0,'NSW Oct 2023'!N9&gt;0),IF($C$5*F15/'NSW Oct 2023'!AR9&lt;('NSW Oct 2023'!L9+'NSW Oct 2023'!M9),0,IF(($C$5*F15/'NSW Oct 2023'!AR9-'NSW Oct 2023'!L9+'NSW Oct 2023'!M9)&lt;=('NSW Oct 2023'!L9+'NSW Oct 2023'!M9+'NSW Oct 2023'!N9),((($C$5*F15/'NSW Oct 2023'!AR9-('NSW Oct 2023'!L9+'NSW Oct 2023'!M9))*'NSW Oct 2023'!AE9/100))*'NSW Oct 2023'!AR9,('NSW Oct 2023'!N9*'NSW Oct 2023'!AE9/100)*'NSW Oct 2023'!AR9)),0)</f>
        <v>0</v>
      </c>
      <c r="P15" s="155">
        <f>IF(AND('NSW Oct 2023'!N9&gt;0,'NSW Oct 2023'!O9&gt;0),IF($C$5*F15/'NSW Oct 2023'!AR9&lt;('NSW Oct 2023'!L9+'NSW Oct 2023'!M9+'NSW Oct 2023'!N9),0,IF(($C$5*F15/'NSW Oct 2023'!AR9-'NSW Oct 2023'!L9+'NSW Oct 2023'!M9+'NSW Oct 2023'!N9)&lt;=('NSW Oct 2023'!L9+'NSW Oct 2023'!M9+'NSW Oct 2023'!N9+'NSW Oct 2023'!O9),(($C$5*F15/'NSW Oct 2023'!AR9-('NSW Oct 2023'!L9+'NSW Oct 2023'!M9+'NSW Oct 2023'!N9))*'NSW Oct 2023'!AF9/100)*'NSW Oct 2023'!AR9,('NSW Oct 2023'!O9*'NSW Oct 2023'!AF9/100)*'NSW Oct 2023'!AR9)),0)</f>
        <v>0</v>
      </c>
      <c r="Q15" s="155">
        <f>IF(AND('NSW Oct 2023'!P9&gt;0,'NSW Oct 2023'!P9&gt;0),IF($C$5*F15/'NSW Oct 2023'!AR9&lt;('NSW Oct 2023'!L9+'NSW Oct 2023'!M9+'NSW Oct 2023'!N9+'NSW Oct 2023'!O9),0,IF(($C$5*F15/'NSW Oct 2023'!AR9-'NSW Oct 2023'!L9+'NSW Oct 2023'!M9+'NSW Oct 2023'!N9+'NSW Oct 2023'!O9)&lt;=('NSW Oct 2023'!L9+'NSW Oct 2023'!M9+'NSW Oct 2023'!N9+'NSW Oct 2023'!O9+'NSW Oct 2023'!P9),(($C$5*F15/'NSW Oct 2023'!AR9-('NSW Oct 2023'!L9+'NSW Oct 2023'!M9+'NSW Oct 2023'!N9+'NSW Oct 2023'!O9))*'NSW Oct 2023'!AG9/100)*'NSW Oct 2023'!AR9,('NSW Oct 2023'!P9*'NSW Oct 2023'!AG9/100)*'NSW Oct 2023'!AR9)),0)</f>
        <v>0</v>
      </c>
      <c r="R15" s="155">
        <f>IF(AND('NSW Oct 2023'!P9&gt;0,'NSW Oct 2023'!O9&gt;0),IF(($C$5*F15/'NSW Oct 2023'!AR9&lt;SUM('NSW Oct 2023'!L9:P9)),(0),($C$5*F15/'NSW Oct 2023'!AR9-SUM('NSW Oct 2023'!L9:P9))*'NSW Oct 2023'!AB9/100)* 'NSW Oct 2023'!AR9,IF(AND('NSW Oct 2023'!O9&gt;0,'NSW Oct 2023'!P9=""),IF(($C$5*F15/'NSW Oct 2023'!AR9&lt; SUM('NSW Oct 2023'!L9:O9)),(0),($C$5*F15/'NSW Oct 2023'!AR9-SUM('NSW Oct 2023'!L9:O9))*'NSW Oct 2023'!AG9/100)* 'NSW Oct 2023'!AR9,IF(AND('NSW Oct 2023'!N9&gt;0,'NSW Oct 2023'!O9=""),IF(($C$5*F15/'NSW Oct 2023'!AR9&lt; SUM('NSW Oct 2023'!L9:N9)),(0),($C$5*F15/'NSW Oct 2023'!AR9-SUM('NSW Oct 2023'!L9:N9))*'NSW Oct 2023'!AF9/100)* 'NSW Oct 2023'!AR9,IF(AND('NSW Oct 2023'!M9&gt;0,'NSW Oct 2023'!N9=""),IF(($C$5*F15/'NSW Oct 2023'!AR9&lt;'NSW Oct 2023'!M9+'NSW Oct 2023'!L9),(0),(($C$5*F15/'NSW Oct 2023'!AR9-('NSW Oct 2023'!M9+'NSW Oct 2023'!L9))*'NSW Oct 2023'!AE9/100))*'NSW Oct 2023'!AR9,IF(AND('NSW Oct 2023'!L9&gt;0,'NSW Oct 2023'!M9=""&gt;0),IF(($C$5*F15/'NSW Oct 2023'!AR9&lt;'NSW Oct 2023'!L9),(0),($C$5*F15/'NSW Oct 2023'!AR9-'NSW Oct 2023'!L9)*'NSW Oct 2023'!AD9/100)*'NSW Oct 2023'!AR9,0)))))</f>
        <v>0</v>
      </c>
      <c r="S15" s="273">
        <f t="shared" ref="S15" si="10">SUM(G15:R15)</f>
        <v>3454.5454545454545</v>
      </c>
      <c r="T15" s="268">
        <f t="shared" si="5"/>
        <v>3735.5954545454547</v>
      </c>
      <c r="U15" s="151">
        <f t="shared" si="6"/>
        <v>4109.1550000000007</v>
      </c>
      <c r="V15" s="154">
        <f>'NSW Oct 2023'!AT9</f>
        <v>0</v>
      </c>
      <c r="W15" s="154">
        <f>'NSW Oct 2023'!AU9</f>
        <v>0</v>
      </c>
      <c r="X15" s="154">
        <f>'NSW Oct 2023'!AV9</f>
        <v>0</v>
      </c>
      <c r="Y15" s="154">
        <f>'NSW Oct 2023'!AW9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3735.5954545454547</v>
      </c>
      <c r="AC15" s="268">
        <f t="shared" si="1"/>
        <v>3735.5954545454547</v>
      </c>
      <c r="AD15" s="151">
        <f t="shared" si="2"/>
        <v>4109.1550000000007</v>
      </c>
      <c r="AE15" s="407">
        <f t="shared" si="2"/>
        <v>4109.1550000000007</v>
      </c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20" t="str">
        <f>'NSW Oct 2023'!D10</f>
        <v xml:space="preserve">ActewAGL Queanbeyan </v>
      </c>
      <c r="B16" s="130" t="str">
        <f>'NSW Oct 2023'!F10</f>
        <v>ActewAGL</v>
      </c>
      <c r="C16" s="83" t="str">
        <f>'NSW Oct 2023'!G10</f>
        <v>Business plan</v>
      </c>
      <c r="D16" s="136">
        <f>365*'NSW Oct 2023'!H10/100</f>
        <v>375.94999999999993</v>
      </c>
      <c r="E16" s="264">
        <f>IF('NSW Oct 2023'!AQ10=3,0.5,IF('NSW Oct 2023'!AQ10=2,0.33,0))</f>
        <v>0.5</v>
      </c>
      <c r="F16" s="264">
        <f t="shared" si="3"/>
        <v>0.5</v>
      </c>
      <c r="G16" s="136">
        <f>IF('NSW Oct 2023'!K10="",($C$5*E16/'NSW Oct 2023'!AQ10*'NSW Oct 2023'!W10/100)*'NSW Oct 2023'!AQ10,IF($C$5*E16/'NSW Oct 2023'!AQ10&gt;='NSW Oct 2023'!L10,('NSW Oct 2023'!L10*'NSW Oct 2023'!W10/100)*'NSW Oct 2023'!AQ10,($C$5*E16/'NSW Oct 2023'!AQ10*'NSW Oct 2023'!W10/100)*'NSW Oct 2023'!AQ10))</f>
        <v>258.29999999999995</v>
      </c>
      <c r="H16" s="136">
        <f>IF(AND('NSW Oct 2023'!L10&gt;0,'NSW Oct 2023'!M10&gt;0),IF($C$5*E16/'NSW Oct 2023'!AQ10&lt;'NSW Oct 2023'!L10,0,IF(($C$5*E16/'NSW Oct 2023'!AQ10-'NSW Oct 2023'!L10)&lt;=('NSW Oct 2023'!M10+'NSW Oct 2023'!L10),((($C$5*E16/'NSW Oct 2023'!AQ10-'NSW Oct 2023'!L10)*'NSW Oct 2023'!X10/100))*'NSW Oct 2023'!AQ10,((('NSW Oct 2023'!M10)*'NSW Oct 2023'!X10/100)*'NSW Oct 2023'!AQ10))),0)</f>
        <v>1344.4672727272728</v>
      </c>
      <c r="I16" s="136">
        <f>IF(AND('NSW Oct 2023'!M10&gt;0,'NSW Oct 2023'!N10&gt;0),IF($C$5*E16/'NSW Oct 2023'!AQ10&lt;('NSW Oct 2023'!L10+'NSW Oct 2023'!M10),0,IF(($C$5*E16/'NSW Oct 2023'!AQ10-'NSW Oct 2023'!L10+'NSW Oct 2023'!M10)&lt;=('NSW Oct 2023'!L10+'NSW Oct 2023'!M10+'NSW Oct 2023'!N10),((($C$5*E16/'NSW Oct 2023'!AQ10-('NSW Oct 2023'!L10+'NSW Oct 2023'!M10))*'NSW Oct 2023'!Y10/100))*'NSW Oct 2023'!AQ10,('NSW Oct 2023'!N10*'NSW Oct 2023'!Y10/100)* 'NSW Oct 2023'!AQ10)),0)</f>
        <v>0</v>
      </c>
      <c r="J16" s="136">
        <f>IF(AND('NSW Oct 2023'!N10&gt;0,'NSW Oct 2023'!O10&gt;0),IF($C$5*E16/'NSW Oct 2023'!AQ10&lt;('NSW Oct 2023'!L10+'NSW Oct 2023'!M10+'NSW Oct 2023'!N10),0,IF(($C$5*E16/'NSW Oct 2023'!AQ10-'NSW Oct 2023'!L10+'NSW Oct 2023'!M10+'NSW Oct 2023'!N10)&lt;=('NSW Oct 2023'!L10+'NSW Oct 2023'!M10+'NSW Oct 2023'!N10+'NSW Oct 2023'!O10),(($C$5*E16/'NSW Oct 2023'!AQ10-('NSW Oct 2023'!L10+'NSW Oct 2023'!M10+'NSW Oct 2023'!N10))*'NSW Oct 2023'!Z10/100)*'NSW Oct 2023'!AQ10,('NSW Oct 2023'!O10*'NSW Oct 2023'!Z10/100)*'NSW Oct 2023'!AQ10)),0)</f>
        <v>0</v>
      </c>
      <c r="K16" s="136">
        <f>IF(AND('NSW Oct 2023'!O10&gt;0,'NSW Oct 2023'!P10&gt;0),IF($C$5*E16/'NSW Oct 2023'!AQ10&lt;('NSW Oct 2023'!L10+'NSW Oct 2023'!M10+'NSW Oct 2023'!N10+'NSW Oct 2023'!O10),0,IF(($C$5*E16/'NSW Oct 2023'!AQ10-'NSW Oct 2023'!L10+'NSW Oct 2023'!M10+'NSW Oct 2023'!N10+'NSW Oct 2023'!O10)&lt;=('NSW Oct 2023'!L10+'NSW Oct 2023'!M10+'NSW Oct 2023'!N10+'NSW Oct 2023'!O10+'NSW Oct 2023'!P10),(($C$5*E16/'NSW Oct 2023'!AQ10-('NSW Oct 2023'!L10+'NSW Oct 2023'!M10+'NSW Oct 2023'!N10+'NSW Oct 2023'!O10))*'NSW Oct 2023'!AA10/100)*'NSW Oct 2023'!AQ10,('NSW Oct 2023'!P10*'NSW Oct 2023'!AA10/100)*'NSW Oct 2023'!AQ10)),0)</f>
        <v>0</v>
      </c>
      <c r="L16" s="136">
        <f>IF(AND('NSW Oct 2023'!P10&gt;0,'NSW Oct 2023'!O10&gt;0),IF(($C$5*E16/'NSW Oct 2023'!AQ10&lt;SUM('NSW Oct 2023'!L10:P10)),(0),($C$5*E16/'NSW Oct 2023'!AQ10-SUM('NSW Oct 2023'!L10:P10))*'NSW Oct 2023'!AB10/100)* 'NSW Oct 2023'!AQ10,IF(AND('NSW Oct 2023'!O10&gt;0,'NSW Oct 2023'!P10=""),IF(($C$5*E16/'NSW Oct 2023'!AQ10&lt; SUM('NSW Oct 2023'!L10:O10)),(0),($C$5*E16/'NSW Oct 2023'!AQ10-SUM('NSW Oct 2023'!L10:O10))*'NSW Oct 2023'!AA10/100)* 'NSW Oct 2023'!AQ10,IF(AND('NSW Oct 2023'!N10&gt;0,'NSW Oct 2023'!O10=""),IF(($C$5*E16/'NSW Oct 2023'!AQ10&lt; SUM('NSW Oct 2023'!L10:N10)),(0),($C$5*E16/'NSW Oct 2023'!AQ10-SUM('NSW Oct 2023'!L10:N10))*'NSW Oct 2023'!Z10/100)* 'NSW Oct 2023'!AQ10,IF(AND('NSW Oct 2023'!M10&gt;0,'NSW Oct 2023'!N10=""),IF(($C$5*E16/'NSW Oct 2023'!AQ10&lt;'NSW Oct 2023'!M10+'NSW Oct 2023'!L10),(0),(($C$5*E16/'NSW Oct 2023'!AQ10-('NSW Oct 2023'!M10+'NSW Oct 2023'!L10))*'NSW Oct 2023'!Y10/100))*'NSW Oct 2023'!AQ10,IF(AND('NSW Oct 2023'!L10&gt;0,'NSW Oct 2023'!M10=""&gt;0),IF(($C$5*E16/'NSW Oct 2023'!AQ10&lt;'NSW Oct 2023'!L10),(0),($C$5*E16/'NSW Oct 2023'!AQ10-'NSW Oct 2023'!L10)*'NSW Oct 2023'!X10/100)*'NSW Oct 2023'!AQ10,0)))))</f>
        <v>0</v>
      </c>
      <c r="M16" s="136">
        <f>IF('NSW Oct 2023'!K10="",($C$5*F16/'NSW Oct 2023'!AR10*'NSW Oct 2023'!AC10/100)*'NSW Oct 2023'!AR10,IF($C$5*F16/'NSW Oct 2023'!AR10&gt;='NSW Oct 2023'!L10,('NSW Oct 2023'!L10*'NSW Oct 2023'!AC10/100)*'NSW Oct 2023'!AR10,($C$5*F16/'NSW Oct 2023'!AR10*'NSW Oct 2023'!AC10/100)*'NSW Oct 2023'!AR10))</f>
        <v>258.29999999999995</v>
      </c>
      <c r="N16" s="136">
        <f>IF(AND('NSW Oct 2023'!L10&gt;0,'NSW Oct 2023'!M10&gt;0),IF($C$5*F16/'NSW Oct 2023'!AR10&lt;'NSW Oct 2023'!L10,0,IF(($C$5*F16/'NSW Oct 2023'!AR10-'NSW Oct 2023'!L10)&lt;=('NSW Oct 2023'!M10+'NSW Oct 2023'!L10),((($C$5*F16/'NSW Oct 2023'!AR10-'NSW Oct 2023'!L10)*'NSW Oct 2023'!AD10/100))*'NSW Oct 2023'!AR10,((('NSW Oct 2023'!M10)*'NSW Oct 2023'!AD10/100)*'NSW Oct 2023'!AR10))),0)</f>
        <v>1344.4672727272728</v>
      </c>
      <c r="O16" s="136">
        <f>IF(AND('NSW Oct 2023'!M10&gt;0,'NSW Oct 2023'!N10&gt;0),IF($C$5*F16/'NSW Oct 2023'!AR10&lt;('NSW Oct 2023'!L10+'NSW Oct 2023'!M10),0,IF(($C$5*F16/'NSW Oct 2023'!AR10-'NSW Oct 2023'!L10+'NSW Oct 2023'!M10)&lt;=('NSW Oct 2023'!L10+'NSW Oct 2023'!M10+'NSW Oct 2023'!N10),((($C$5*F16/'NSW Oct 2023'!AR10-('NSW Oct 2023'!L10+'NSW Oct 2023'!M10))*'NSW Oct 2023'!AE10/100))*'NSW Oct 2023'!AR10,('NSW Oct 2023'!N10*'NSW Oct 2023'!AE10/100)*'NSW Oct 2023'!AR10)),0)</f>
        <v>0</v>
      </c>
      <c r="P16" s="136">
        <f>IF(AND('NSW Oct 2023'!N10&gt;0,'NSW Oct 2023'!O10&gt;0),IF($C$5*F16/'NSW Oct 2023'!AR10&lt;('NSW Oct 2023'!L10+'NSW Oct 2023'!M10+'NSW Oct 2023'!N10),0,IF(($C$5*F16/'NSW Oct 2023'!AR10-'NSW Oct 2023'!L10+'NSW Oct 2023'!M10+'NSW Oct 2023'!N10)&lt;=('NSW Oct 2023'!L10+'NSW Oct 2023'!M10+'NSW Oct 2023'!N10+'NSW Oct 2023'!O10),(($C$5*F16/'NSW Oct 2023'!AR10-('NSW Oct 2023'!L10+'NSW Oct 2023'!M10+'NSW Oct 2023'!N10))*'NSW Oct 2023'!AF10/100)*'NSW Oct 2023'!AR10,('NSW Oct 2023'!O10*'NSW Oct 2023'!AF10/100)*'NSW Oct 2023'!AR10)),0)</f>
        <v>0</v>
      </c>
      <c r="Q16" s="136">
        <f>IF(AND('NSW Oct 2023'!P10&gt;0,'NSW Oct 2023'!P10&gt;0),IF($C$5*F16/'NSW Oct 2023'!AR10&lt;('NSW Oct 2023'!L10+'NSW Oct 2023'!M10+'NSW Oct 2023'!N10+'NSW Oct 2023'!O10),0,IF(($C$5*F16/'NSW Oct 2023'!AR10-'NSW Oct 2023'!L10+'NSW Oct 2023'!M10+'NSW Oct 2023'!N10+'NSW Oct 2023'!O10)&lt;=('NSW Oct 2023'!L10+'NSW Oct 2023'!M10+'NSW Oct 2023'!N10+'NSW Oct 2023'!O10+'NSW Oct 2023'!P10),(($C$5*F16/'NSW Oct 2023'!AR10-('NSW Oct 2023'!L10+'NSW Oct 2023'!M10+'NSW Oct 2023'!N10+'NSW Oct 2023'!O10))*'NSW Oct 2023'!AG10/100)*'NSW Oct 2023'!AR10,('NSW Oct 2023'!P10*'NSW Oct 2023'!AG10/100)*'NSW Oct 2023'!AR10)),0)</f>
        <v>0</v>
      </c>
      <c r="R16" s="136">
        <f>IF(AND('NSW Oct 2023'!P10&gt;0,'NSW Oct 2023'!O10&gt;0),IF(($C$5*F16/'NSW Oct 2023'!AR10&lt;SUM('NSW Oct 2023'!L10:P10)),(0),($C$5*F16/'NSW Oct 2023'!AR10-SUM('NSW Oct 2023'!L10:P10))*'NSW Oct 2023'!AB10/100)* 'NSW Oct 2023'!AR10,IF(AND('NSW Oct 2023'!O10&gt;0,'NSW Oct 2023'!P10=""),IF(($C$5*F16/'NSW Oct 2023'!AR10&lt; SUM('NSW Oct 2023'!L10:O10)),(0),($C$5*F16/'NSW Oct 2023'!AR10-SUM('NSW Oct 2023'!L10:O10))*'NSW Oct 2023'!AG10/100)* 'NSW Oct 2023'!AR10,IF(AND('NSW Oct 2023'!N10&gt;0,'NSW Oct 2023'!O10=""),IF(($C$5*F16/'NSW Oct 2023'!AR10&lt; SUM('NSW Oct 2023'!L10:N10)),(0),($C$5*F16/'NSW Oct 2023'!AR10-SUM('NSW Oct 2023'!L10:N10))*'NSW Oct 2023'!AF10/100)* 'NSW Oct 2023'!AR10,IF(AND('NSW Oct 2023'!M10&gt;0,'NSW Oct 2023'!N10=""),IF(($C$5*F16/'NSW Oct 2023'!AR10&lt;'NSW Oct 2023'!M10+'NSW Oct 2023'!L10),(0),(($C$5*F16/'NSW Oct 2023'!AR10-('NSW Oct 2023'!M10+'NSW Oct 2023'!L10))*'NSW Oct 2023'!AE10/100))*'NSW Oct 2023'!AR10,IF(AND('NSW Oct 2023'!L10&gt;0,'NSW Oct 2023'!M10=""&gt;0),IF(($C$5*F16/'NSW Oct 2023'!AR10&lt;'NSW Oct 2023'!L10),(0),($C$5*F16/'NSW Oct 2023'!AR10-'NSW Oct 2023'!L10)*'NSW Oct 2023'!AD10/100)*'NSW Oct 2023'!AR10,0)))))</f>
        <v>0</v>
      </c>
      <c r="S16" s="234">
        <f t="shared" si="4"/>
        <v>3205.5345454545454</v>
      </c>
      <c r="T16" s="243">
        <f t="shared" si="5"/>
        <v>3581.4845454545452</v>
      </c>
      <c r="U16" s="132">
        <f t="shared" si="6"/>
        <v>3939.6330000000003</v>
      </c>
      <c r="V16" s="83">
        <f>'NSW Oct 2023'!AT10</f>
        <v>0</v>
      </c>
      <c r="W16" s="83">
        <f>'NSW Oct 2023'!AU10</f>
        <v>10</v>
      </c>
      <c r="X16" s="83">
        <f>'NSW Oct 2023'!AV10</f>
        <v>0</v>
      </c>
      <c r="Y16" s="83">
        <f>'NSW Oct 2023'!AW10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3260.9310909090909</v>
      </c>
      <c r="AC16" s="243">
        <f t="shared" si="1"/>
        <v>3260.9310909090909</v>
      </c>
      <c r="AD16" s="132">
        <f t="shared" si="2"/>
        <v>3587.0242000000003</v>
      </c>
      <c r="AE16" s="406">
        <f t="shared" si="2"/>
        <v>3587.0242000000003</v>
      </c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20"/>
      <c r="B17" s="130" t="str">
        <f>'NSW Oct 2023'!F11</f>
        <v>EnergyAustralia</v>
      </c>
      <c r="C17" s="83" t="str">
        <f>'NSW Oct 2023'!G11</f>
        <v>Business Balance Plan</v>
      </c>
      <c r="D17" s="136">
        <f>365*'NSW Oct 2023'!H11/100</f>
        <v>319.73999999999995</v>
      </c>
      <c r="E17" s="264">
        <f>IF('NSW Oct 2023'!AQ11=3,0.5,IF('NSW Oct 2023'!AQ11=2,0.33,0))</f>
        <v>0.5</v>
      </c>
      <c r="F17" s="264">
        <f t="shared" si="3"/>
        <v>0.5</v>
      </c>
      <c r="G17" s="136">
        <f>IF('NSW Oct 2023'!K11="",($C$5*E17/'NSW Oct 2023'!AQ11*'NSW Oct 2023'!W11/100)*'NSW Oct 2023'!AQ11,IF($C$5*E17/'NSW Oct 2023'!AQ11&gt;='NSW Oct 2023'!L11,('NSW Oct 2023'!L11*'NSW Oct 2023'!W11/100)*'NSW Oct 2023'!AQ11,($C$5*E17/'NSW Oct 2023'!AQ11*'NSW Oct 2023'!W11/100)*'NSW Oct 2023'!AQ11))</f>
        <v>295.20000000000005</v>
      </c>
      <c r="H17" s="136">
        <f>IF(AND('NSW Oct 2023'!L11&gt;0,'NSW Oct 2023'!M11&gt;0),IF($C$5*E17/'NSW Oct 2023'!AQ11&lt;'NSW Oct 2023'!L11,0,IF(($C$5*E17/'NSW Oct 2023'!AQ11-'NSW Oct 2023'!L11)&lt;=('NSW Oct 2023'!M11+'NSW Oct 2023'!L11),((($C$5*E17/'NSW Oct 2023'!AQ11-'NSW Oct 2023'!L11)*'NSW Oct 2023'!X11/100))*'NSW Oct 2023'!AQ11,((('NSW Oct 2023'!M11)*'NSW Oct 2023'!X11/100)*'NSW Oct 2023'!AQ11))),0)</f>
        <v>1592.4381818181819</v>
      </c>
      <c r="I17" s="136">
        <f>IF(AND('NSW Oct 2023'!M11&gt;0,'NSW Oct 2023'!N11&gt;0),IF($C$5*E17/'NSW Oct 2023'!AQ11&lt;('NSW Oct 2023'!L11+'NSW Oct 2023'!M11),0,IF(($C$5*E17/'NSW Oct 2023'!AQ11-'NSW Oct 2023'!L11+'NSW Oct 2023'!M11)&lt;=('NSW Oct 2023'!L11+'NSW Oct 2023'!M11+'NSW Oct 2023'!N11),((($C$5*E17/'NSW Oct 2023'!AQ11-('NSW Oct 2023'!L11+'NSW Oct 2023'!M11))*'NSW Oct 2023'!Y11/100))*'NSW Oct 2023'!AQ11,('NSW Oct 2023'!N11*'NSW Oct 2023'!Y11/100)* 'NSW Oct 2023'!AQ11)),0)</f>
        <v>0</v>
      </c>
      <c r="J17" s="136">
        <f>IF(AND('NSW Oct 2023'!N11&gt;0,'NSW Oct 2023'!O11&gt;0),IF($C$5*E17/'NSW Oct 2023'!AQ11&lt;('NSW Oct 2023'!L11+'NSW Oct 2023'!M11+'NSW Oct 2023'!N11),0,IF(($C$5*E17/'NSW Oct 2023'!AQ11-'NSW Oct 2023'!L11+'NSW Oct 2023'!M11+'NSW Oct 2023'!N11)&lt;=('NSW Oct 2023'!L11+'NSW Oct 2023'!M11+'NSW Oct 2023'!N11+'NSW Oct 2023'!O11),(($C$5*E17/'NSW Oct 2023'!AQ11-('NSW Oct 2023'!L11+'NSW Oct 2023'!M11+'NSW Oct 2023'!N11))*'NSW Oct 2023'!Z11/100)*'NSW Oct 2023'!AQ11,('NSW Oct 2023'!O11*'NSW Oct 2023'!Z11/100)*'NSW Oct 2023'!AQ11)),0)</f>
        <v>0</v>
      </c>
      <c r="K17" s="136">
        <f>IF(AND('NSW Oct 2023'!O11&gt;0,'NSW Oct 2023'!P11&gt;0),IF($C$5*E17/'NSW Oct 2023'!AQ11&lt;('NSW Oct 2023'!L11+'NSW Oct 2023'!M11+'NSW Oct 2023'!N11+'NSW Oct 2023'!O11),0,IF(($C$5*E17/'NSW Oct 2023'!AQ11-'NSW Oct 2023'!L11+'NSW Oct 2023'!M11+'NSW Oct 2023'!N11+'NSW Oct 2023'!O11)&lt;=('NSW Oct 2023'!L11+'NSW Oct 2023'!M11+'NSW Oct 2023'!N11+'NSW Oct 2023'!O11+'NSW Oct 2023'!P11),(($C$5*E17/'NSW Oct 2023'!AQ11-('NSW Oct 2023'!L11+'NSW Oct 2023'!M11+'NSW Oct 2023'!N11+'NSW Oct 2023'!O11))*'NSW Oct 2023'!AA11/100)*'NSW Oct 2023'!AQ11,('NSW Oct 2023'!P11*'NSW Oct 2023'!AA11/100)*'NSW Oct 2023'!AQ11)),0)</f>
        <v>0</v>
      </c>
      <c r="L17" s="136">
        <f>IF(AND('NSW Oct 2023'!P11&gt;0,'NSW Oct 2023'!O11&gt;0),IF(($C$5*E17/'NSW Oct 2023'!AQ11&lt;SUM('NSW Oct 2023'!L11:P11)),(0),($C$5*E17/'NSW Oct 2023'!AQ11-SUM('NSW Oct 2023'!L11:P11))*'NSW Oct 2023'!AB11/100)* 'NSW Oct 2023'!AQ11,IF(AND('NSW Oct 2023'!O11&gt;0,'NSW Oct 2023'!P11=""),IF(($C$5*E17/'NSW Oct 2023'!AQ11&lt; SUM('NSW Oct 2023'!L11:O11)),(0),($C$5*E17/'NSW Oct 2023'!AQ11-SUM('NSW Oct 2023'!L11:O11))*'NSW Oct 2023'!AA11/100)* 'NSW Oct 2023'!AQ11,IF(AND('NSW Oct 2023'!N11&gt;0,'NSW Oct 2023'!O11=""),IF(($C$5*E17/'NSW Oct 2023'!AQ11&lt; SUM('NSW Oct 2023'!L11:N11)),(0),($C$5*E17/'NSW Oct 2023'!AQ11-SUM('NSW Oct 2023'!L11:N11))*'NSW Oct 2023'!Z11/100)* 'NSW Oct 2023'!AQ11,IF(AND('NSW Oct 2023'!M11&gt;0,'NSW Oct 2023'!N11=""),IF(($C$5*E17/'NSW Oct 2023'!AQ11&lt;'NSW Oct 2023'!M11+'NSW Oct 2023'!L11),(0),(($C$5*E17/'NSW Oct 2023'!AQ11-('NSW Oct 2023'!M11+'NSW Oct 2023'!L11))*'NSW Oct 2023'!Y11/100))*'NSW Oct 2023'!AQ11,IF(AND('NSW Oct 2023'!L11&gt;0,'NSW Oct 2023'!M11=""&gt;0),IF(($C$5*E17/'NSW Oct 2023'!AQ11&lt;'NSW Oct 2023'!L11),(0),($C$5*E17/'NSW Oct 2023'!AQ11-'NSW Oct 2023'!L11)*'NSW Oct 2023'!X11/100)*'NSW Oct 2023'!AQ11,0)))))</f>
        <v>0</v>
      </c>
      <c r="M17" s="136">
        <f>IF('NSW Oct 2023'!K11="",($C$5*F17/'NSW Oct 2023'!AR11*'NSW Oct 2023'!AC11/100)*'NSW Oct 2023'!AR11,IF($C$5*F17/'NSW Oct 2023'!AR11&gt;='NSW Oct 2023'!L11,('NSW Oct 2023'!L11*'NSW Oct 2023'!AC11/100)*'NSW Oct 2023'!AR11,($C$5*F17/'NSW Oct 2023'!AR11*'NSW Oct 2023'!AC11/100)*'NSW Oct 2023'!AR11))</f>
        <v>295.20000000000005</v>
      </c>
      <c r="N17" s="136">
        <f>IF(AND('NSW Oct 2023'!L11&gt;0,'NSW Oct 2023'!M11&gt;0),IF($C$5*F17/'NSW Oct 2023'!AR11&lt;'NSW Oct 2023'!L11,0,IF(($C$5*F17/'NSW Oct 2023'!AR11-'NSW Oct 2023'!L11)&lt;=('NSW Oct 2023'!M11+'NSW Oct 2023'!L11),((($C$5*F17/'NSW Oct 2023'!AR11-'NSW Oct 2023'!L11)*'NSW Oct 2023'!AD11/100))*'NSW Oct 2023'!AR11,((('NSW Oct 2023'!M11)*'NSW Oct 2023'!AD11/100)*'NSW Oct 2023'!AR11))),0)</f>
        <v>1592.4381818181819</v>
      </c>
      <c r="O17" s="136">
        <f>IF(AND('NSW Oct 2023'!M11&gt;0,'NSW Oct 2023'!N11&gt;0),IF($C$5*F17/'NSW Oct 2023'!AR11&lt;('NSW Oct 2023'!L11+'NSW Oct 2023'!M11),0,IF(($C$5*F17/'NSW Oct 2023'!AR11-'NSW Oct 2023'!L11+'NSW Oct 2023'!M11)&lt;=('NSW Oct 2023'!L11+'NSW Oct 2023'!M11+'NSW Oct 2023'!N11),((($C$5*F17/'NSW Oct 2023'!AR11-('NSW Oct 2023'!L11+'NSW Oct 2023'!M11))*'NSW Oct 2023'!AE11/100))*'NSW Oct 2023'!AR11,('NSW Oct 2023'!N11*'NSW Oct 2023'!AE11/100)*'NSW Oct 2023'!AR11)),0)</f>
        <v>0</v>
      </c>
      <c r="P17" s="136">
        <f>IF(AND('NSW Oct 2023'!N11&gt;0,'NSW Oct 2023'!O11&gt;0),IF($C$5*F17/'NSW Oct 2023'!AR11&lt;('NSW Oct 2023'!L11+'NSW Oct 2023'!M11+'NSW Oct 2023'!N11),0,IF(($C$5*F17/'NSW Oct 2023'!AR11-'NSW Oct 2023'!L11+'NSW Oct 2023'!M11+'NSW Oct 2023'!N11)&lt;=('NSW Oct 2023'!L11+'NSW Oct 2023'!M11+'NSW Oct 2023'!N11+'NSW Oct 2023'!O11),(($C$5*F17/'NSW Oct 2023'!AR11-('NSW Oct 2023'!L11+'NSW Oct 2023'!M11+'NSW Oct 2023'!N11))*'NSW Oct 2023'!AF11/100)*'NSW Oct 2023'!AR11,('NSW Oct 2023'!O11*'NSW Oct 2023'!AF11/100)*'NSW Oct 2023'!AR11)),0)</f>
        <v>0</v>
      </c>
      <c r="Q17" s="136">
        <f>IF(AND('NSW Oct 2023'!P11&gt;0,'NSW Oct 2023'!P11&gt;0),IF($C$5*F17/'NSW Oct 2023'!AR11&lt;('NSW Oct 2023'!L11+'NSW Oct 2023'!M11+'NSW Oct 2023'!N11+'NSW Oct 2023'!O11),0,IF(($C$5*F17/'NSW Oct 2023'!AR11-'NSW Oct 2023'!L11+'NSW Oct 2023'!M11+'NSW Oct 2023'!N11+'NSW Oct 2023'!O11)&lt;=('NSW Oct 2023'!L11+'NSW Oct 2023'!M11+'NSW Oct 2023'!N11+'NSW Oct 2023'!O11+'NSW Oct 2023'!P11),(($C$5*F17/'NSW Oct 2023'!AR11-('NSW Oct 2023'!L11+'NSW Oct 2023'!M11+'NSW Oct 2023'!N11+'NSW Oct 2023'!O11))*'NSW Oct 2023'!AG11/100)*'NSW Oct 2023'!AR11,('NSW Oct 2023'!P11*'NSW Oct 2023'!AG11/100)*'NSW Oct 2023'!AR11)),0)</f>
        <v>0</v>
      </c>
      <c r="R17" s="136">
        <f>IF(AND('NSW Oct 2023'!P11&gt;0,'NSW Oct 2023'!O11&gt;0),IF(($C$5*F17/'NSW Oct 2023'!AR11&lt;SUM('NSW Oct 2023'!L11:P11)),(0),($C$5*F17/'NSW Oct 2023'!AR11-SUM('NSW Oct 2023'!L11:P11))*'NSW Oct 2023'!AB11/100)* 'NSW Oct 2023'!AR11,IF(AND('NSW Oct 2023'!O11&gt;0,'NSW Oct 2023'!P11=""),IF(($C$5*F17/'NSW Oct 2023'!AR11&lt; SUM('NSW Oct 2023'!L11:O11)),(0),($C$5*F17/'NSW Oct 2023'!AR11-SUM('NSW Oct 2023'!L11:O11))*'NSW Oct 2023'!AG11/100)* 'NSW Oct 2023'!AR11,IF(AND('NSW Oct 2023'!N11&gt;0,'NSW Oct 2023'!O11=""),IF(($C$5*F17/'NSW Oct 2023'!AR11&lt; SUM('NSW Oct 2023'!L11:N11)),(0),($C$5*F17/'NSW Oct 2023'!AR11-SUM('NSW Oct 2023'!L11:N11))*'NSW Oct 2023'!AF11/100)* 'NSW Oct 2023'!AR11,IF(AND('NSW Oct 2023'!M11&gt;0,'NSW Oct 2023'!N11=""),IF(($C$5*F17/'NSW Oct 2023'!AR11&lt;'NSW Oct 2023'!M11+'NSW Oct 2023'!L11),(0),(($C$5*F17/'NSW Oct 2023'!AR11-('NSW Oct 2023'!M11+'NSW Oct 2023'!L11))*'NSW Oct 2023'!AE11/100))*'NSW Oct 2023'!AR11,IF(AND('NSW Oct 2023'!L11&gt;0,'NSW Oct 2023'!M11=""&gt;0),IF(($C$5*F17/'NSW Oct 2023'!AR11&lt;'NSW Oct 2023'!L11),(0),($C$5*F17/'NSW Oct 2023'!AR11-'NSW Oct 2023'!L11)*'NSW Oct 2023'!AD11/100)*'NSW Oct 2023'!AR11,0)))))</f>
        <v>0</v>
      </c>
      <c r="S17" s="234">
        <f t="shared" si="4"/>
        <v>3775.2763636363638</v>
      </c>
      <c r="T17" s="243">
        <f t="shared" si="5"/>
        <v>4095.0163636363636</v>
      </c>
      <c r="U17" s="132">
        <f t="shared" si="6"/>
        <v>4504.518</v>
      </c>
      <c r="V17" s="83">
        <f>'NSW Oct 2023'!AT11</f>
        <v>5</v>
      </c>
      <c r="W17" s="83">
        <f>'NSW Oct 2023'!AU11</f>
        <v>0</v>
      </c>
      <c r="X17" s="83">
        <f>'NSW Oct 2023'!AV11</f>
        <v>0</v>
      </c>
      <c r="Y17" s="83">
        <f>'NSW Oct 2023'!AW11</f>
        <v>0</v>
      </c>
      <c r="Z17" s="243" t="str">
        <f t="shared" si="7"/>
        <v>Guaranteed off bill</v>
      </c>
      <c r="AA17" s="243" t="str">
        <f t="shared" si="8"/>
        <v>Exclusive</v>
      </c>
      <c r="AB17" s="243">
        <f t="shared" si="0"/>
        <v>3890.2655454545456</v>
      </c>
      <c r="AC17" s="243">
        <f t="shared" si="1"/>
        <v>3890.2655454545456</v>
      </c>
      <c r="AD17" s="132">
        <f t="shared" si="2"/>
        <v>4279.2921000000006</v>
      </c>
      <c r="AE17" s="406">
        <f t="shared" si="2"/>
        <v>4279.2921000000006</v>
      </c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20"/>
      <c r="B18" s="130" t="str">
        <f>'NSW Oct 2023'!F12</f>
        <v>Red Energy</v>
      </c>
      <c r="C18" s="83" t="str">
        <f>'NSW Oct 2023'!G12</f>
        <v xml:space="preserve">Business Saver </v>
      </c>
      <c r="D18" s="136">
        <f>365*'NSW Oct 2023'!H12/100</f>
        <v>266.3836363636363</v>
      </c>
      <c r="E18" s="264">
        <f>IF('NSW Oct 2023'!AQ12=3,0.5,IF('NSW Oct 2023'!AQ12=2,0.33,0))</f>
        <v>0.5</v>
      </c>
      <c r="F18" s="264">
        <f t="shared" si="3"/>
        <v>0.5</v>
      </c>
      <c r="G18" s="136">
        <f>IF('NSW Oct 2023'!K12="",($C$5*E18/'NSW Oct 2023'!AQ12*'NSW Oct 2023'!W12/100)*'NSW Oct 2023'!AQ12,IF($C$5*E18/'NSW Oct 2023'!AQ12&gt;='NSW Oct 2023'!L12,('NSW Oct 2023'!L12*'NSW Oct 2023'!W12/100)*'NSW Oct 2023'!AQ12,($C$5*E18/'NSW Oct 2023'!AQ12*'NSW Oct 2023'!W12/100)*'NSW Oct 2023'!AQ12))</f>
        <v>244.2109090909091</v>
      </c>
      <c r="H18" s="136">
        <f>IF(AND('NSW Oct 2023'!L12&gt;0,'NSW Oct 2023'!M12&gt;0),IF($C$5*E18/'NSW Oct 2023'!AQ12&lt;'NSW Oct 2023'!L12,0,IF(($C$5*E18/'NSW Oct 2023'!AQ12-'NSW Oct 2023'!L12)&lt;=('NSW Oct 2023'!M12+'NSW Oct 2023'!L12),((($C$5*E18/'NSW Oct 2023'!AQ12-'NSW Oct 2023'!L12)*'NSW Oct 2023'!X12/100))*'NSW Oct 2023'!AQ12,((('NSW Oct 2023'!M12)*'NSW Oct 2023'!X12/100)*'NSW Oct 2023'!AQ12))),0)</f>
        <v>1185.6109090909092</v>
      </c>
      <c r="I18" s="136">
        <f>IF(AND('NSW Oct 2023'!M12&gt;0,'NSW Oct 2023'!N12&gt;0),IF($C$5*E18/'NSW Oct 2023'!AQ12&lt;('NSW Oct 2023'!L12+'NSW Oct 2023'!M12),0,IF(($C$5*E18/'NSW Oct 2023'!AQ12-'NSW Oct 2023'!L12+'NSW Oct 2023'!M12)&lt;=('NSW Oct 2023'!L12+'NSW Oct 2023'!M12+'NSW Oct 2023'!N12),((($C$5*E18/'NSW Oct 2023'!AQ12-('NSW Oct 2023'!L12+'NSW Oct 2023'!M12))*'NSW Oct 2023'!Y12/100))*'NSW Oct 2023'!AQ12,('NSW Oct 2023'!N12*'NSW Oct 2023'!Y12/100)* 'NSW Oct 2023'!AQ12)),0)</f>
        <v>0</v>
      </c>
      <c r="J18" s="136">
        <f>IF(AND('NSW Oct 2023'!N12&gt;0,'NSW Oct 2023'!O12&gt;0),IF($C$5*E18/'NSW Oct 2023'!AQ12&lt;('NSW Oct 2023'!L12+'NSW Oct 2023'!M12+'NSW Oct 2023'!N12),0,IF(($C$5*E18/'NSW Oct 2023'!AQ12-'NSW Oct 2023'!L12+'NSW Oct 2023'!M12+'NSW Oct 2023'!N12)&lt;=('NSW Oct 2023'!L12+'NSW Oct 2023'!M12+'NSW Oct 2023'!N12+'NSW Oct 2023'!O12),(($C$5*E18/'NSW Oct 2023'!AQ12-('NSW Oct 2023'!L12+'NSW Oct 2023'!M12+'NSW Oct 2023'!N12))*'NSW Oct 2023'!Z12/100)*'NSW Oct 2023'!AQ12,('NSW Oct 2023'!O12*'NSW Oct 2023'!Z12/100)*'NSW Oct 2023'!AQ12)),0)</f>
        <v>0</v>
      </c>
      <c r="K18" s="136">
        <f>IF(AND('NSW Oct 2023'!O12&gt;0,'NSW Oct 2023'!P12&gt;0),IF($C$5*E18/'NSW Oct 2023'!AQ12&lt;('NSW Oct 2023'!L12+'NSW Oct 2023'!M12+'NSW Oct 2023'!N12+'NSW Oct 2023'!O12),0,IF(($C$5*E18/'NSW Oct 2023'!AQ12-'NSW Oct 2023'!L12+'NSW Oct 2023'!M12+'NSW Oct 2023'!N12+'NSW Oct 2023'!O12)&lt;=('NSW Oct 2023'!L12+'NSW Oct 2023'!M12+'NSW Oct 2023'!N12+'NSW Oct 2023'!O12+'NSW Oct 2023'!P12),(($C$5*E18/'NSW Oct 2023'!AQ12-('NSW Oct 2023'!L12+'NSW Oct 2023'!M12+'NSW Oct 2023'!N12+'NSW Oct 2023'!O12))*'NSW Oct 2023'!AA12/100)*'NSW Oct 2023'!AQ12,('NSW Oct 2023'!P12*'NSW Oct 2023'!AA12/100)*'NSW Oct 2023'!AQ12)),0)</f>
        <v>0</v>
      </c>
      <c r="L18" s="136">
        <f>IF(AND('NSW Oct 2023'!P12&gt;0,'NSW Oct 2023'!O12&gt;0),IF(($C$5*E18/'NSW Oct 2023'!AQ12&lt;SUM('NSW Oct 2023'!L12:P12)),(0),($C$5*E18/'NSW Oct 2023'!AQ12-SUM('NSW Oct 2023'!L12:P12))*'NSW Oct 2023'!AB12/100)* 'NSW Oct 2023'!AQ12,IF(AND('NSW Oct 2023'!O12&gt;0,'NSW Oct 2023'!P12=""),IF(($C$5*E18/'NSW Oct 2023'!AQ12&lt; SUM('NSW Oct 2023'!L12:O12)),(0),($C$5*E18/'NSW Oct 2023'!AQ12-SUM('NSW Oct 2023'!L12:O12))*'NSW Oct 2023'!AA12/100)* 'NSW Oct 2023'!AQ12,IF(AND('NSW Oct 2023'!N12&gt;0,'NSW Oct 2023'!O12=""),IF(($C$5*E18/'NSW Oct 2023'!AQ12&lt; SUM('NSW Oct 2023'!L12:N12)),(0),($C$5*E18/'NSW Oct 2023'!AQ12-SUM('NSW Oct 2023'!L12:N12))*'NSW Oct 2023'!Z12/100)* 'NSW Oct 2023'!AQ12,IF(AND('NSW Oct 2023'!M12&gt;0,'NSW Oct 2023'!N12=""),IF(($C$5*E18/'NSW Oct 2023'!AQ12&lt;'NSW Oct 2023'!M12+'NSW Oct 2023'!L12),(0),(($C$5*E18/'NSW Oct 2023'!AQ12-('NSW Oct 2023'!M12+'NSW Oct 2023'!L12))*'NSW Oct 2023'!Y12/100))*'NSW Oct 2023'!AQ12,IF(AND('NSW Oct 2023'!L12&gt;0,'NSW Oct 2023'!M12=""&gt;0),IF(($C$5*E18/'NSW Oct 2023'!AQ12&lt;'NSW Oct 2023'!L12),(0),($C$5*E18/'NSW Oct 2023'!AQ12-'NSW Oct 2023'!L12)*'NSW Oct 2023'!X12/100)*'NSW Oct 2023'!AQ12,0)))))</f>
        <v>0</v>
      </c>
      <c r="M18" s="136">
        <f>IF('NSW Oct 2023'!K12="",($C$5*F18/'NSW Oct 2023'!AR12*'NSW Oct 2023'!AC12/100)*'NSW Oct 2023'!AR12,IF($C$5*F18/'NSW Oct 2023'!AR12&gt;='NSW Oct 2023'!L12,('NSW Oct 2023'!L12*'NSW Oct 2023'!AC12/100)*'NSW Oct 2023'!AR12,($C$5*F18/'NSW Oct 2023'!AR12*'NSW Oct 2023'!AC12/100)*'NSW Oct 2023'!AR12))</f>
        <v>244.2109090909091</v>
      </c>
      <c r="N18" s="136">
        <f>IF(AND('NSW Oct 2023'!L12&gt;0,'NSW Oct 2023'!M12&gt;0),IF($C$5*F18/'NSW Oct 2023'!AR12&lt;'NSW Oct 2023'!L12,0,IF(($C$5*F18/'NSW Oct 2023'!AR12-'NSW Oct 2023'!L12)&lt;=('NSW Oct 2023'!M12+'NSW Oct 2023'!L12),((($C$5*F18/'NSW Oct 2023'!AR12-'NSW Oct 2023'!L12)*'NSW Oct 2023'!AD12/100))*'NSW Oct 2023'!AR12,((('NSW Oct 2023'!M12)*'NSW Oct 2023'!AD12/100)*'NSW Oct 2023'!AR12))),0)</f>
        <v>1185.6109090909092</v>
      </c>
      <c r="O18" s="136">
        <f>IF(AND('NSW Oct 2023'!M12&gt;0,'NSW Oct 2023'!N12&gt;0),IF($C$5*F18/'NSW Oct 2023'!AR12&lt;('NSW Oct 2023'!L12+'NSW Oct 2023'!M12),0,IF(($C$5*F18/'NSW Oct 2023'!AR12-'NSW Oct 2023'!L12+'NSW Oct 2023'!M12)&lt;=('NSW Oct 2023'!L12+'NSW Oct 2023'!M12+'NSW Oct 2023'!N12),((($C$5*F18/'NSW Oct 2023'!AR12-('NSW Oct 2023'!L12+'NSW Oct 2023'!M12))*'NSW Oct 2023'!AE12/100))*'NSW Oct 2023'!AR12,('NSW Oct 2023'!N12*'NSW Oct 2023'!AE12/100)*'NSW Oct 2023'!AR12)),0)</f>
        <v>0</v>
      </c>
      <c r="P18" s="136">
        <f>IF(AND('NSW Oct 2023'!N12&gt;0,'NSW Oct 2023'!O12&gt;0),IF($C$5*F18/'NSW Oct 2023'!AR12&lt;('NSW Oct 2023'!L12+'NSW Oct 2023'!M12+'NSW Oct 2023'!N12),0,IF(($C$5*F18/'NSW Oct 2023'!AR12-'NSW Oct 2023'!L12+'NSW Oct 2023'!M12+'NSW Oct 2023'!N12)&lt;=('NSW Oct 2023'!L12+'NSW Oct 2023'!M12+'NSW Oct 2023'!N12+'NSW Oct 2023'!O12),(($C$5*F18/'NSW Oct 2023'!AR12-('NSW Oct 2023'!L12+'NSW Oct 2023'!M12+'NSW Oct 2023'!N12))*'NSW Oct 2023'!AF12/100)*'NSW Oct 2023'!AR12,('NSW Oct 2023'!O12*'NSW Oct 2023'!AF12/100)*'NSW Oct 2023'!AR12)),0)</f>
        <v>0</v>
      </c>
      <c r="Q18" s="136">
        <f>IF(AND('NSW Oct 2023'!P12&gt;0,'NSW Oct 2023'!P12&gt;0),IF($C$5*F18/'NSW Oct 2023'!AR12&lt;('NSW Oct 2023'!L12+'NSW Oct 2023'!M12+'NSW Oct 2023'!N12+'NSW Oct 2023'!O12),0,IF(($C$5*F18/'NSW Oct 2023'!AR12-'NSW Oct 2023'!L12+'NSW Oct 2023'!M12+'NSW Oct 2023'!N12+'NSW Oct 2023'!O12)&lt;=('NSW Oct 2023'!L12+'NSW Oct 2023'!M12+'NSW Oct 2023'!N12+'NSW Oct 2023'!O12+'NSW Oct 2023'!P12),(($C$5*F18/'NSW Oct 2023'!AR12-('NSW Oct 2023'!L12+'NSW Oct 2023'!M12+'NSW Oct 2023'!N12+'NSW Oct 2023'!O12))*'NSW Oct 2023'!AG12/100)*'NSW Oct 2023'!AR12,('NSW Oct 2023'!P12*'NSW Oct 2023'!AG12/100)*'NSW Oct 2023'!AR12)),0)</f>
        <v>0</v>
      </c>
      <c r="R18" s="136">
        <f>IF(AND('NSW Oct 2023'!P12&gt;0,'NSW Oct 2023'!O12&gt;0),IF(($C$5*F18/'NSW Oct 2023'!AR12&lt;SUM('NSW Oct 2023'!L12:P12)),(0),($C$5*F18/'NSW Oct 2023'!AR12-SUM('NSW Oct 2023'!L12:P12))*'NSW Oct 2023'!AB12/100)* 'NSW Oct 2023'!AR12,IF(AND('NSW Oct 2023'!O12&gt;0,'NSW Oct 2023'!P12=""),IF(($C$5*F18/'NSW Oct 2023'!AR12&lt; SUM('NSW Oct 2023'!L12:O12)),(0),($C$5*F18/'NSW Oct 2023'!AR12-SUM('NSW Oct 2023'!L12:O12))*'NSW Oct 2023'!AG12/100)* 'NSW Oct 2023'!AR12,IF(AND('NSW Oct 2023'!N12&gt;0,'NSW Oct 2023'!O12=""),IF(($C$5*F18/'NSW Oct 2023'!AR12&lt; SUM('NSW Oct 2023'!L12:N12)),(0),($C$5*F18/'NSW Oct 2023'!AR12-SUM('NSW Oct 2023'!L12:N12))*'NSW Oct 2023'!AF12/100)* 'NSW Oct 2023'!AR12,IF(AND('NSW Oct 2023'!M12&gt;0,'NSW Oct 2023'!N12=""),IF(($C$5*F18/'NSW Oct 2023'!AR12&lt;'NSW Oct 2023'!M12+'NSW Oct 2023'!L12),(0),(($C$5*F18/'NSW Oct 2023'!AR12-('NSW Oct 2023'!M12+'NSW Oct 2023'!L12))*'NSW Oct 2023'!AE12/100))*'NSW Oct 2023'!AR12,IF(AND('NSW Oct 2023'!L12&gt;0,'NSW Oct 2023'!M12=""&gt;0),IF(($C$5*F18/'NSW Oct 2023'!AR12&lt;'NSW Oct 2023'!L12),(0),($C$5*F18/'NSW Oct 2023'!AR12-'NSW Oct 2023'!L12)*'NSW Oct 2023'!AD12/100)*'NSW Oct 2023'!AR12,0)))))</f>
        <v>0</v>
      </c>
      <c r="S18" s="234">
        <f t="shared" ref="S18:S19" si="11">SUM(G18:R18)</f>
        <v>2859.6436363636367</v>
      </c>
      <c r="T18" s="243">
        <f t="shared" si="5"/>
        <v>3126.0272727272732</v>
      </c>
      <c r="U18" s="132">
        <f t="shared" si="6"/>
        <v>3438.6300000000006</v>
      </c>
      <c r="V18" s="83">
        <f>'NSW Oct 2023'!AT12</f>
        <v>0</v>
      </c>
      <c r="W18" s="83">
        <f>'NSW Oct 2023'!AU12</f>
        <v>0</v>
      </c>
      <c r="X18" s="83">
        <f>'NSW Oct 2023'!AV12</f>
        <v>0</v>
      </c>
      <c r="Y18" s="83">
        <f>'NSW Oct 2023'!AW12</f>
        <v>0</v>
      </c>
      <c r="Z18" s="243" t="str">
        <f t="shared" si="7"/>
        <v>No discount</v>
      </c>
      <c r="AA18" s="243" t="str">
        <f t="shared" si="8"/>
        <v>Inclusive</v>
      </c>
      <c r="AB18" s="243">
        <f t="shared" si="0"/>
        <v>3126.0272727272732</v>
      </c>
      <c r="AC18" s="243">
        <f t="shared" si="1"/>
        <v>3126.0272727272732</v>
      </c>
      <c r="AD18" s="132">
        <f t="shared" si="2"/>
        <v>3438.6300000000006</v>
      </c>
      <c r="AE18" s="406">
        <f t="shared" si="2"/>
        <v>3438.6300000000006</v>
      </c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22"/>
      <c r="B19" s="150" t="str">
        <f>'NSW Oct 2023'!F13</f>
        <v>Origin Energy</v>
      </c>
      <c r="C19" s="154" t="str">
        <f>'NSW Oct 2023'!G13</f>
        <v>Business Basic</v>
      </c>
      <c r="D19" s="155">
        <f>365*'NSW Oct 2023'!H13/100</f>
        <v>504.36363636363626</v>
      </c>
      <c r="E19" s="265">
        <f>IF('NSW Oct 2023'!AQ13=3,0.5,IF('NSW Oct 2023'!AQ13=2,0.33,0))</f>
        <v>0.5</v>
      </c>
      <c r="F19" s="265">
        <f t="shared" si="3"/>
        <v>0.5</v>
      </c>
      <c r="G19" s="155">
        <f>IF('NSW Oct 2023'!K13="",($C$5*E19/'NSW Oct 2023'!AQ13*'NSW Oct 2023'!W13/100)*'NSW Oct 2023'!AQ13,IF($C$5*E19/'NSW Oct 2023'!AQ13&gt;='NSW Oct 2023'!L13,('NSW Oct 2023'!L13*'NSW Oct 2023'!W13/100)*'NSW Oct 2023'!AQ13,($C$5*E19/'NSW Oct 2023'!AQ13*'NSW Oct 2023'!W13/100)*'NSW Oct 2023'!AQ13))</f>
        <v>572.95636363636345</v>
      </c>
      <c r="H19" s="155">
        <f>IF(AND('NSW Oct 2023'!L13&gt;0,'NSW Oct 2023'!M13&gt;0),IF($C$5*E19/'NSW Oct 2023'!AQ13&lt;'NSW Oct 2023'!L13,0,IF(($C$5*E19/'NSW Oct 2023'!AQ13-'NSW Oct 2023'!L13)&lt;=('NSW Oct 2023'!M13+'NSW Oct 2023'!L13),((($C$5*E19/'NSW Oct 2023'!AQ13-'NSW Oct 2023'!L13)*'NSW Oct 2023'!X13/100))*'NSW Oct 2023'!AQ13,((('NSW Oct 2023'!M13)*'NSW Oct 2023'!X13/100)*'NSW Oct 2023'!AQ13))),0)</f>
        <v>1265.4363636363637</v>
      </c>
      <c r="I19" s="155">
        <f>IF(AND('NSW Oct 2023'!M13&gt;0,'NSW Oct 2023'!N13&gt;0),IF($C$5*E19/'NSW Oct 2023'!AQ13&lt;('NSW Oct 2023'!L13+'NSW Oct 2023'!M13),0,IF(($C$5*E19/'NSW Oct 2023'!AQ13-'NSW Oct 2023'!L13+'NSW Oct 2023'!M13)&lt;=('NSW Oct 2023'!L13+'NSW Oct 2023'!M13+'NSW Oct 2023'!N13),((($C$5*E19/'NSW Oct 2023'!AQ13-('NSW Oct 2023'!L13+'NSW Oct 2023'!M13))*'NSW Oct 2023'!Y13/100))*'NSW Oct 2023'!AQ13,('NSW Oct 2023'!N13*'NSW Oct 2023'!Y13/100)* 'NSW Oct 2023'!AQ13)),0)</f>
        <v>0</v>
      </c>
      <c r="J19" s="155">
        <f>IF(AND('NSW Oct 2023'!N13&gt;0,'NSW Oct 2023'!O13&gt;0),IF($C$5*E19/'NSW Oct 2023'!AQ13&lt;('NSW Oct 2023'!L13+'NSW Oct 2023'!M13+'NSW Oct 2023'!N13),0,IF(($C$5*E19/'NSW Oct 2023'!AQ13-'NSW Oct 2023'!L13+'NSW Oct 2023'!M13+'NSW Oct 2023'!N13)&lt;=('NSW Oct 2023'!L13+'NSW Oct 2023'!M13+'NSW Oct 2023'!N13+'NSW Oct 2023'!O13),(($C$5*E19/'NSW Oct 2023'!AQ13-('NSW Oct 2023'!L13+'NSW Oct 2023'!M13+'NSW Oct 2023'!N13))*'NSW Oct 2023'!Z13/100)*'NSW Oct 2023'!AQ13,('NSW Oct 2023'!O13*'NSW Oct 2023'!Z13/100)*'NSW Oct 2023'!AQ13)),0)</f>
        <v>0</v>
      </c>
      <c r="K19" s="155">
        <f>IF(AND('NSW Oct 2023'!O13&gt;0,'NSW Oct 2023'!P13&gt;0),IF($C$5*E19/'NSW Oct 2023'!AQ13&lt;('NSW Oct 2023'!L13+'NSW Oct 2023'!M13+'NSW Oct 2023'!N13+'NSW Oct 2023'!O13),0,IF(($C$5*E19/'NSW Oct 2023'!AQ13-'NSW Oct 2023'!L13+'NSW Oct 2023'!M13+'NSW Oct 2023'!N13+'NSW Oct 2023'!O13)&lt;=('NSW Oct 2023'!L13+'NSW Oct 2023'!M13+'NSW Oct 2023'!N13+'NSW Oct 2023'!O13+'NSW Oct 2023'!P13),(($C$5*E19/'NSW Oct 2023'!AQ13-('NSW Oct 2023'!L13+'NSW Oct 2023'!M13+'NSW Oct 2023'!N13+'NSW Oct 2023'!O13))*'NSW Oct 2023'!AA13/100)*'NSW Oct 2023'!AQ13,('NSW Oct 2023'!P13*'NSW Oct 2023'!AA13/100)*'NSW Oct 2023'!AQ13)),0)</f>
        <v>0</v>
      </c>
      <c r="L19" s="155">
        <f>IF(AND('NSW Oct 2023'!P13&gt;0,'NSW Oct 2023'!O13&gt;0),IF(($C$5*E19/'NSW Oct 2023'!AQ13&lt;SUM('NSW Oct 2023'!L13:P13)),(0),($C$5*E19/'NSW Oct 2023'!AQ13-SUM('NSW Oct 2023'!L13:P13))*'NSW Oct 2023'!AB13/100)* 'NSW Oct 2023'!AQ13,IF(AND('NSW Oct 2023'!O13&gt;0,'NSW Oct 2023'!P13=""),IF(($C$5*E19/'NSW Oct 2023'!AQ13&lt; SUM('NSW Oct 2023'!L13:O13)),(0),($C$5*E19/'NSW Oct 2023'!AQ13-SUM('NSW Oct 2023'!L13:O13))*'NSW Oct 2023'!AA13/100)* 'NSW Oct 2023'!AQ13,IF(AND('NSW Oct 2023'!N13&gt;0,'NSW Oct 2023'!O13=""),IF(($C$5*E19/'NSW Oct 2023'!AQ13&lt; SUM('NSW Oct 2023'!L13:N13)),(0),($C$5*E19/'NSW Oct 2023'!AQ13-SUM('NSW Oct 2023'!L13:N13))*'NSW Oct 2023'!Z13/100)* 'NSW Oct 2023'!AQ13,IF(AND('NSW Oct 2023'!M13&gt;0,'NSW Oct 2023'!N13=""),IF(($C$5*E19/'NSW Oct 2023'!AQ13&lt;'NSW Oct 2023'!M13+'NSW Oct 2023'!L13),(0),(($C$5*E19/'NSW Oct 2023'!AQ13-('NSW Oct 2023'!M13+'NSW Oct 2023'!L13))*'NSW Oct 2023'!Y13/100))*'NSW Oct 2023'!AQ13,IF(AND('NSW Oct 2023'!L13&gt;0,'NSW Oct 2023'!M13=""&gt;0),IF(($C$5*E19/'NSW Oct 2023'!AQ13&lt;'NSW Oct 2023'!L13),(0),($C$5*E19/'NSW Oct 2023'!AQ13-'NSW Oct 2023'!L13)*'NSW Oct 2023'!X13/100)*'NSW Oct 2023'!AQ13,0)))))</f>
        <v>0</v>
      </c>
      <c r="M19" s="155">
        <f>IF('NSW Oct 2023'!K13="",($C$5*F19/'NSW Oct 2023'!AR13*'NSW Oct 2023'!AC13/100)*'NSW Oct 2023'!AR13,IF($C$5*F19/'NSW Oct 2023'!AR13&gt;='NSW Oct 2023'!L13,('NSW Oct 2023'!L13*'NSW Oct 2023'!AC13/100)*'NSW Oct 2023'!AR13,($C$5*F19/'NSW Oct 2023'!AR13*'NSW Oct 2023'!AC13/100)*'NSW Oct 2023'!AR13))</f>
        <v>572.95636363636345</v>
      </c>
      <c r="N19" s="155">
        <f>IF(AND('NSW Oct 2023'!L13&gt;0,'NSW Oct 2023'!M13&gt;0),IF($C$5*F19/'NSW Oct 2023'!AR13&lt;'NSW Oct 2023'!L13,0,IF(($C$5*F19/'NSW Oct 2023'!AR13-'NSW Oct 2023'!L13)&lt;=('NSW Oct 2023'!M13+'NSW Oct 2023'!L13),((($C$5*F19/'NSW Oct 2023'!AR13-'NSW Oct 2023'!L13)*'NSW Oct 2023'!AD13/100))*'NSW Oct 2023'!AR13,((('NSW Oct 2023'!M13)*'NSW Oct 2023'!AD13/100)*'NSW Oct 2023'!AR13))),0)</f>
        <v>1265.4363636363637</v>
      </c>
      <c r="O19" s="155">
        <f>IF(AND('NSW Oct 2023'!M13&gt;0,'NSW Oct 2023'!N13&gt;0),IF($C$5*F19/'NSW Oct 2023'!AR13&lt;('NSW Oct 2023'!L13+'NSW Oct 2023'!M13),0,IF(($C$5*F19/'NSW Oct 2023'!AR13-'NSW Oct 2023'!L13+'NSW Oct 2023'!M13)&lt;=('NSW Oct 2023'!L13+'NSW Oct 2023'!M13+'NSW Oct 2023'!N13),((($C$5*F19/'NSW Oct 2023'!AR13-('NSW Oct 2023'!L13+'NSW Oct 2023'!M13))*'NSW Oct 2023'!AE13/100))*'NSW Oct 2023'!AR13,('NSW Oct 2023'!N13*'NSW Oct 2023'!AE13/100)*'NSW Oct 2023'!AR13)),0)</f>
        <v>0</v>
      </c>
      <c r="P19" s="155">
        <f>IF(AND('NSW Oct 2023'!N13&gt;0,'NSW Oct 2023'!O13&gt;0),IF($C$5*F19/'NSW Oct 2023'!AR13&lt;('NSW Oct 2023'!L13+'NSW Oct 2023'!M13+'NSW Oct 2023'!N13),0,IF(($C$5*F19/'NSW Oct 2023'!AR13-'NSW Oct 2023'!L13+'NSW Oct 2023'!M13+'NSW Oct 2023'!N13)&lt;=('NSW Oct 2023'!L13+'NSW Oct 2023'!M13+'NSW Oct 2023'!N13+'NSW Oct 2023'!O13),(($C$5*F19/'NSW Oct 2023'!AR13-('NSW Oct 2023'!L13+'NSW Oct 2023'!M13+'NSW Oct 2023'!N13))*'NSW Oct 2023'!AF13/100)*'NSW Oct 2023'!AR13,('NSW Oct 2023'!O13*'NSW Oct 2023'!AF13/100)*'NSW Oct 2023'!AR13)),0)</f>
        <v>0</v>
      </c>
      <c r="Q19" s="155">
        <f>IF(AND('NSW Oct 2023'!P13&gt;0,'NSW Oct 2023'!P13&gt;0),IF($C$5*F19/'NSW Oct 2023'!AR13&lt;('NSW Oct 2023'!L13+'NSW Oct 2023'!M13+'NSW Oct 2023'!N13+'NSW Oct 2023'!O13),0,IF(($C$5*F19/'NSW Oct 2023'!AR13-'NSW Oct 2023'!L13+'NSW Oct 2023'!M13+'NSW Oct 2023'!N13+'NSW Oct 2023'!O13)&lt;=('NSW Oct 2023'!L13+'NSW Oct 2023'!M13+'NSW Oct 2023'!N13+'NSW Oct 2023'!O13+'NSW Oct 2023'!P13),(($C$5*F19/'NSW Oct 2023'!AR13-('NSW Oct 2023'!L13+'NSW Oct 2023'!M13+'NSW Oct 2023'!N13+'NSW Oct 2023'!O13))*'NSW Oct 2023'!AG13/100)*'NSW Oct 2023'!AR13,('NSW Oct 2023'!P13*'NSW Oct 2023'!AG13/100)*'NSW Oct 2023'!AR13)),0)</f>
        <v>0</v>
      </c>
      <c r="R19" s="155">
        <f>IF(AND('NSW Oct 2023'!P13&gt;0,'NSW Oct 2023'!O13&gt;0),IF(($C$5*F19/'NSW Oct 2023'!AR13&lt;SUM('NSW Oct 2023'!L13:P13)),(0),($C$5*F19/'NSW Oct 2023'!AR13-SUM('NSW Oct 2023'!L13:P13))*'NSW Oct 2023'!AB13/100)* 'NSW Oct 2023'!AR13,IF(AND('NSW Oct 2023'!O13&gt;0,'NSW Oct 2023'!P13=""),IF(($C$5*F19/'NSW Oct 2023'!AR13&lt; SUM('NSW Oct 2023'!L13:O13)),(0),($C$5*F19/'NSW Oct 2023'!AR13-SUM('NSW Oct 2023'!L13:O13))*'NSW Oct 2023'!AG13/100)* 'NSW Oct 2023'!AR13,IF(AND('NSW Oct 2023'!N13&gt;0,'NSW Oct 2023'!O13=""),IF(($C$5*F19/'NSW Oct 2023'!AR13&lt; SUM('NSW Oct 2023'!L13:N13)),(0),($C$5*F19/'NSW Oct 2023'!AR13-SUM('NSW Oct 2023'!L13:N13))*'NSW Oct 2023'!AF13/100)* 'NSW Oct 2023'!AR13,IF(AND('NSW Oct 2023'!M13&gt;0,'NSW Oct 2023'!N13=""),IF(($C$5*F19/'NSW Oct 2023'!AR13&lt;'NSW Oct 2023'!M13+'NSW Oct 2023'!L13),(0),(($C$5*F19/'NSW Oct 2023'!AR13-('NSW Oct 2023'!M13+'NSW Oct 2023'!L13))*'NSW Oct 2023'!AE13/100))*'NSW Oct 2023'!AR13,IF(AND('NSW Oct 2023'!L13&gt;0,'NSW Oct 2023'!M13=""&gt;0),IF(($C$5*F19/'NSW Oct 2023'!AR13&lt;'NSW Oct 2023'!L13),(0),($C$5*F19/'NSW Oct 2023'!AR13-'NSW Oct 2023'!L13)*'NSW Oct 2023'!AD13/100)*'NSW Oct 2023'!AR13,0)))))</f>
        <v>0</v>
      </c>
      <c r="S19" s="273">
        <f t="shared" si="11"/>
        <v>3676.7854545454543</v>
      </c>
      <c r="T19" s="268">
        <f t="shared" si="5"/>
        <v>4181.1490909090908</v>
      </c>
      <c r="U19" s="151">
        <f t="shared" si="6"/>
        <v>4599.2640000000001</v>
      </c>
      <c r="V19" s="154">
        <f>'NSW Oct 2023'!AT13</f>
        <v>0</v>
      </c>
      <c r="W19" s="154">
        <f>'NSW Oct 2023'!AU13</f>
        <v>0</v>
      </c>
      <c r="X19" s="154">
        <f>'NSW Oct 2023'!AV13</f>
        <v>0</v>
      </c>
      <c r="Y19" s="154">
        <f>'NSW Oct 2023'!AW13</f>
        <v>0</v>
      </c>
      <c r="Z19" s="268" t="str">
        <f t="shared" si="7"/>
        <v>No discount</v>
      </c>
      <c r="AA19" s="268" t="str">
        <f t="shared" si="8"/>
        <v>Inclusive</v>
      </c>
      <c r="AB19" s="268">
        <f t="shared" si="0"/>
        <v>4181.1490909090908</v>
      </c>
      <c r="AC19" s="268">
        <f t="shared" si="1"/>
        <v>4181.1490909090908</v>
      </c>
      <c r="AD19" s="151">
        <f t="shared" si="2"/>
        <v>4599.2640000000001</v>
      </c>
      <c r="AE19" s="407">
        <f t="shared" si="2"/>
        <v>4599.2640000000001</v>
      </c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Oct 2023'!D14</f>
        <v>ActewAGL Shoalhaven</v>
      </c>
      <c r="B20" s="150" t="str">
        <f>'NSW Oct 2023'!F14</f>
        <v>ActewAGL</v>
      </c>
      <c r="C20" s="154" t="str">
        <f>'NSW Oct 2023'!G14</f>
        <v>Standard plan</v>
      </c>
      <c r="D20" s="155">
        <f>365*'NSW Oct 2023'!H14/100</f>
        <v>394.19999999999993</v>
      </c>
      <c r="E20" s="265">
        <f>IF('NSW Oct 2023'!AQ14=3,0.5,IF('NSW Oct 2023'!AQ14=2,0.33,0))</f>
        <v>0.5</v>
      </c>
      <c r="F20" s="265">
        <f t="shared" si="3"/>
        <v>0.5</v>
      </c>
      <c r="G20" s="155">
        <f>IF('NSW Oct 2023'!K14="",($C$5*E20/'NSW Oct 2023'!AQ14*'NSW Oct 2023'!W14/100)*'NSW Oct 2023'!AQ14,IF($C$5*E20/'NSW Oct 2023'!AQ14&gt;='NSW Oct 2023'!L14,('NSW Oct 2023'!L14*'NSW Oct 2023'!W14/100)*'NSW Oct 2023'!AQ14,($C$5*E20/'NSW Oct 2023'!AQ14*'NSW Oct 2023'!W14/100)*'NSW Oct 2023'!AQ14))</f>
        <v>1850.0000000000002</v>
      </c>
      <c r="H20" s="155">
        <f>IF(AND('NSW Oct 2023'!L14&gt;0,'NSW Oct 2023'!M14&gt;0),IF($C$5*E20/'NSW Oct 2023'!AQ14&lt;'NSW Oct 2023'!L14,0,IF(($C$5*E20/'NSW Oct 2023'!AQ14-'NSW Oct 2023'!L14)&lt;=('NSW Oct 2023'!M14+'NSW Oct 2023'!L14),((($C$5*E20/'NSW Oct 2023'!AQ14-'NSW Oct 2023'!L14)*'NSW Oct 2023'!X14/100))*'NSW Oct 2023'!AQ14,((('NSW Oct 2023'!M14)*'NSW Oct 2023'!X14/100)*'NSW Oct 2023'!AQ14))),0)</f>
        <v>0</v>
      </c>
      <c r="I20" s="155">
        <f>IF(AND('NSW Oct 2023'!M14&gt;0,'NSW Oct 2023'!N14&gt;0),IF($C$5*E20/'NSW Oct 2023'!AQ14&lt;('NSW Oct 2023'!L14+'NSW Oct 2023'!M14),0,IF(($C$5*E20/'NSW Oct 2023'!AQ14-'NSW Oct 2023'!L14+'NSW Oct 2023'!M14)&lt;=('NSW Oct 2023'!L14+'NSW Oct 2023'!M14+'NSW Oct 2023'!N14),((($C$5*E20/'NSW Oct 2023'!AQ14-('NSW Oct 2023'!L14+'NSW Oct 2023'!M14))*'NSW Oct 2023'!Y14/100))*'NSW Oct 2023'!AQ14,('NSW Oct 2023'!N14*'NSW Oct 2023'!Y14/100)* 'NSW Oct 2023'!AQ14)),0)</f>
        <v>0</v>
      </c>
      <c r="J20" s="155">
        <f>IF(AND('NSW Oct 2023'!N14&gt;0,'NSW Oct 2023'!O14&gt;0),IF($C$5*E20/'NSW Oct 2023'!AQ14&lt;('NSW Oct 2023'!L14+'NSW Oct 2023'!M14+'NSW Oct 2023'!N14),0,IF(($C$5*E20/'NSW Oct 2023'!AQ14-'NSW Oct 2023'!L14+'NSW Oct 2023'!M14+'NSW Oct 2023'!N14)&lt;=('NSW Oct 2023'!L14+'NSW Oct 2023'!M14+'NSW Oct 2023'!N14+'NSW Oct 2023'!O14),(($C$5*E20/'NSW Oct 2023'!AQ14-('NSW Oct 2023'!L14+'NSW Oct 2023'!M14+'NSW Oct 2023'!N14))*'NSW Oct 2023'!Z14/100)*'NSW Oct 2023'!AQ14,('NSW Oct 2023'!O14*'NSW Oct 2023'!Z14/100)*'NSW Oct 2023'!AQ14)),0)</f>
        <v>0</v>
      </c>
      <c r="K20" s="155">
        <f>IF(AND('NSW Oct 2023'!O14&gt;0,'NSW Oct 2023'!P14&gt;0),IF($C$5*E20/'NSW Oct 2023'!AQ14&lt;('NSW Oct 2023'!L14+'NSW Oct 2023'!M14+'NSW Oct 2023'!N14+'NSW Oct 2023'!O14),0,IF(($C$5*E20/'NSW Oct 2023'!AQ14-'NSW Oct 2023'!L14+'NSW Oct 2023'!M14+'NSW Oct 2023'!N14+'NSW Oct 2023'!O14)&lt;=('NSW Oct 2023'!L14+'NSW Oct 2023'!M14+'NSW Oct 2023'!N14+'NSW Oct 2023'!O14+'NSW Oct 2023'!P14),(($C$5*E20/'NSW Oct 2023'!AQ14-('NSW Oct 2023'!L14+'NSW Oct 2023'!M14+'NSW Oct 2023'!N14+'NSW Oct 2023'!O14))*'NSW Oct 2023'!AA14/100)*'NSW Oct 2023'!AQ14,('NSW Oct 2023'!P14*'NSW Oct 2023'!AA14/100)*'NSW Oct 2023'!AQ14)),0)</f>
        <v>0</v>
      </c>
      <c r="L20" s="155">
        <f>IF(AND('NSW Oct 2023'!P14&gt;0,'NSW Oct 2023'!O14&gt;0),IF(($C$5*E20/'NSW Oct 2023'!AQ14&lt;SUM('NSW Oct 2023'!L14:P14)),(0),($C$5*E20/'NSW Oct 2023'!AQ14-SUM('NSW Oct 2023'!L14:P14))*'NSW Oct 2023'!AB14/100)* 'NSW Oct 2023'!AQ14,IF(AND('NSW Oct 2023'!O14&gt;0,'NSW Oct 2023'!P14=""),IF(($C$5*E20/'NSW Oct 2023'!AQ14&lt; SUM('NSW Oct 2023'!L14:O14)),(0),($C$5*E20/'NSW Oct 2023'!AQ14-SUM('NSW Oct 2023'!L14:O14))*'NSW Oct 2023'!AA14/100)* 'NSW Oct 2023'!AQ14,IF(AND('NSW Oct 2023'!N14&gt;0,'NSW Oct 2023'!O14=""),IF(($C$5*E20/'NSW Oct 2023'!AQ14&lt; SUM('NSW Oct 2023'!L14:N14)),(0),($C$5*E20/'NSW Oct 2023'!AQ14-SUM('NSW Oct 2023'!L14:N14))*'NSW Oct 2023'!Z14/100)* 'NSW Oct 2023'!AQ14,IF(AND('NSW Oct 2023'!M14&gt;0,'NSW Oct 2023'!N14=""),IF(($C$5*E20/'NSW Oct 2023'!AQ14&lt;'NSW Oct 2023'!M14+'NSW Oct 2023'!L14),(0),(($C$5*E20/'NSW Oct 2023'!AQ14-('NSW Oct 2023'!M14+'NSW Oct 2023'!L14))*'NSW Oct 2023'!Y14/100))*'NSW Oct 2023'!AQ14,IF(AND('NSW Oct 2023'!L14&gt;0,'NSW Oct 2023'!M14=""&gt;0),IF(($C$5*E20/'NSW Oct 2023'!AQ14&lt;'NSW Oct 2023'!L14),(0),($C$5*E20/'NSW Oct 2023'!AQ14-'NSW Oct 2023'!L14)*'NSW Oct 2023'!X14/100)*'NSW Oct 2023'!AQ14,0)))))</f>
        <v>0</v>
      </c>
      <c r="M20" s="155">
        <f>IF('NSW Oct 2023'!K14="",($C$5*F20/'NSW Oct 2023'!AR14*'NSW Oct 2023'!AC14/100)*'NSW Oct 2023'!AR14,IF($C$5*F20/'NSW Oct 2023'!AR14&gt;='NSW Oct 2023'!L14,('NSW Oct 2023'!L14*'NSW Oct 2023'!AC14/100)*'NSW Oct 2023'!AR14,($C$5*F20/'NSW Oct 2023'!AR14*'NSW Oct 2023'!AC14/100)*'NSW Oct 2023'!AR14))</f>
        <v>1850.0000000000002</v>
      </c>
      <c r="N20" s="155">
        <f>IF(AND('NSW Oct 2023'!L14&gt;0,'NSW Oct 2023'!M14&gt;0),IF($C$5*F20/'NSW Oct 2023'!AR14&lt;'NSW Oct 2023'!L14,0,IF(($C$5*F20/'NSW Oct 2023'!AR14-'NSW Oct 2023'!L14)&lt;=('NSW Oct 2023'!M14+'NSW Oct 2023'!L14),((($C$5*F20/'NSW Oct 2023'!AR14-'NSW Oct 2023'!L14)*'NSW Oct 2023'!AD14/100))*'NSW Oct 2023'!AR14,((('NSW Oct 2023'!M14)*'NSW Oct 2023'!AD14/100)*'NSW Oct 2023'!AR14))),0)</f>
        <v>0</v>
      </c>
      <c r="O20" s="155">
        <f>IF(AND('NSW Oct 2023'!M14&gt;0,'NSW Oct 2023'!N14&gt;0),IF($C$5*F20/'NSW Oct 2023'!AR14&lt;('NSW Oct 2023'!L14+'NSW Oct 2023'!M14),0,IF(($C$5*F20/'NSW Oct 2023'!AR14-'NSW Oct 2023'!L14+'NSW Oct 2023'!M14)&lt;=('NSW Oct 2023'!L14+'NSW Oct 2023'!M14+'NSW Oct 2023'!N14),((($C$5*F20/'NSW Oct 2023'!AR14-('NSW Oct 2023'!L14+'NSW Oct 2023'!M14))*'NSW Oct 2023'!AE14/100))*'NSW Oct 2023'!AR14,('NSW Oct 2023'!N14*'NSW Oct 2023'!AE14/100)*'NSW Oct 2023'!AR14)),0)</f>
        <v>0</v>
      </c>
      <c r="P20" s="155">
        <f>IF(AND('NSW Oct 2023'!N14&gt;0,'NSW Oct 2023'!O14&gt;0),IF($C$5*F20/'NSW Oct 2023'!AR14&lt;('NSW Oct 2023'!L14+'NSW Oct 2023'!M14+'NSW Oct 2023'!N14),0,IF(($C$5*F20/'NSW Oct 2023'!AR14-'NSW Oct 2023'!L14+'NSW Oct 2023'!M14+'NSW Oct 2023'!N14)&lt;=('NSW Oct 2023'!L14+'NSW Oct 2023'!M14+'NSW Oct 2023'!N14+'NSW Oct 2023'!O14),(($C$5*F20/'NSW Oct 2023'!AR14-('NSW Oct 2023'!L14+'NSW Oct 2023'!M14+'NSW Oct 2023'!N14))*'NSW Oct 2023'!AF14/100)*'NSW Oct 2023'!AR14,('NSW Oct 2023'!O14*'NSW Oct 2023'!AF14/100)*'NSW Oct 2023'!AR14)),0)</f>
        <v>0</v>
      </c>
      <c r="Q20" s="155">
        <f>IF(AND('NSW Oct 2023'!P14&gt;0,'NSW Oct 2023'!P14&gt;0),IF($C$5*F20/'NSW Oct 2023'!AR14&lt;('NSW Oct 2023'!L14+'NSW Oct 2023'!M14+'NSW Oct 2023'!N14+'NSW Oct 2023'!O14),0,IF(($C$5*F20/'NSW Oct 2023'!AR14-'NSW Oct 2023'!L14+'NSW Oct 2023'!M14+'NSW Oct 2023'!N14+'NSW Oct 2023'!O14)&lt;=('NSW Oct 2023'!L14+'NSW Oct 2023'!M14+'NSW Oct 2023'!N14+'NSW Oct 2023'!O14+'NSW Oct 2023'!P14),(($C$5*F20/'NSW Oct 2023'!AR14-('NSW Oct 2023'!L14+'NSW Oct 2023'!M14+'NSW Oct 2023'!N14+'NSW Oct 2023'!O14))*'NSW Oct 2023'!AG14/100)*'NSW Oct 2023'!AR14,('NSW Oct 2023'!P14*'NSW Oct 2023'!AG14/100)*'NSW Oct 2023'!AR14)),0)</f>
        <v>0</v>
      </c>
      <c r="R20" s="155">
        <f>IF(AND('NSW Oct 2023'!P14&gt;0,'NSW Oct 2023'!O14&gt;0),IF(($C$5*F20/'NSW Oct 2023'!AR14&lt;SUM('NSW Oct 2023'!L14:P14)),(0),($C$5*F20/'NSW Oct 2023'!AR14-SUM('NSW Oct 2023'!L14:P14))*'NSW Oct 2023'!AB14/100)* 'NSW Oct 2023'!AR14,IF(AND('NSW Oct 2023'!O14&gt;0,'NSW Oct 2023'!P14=""),IF(($C$5*F20/'NSW Oct 2023'!AR14&lt; SUM('NSW Oct 2023'!L14:O14)),(0),($C$5*F20/'NSW Oct 2023'!AR14-SUM('NSW Oct 2023'!L14:O14))*'NSW Oct 2023'!AG14/100)* 'NSW Oct 2023'!AR14,IF(AND('NSW Oct 2023'!N14&gt;0,'NSW Oct 2023'!O14=""),IF(($C$5*F20/'NSW Oct 2023'!AR14&lt; SUM('NSW Oct 2023'!L14:N14)),(0),($C$5*F20/'NSW Oct 2023'!AR14-SUM('NSW Oct 2023'!L14:N14))*'NSW Oct 2023'!AF14/100)* 'NSW Oct 2023'!AR14,IF(AND('NSW Oct 2023'!M14&gt;0,'NSW Oct 2023'!N14=""),IF(($C$5*F20/'NSW Oct 2023'!AR14&lt;'NSW Oct 2023'!M14+'NSW Oct 2023'!L14),(0),(($C$5*F20/'NSW Oct 2023'!AR14-('NSW Oct 2023'!M14+'NSW Oct 2023'!L14))*'NSW Oct 2023'!AE14/100))*'NSW Oct 2023'!AR14,IF(AND('NSW Oct 2023'!L14&gt;0,'NSW Oct 2023'!M14=""&gt;0),IF(($C$5*F20/'NSW Oct 2023'!AR14&lt;'NSW Oct 2023'!L14),(0),($C$5*F20/'NSW Oct 2023'!AR14-'NSW Oct 2023'!L14)*'NSW Oct 2023'!AD14/100)*'NSW Oct 2023'!AR14,0)))))</f>
        <v>0</v>
      </c>
      <c r="S20" s="273">
        <f t="shared" si="4"/>
        <v>3700.0000000000005</v>
      </c>
      <c r="T20" s="268">
        <f t="shared" si="5"/>
        <v>4094.2000000000003</v>
      </c>
      <c r="U20" s="151">
        <f t="shared" si="6"/>
        <v>4503.6200000000008</v>
      </c>
      <c r="V20" s="154">
        <f>'NSW Oct 2023'!AT14</f>
        <v>0</v>
      </c>
      <c r="W20" s="154">
        <f>'NSW Oct 2023'!AU14</f>
        <v>0</v>
      </c>
      <c r="X20" s="154">
        <f>'NSW Oct 2023'!AV14</f>
        <v>0</v>
      </c>
      <c r="Y20" s="154">
        <f>'NSW Oct 2023'!AW14</f>
        <v>0</v>
      </c>
      <c r="Z20" s="268" t="str">
        <f t="shared" si="7"/>
        <v>No discount</v>
      </c>
      <c r="AA20" s="268" t="str">
        <f t="shared" si="8"/>
        <v>Exclusive</v>
      </c>
      <c r="AB20" s="268">
        <f t="shared" si="0"/>
        <v>4094.2000000000003</v>
      </c>
      <c r="AC20" s="268">
        <f t="shared" si="1"/>
        <v>4094.2000000000003</v>
      </c>
      <c r="AD20" s="151">
        <f t="shared" si="2"/>
        <v>4503.6200000000008</v>
      </c>
      <c r="AE20" s="407">
        <f t="shared" si="2"/>
        <v>4503.6200000000008</v>
      </c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Oct 2023'!D15</f>
        <v>Capital Region</v>
      </c>
      <c r="B21" s="150" t="str">
        <f>'NSW Oct 2023'!F15</f>
        <v>ActewAGL</v>
      </c>
      <c r="C21" s="154" t="str">
        <f>'NSW Oct 2023'!G15</f>
        <v>Business plan</v>
      </c>
      <c r="D21" s="155">
        <f>365*'NSW Oct 2023'!H15/100</f>
        <v>288.35000000000002</v>
      </c>
      <c r="E21" s="265">
        <f>IF('NSW Oct 2023'!AQ15=3,0.5,IF('NSW Oct 2023'!AQ15=2,0.33,0))</f>
        <v>0.5</v>
      </c>
      <c r="F21" s="265">
        <f t="shared" si="3"/>
        <v>0.5</v>
      </c>
      <c r="G21" s="155">
        <f>IF('NSW Oct 2023'!K15="",($C$5*E21/'NSW Oct 2023'!AQ15*'NSW Oct 2023'!W15/100)*'NSW Oct 2023'!AQ15,IF($C$5*E21/'NSW Oct 2023'!AQ15&gt;='NSW Oct 2023'!L15,('NSW Oct 2023'!L15*'NSW Oct 2023'!W15/100)*'NSW Oct 2023'!AQ15,($C$5*E21/'NSW Oct 2023'!AQ15*'NSW Oct 2023'!W15/100)*'NSW Oct 2023'!AQ15))</f>
        <v>164.07599999999996</v>
      </c>
      <c r="H21" s="155">
        <f>IF(AND('NSW Oct 2023'!L15&gt;0,'NSW Oct 2023'!M15&gt;0),IF($C$5*E21/'NSW Oct 2023'!AQ15&lt;'NSW Oct 2023'!L15,0,IF(($C$5*E21/'NSW Oct 2023'!AQ15-'NSW Oct 2023'!L15)&lt;=('NSW Oct 2023'!M15+'NSW Oct 2023'!L15),((($C$5*E21/'NSW Oct 2023'!AQ15-'NSW Oct 2023'!L15)*'NSW Oct 2023'!X15/100))*'NSW Oct 2023'!AQ15,((('NSW Oct 2023'!M15)*'NSW Oct 2023'!X15/100)*'NSW Oct 2023'!AQ15))),0)</f>
        <v>110.07</v>
      </c>
      <c r="I21" s="155">
        <f>IF(AND('NSW Oct 2023'!M15&gt;0,'NSW Oct 2023'!N15&gt;0),IF($C$5*E21/'NSW Oct 2023'!AQ15&lt;('NSW Oct 2023'!L15+'NSW Oct 2023'!M15),0,IF(($C$5*E21/'NSW Oct 2023'!AQ15-'NSW Oct 2023'!L15+'NSW Oct 2023'!M15)&lt;=('NSW Oct 2023'!L15+'NSW Oct 2023'!M15+'NSW Oct 2023'!N15),((($C$5*E21/'NSW Oct 2023'!AQ15-('NSW Oct 2023'!L15+'NSW Oct 2023'!M15))*'NSW Oct 2023'!Y15/100))*'NSW Oct 2023'!AQ15,('NSW Oct 2023'!N15*'NSW Oct 2023'!Y15/100)* 'NSW Oct 2023'!AQ15)),0)</f>
        <v>247.749</v>
      </c>
      <c r="J21" s="155">
        <f>IF(AND('NSW Oct 2023'!N15&gt;0,'NSW Oct 2023'!O15&gt;0),IF($C$5*E21/'NSW Oct 2023'!AQ15&lt;('NSW Oct 2023'!L15+'NSW Oct 2023'!M15+'NSW Oct 2023'!N15),0,IF(($C$5*E21/'NSW Oct 2023'!AQ15-'NSW Oct 2023'!L15+'NSW Oct 2023'!M15+'NSW Oct 2023'!N15)&lt;=('NSW Oct 2023'!L15+'NSW Oct 2023'!M15+'NSW Oct 2023'!N15+'NSW Oct 2023'!O15),(($C$5*E21/'NSW Oct 2023'!AQ15-('NSW Oct 2023'!L15+'NSW Oct 2023'!M15+'NSW Oct 2023'!N15))*'NSW Oct 2023'!Z15/100)*'NSW Oct 2023'!AQ15,('NSW Oct 2023'!O15*'NSW Oct 2023'!Z15/100)*'NSW Oct 2023'!AQ15)),0)</f>
        <v>935.10227272727286</v>
      </c>
      <c r="K21" s="155">
        <f>IF(AND('NSW Oct 2023'!O15&gt;0,'NSW Oct 2023'!P15&gt;0),IF($C$5*E21/'NSW Oct 2023'!AQ15&lt;('NSW Oct 2023'!L15+'NSW Oct 2023'!M15+'NSW Oct 2023'!N15+'NSW Oct 2023'!O15),0,IF(($C$5*E21/'NSW Oct 2023'!AQ15-'NSW Oct 2023'!L15+'NSW Oct 2023'!M15+'NSW Oct 2023'!N15+'NSW Oct 2023'!O15)&lt;=('NSW Oct 2023'!L15+'NSW Oct 2023'!M15+'NSW Oct 2023'!N15+'NSW Oct 2023'!O15+'NSW Oct 2023'!P15),(($C$5*E21/'NSW Oct 2023'!AQ15-('NSW Oct 2023'!L15+'NSW Oct 2023'!M15+'NSW Oct 2023'!N15+'NSW Oct 2023'!O15))*'NSW Oct 2023'!AA15/100)*'NSW Oct 2023'!AQ15,('NSW Oct 2023'!P15*'NSW Oct 2023'!AA15/100)*'NSW Oct 2023'!AQ15)),0)</f>
        <v>0</v>
      </c>
      <c r="L21" s="155">
        <f>IF(AND('NSW Oct 2023'!P15&gt;0,'NSW Oct 2023'!O15&gt;0),IF(($C$5*E21/'NSW Oct 2023'!AQ15&lt;SUM('NSW Oct 2023'!L15:P15)),(0),($C$5*E21/'NSW Oct 2023'!AQ15-SUM('NSW Oct 2023'!L15:P15))*'NSW Oct 2023'!AB15/100)* 'NSW Oct 2023'!AQ15,IF(AND('NSW Oct 2023'!O15&gt;0,'NSW Oct 2023'!P15=""),IF(($C$5*E21/'NSW Oct 2023'!AQ15&lt; SUM('NSW Oct 2023'!L15:O15)),(0),($C$5*E21/'NSW Oct 2023'!AQ15-SUM('NSW Oct 2023'!L15:O15))*'NSW Oct 2023'!AA15/100)* 'NSW Oct 2023'!AQ15,IF(AND('NSW Oct 2023'!N15&gt;0,'NSW Oct 2023'!O15=""),IF(($C$5*E21/'NSW Oct 2023'!AQ15&lt; SUM('NSW Oct 2023'!L15:N15)),(0),($C$5*E21/'NSW Oct 2023'!AQ15-SUM('NSW Oct 2023'!L15:N15))*'NSW Oct 2023'!Z15/100)* 'NSW Oct 2023'!AQ15,IF(AND('NSW Oct 2023'!M15&gt;0,'NSW Oct 2023'!N15=""),IF(($C$5*E21/'NSW Oct 2023'!AQ15&lt;'NSW Oct 2023'!M15+'NSW Oct 2023'!L15),(0),(($C$5*E21/'NSW Oct 2023'!AQ15-('NSW Oct 2023'!M15+'NSW Oct 2023'!L15))*'NSW Oct 2023'!Y15/100))*'NSW Oct 2023'!AQ15,IF(AND('NSW Oct 2023'!L15&gt;0,'NSW Oct 2023'!M15=""&gt;0),IF(($C$5*E21/'NSW Oct 2023'!AQ15&lt;'NSW Oct 2023'!L15),(0),($C$5*E21/'NSW Oct 2023'!AQ15-'NSW Oct 2023'!L15)*'NSW Oct 2023'!X15/100)*'NSW Oct 2023'!AQ15,0)))))</f>
        <v>0</v>
      </c>
      <c r="M21" s="155">
        <f>IF('NSW Oct 2023'!K15="",($C$5*F21/'NSW Oct 2023'!AR15*'NSW Oct 2023'!AC15/100)*'NSW Oct 2023'!AR15,IF($C$5*F21/'NSW Oct 2023'!AR15&gt;='NSW Oct 2023'!L15,('NSW Oct 2023'!L15*'NSW Oct 2023'!AC15/100)*'NSW Oct 2023'!AR15,($C$5*F21/'NSW Oct 2023'!AR15*'NSW Oct 2023'!AC15/100)*'NSW Oct 2023'!AR15))</f>
        <v>164.07599999999996</v>
      </c>
      <c r="N21" s="155">
        <f>IF(AND('NSW Oct 2023'!L15&gt;0,'NSW Oct 2023'!M15&gt;0),IF($C$5*F21/'NSW Oct 2023'!AR15&lt;'NSW Oct 2023'!L15,0,IF(($C$5*F21/'NSW Oct 2023'!AR15-'NSW Oct 2023'!L15)&lt;=('NSW Oct 2023'!M15+'NSW Oct 2023'!L15),((($C$5*F21/'NSW Oct 2023'!AR15-'NSW Oct 2023'!L15)*'NSW Oct 2023'!AD15/100))*'NSW Oct 2023'!AR15,((('NSW Oct 2023'!M15)*'NSW Oct 2023'!AD15/100)*'NSW Oct 2023'!AR15))),0)</f>
        <v>110.07</v>
      </c>
      <c r="O21" s="155">
        <f>IF(AND('NSW Oct 2023'!M15&gt;0,'NSW Oct 2023'!N15&gt;0),IF($C$5*F21/'NSW Oct 2023'!AR15&lt;('NSW Oct 2023'!L15+'NSW Oct 2023'!M15),0,IF(($C$5*F21/'NSW Oct 2023'!AR15-'NSW Oct 2023'!L15+'NSW Oct 2023'!M15)&lt;=('NSW Oct 2023'!L15+'NSW Oct 2023'!M15+'NSW Oct 2023'!N15),((($C$5*F21/'NSW Oct 2023'!AR15-('NSW Oct 2023'!L15+'NSW Oct 2023'!M15))*'NSW Oct 2023'!AE15/100))*'NSW Oct 2023'!AR15,('NSW Oct 2023'!N15*'NSW Oct 2023'!AE15/100)*'NSW Oct 2023'!AR15)),0)</f>
        <v>247.749</v>
      </c>
      <c r="P21" s="155">
        <f>IF(AND('NSW Oct 2023'!N15&gt;0,'NSW Oct 2023'!O15&gt;0),IF($C$5*F21/'NSW Oct 2023'!AR15&lt;('NSW Oct 2023'!L15+'NSW Oct 2023'!M15+'NSW Oct 2023'!N15),0,IF(($C$5*F21/'NSW Oct 2023'!AR15-'NSW Oct 2023'!L15+'NSW Oct 2023'!M15+'NSW Oct 2023'!N15)&lt;=('NSW Oct 2023'!L15+'NSW Oct 2023'!M15+'NSW Oct 2023'!N15+'NSW Oct 2023'!O15),(($C$5*F21/'NSW Oct 2023'!AR15-('NSW Oct 2023'!L15+'NSW Oct 2023'!M15+'NSW Oct 2023'!N15))*'NSW Oct 2023'!AF15/100)*'NSW Oct 2023'!AR15,('NSW Oct 2023'!O15*'NSW Oct 2023'!AF15/100)*'NSW Oct 2023'!AR15)),0)</f>
        <v>935.10227272727286</v>
      </c>
      <c r="Q21" s="155">
        <f>IF(AND('NSW Oct 2023'!P15&gt;0,'NSW Oct 2023'!P15&gt;0),IF($C$5*F21/'NSW Oct 2023'!AR15&lt;('NSW Oct 2023'!L15+'NSW Oct 2023'!M15+'NSW Oct 2023'!N15+'NSW Oct 2023'!O15),0,IF(($C$5*F21/'NSW Oct 2023'!AR15-'NSW Oct 2023'!L15+'NSW Oct 2023'!M15+'NSW Oct 2023'!N15+'NSW Oct 2023'!O15)&lt;=('NSW Oct 2023'!L15+'NSW Oct 2023'!M15+'NSW Oct 2023'!N15+'NSW Oct 2023'!O15+'NSW Oct 2023'!P15),(($C$5*F21/'NSW Oct 2023'!AR15-('NSW Oct 2023'!L15+'NSW Oct 2023'!M15+'NSW Oct 2023'!N15+'NSW Oct 2023'!O15))*'NSW Oct 2023'!AG15/100)*'NSW Oct 2023'!AR15,('NSW Oct 2023'!P15*'NSW Oct 2023'!AG15/100)*'NSW Oct 2023'!AR15)),0)</f>
        <v>0</v>
      </c>
      <c r="R21" s="155">
        <f>IF(AND('NSW Oct 2023'!P15&gt;0,'NSW Oct 2023'!O15&gt;0),IF(($C$5*F21/'NSW Oct 2023'!AR15&lt;SUM('NSW Oct 2023'!L15:P15)),(0),($C$5*F21/'NSW Oct 2023'!AR15-SUM('NSW Oct 2023'!L15:P15))*'NSW Oct 2023'!AB15/100)* 'NSW Oct 2023'!AR15,IF(AND('NSW Oct 2023'!O15&gt;0,'NSW Oct 2023'!P15=""),IF(($C$5*F21/'NSW Oct 2023'!AR15&lt; SUM('NSW Oct 2023'!L15:O15)),(0),($C$5*F21/'NSW Oct 2023'!AR15-SUM('NSW Oct 2023'!L15:O15))*'NSW Oct 2023'!AG15/100)* 'NSW Oct 2023'!AR15,IF(AND('NSW Oct 2023'!N15&gt;0,'NSW Oct 2023'!O15=""),IF(($C$5*F21/'NSW Oct 2023'!AR15&lt; SUM('NSW Oct 2023'!L15:N15)),(0),($C$5*F21/'NSW Oct 2023'!AR15-SUM('NSW Oct 2023'!L15:N15))*'NSW Oct 2023'!AF15/100)* 'NSW Oct 2023'!AR15,IF(AND('NSW Oct 2023'!M15&gt;0,'NSW Oct 2023'!N15=""),IF(($C$5*F21/'NSW Oct 2023'!AR15&lt;'NSW Oct 2023'!M15+'NSW Oct 2023'!L15),(0),(($C$5*F21/'NSW Oct 2023'!AR15-('NSW Oct 2023'!M15+'NSW Oct 2023'!L15))*'NSW Oct 2023'!AE15/100))*'NSW Oct 2023'!AR15,IF(AND('NSW Oct 2023'!L15&gt;0,'NSW Oct 2023'!M15=""&gt;0),IF(($C$5*F21/'NSW Oct 2023'!AR15&lt;'NSW Oct 2023'!L15),(0),($C$5*F21/'NSW Oct 2023'!AR15-'NSW Oct 2023'!L15)*'NSW Oct 2023'!AD15/100)*'NSW Oct 2023'!AR15,0)))))</f>
        <v>0</v>
      </c>
      <c r="S21" s="273">
        <f t="shared" si="4"/>
        <v>2913.9945454545459</v>
      </c>
      <c r="T21" s="268">
        <f t="shared" si="5"/>
        <v>3202.3445454545458</v>
      </c>
      <c r="U21" s="151">
        <f t="shared" si="6"/>
        <v>3522.5790000000006</v>
      </c>
      <c r="V21" s="154">
        <f>'NSW Oct 2023'!AT15</f>
        <v>0</v>
      </c>
      <c r="W21" s="154">
        <f>'NSW Oct 2023'!AU15</f>
        <v>10</v>
      </c>
      <c r="X21" s="154">
        <f>'NSW Oct 2023'!AV15</f>
        <v>0</v>
      </c>
      <c r="Y21" s="154">
        <f>'NSW Oct 2023'!AW15</f>
        <v>0</v>
      </c>
      <c r="Z21" s="268" t="str">
        <f t="shared" si="7"/>
        <v>Guaranteed off usage</v>
      </c>
      <c r="AA21" s="268" t="str">
        <f t="shared" si="8"/>
        <v>Exclusive</v>
      </c>
      <c r="AB21" s="268">
        <f t="shared" si="0"/>
        <v>2910.945090909091</v>
      </c>
      <c r="AC21" s="268">
        <f t="shared" si="1"/>
        <v>2910.945090909091</v>
      </c>
      <c r="AD21" s="151">
        <f t="shared" si="2"/>
        <v>3202.0396000000005</v>
      </c>
      <c r="AE21" s="407">
        <f t="shared" si="2"/>
        <v>3202.0396000000005</v>
      </c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17" t="str">
        <f>'NSW Oct 2023'!D16</f>
        <v>Tamworth</v>
      </c>
      <c r="B22" s="130" t="str">
        <f>'NSW Oct 2023'!F16</f>
        <v>Origin Energy</v>
      </c>
      <c r="C22" s="83" t="str">
        <f>'NSW Oct 2023'!G16</f>
        <v>Business Go Variable</v>
      </c>
      <c r="D22" s="136">
        <f>365*'NSW Oct 2023'!H16/100</f>
        <v>311.74318181818182</v>
      </c>
      <c r="E22" s="264">
        <f>IF('NSW Oct 2023'!AQ16=3,0.5,IF('NSW Oct 2023'!AQ16=2,0.33,0))</f>
        <v>0.5</v>
      </c>
      <c r="F22" s="264">
        <f t="shared" si="3"/>
        <v>0.5</v>
      </c>
      <c r="G22" s="136">
        <f>IF('NSW Oct 2023'!K16="",($C$5*E22/'NSW Oct 2023'!AQ16*'NSW Oct 2023'!W16/100)*'NSW Oct 2023'!AQ16,IF($C$5*E22/'NSW Oct 2023'!AQ16&gt;='NSW Oct 2023'!L16,('NSW Oct 2023'!L16*'NSW Oct 2023'!W16/100)*'NSW Oct 2023'!AQ16,($C$5*E22/'NSW Oct 2023'!AQ16*'NSW Oct 2023'!W16/100)*'NSW Oct 2023'!AQ16))</f>
        <v>1899.9999999999998</v>
      </c>
      <c r="H22" s="136">
        <f>IF(AND('NSW Oct 2023'!L16&gt;0,'NSW Oct 2023'!M16&gt;0),IF($C$5*E22/'NSW Oct 2023'!AQ16&lt;'NSW Oct 2023'!L16,0,IF(($C$5*E22/'NSW Oct 2023'!AQ16-'NSW Oct 2023'!L16)&lt;=('NSW Oct 2023'!M16+'NSW Oct 2023'!L16),((($C$5*E22/'NSW Oct 2023'!AQ16-'NSW Oct 2023'!L16)*'NSW Oct 2023'!X16/100))*'NSW Oct 2023'!AQ16,((('NSW Oct 2023'!M16)*'NSW Oct 2023'!X16/100)*'NSW Oct 2023'!AQ16))),0)</f>
        <v>0</v>
      </c>
      <c r="I22" s="136">
        <f>IF(AND('NSW Oct 2023'!M16&gt;0,'NSW Oct 2023'!N16&gt;0),IF($C$5*E22/'NSW Oct 2023'!AQ16&lt;('NSW Oct 2023'!L16+'NSW Oct 2023'!M16),0,IF(($C$5*E22/'NSW Oct 2023'!AQ16-'NSW Oct 2023'!L16+'NSW Oct 2023'!M16)&lt;=('NSW Oct 2023'!L16+'NSW Oct 2023'!M16+'NSW Oct 2023'!N16),((($C$5*E22/'NSW Oct 2023'!AQ16-('NSW Oct 2023'!L16+'NSW Oct 2023'!M16))*'NSW Oct 2023'!Y16/100))*'NSW Oct 2023'!AQ16,('NSW Oct 2023'!N16*'NSW Oct 2023'!Y16/100)* 'NSW Oct 2023'!AQ16)),0)</f>
        <v>0</v>
      </c>
      <c r="J22" s="136">
        <f>IF(AND('NSW Oct 2023'!N16&gt;0,'NSW Oct 2023'!O16&gt;0),IF($C$5*E22/'NSW Oct 2023'!AQ16&lt;('NSW Oct 2023'!L16+'NSW Oct 2023'!M16+'NSW Oct 2023'!N16),0,IF(($C$5*E22/'NSW Oct 2023'!AQ16-'NSW Oct 2023'!L16+'NSW Oct 2023'!M16+'NSW Oct 2023'!N16)&lt;=('NSW Oct 2023'!L16+'NSW Oct 2023'!M16+'NSW Oct 2023'!N16+'NSW Oct 2023'!O16),(($C$5*E22/'NSW Oct 2023'!AQ16-('NSW Oct 2023'!L16+'NSW Oct 2023'!M16+'NSW Oct 2023'!N16))*'NSW Oct 2023'!Z16/100)*'NSW Oct 2023'!AQ16,('NSW Oct 2023'!O16*'NSW Oct 2023'!Z16/100)*'NSW Oct 2023'!AQ16)),0)</f>
        <v>0</v>
      </c>
      <c r="K22" s="136">
        <f>IF(AND('NSW Oct 2023'!O16&gt;0,'NSW Oct 2023'!P16&gt;0),IF($C$5*E22/'NSW Oct 2023'!AQ16&lt;('NSW Oct 2023'!L16+'NSW Oct 2023'!M16+'NSW Oct 2023'!N16+'NSW Oct 2023'!O16),0,IF(($C$5*E22/'NSW Oct 2023'!AQ16-'NSW Oct 2023'!L16+'NSW Oct 2023'!M16+'NSW Oct 2023'!N16+'NSW Oct 2023'!O16)&lt;=('NSW Oct 2023'!L16+'NSW Oct 2023'!M16+'NSW Oct 2023'!N16+'NSW Oct 2023'!O16+'NSW Oct 2023'!P16),(($C$5*E22/'NSW Oct 2023'!AQ16-('NSW Oct 2023'!L16+'NSW Oct 2023'!M16+'NSW Oct 2023'!N16+'NSW Oct 2023'!O16))*'NSW Oct 2023'!AA16/100)*'NSW Oct 2023'!AQ16,('NSW Oct 2023'!P16*'NSW Oct 2023'!AA16/100)*'NSW Oct 2023'!AQ16)),0)</f>
        <v>0</v>
      </c>
      <c r="L22" s="136">
        <f>IF(AND('NSW Oct 2023'!P16&gt;0,'NSW Oct 2023'!O16&gt;0),IF(($C$5*E22/'NSW Oct 2023'!AQ16&lt;SUM('NSW Oct 2023'!L16:P16)),(0),($C$5*E22/'NSW Oct 2023'!AQ16-SUM('NSW Oct 2023'!L16:P16))*'NSW Oct 2023'!AB16/100)* 'NSW Oct 2023'!AQ16,IF(AND('NSW Oct 2023'!O16&gt;0,'NSW Oct 2023'!P16=""),IF(($C$5*E22/'NSW Oct 2023'!AQ16&lt; SUM('NSW Oct 2023'!L16:O16)),(0),($C$5*E22/'NSW Oct 2023'!AQ16-SUM('NSW Oct 2023'!L16:O16))*'NSW Oct 2023'!AA16/100)* 'NSW Oct 2023'!AQ16,IF(AND('NSW Oct 2023'!N16&gt;0,'NSW Oct 2023'!O16=""),IF(($C$5*E22/'NSW Oct 2023'!AQ16&lt; SUM('NSW Oct 2023'!L16:N16)),(0),($C$5*E22/'NSW Oct 2023'!AQ16-SUM('NSW Oct 2023'!L16:N16))*'NSW Oct 2023'!Z16/100)* 'NSW Oct 2023'!AQ16,IF(AND('NSW Oct 2023'!M16&gt;0,'NSW Oct 2023'!N16=""),IF(($C$5*E22/'NSW Oct 2023'!AQ16&lt;'NSW Oct 2023'!M16+'NSW Oct 2023'!L16),(0),(($C$5*E22/'NSW Oct 2023'!AQ16-('NSW Oct 2023'!M16+'NSW Oct 2023'!L16))*'NSW Oct 2023'!Y16/100))*'NSW Oct 2023'!AQ16,IF(AND('NSW Oct 2023'!L16&gt;0,'NSW Oct 2023'!M16=""&gt;0),IF(($C$5*E22/'NSW Oct 2023'!AQ16&lt;'NSW Oct 2023'!L16),(0),($C$5*E22/'NSW Oct 2023'!AQ16-'NSW Oct 2023'!L16)*'NSW Oct 2023'!X16/100)*'NSW Oct 2023'!AQ16,0)))))</f>
        <v>0</v>
      </c>
      <c r="M22" s="136">
        <f>IF('NSW Oct 2023'!K16="",($C$5*F22/'NSW Oct 2023'!AR16*'NSW Oct 2023'!AC16/100)*'NSW Oct 2023'!AR16,IF($C$5*F22/'NSW Oct 2023'!AR16&gt;='NSW Oct 2023'!L16,('NSW Oct 2023'!L16*'NSW Oct 2023'!AC16/100)*'NSW Oct 2023'!AR16,($C$5*F22/'NSW Oct 2023'!AR16*'NSW Oct 2023'!AC16/100)*'NSW Oct 2023'!AR16))</f>
        <v>1899.9999999999998</v>
      </c>
      <c r="N22" s="136">
        <f>IF(AND('NSW Oct 2023'!L16&gt;0,'NSW Oct 2023'!M16&gt;0),IF($C$5*F22/'NSW Oct 2023'!AR16&lt;'NSW Oct 2023'!L16,0,IF(($C$5*F22/'NSW Oct 2023'!AR16-'NSW Oct 2023'!L16)&lt;=('NSW Oct 2023'!M16+'NSW Oct 2023'!L16),((($C$5*F22/'NSW Oct 2023'!AR16-'NSW Oct 2023'!L16)*'NSW Oct 2023'!AD16/100))*'NSW Oct 2023'!AR16,((('NSW Oct 2023'!M16)*'NSW Oct 2023'!AD16/100)*'NSW Oct 2023'!AR16))),0)</f>
        <v>0</v>
      </c>
      <c r="O22" s="136">
        <f>IF(AND('NSW Oct 2023'!M16&gt;0,'NSW Oct 2023'!N16&gt;0),IF($C$5*F22/'NSW Oct 2023'!AR16&lt;('NSW Oct 2023'!L16+'NSW Oct 2023'!M16),0,IF(($C$5*F22/'NSW Oct 2023'!AR16-'NSW Oct 2023'!L16+'NSW Oct 2023'!M16)&lt;=('NSW Oct 2023'!L16+'NSW Oct 2023'!M16+'NSW Oct 2023'!N16),((($C$5*F22/'NSW Oct 2023'!AR16-('NSW Oct 2023'!L16+'NSW Oct 2023'!M16))*'NSW Oct 2023'!AE16/100))*'NSW Oct 2023'!AR16,('NSW Oct 2023'!N16*'NSW Oct 2023'!AE16/100)*'NSW Oct 2023'!AR16)),0)</f>
        <v>0</v>
      </c>
      <c r="P22" s="136">
        <f>IF(AND('NSW Oct 2023'!N16&gt;0,'NSW Oct 2023'!O16&gt;0),IF($C$5*F22/'NSW Oct 2023'!AR16&lt;('NSW Oct 2023'!L16+'NSW Oct 2023'!M16+'NSW Oct 2023'!N16),0,IF(($C$5*F22/'NSW Oct 2023'!AR16-'NSW Oct 2023'!L16+'NSW Oct 2023'!M16+'NSW Oct 2023'!N16)&lt;=('NSW Oct 2023'!L16+'NSW Oct 2023'!M16+'NSW Oct 2023'!N16+'NSW Oct 2023'!O16),(($C$5*F22/'NSW Oct 2023'!AR16-('NSW Oct 2023'!L16+'NSW Oct 2023'!M16+'NSW Oct 2023'!N16))*'NSW Oct 2023'!AF16/100)*'NSW Oct 2023'!AR16,('NSW Oct 2023'!O16*'NSW Oct 2023'!AF16/100)*'NSW Oct 2023'!AR16)),0)</f>
        <v>0</v>
      </c>
      <c r="Q22" s="136">
        <f>IF(AND('NSW Oct 2023'!P16&gt;0,'NSW Oct 2023'!P16&gt;0),IF($C$5*F22/'NSW Oct 2023'!AR16&lt;('NSW Oct 2023'!L16+'NSW Oct 2023'!M16+'NSW Oct 2023'!N16+'NSW Oct 2023'!O16),0,IF(($C$5*F22/'NSW Oct 2023'!AR16-'NSW Oct 2023'!L16+'NSW Oct 2023'!M16+'NSW Oct 2023'!N16+'NSW Oct 2023'!O16)&lt;=('NSW Oct 2023'!L16+'NSW Oct 2023'!M16+'NSW Oct 2023'!N16+'NSW Oct 2023'!O16+'NSW Oct 2023'!P16),(($C$5*F22/'NSW Oct 2023'!AR16-('NSW Oct 2023'!L16+'NSW Oct 2023'!M16+'NSW Oct 2023'!N16+'NSW Oct 2023'!O16))*'NSW Oct 2023'!AG16/100)*'NSW Oct 2023'!AR16,('NSW Oct 2023'!P16*'NSW Oct 2023'!AG16/100)*'NSW Oct 2023'!AR16)),0)</f>
        <v>0</v>
      </c>
      <c r="R22" s="136">
        <f>IF(AND('NSW Oct 2023'!P16&gt;0,'NSW Oct 2023'!O16&gt;0),IF(($C$5*F22/'NSW Oct 2023'!AR16&lt;SUM('NSW Oct 2023'!L16:P16)),(0),($C$5*F22/'NSW Oct 2023'!AR16-SUM('NSW Oct 2023'!L16:P16))*'NSW Oct 2023'!AB16/100)* 'NSW Oct 2023'!AR16,IF(AND('NSW Oct 2023'!O16&gt;0,'NSW Oct 2023'!P16=""),IF(($C$5*F22/'NSW Oct 2023'!AR16&lt; SUM('NSW Oct 2023'!L16:O16)),(0),($C$5*F22/'NSW Oct 2023'!AR16-SUM('NSW Oct 2023'!L16:O16))*'NSW Oct 2023'!AG16/100)* 'NSW Oct 2023'!AR16,IF(AND('NSW Oct 2023'!N16&gt;0,'NSW Oct 2023'!O16=""),IF(($C$5*F22/'NSW Oct 2023'!AR16&lt; SUM('NSW Oct 2023'!L16:N16)),(0),($C$5*F22/'NSW Oct 2023'!AR16-SUM('NSW Oct 2023'!L16:N16))*'NSW Oct 2023'!AF16/100)* 'NSW Oct 2023'!AR16,IF(AND('NSW Oct 2023'!M16&gt;0,'NSW Oct 2023'!N16=""),IF(($C$5*F22/'NSW Oct 2023'!AR16&lt;'NSW Oct 2023'!M16+'NSW Oct 2023'!L16),(0),(($C$5*F22/'NSW Oct 2023'!AR16-('NSW Oct 2023'!M16+'NSW Oct 2023'!L16))*'NSW Oct 2023'!AE16/100))*'NSW Oct 2023'!AR16,IF(AND('NSW Oct 2023'!L16&gt;0,'NSW Oct 2023'!M16=""&gt;0),IF(($C$5*F22/'NSW Oct 2023'!AR16&lt;'NSW Oct 2023'!L16),(0),($C$5*F22/'NSW Oct 2023'!AR16-'NSW Oct 2023'!L16)*'NSW Oct 2023'!AD16/100)*'NSW Oct 2023'!AR16,0)))))</f>
        <v>0</v>
      </c>
      <c r="S22" s="234">
        <f t="shared" si="4"/>
        <v>3799.9999999999995</v>
      </c>
      <c r="T22" s="243">
        <f t="shared" si="5"/>
        <v>4111.7431818181813</v>
      </c>
      <c r="U22" s="132">
        <f t="shared" si="6"/>
        <v>4522.9174999999996</v>
      </c>
      <c r="V22" s="83">
        <f>'NSW Oct 2023'!AT16</f>
        <v>0</v>
      </c>
      <c r="W22" s="83">
        <f>'NSW Oct 2023'!AU16</f>
        <v>0</v>
      </c>
      <c r="X22" s="83">
        <f>'NSW Oct 2023'!AV16</f>
        <v>0</v>
      </c>
      <c r="Y22" s="83">
        <f>'NSW Oct 2023'!AW16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4111.7431818181813</v>
      </c>
      <c r="AC22" s="243">
        <f t="shared" si="1"/>
        <v>4111.7431818181813</v>
      </c>
      <c r="AD22" s="132">
        <f t="shared" si="2"/>
        <v>4522.9174999999996</v>
      </c>
      <c r="AE22" s="406">
        <f t="shared" si="2"/>
        <v>4522.9174999999996</v>
      </c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17"/>
      <c r="B23" s="130" t="str">
        <f>'NSW Oct 2023'!F17</f>
        <v>Red Energy</v>
      </c>
      <c r="C23" s="83" t="str">
        <f>'NSW Oct 2023'!G17</f>
        <v xml:space="preserve">Business Saver </v>
      </c>
      <c r="D23" s="136">
        <f>365*'NSW Oct 2023'!H17/100</f>
        <v>277.00181818181818</v>
      </c>
      <c r="E23" s="264">
        <f>IF('NSW Oct 2023'!AQ17=3,0.5,IF('NSW Oct 2023'!AQ17=2,0.33,0))</f>
        <v>0.5</v>
      </c>
      <c r="F23" s="264">
        <f t="shared" si="3"/>
        <v>0.5</v>
      </c>
      <c r="G23" s="136">
        <f>IF('NSW Oct 2023'!K17="",($C$5*E23/'NSW Oct 2023'!AQ17*'NSW Oct 2023'!W17/100)*'NSW Oct 2023'!AQ17,IF($C$5*E23/'NSW Oct 2023'!AQ17&gt;='NSW Oct 2023'!L17,('NSW Oct 2023'!L17*'NSW Oct 2023'!W17/100)*'NSW Oct 2023'!AQ17,($C$5*E23/'NSW Oct 2023'!AQ17*'NSW Oct 2023'!W17/100)*'NSW Oct 2023'!AQ17))</f>
        <v>1840.909090909091</v>
      </c>
      <c r="H23" s="136">
        <f>IF(AND('NSW Oct 2023'!L17&gt;0,'NSW Oct 2023'!M17&gt;0),IF($C$5*E23/'NSW Oct 2023'!AQ17&lt;'NSW Oct 2023'!L17,0,IF(($C$5*E23/'NSW Oct 2023'!AQ17-'NSW Oct 2023'!L17)&lt;=('NSW Oct 2023'!M17+'NSW Oct 2023'!L17),((($C$5*E23/'NSW Oct 2023'!AQ17-'NSW Oct 2023'!L17)*'NSW Oct 2023'!X17/100))*'NSW Oct 2023'!AQ17,((('NSW Oct 2023'!M17)*'NSW Oct 2023'!X17/100)*'NSW Oct 2023'!AQ17))),0)</f>
        <v>0</v>
      </c>
      <c r="I23" s="136">
        <f>IF(AND('NSW Oct 2023'!M17&gt;0,'NSW Oct 2023'!N17&gt;0),IF($C$5*E23/'NSW Oct 2023'!AQ17&lt;('NSW Oct 2023'!L17+'NSW Oct 2023'!M17),0,IF(($C$5*E23/'NSW Oct 2023'!AQ17-'NSW Oct 2023'!L17+'NSW Oct 2023'!M17)&lt;=('NSW Oct 2023'!L17+'NSW Oct 2023'!M17+'NSW Oct 2023'!N17),((($C$5*E23/'NSW Oct 2023'!AQ17-('NSW Oct 2023'!L17+'NSW Oct 2023'!M17))*'NSW Oct 2023'!Y17/100))*'NSW Oct 2023'!AQ17,('NSW Oct 2023'!N17*'NSW Oct 2023'!Y17/100)* 'NSW Oct 2023'!AQ17)),0)</f>
        <v>0</v>
      </c>
      <c r="J23" s="136">
        <f>IF(AND('NSW Oct 2023'!N17&gt;0,'NSW Oct 2023'!O17&gt;0),IF($C$5*E23/'NSW Oct 2023'!AQ17&lt;('NSW Oct 2023'!L17+'NSW Oct 2023'!M17+'NSW Oct 2023'!N17),0,IF(($C$5*E23/'NSW Oct 2023'!AQ17-'NSW Oct 2023'!L17+'NSW Oct 2023'!M17+'NSW Oct 2023'!N17)&lt;=('NSW Oct 2023'!L17+'NSW Oct 2023'!M17+'NSW Oct 2023'!N17+'NSW Oct 2023'!O17),(($C$5*E23/'NSW Oct 2023'!AQ17-('NSW Oct 2023'!L17+'NSW Oct 2023'!M17+'NSW Oct 2023'!N17))*'NSW Oct 2023'!Z17/100)*'NSW Oct 2023'!AQ17,('NSW Oct 2023'!O17*'NSW Oct 2023'!Z17/100)*'NSW Oct 2023'!AQ17)),0)</f>
        <v>0</v>
      </c>
      <c r="K23" s="136">
        <f>IF(AND('NSW Oct 2023'!O17&gt;0,'NSW Oct 2023'!P17&gt;0),IF($C$5*E23/'NSW Oct 2023'!AQ17&lt;('NSW Oct 2023'!L17+'NSW Oct 2023'!M17+'NSW Oct 2023'!N17+'NSW Oct 2023'!O17),0,IF(($C$5*E23/'NSW Oct 2023'!AQ17-'NSW Oct 2023'!L17+'NSW Oct 2023'!M17+'NSW Oct 2023'!N17+'NSW Oct 2023'!O17)&lt;=('NSW Oct 2023'!L17+'NSW Oct 2023'!M17+'NSW Oct 2023'!N17+'NSW Oct 2023'!O17+'NSW Oct 2023'!P17),(($C$5*E23/'NSW Oct 2023'!AQ17-('NSW Oct 2023'!L17+'NSW Oct 2023'!M17+'NSW Oct 2023'!N17+'NSW Oct 2023'!O17))*'NSW Oct 2023'!AA17/100)*'NSW Oct 2023'!AQ17,('NSW Oct 2023'!P17*'NSW Oct 2023'!AA17/100)*'NSW Oct 2023'!AQ17)),0)</f>
        <v>0</v>
      </c>
      <c r="L23" s="136">
        <f>IF(AND('NSW Oct 2023'!P17&gt;0,'NSW Oct 2023'!O17&gt;0),IF(($C$5*E23/'NSW Oct 2023'!AQ17&lt;SUM('NSW Oct 2023'!L17:P17)),(0),($C$5*E23/'NSW Oct 2023'!AQ17-SUM('NSW Oct 2023'!L17:P17))*'NSW Oct 2023'!AB17/100)* 'NSW Oct 2023'!AQ17,IF(AND('NSW Oct 2023'!O17&gt;0,'NSW Oct 2023'!P17=""),IF(($C$5*E23/'NSW Oct 2023'!AQ17&lt; SUM('NSW Oct 2023'!L17:O17)),(0),($C$5*E23/'NSW Oct 2023'!AQ17-SUM('NSW Oct 2023'!L17:O17))*'NSW Oct 2023'!AA17/100)* 'NSW Oct 2023'!AQ17,IF(AND('NSW Oct 2023'!N17&gt;0,'NSW Oct 2023'!O17=""),IF(($C$5*E23/'NSW Oct 2023'!AQ17&lt; SUM('NSW Oct 2023'!L17:N17)),(0),($C$5*E23/'NSW Oct 2023'!AQ17-SUM('NSW Oct 2023'!L17:N17))*'NSW Oct 2023'!Z17/100)* 'NSW Oct 2023'!AQ17,IF(AND('NSW Oct 2023'!M17&gt;0,'NSW Oct 2023'!N17=""),IF(($C$5*E23/'NSW Oct 2023'!AQ17&lt;'NSW Oct 2023'!M17+'NSW Oct 2023'!L17),(0),(($C$5*E23/'NSW Oct 2023'!AQ17-('NSW Oct 2023'!M17+'NSW Oct 2023'!L17))*'NSW Oct 2023'!Y17/100))*'NSW Oct 2023'!AQ17,IF(AND('NSW Oct 2023'!L17&gt;0,'NSW Oct 2023'!M17=""&gt;0),IF(($C$5*E23/'NSW Oct 2023'!AQ17&lt;'NSW Oct 2023'!L17),(0),($C$5*E23/'NSW Oct 2023'!AQ17-'NSW Oct 2023'!L17)*'NSW Oct 2023'!X17/100)*'NSW Oct 2023'!AQ17,0)))))</f>
        <v>0</v>
      </c>
      <c r="M23" s="136">
        <f>IF('NSW Oct 2023'!K17="",($C$5*F23/'NSW Oct 2023'!AR17*'NSW Oct 2023'!AC17/100)*'NSW Oct 2023'!AR17,IF($C$5*F23/'NSW Oct 2023'!AR17&gt;='NSW Oct 2023'!L17,('NSW Oct 2023'!L17*'NSW Oct 2023'!AC17/100)*'NSW Oct 2023'!AR17,($C$5*F23/'NSW Oct 2023'!AR17*'NSW Oct 2023'!AC17/100)*'NSW Oct 2023'!AR17))</f>
        <v>1840.909090909091</v>
      </c>
      <c r="N23" s="136">
        <f>IF(AND('NSW Oct 2023'!L17&gt;0,'NSW Oct 2023'!M17&gt;0),IF($C$5*F23/'NSW Oct 2023'!AR17&lt;'NSW Oct 2023'!L17,0,IF(($C$5*F23/'NSW Oct 2023'!AR17-'NSW Oct 2023'!L17)&lt;=('NSW Oct 2023'!M17+'NSW Oct 2023'!L17),((($C$5*F23/'NSW Oct 2023'!AR17-'NSW Oct 2023'!L17)*'NSW Oct 2023'!AD17/100))*'NSW Oct 2023'!AR17,((('NSW Oct 2023'!M17)*'NSW Oct 2023'!AD17/100)*'NSW Oct 2023'!AR17))),0)</f>
        <v>0</v>
      </c>
      <c r="O23" s="136">
        <f>IF(AND('NSW Oct 2023'!M17&gt;0,'NSW Oct 2023'!N17&gt;0),IF($C$5*F23/'NSW Oct 2023'!AR17&lt;('NSW Oct 2023'!L17+'NSW Oct 2023'!M17),0,IF(($C$5*F23/'NSW Oct 2023'!AR17-'NSW Oct 2023'!L17+'NSW Oct 2023'!M17)&lt;=('NSW Oct 2023'!L17+'NSW Oct 2023'!M17+'NSW Oct 2023'!N17),((($C$5*F23/'NSW Oct 2023'!AR17-('NSW Oct 2023'!L17+'NSW Oct 2023'!M17))*'NSW Oct 2023'!AE17/100))*'NSW Oct 2023'!AR17,('NSW Oct 2023'!N17*'NSW Oct 2023'!AE17/100)*'NSW Oct 2023'!AR17)),0)</f>
        <v>0</v>
      </c>
      <c r="P23" s="136">
        <f>IF(AND('NSW Oct 2023'!N17&gt;0,'NSW Oct 2023'!O17&gt;0),IF($C$5*F23/'NSW Oct 2023'!AR17&lt;('NSW Oct 2023'!L17+'NSW Oct 2023'!M17+'NSW Oct 2023'!N17),0,IF(($C$5*F23/'NSW Oct 2023'!AR17-'NSW Oct 2023'!L17+'NSW Oct 2023'!M17+'NSW Oct 2023'!N17)&lt;=('NSW Oct 2023'!L17+'NSW Oct 2023'!M17+'NSW Oct 2023'!N17+'NSW Oct 2023'!O17),(($C$5*F23/'NSW Oct 2023'!AR17-('NSW Oct 2023'!L17+'NSW Oct 2023'!M17+'NSW Oct 2023'!N17))*'NSW Oct 2023'!AF17/100)*'NSW Oct 2023'!AR17,('NSW Oct 2023'!O17*'NSW Oct 2023'!AF17/100)*'NSW Oct 2023'!AR17)),0)</f>
        <v>0</v>
      </c>
      <c r="Q23" s="136">
        <f>IF(AND('NSW Oct 2023'!P17&gt;0,'NSW Oct 2023'!P17&gt;0),IF($C$5*F23/'NSW Oct 2023'!AR17&lt;('NSW Oct 2023'!L17+'NSW Oct 2023'!M17+'NSW Oct 2023'!N17+'NSW Oct 2023'!O17),0,IF(($C$5*F23/'NSW Oct 2023'!AR17-'NSW Oct 2023'!L17+'NSW Oct 2023'!M17+'NSW Oct 2023'!N17+'NSW Oct 2023'!O17)&lt;=('NSW Oct 2023'!L17+'NSW Oct 2023'!M17+'NSW Oct 2023'!N17+'NSW Oct 2023'!O17+'NSW Oct 2023'!P17),(($C$5*F23/'NSW Oct 2023'!AR17-('NSW Oct 2023'!L17+'NSW Oct 2023'!M17+'NSW Oct 2023'!N17+'NSW Oct 2023'!O17))*'NSW Oct 2023'!AG17/100)*'NSW Oct 2023'!AR17,('NSW Oct 2023'!P17*'NSW Oct 2023'!AG17/100)*'NSW Oct 2023'!AR17)),0)</f>
        <v>0</v>
      </c>
      <c r="R23" s="136">
        <f>IF(AND('NSW Oct 2023'!P17&gt;0,'NSW Oct 2023'!O17&gt;0),IF(($C$5*F23/'NSW Oct 2023'!AR17&lt;SUM('NSW Oct 2023'!L17:P17)),(0),($C$5*F23/'NSW Oct 2023'!AR17-SUM('NSW Oct 2023'!L17:P17))*'NSW Oct 2023'!AB17/100)* 'NSW Oct 2023'!AR17,IF(AND('NSW Oct 2023'!O17&gt;0,'NSW Oct 2023'!P17=""),IF(($C$5*F23/'NSW Oct 2023'!AR17&lt; SUM('NSW Oct 2023'!L17:O17)),(0),($C$5*F23/'NSW Oct 2023'!AR17-SUM('NSW Oct 2023'!L17:O17))*'NSW Oct 2023'!AG17/100)* 'NSW Oct 2023'!AR17,IF(AND('NSW Oct 2023'!N17&gt;0,'NSW Oct 2023'!O17=""),IF(($C$5*F23/'NSW Oct 2023'!AR17&lt; SUM('NSW Oct 2023'!L17:N17)),(0),($C$5*F23/'NSW Oct 2023'!AR17-SUM('NSW Oct 2023'!L17:N17))*'NSW Oct 2023'!AF17/100)* 'NSW Oct 2023'!AR17,IF(AND('NSW Oct 2023'!M17&gt;0,'NSW Oct 2023'!N17=""),IF(($C$5*F23/'NSW Oct 2023'!AR17&lt;'NSW Oct 2023'!M17+'NSW Oct 2023'!L17),(0),(($C$5*F23/'NSW Oct 2023'!AR17-('NSW Oct 2023'!M17+'NSW Oct 2023'!L17))*'NSW Oct 2023'!AE17/100))*'NSW Oct 2023'!AR17,IF(AND('NSW Oct 2023'!L17&gt;0,'NSW Oct 2023'!M17=""&gt;0),IF(($C$5*F23/'NSW Oct 2023'!AR17&lt;'NSW Oct 2023'!L17),(0),($C$5*F23/'NSW Oct 2023'!AR17-'NSW Oct 2023'!L17)*'NSW Oct 2023'!AD17/100)*'NSW Oct 2023'!AR17,0)))))</f>
        <v>0</v>
      </c>
      <c r="S23" s="234">
        <f t="shared" ref="S23:S24" si="12">SUM(G23:R23)</f>
        <v>3681.818181818182</v>
      </c>
      <c r="T23" s="243">
        <f t="shared" si="5"/>
        <v>3958.82</v>
      </c>
      <c r="U23" s="132">
        <f t="shared" si="6"/>
        <v>4354.7020000000002</v>
      </c>
      <c r="V23" s="83">
        <f>'NSW Oct 2023'!AT17</f>
        <v>0</v>
      </c>
      <c r="W23" s="83">
        <f>'NSW Oct 2023'!AU17</f>
        <v>0</v>
      </c>
      <c r="X23" s="83">
        <f>'NSW Oct 2023'!AV17</f>
        <v>0</v>
      </c>
      <c r="Y23" s="83">
        <f>'NSW Oct 2023'!AW17</f>
        <v>0</v>
      </c>
      <c r="Z23" s="243" t="str">
        <f t="shared" si="7"/>
        <v>No discount</v>
      </c>
      <c r="AA23" s="243" t="str">
        <f t="shared" si="8"/>
        <v>Inclusive</v>
      </c>
      <c r="AB23" s="243">
        <f t="shared" si="0"/>
        <v>3958.8199999999997</v>
      </c>
      <c r="AC23" s="243">
        <f t="shared" si="1"/>
        <v>3958.8199999999997</v>
      </c>
      <c r="AD23" s="132">
        <f t="shared" si="2"/>
        <v>4354.7020000000002</v>
      </c>
      <c r="AE23" s="406">
        <f t="shared" si="2"/>
        <v>4354.7020000000002</v>
      </c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18"/>
      <c r="B24" s="150" t="str">
        <f>'NSW Oct 2023'!F18</f>
        <v>Covau</v>
      </c>
      <c r="C24" s="154" t="str">
        <f>'NSW Oct 2023'!G18</f>
        <v>Freedom</v>
      </c>
      <c r="D24" s="155">
        <f>365*'NSW Oct 2023'!H18/100</f>
        <v>340.41227272727269</v>
      </c>
      <c r="E24" s="265">
        <f>IF('NSW Oct 2023'!AQ18=3,0.5,IF('NSW Oct 2023'!AQ18=2,0.33,0))</f>
        <v>0.5</v>
      </c>
      <c r="F24" s="265">
        <f t="shared" si="3"/>
        <v>0.5</v>
      </c>
      <c r="G24" s="155">
        <f>IF('NSW Oct 2023'!K18="",($C$5*E24/'NSW Oct 2023'!AQ18*'NSW Oct 2023'!W18/100)*'NSW Oct 2023'!AQ18,IF($C$5*E24/'NSW Oct 2023'!AQ18&gt;='NSW Oct 2023'!L18,('NSW Oct 2023'!L18*'NSW Oct 2023'!W18/100)*'NSW Oct 2023'!AQ18,($C$5*E24/'NSW Oct 2023'!AQ18*'NSW Oct 2023'!W18/100)*'NSW Oct 2023'!AQ18))</f>
        <v>1927.2727272727275</v>
      </c>
      <c r="H24" s="155">
        <f>IF(AND('NSW Oct 2023'!L18&gt;0,'NSW Oct 2023'!M18&gt;0),IF($C$5*E24/'NSW Oct 2023'!AQ18&lt;'NSW Oct 2023'!L18,0,IF(($C$5*E24/'NSW Oct 2023'!AQ18-'NSW Oct 2023'!L18)&lt;=('NSW Oct 2023'!M18+'NSW Oct 2023'!L18),((($C$5*E24/'NSW Oct 2023'!AQ18-'NSW Oct 2023'!L18)*'NSW Oct 2023'!X18/100))*'NSW Oct 2023'!AQ18,((('NSW Oct 2023'!M18)*'NSW Oct 2023'!X18/100)*'NSW Oct 2023'!AQ18))),0)</f>
        <v>0</v>
      </c>
      <c r="I24" s="155">
        <f>IF(AND('NSW Oct 2023'!M18&gt;0,'NSW Oct 2023'!N18&gt;0),IF($C$5*E24/'NSW Oct 2023'!AQ18&lt;('NSW Oct 2023'!L18+'NSW Oct 2023'!M18),0,IF(($C$5*E24/'NSW Oct 2023'!AQ18-'NSW Oct 2023'!L18+'NSW Oct 2023'!M18)&lt;=('NSW Oct 2023'!L18+'NSW Oct 2023'!M18+'NSW Oct 2023'!N18),((($C$5*E24/'NSW Oct 2023'!AQ18-('NSW Oct 2023'!L18+'NSW Oct 2023'!M18))*'NSW Oct 2023'!Y18/100))*'NSW Oct 2023'!AQ18,('NSW Oct 2023'!N18*'NSW Oct 2023'!Y18/100)* 'NSW Oct 2023'!AQ18)),0)</f>
        <v>0</v>
      </c>
      <c r="J24" s="155">
        <f>IF(AND('NSW Oct 2023'!N18&gt;0,'NSW Oct 2023'!O18&gt;0),IF($C$5*E24/'NSW Oct 2023'!AQ18&lt;('NSW Oct 2023'!L18+'NSW Oct 2023'!M18+'NSW Oct 2023'!N18),0,IF(($C$5*E24/'NSW Oct 2023'!AQ18-'NSW Oct 2023'!L18+'NSW Oct 2023'!M18+'NSW Oct 2023'!N18)&lt;=('NSW Oct 2023'!L18+'NSW Oct 2023'!M18+'NSW Oct 2023'!N18+'NSW Oct 2023'!O18),(($C$5*E24/'NSW Oct 2023'!AQ18-('NSW Oct 2023'!L18+'NSW Oct 2023'!M18+'NSW Oct 2023'!N18))*'NSW Oct 2023'!Z18/100)*'NSW Oct 2023'!AQ18,('NSW Oct 2023'!O18*'NSW Oct 2023'!Z18/100)*'NSW Oct 2023'!AQ18)),0)</f>
        <v>0</v>
      </c>
      <c r="K24" s="155">
        <f>IF(AND('NSW Oct 2023'!O18&gt;0,'NSW Oct 2023'!P18&gt;0),IF($C$5*E24/'NSW Oct 2023'!AQ18&lt;('NSW Oct 2023'!L18+'NSW Oct 2023'!M18+'NSW Oct 2023'!N18+'NSW Oct 2023'!O18),0,IF(($C$5*E24/'NSW Oct 2023'!AQ18-'NSW Oct 2023'!L18+'NSW Oct 2023'!M18+'NSW Oct 2023'!N18+'NSW Oct 2023'!O18)&lt;=('NSW Oct 2023'!L18+'NSW Oct 2023'!M18+'NSW Oct 2023'!N18+'NSW Oct 2023'!O18+'NSW Oct 2023'!P18),(($C$5*E24/'NSW Oct 2023'!AQ18-('NSW Oct 2023'!L18+'NSW Oct 2023'!M18+'NSW Oct 2023'!N18+'NSW Oct 2023'!O18))*'NSW Oct 2023'!AA18/100)*'NSW Oct 2023'!AQ18,('NSW Oct 2023'!P18*'NSW Oct 2023'!AA18/100)*'NSW Oct 2023'!AQ18)),0)</f>
        <v>0</v>
      </c>
      <c r="L24" s="155">
        <f>IF(AND('NSW Oct 2023'!P18&gt;0,'NSW Oct 2023'!O18&gt;0),IF(($C$5*E24/'NSW Oct 2023'!AQ18&lt;SUM('NSW Oct 2023'!L18:P18)),(0),($C$5*E24/'NSW Oct 2023'!AQ18-SUM('NSW Oct 2023'!L18:P18))*'NSW Oct 2023'!AB18/100)* 'NSW Oct 2023'!AQ18,IF(AND('NSW Oct 2023'!O18&gt;0,'NSW Oct 2023'!P18=""),IF(($C$5*E24/'NSW Oct 2023'!AQ18&lt; SUM('NSW Oct 2023'!L18:O18)),(0),($C$5*E24/'NSW Oct 2023'!AQ18-SUM('NSW Oct 2023'!L18:O18))*'NSW Oct 2023'!AA18/100)* 'NSW Oct 2023'!AQ18,IF(AND('NSW Oct 2023'!N18&gt;0,'NSW Oct 2023'!O18=""),IF(($C$5*E24/'NSW Oct 2023'!AQ18&lt; SUM('NSW Oct 2023'!L18:N18)),(0),($C$5*E24/'NSW Oct 2023'!AQ18-SUM('NSW Oct 2023'!L18:N18))*'NSW Oct 2023'!Z18/100)* 'NSW Oct 2023'!AQ18,IF(AND('NSW Oct 2023'!M18&gt;0,'NSW Oct 2023'!N18=""),IF(($C$5*E24/'NSW Oct 2023'!AQ18&lt;'NSW Oct 2023'!M18+'NSW Oct 2023'!L18),(0),(($C$5*E24/'NSW Oct 2023'!AQ18-('NSW Oct 2023'!M18+'NSW Oct 2023'!L18))*'NSW Oct 2023'!Y18/100))*'NSW Oct 2023'!AQ18,IF(AND('NSW Oct 2023'!L18&gt;0,'NSW Oct 2023'!M18=""&gt;0),IF(($C$5*E24/'NSW Oct 2023'!AQ18&lt;'NSW Oct 2023'!L18),(0),($C$5*E24/'NSW Oct 2023'!AQ18-'NSW Oct 2023'!L18)*'NSW Oct 2023'!X18/100)*'NSW Oct 2023'!AQ18,0)))))</f>
        <v>0</v>
      </c>
      <c r="M24" s="155">
        <f>IF('NSW Oct 2023'!K18="",($C$5*F24/'NSW Oct 2023'!AR18*'NSW Oct 2023'!AC18/100)*'NSW Oct 2023'!AR18,IF($C$5*F24/'NSW Oct 2023'!AR18&gt;='NSW Oct 2023'!L18,('NSW Oct 2023'!L18*'NSW Oct 2023'!AC18/100)*'NSW Oct 2023'!AR18,($C$5*F24/'NSW Oct 2023'!AR18*'NSW Oct 2023'!AC18/100)*'NSW Oct 2023'!AR18))</f>
        <v>1927.2727272727275</v>
      </c>
      <c r="N24" s="155">
        <f>IF(AND('NSW Oct 2023'!L18&gt;0,'NSW Oct 2023'!M18&gt;0),IF($C$5*F24/'NSW Oct 2023'!AR18&lt;'NSW Oct 2023'!L18,0,IF(($C$5*F24/'NSW Oct 2023'!AR18-'NSW Oct 2023'!L18)&lt;=('NSW Oct 2023'!M18+'NSW Oct 2023'!L18),((($C$5*F24/'NSW Oct 2023'!AR18-'NSW Oct 2023'!L18)*'NSW Oct 2023'!AD18/100))*'NSW Oct 2023'!AR18,((('NSW Oct 2023'!M18)*'NSW Oct 2023'!AD18/100)*'NSW Oct 2023'!AR18))),0)</f>
        <v>0</v>
      </c>
      <c r="O24" s="155">
        <f>IF(AND('NSW Oct 2023'!M18&gt;0,'NSW Oct 2023'!N18&gt;0),IF($C$5*F24/'NSW Oct 2023'!AR18&lt;('NSW Oct 2023'!L18+'NSW Oct 2023'!M18),0,IF(($C$5*F24/'NSW Oct 2023'!AR18-'NSW Oct 2023'!L18+'NSW Oct 2023'!M18)&lt;=('NSW Oct 2023'!L18+'NSW Oct 2023'!M18+'NSW Oct 2023'!N18),((($C$5*F24/'NSW Oct 2023'!AR18-('NSW Oct 2023'!L18+'NSW Oct 2023'!M18))*'NSW Oct 2023'!AE18/100))*'NSW Oct 2023'!AR18,('NSW Oct 2023'!N18*'NSW Oct 2023'!AE18/100)*'NSW Oct 2023'!AR18)),0)</f>
        <v>0</v>
      </c>
      <c r="P24" s="155">
        <f>IF(AND('NSW Oct 2023'!N18&gt;0,'NSW Oct 2023'!O18&gt;0),IF($C$5*F24/'NSW Oct 2023'!AR18&lt;('NSW Oct 2023'!L18+'NSW Oct 2023'!M18+'NSW Oct 2023'!N18),0,IF(($C$5*F24/'NSW Oct 2023'!AR18-'NSW Oct 2023'!L18+'NSW Oct 2023'!M18+'NSW Oct 2023'!N18)&lt;=('NSW Oct 2023'!L18+'NSW Oct 2023'!M18+'NSW Oct 2023'!N18+'NSW Oct 2023'!O18),(($C$5*F24/'NSW Oct 2023'!AR18-('NSW Oct 2023'!L18+'NSW Oct 2023'!M18+'NSW Oct 2023'!N18))*'NSW Oct 2023'!AF18/100)*'NSW Oct 2023'!AR18,('NSW Oct 2023'!O18*'NSW Oct 2023'!AF18/100)*'NSW Oct 2023'!AR18)),0)</f>
        <v>0</v>
      </c>
      <c r="Q24" s="155">
        <f>IF(AND('NSW Oct 2023'!P18&gt;0,'NSW Oct 2023'!P18&gt;0),IF($C$5*F24/'NSW Oct 2023'!AR18&lt;('NSW Oct 2023'!L18+'NSW Oct 2023'!M18+'NSW Oct 2023'!N18+'NSW Oct 2023'!O18),0,IF(($C$5*F24/'NSW Oct 2023'!AR18-'NSW Oct 2023'!L18+'NSW Oct 2023'!M18+'NSW Oct 2023'!N18+'NSW Oct 2023'!O18)&lt;=('NSW Oct 2023'!L18+'NSW Oct 2023'!M18+'NSW Oct 2023'!N18+'NSW Oct 2023'!O18+'NSW Oct 2023'!P18),(($C$5*F24/'NSW Oct 2023'!AR18-('NSW Oct 2023'!L18+'NSW Oct 2023'!M18+'NSW Oct 2023'!N18+'NSW Oct 2023'!O18))*'NSW Oct 2023'!AG18/100)*'NSW Oct 2023'!AR18,('NSW Oct 2023'!P18*'NSW Oct 2023'!AG18/100)*'NSW Oct 2023'!AR18)),0)</f>
        <v>0</v>
      </c>
      <c r="R24" s="155">
        <f>IF(AND('NSW Oct 2023'!P18&gt;0,'NSW Oct 2023'!O18&gt;0),IF(($C$5*F24/'NSW Oct 2023'!AR18&lt;SUM('NSW Oct 2023'!L18:P18)),(0),($C$5*F24/'NSW Oct 2023'!AR18-SUM('NSW Oct 2023'!L18:P18))*'NSW Oct 2023'!AB18/100)* 'NSW Oct 2023'!AR18,IF(AND('NSW Oct 2023'!O18&gt;0,'NSW Oct 2023'!P18=""),IF(($C$5*F24/'NSW Oct 2023'!AR18&lt; SUM('NSW Oct 2023'!L18:O18)),(0),($C$5*F24/'NSW Oct 2023'!AR18-SUM('NSW Oct 2023'!L18:O18))*'NSW Oct 2023'!AG18/100)* 'NSW Oct 2023'!AR18,IF(AND('NSW Oct 2023'!N18&gt;0,'NSW Oct 2023'!O18=""),IF(($C$5*F24/'NSW Oct 2023'!AR18&lt; SUM('NSW Oct 2023'!L18:N18)),(0),($C$5*F24/'NSW Oct 2023'!AR18-SUM('NSW Oct 2023'!L18:N18))*'NSW Oct 2023'!AF18/100)* 'NSW Oct 2023'!AR18,IF(AND('NSW Oct 2023'!M18&gt;0,'NSW Oct 2023'!N18=""),IF(($C$5*F24/'NSW Oct 2023'!AR18&lt;'NSW Oct 2023'!M18+'NSW Oct 2023'!L18),(0),(($C$5*F24/'NSW Oct 2023'!AR18-('NSW Oct 2023'!M18+'NSW Oct 2023'!L18))*'NSW Oct 2023'!AE18/100))*'NSW Oct 2023'!AR18,IF(AND('NSW Oct 2023'!L18&gt;0,'NSW Oct 2023'!M18=""&gt;0),IF(($C$5*F24/'NSW Oct 2023'!AR18&lt;'NSW Oct 2023'!L18),(0),($C$5*F24/'NSW Oct 2023'!AR18-'NSW Oct 2023'!L18)*'NSW Oct 2023'!AD18/100)*'NSW Oct 2023'!AR18,0)))))</f>
        <v>0</v>
      </c>
      <c r="S24" s="273">
        <f t="shared" si="12"/>
        <v>3854.545454545455</v>
      </c>
      <c r="T24" s="268">
        <f t="shared" si="5"/>
        <v>4194.9577272727274</v>
      </c>
      <c r="U24" s="151">
        <f t="shared" si="6"/>
        <v>4614.4535000000005</v>
      </c>
      <c r="V24" s="154">
        <f>'NSW Oct 2023'!AT18</f>
        <v>0</v>
      </c>
      <c r="W24" s="154">
        <f>'NSW Oct 2023'!AU18</f>
        <v>0</v>
      </c>
      <c r="X24" s="154">
        <f>'NSW Oct 2023'!AV18</f>
        <v>0</v>
      </c>
      <c r="Y24" s="154">
        <f>'NSW Oct 2023'!AW18</f>
        <v>0</v>
      </c>
      <c r="Z24" s="268" t="str">
        <f t="shared" si="7"/>
        <v>No discount</v>
      </c>
      <c r="AA24" s="268" t="str">
        <f t="shared" si="8"/>
        <v>Exclusive</v>
      </c>
      <c r="AB24" s="268">
        <f t="shared" si="0"/>
        <v>4194.9577272727274</v>
      </c>
      <c r="AC24" s="268">
        <f t="shared" si="1"/>
        <v>4194.9577272727274</v>
      </c>
      <c r="AD24" s="151">
        <f t="shared" si="2"/>
        <v>4614.4535000000005</v>
      </c>
      <c r="AE24" s="407">
        <f t="shared" si="2"/>
        <v>4614.4535000000005</v>
      </c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19" t="str">
        <f>'NSW Oct 2023'!D19</f>
        <v>AGN Albury</v>
      </c>
      <c r="B25" s="130" t="str">
        <f>'NSW Oct 2023'!F19</f>
        <v>EnergyAustralia</v>
      </c>
      <c r="C25" s="83" t="str">
        <f>'NSW Oct 2023'!G19</f>
        <v>Business Balance Plan</v>
      </c>
      <c r="D25" s="136">
        <f>365*'NSW Oct 2023'!H19/100</f>
        <v>335.8</v>
      </c>
      <c r="E25" s="264">
        <f>IF('NSW Oct 2023'!AQ19=3,0.5,IF('NSW Oct 2023'!AQ19=2,0.33,0))</f>
        <v>0.5</v>
      </c>
      <c r="F25" s="264">
        <f t="shared" si="3"/>
        <v>0.5</v>
      </c>
      <c r="G25" s="136">
        <f>IF('NSW Oct 2023'!K19="",($C$5*E25/'NSW Oct 2023'!AQ19*'NSW Oct 2023'!W19/100)*'NSW Oct 2023'!AQ19,IF($C$5*E25/'NSW Oct 2023'!AQ19&gt;='NSW Oct 2023'!L19,('NSW Oct 2023'!L19*'NSW Oct 2023'!W19/100)*'NSW Oct 2023'!AQ19,($C$5*E25/'NSW Oct 2023'!AQ19*'NSW Oct 2023'!W19/100)*'NSW Oct 2023'!AQ19))</f>
        <v>317.45454545454538</v>
      </c>
      <c r="H25" s="136">
        <f>IF(AND('NSW Oct 2023'!L19&gt;0,'NSW Oct 2023'!M19&gt;0),IF($C$5*E25/'NSW Oct 2023'!AQ19&lt;'NSW Oct 2023'!L19,0,IF(($C$5*E25/'NSW Oct 2023'!AQ19-'NSW Oct 2023'!L19)&lt;=('NSW Oct 2023'!M19+'NSW Oct 2023'!L19),((($C$5*E25/'NSW Oct 2023'!AQ19-'NSW Oct 2023'!L19)*'NSW Oct 2023'!X19/100))*'NSW Oct 2023'!AQ19,((('NSW Oct 2023'!M19)*'NSW Oct 2023'!X19/100)*'NSW Oct 2023'!AQ19))),0)</f>
        <v>1263.5454545454545</v>
      </c>
      <c r="I25" s="136">
        <f>IF(AND('NSW Oct 2023'!M19&gt;0,'NSW Oct 2023'!N19&gt;0),IF($C$5*E25/'NSW Oct 2023'!AQ19&lt;('NSW Oct 2023'!L19+'NSW Oct 2023'!M19),0,IF(($C$5*E25/'NSW Oct 2023'!AQ19-'NSW Oct 2023'!L19+'NSW Oct 2023'!M19)&lt;=('NSW Oct 2023'!L19+'NSW Oct 2023'!M19+'NSW Oct 2023'!N19),((($C$5*E25/'NSW Oct 2023'!AQ19-('NSW Oct 2023'!L19+'NSW Oct 2023'!M19))*'NSW Oct 2023'!Y19/100))*'NSW Oct 2023'!AQ19,('NSW Oct 2023'!N19*'NSW Oct 2023'!Y19/100)* 'NSW Oct 2023'!AQ19)),0)</f>
        <v>0</v>
      </c>
      <c r="J25" s="136">
        <f>IF(AND('NSW Oct 2023'!N19&gt;0,'NSW Oct 2023'!O19&gt;0),IF($C$5*E25/'NSW Oct 2023'!AQ19&lt;('NSW Oct 2023'!L19+'NSW Oct 2023'!M19+'NSW Oct 2023'!N19),0,IF(($C$5*E25/'NSW Oct 2023'!AQ19-'NSW Oct 2023'!L19+'NSW Oct 2023'!M19+'NSW Oct 2023'!N19)&lt;=('NSW Oct 2023'!L19+'NSW Oct 2023'!M19+'NSW Oct 2023'!N19+'NSW Oct 2023'!O19),(($C$5*E25/'NSW Oct 2023'!AQ19-('NSW Oct 2023'!L19+'NSW Oct 2023'!M19+'NSW Oct 2023'!N19))*'NSW Oct 2023'!Z19/100)*'NSW Oct 2023'!AQ19,('NSW Oct 2023'!O19*'NSW Oct 2023'!Z19/100)*'NSW Oct 2023'!AQ19)),0)</f>
        <v>0</v>
      </c>
      <c r="K25" s="136">
        <f>IF(AND('NSW Oct 2023'!O19&gt;0,'NSW Oct 2023'!P19&gt;0),IF($C$5*E25/'NSW Oct 2023'!AQ19&lt;('NSW Oct 2023'!L19+'NSW Oct 2023'!M19+'NSW Oct 2023'!N19+'NSW Oct 2023'!O19),0,IF(($C$5*E25/'NSW Oct 2023'!AQ19-'NSW Oct 2023'!L19+'NSW Oct 2023'!M19+'NSW Oct 2023'!N19+'NSW Oct 2023'!O19)&lt;=('NSW Oct 2023'!L19+'NSW Oct 2023'!M19+'NSW Oct 2023'!N19+'NSW Oct 2023'!O19+'NSW Oct 2023'!P19),(($C$5*E25/'NSW Oct 2023'!AQ19-('NSW Oct 2023'!L19+'NSW Oct 2023'!M19+'NSW Oct 2023'!N19+'NSW Oct 2023'!O19))*'NSW Oct 2023'!AA19/100)*'NSW Oct 2023'!AQ19,('NSW Oct 2023'!P19*'NSW Oct 2023'!AA19/100)*'NSW Oct 2023'!AQ19)),0)</f>
        <v>0</v>
      </c>
      <c r="L25" s="136">
        <f>IF(AND('NSW Oct 2023'!P19&gt;0,'NSW Oct 2023'!O19&gt;0),IF(($C$5*E25/'NSW Oct 2023'!AQ19&lt;SUM('NSW Oct 2023'!L19:P19)),(0),($C$5*E25/'NSW Oct 2023'!AQ19-SUM('NSW Oct 2023'!L19:P19))*'NSW Oct 2023'!AB19/100)* 'NSW Oct 2023'!AQ19,IF(AND('NSW Oct 2023'!O19&gt;0,'NSW Oct 2023'!P19=""),IF(($C$5*E25/'NSW Oct 2023'!AQ19&lt; SUM('NSW Oct 2023'!L19:O19)),(0),($C$5*E25/'NSW Oct 2023'!AQ19-SUM('NSW Oct 2023'!L19:O19))*'NSW Oct 2023'!AA19/100)* 'NSW Oct 2023'!AQ19,IF(AND('NSW Oct 2023'!N19&gt;0,'NSW Oct 2023'!O19=""),IF(($C$5*E25/'NSW Oct 2023'!AQ19&lt; SUM('NSW Oct 2023'!L19:N19)),(0),($C$5*E25/'NSW Oct 2023'!AQ19-SUM('NSW Oct 2023'!L19:N19))*'NSW Oct 2023'!Z19/100)* 'NSW Oct 2023'!AQ19,IF(AND('NSW Oct 2023'!M19&gt;0,'NSW Oct 2023'!N19=""),IF(($C$5*E25/'NSW Oct 2023'!AQ19&lt;'NSW Oct 2023'!M19+'NSW Oct 2023'!L19),(0),(($C$5*E25/'NSW Oct 2023'!AQ19-('NSW Oct 2023'!M19+'NSW Oct 2023'!L19))*'NSW Oct 2023'!Y19/100))*'NSW Oct 2023'!AQ19,IF(AND('NSW Oct 2023'!L19&gt;0,'NSW Oct 2023'!M19=""&gt;0),IF(($C$5*E25/'NSW Oct 2023'!AQ19&lt;'NSW Oct 2023'!L19),(0),($C$5*E25/'NSW Oct 2023'!AQ19-'NSW Oct 2023'!L19)*'NSW Oct 2023'!X19/100)*'NSW Oct 2023'!AQ19,0)))))</f>
        <v>0</v>
      </c>
      <c r="M25" s="136">
        <f>IF('NSW Oct 2023'!K19="",($C$5*F25/'NSW Oct 2023'!AR19*'NSW Oct 2023'!AC19/100)*'NSW Oct 2023'!AR19,IF($C$5*F25/'NSW Oct 2023'!AR19&gt;='NSW Oct 2023'!L19,('NSW Oct 2023'!L19*'NSW Oct 2023'!AC19/100)*'NSW Oct 2023'!AR19,($C$5*F25/'NSW Oct 2023'!AR19*'NSW Oct 2023'!AC19/100)*'NSW Oct 2023'!AR19))</f>
        <v>317.45454545454538</v>
      </c>
      <c r="N25" s="136">
        <f>IF(AND('NSW Oct 2023'!L19&gt;0,'NSW Oct 2023'!M19&gt;0),IF($C$5*F25/'NSW Oct 2023'!AR19&lt;'NSW Oct 2023'!L19,0,IF(($C$5*F25/'NSW Oct 2023'!AR19-'NSW Oct 2023'!L19)&lt;=('NSW Oct 2023'!M19+'NSW Oct 2023'!L19),((($C$5*F25/'NSW Oct 2023'!AR19-'NSW Oct 2023'!L19)*'NSW Oct 2023'!AD19/100))*'NSW Oct 2023'!AR19,((('NSW Oct 2023'!M19)*'NSW Oct 2023'!AD19/100)*'NSW Oct 2023'!AR19))),0)</f>
        <v>1263.5454545454545</v>
      </c>
      <c r="O25" s="136">
        <f>IF(AND('NSW Oct 2023'!M19&gt;0,'NSW Oct 2023'!N19&gt;0),IF($C$5*F25/'NSW Oct 2023'!AR19&lt;('NSW Oct 2023'!L19+'NSW Oct 2023'!M19),0,IF(($C$5*F25/'NSW Oct 2023'!AR19-'NSW Oct 2023'!L19+'NSW Oct 2023'!M19)&lt;=('NSW Oct 2023'!L19+'NSW Oct 2023'!M19+'NSW Oct 2023'!N19),((($C$5*F25/'NSW Oct 2023'!AR19-('NSW Oct 2023'!L19+'NSW Oct 2023'!M19))*'NSW Oct 2023'!AE19/100))*'NSW Oct 2023'!AR19,('NSW Oct 2023'!N19*'NSW Oct 2023'!AE19/100)*'NSW Oct 2023'!AR19)),0)</f>
        <v>0</v>
      </c>
      <c r="P25" s="136">
        <f>IF(AND('NSW Oct 2023'!N19&gt;0,'NSW Oct 2023'!O19&gt;0),IF($C$5*F25/'NSW Oct 2023'!AR19&lt;('NSW Oct 2023'!L19+'NSW Oct 2023'!M19+'NSW Oct 2023'!N19),0,IF(($C$5*F25/'NSW Oct 2023'!AR19-'NSW Oct 2023'!L19+'NSW Oct 2023'!M19+'NSW Oct 2023'!N19)&lt;=('NSW Oct 2023'!L19+'NSW Oct 2023'!M19+'NSW Oct 2023'!N19+'NSW Oct 2023'!O19),(($C$5*F25/'NSW Oct 2023'!AR19-('NSW Oct 2023'!L19+'NSW Oct 2023'!M19+'NSW Oct 2023'!N19))*'NSW Oct 2023'!AF19/100)*'NSW Oct 2023'!AR19,('NSW Oct 2023'!O19*'NSW Oct 2023'!AF19/100)*'NSW Oct 2023'!AR19)),0)</f>
        <v>0</v>
      </c>
      <c r="Q25" s="136">
        <f>IF(AND('NSW Oct 2023'!P19&gt;0,'NSW Oct 2023'!P19&gt;0),IF($C$5*F25/'NSW Oct 2023'!AR19&lt;('NSW Oct 2023'!L19+'NSW Oct 2023'!M19+'NSW Oct 2023'!N19+'NSW Oct 2023'!O19),0,IF(($C$5*F25/'NSW Oct 2023'!AR19-'NSW Oct 2023'!L19+'NSW Oct 2023'!M19+'NSW Oct 2023'!N19+'NSW Oct 2023'!O19)&lt;=('NSW Oct 2023'!L19+'NSW Oct 2023'!M19+'NSW Oct 2023'!N19+'NSW Oct 2023'!O19+'NSW Oct 2023'!P19),(($C$5*F25/'NSW Oct 2023'!AR19-('NSW Oct 2023'!L19+'NSW Oct 2023'!M19+'NSW Oct 2023'!N19+'NSW Oct 2023'!O19))*'NSW Oct 2023'!AG19/100)*'NSW Oct 2023'!AR19,('NSW Oct 2023'!P19*'NSW Oct 2023'!AG19/100)*'NSW Oct 2023'!AR19)),0)</f>
        <v>0</v>
      </c>
      <c r="R25" s="136">
        <f>IF(AND('NSW Oct 2023'!P19&gt;0,'NSW Oct 2023'!O19&gt;0),IF(($C$5*F25/'NSW Oct 2023'!AR19&lt;SUM('NSW Oct 2023'!L19:P19)),(0),($C$5*F25/'NSW Oct 2023'!AR19-SUM('NSW Oct 2023'!L19:P19))*'NSW Oct 2023'!AB19/100)* 'NSW Oct 2023'!AR19,IF(AND('NSW Oct 2023'!O19&gt;0,'NSW Oct 2023'!P19=""),IF(($C$5*F25/'NSW Oct 2023'!AR19&lt; SUM('NSW Oct 2023'!L19:O19)),(0),($C$5*F25/'NSW Oct 2023'!AR19-SUM('NSW Oct 2023'!L19:O19))*'NSW Oct 2023'!AG19/100)* 'NSW Oct 2023'!AR19,IF(AND('NSW Oct 2023'!N19&gt;0,'NSW Oct 2023'!O19=""),IF(($C$5*F25/'NSW Oct 2023'!AR19&lt; SUM('NSW Oct 2023'!L19:N19)),(0),($C$5*F25/'NSW Oct 2023'!AR19-SUM('NSW Oct 2023'!L19:N19))*'NSW Oct 2023'!AF19/100)* 'NSW Oct 2023'!AR19,IF(AND('NSW Oct 2023'!M19&gt;0,'NSW Oct 2023'!N19=""),IF(($C$5*F25/'NSW Oct 2023'!AR19&lt;'NSW Oct 2023'!M19+'NSW Oct 2023'!L19),(0),(($C$5*F25/'NSW Oct 2023'!AR19-('NSW Oct 2023'!M19+'NSW Oct 2023'!L19))*'NSW Oct 2023'!AE19/100))*'NSW Oct 2023'!AR19,IF(AND('NSW Oct 2023'!L19&gt;0,'NSW Oct 2023'!M19=""&gt;0),IF(($C$5*F25/'NSW Oct 2023'!AR19&lt;'NSW Oct 2023'!L19),(0),($C$5*F25/'NSW Oct 2023'!AR19-'NSW Oct 2023'!L19)*'NSW Oct 2023'!AD19/100)*'NSW Oct 2023'!AR19,0)))))</f>
        <v>0</v>
      </c>
      <c r="S25" s="234">
        <f t="shared" si="4"/>
        <v>3162</v>
      </c>
      <c r="T25" s="243">
        <f t="shared" si="5"/>
        <v>3497.8</v>
      </c>
      <c r="U25" s="132">
        <f t="shared" si="6"/>
        <v>3847.5800000000004</v>
      </c>
      <c r="V25" s="83">
        <f>'NSW Oct 2023'!AT19</f>
        <v>5</v>
      </c>
      <c r="W25" s="83">
        <f>'NSW Oct 2023'!AU19</f>
        <v>0</v>
      </c>
      <c r="X25" s="83">
        <f>'NSW Oct 2023'!AV19</f>
        <v>0</v>
      </c>
      <c r="Y25" s="83">
        <f>'NSW Oct 2023'!AW19</f>
        <v>0</v>
      </c>
      <c r="Z25" s="243" t="str">
        <f t="shared" si="7"/>
        <v>Guaranteed off bill</v>
      </c>
      <c r="AA25" s="243" t="str">
        <f t="shared" si="8"/>
        <v>Exclusive</v>
      </c>
      <c r="AB25" s="243">
        <f t="shared" si="0"/>
        <v>3322.9100000000003</v>
      </c>
      <c r="AC25" s="243">
        <f t="shared" si="1"/>
        <v>3322.9100000000003</v>
      </c>
      <c r="AD25" s="132">
        <f t="shared" si="2"/>
        <v>3655.2010000000005</v>
      </c>
      <c r="AE25" s="406">
        <f t="shared" si="2"/>
        <v>3655.2010000000005</v>
      </c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20"/>
      <c r="B26" s="130" t="str">
        <f>'NSW Oct 2023'!F20</f>
        <v>Origin Energy</v>
      </c>
      <c r="C26" s="83" t="str">
        <f>'NSW Oct 2023'!G20</f>
        <v>Business Go Variable</v>
      </c>
      <c r="D26" s="136">
        <f>365*'NSW Oct 2023'!H20/100</f>
        <v>208.44818181818181</v>
      </c>
      <c r="E26" s="264">
        <f>IF('NSW Oct 2023'!AQ20=3,0.5,IF('NSW Oct 2023'!AQ20=2,0.33,0))</f>
        <v>0.5</v>
      </c>
      <c r="F26" s="264">
        <f t="shared" si="3"/>
        <v>0.5</v>
      </c>
      <c r="G26" s="136">
        <f>IF('NSW Oct 2023'!K20="",($C$5*E26/'NSW Oct 2023'!AQ20*'NSW Oct 2023'!W20/100)*'NSW Oct 2023'!AQ20,IF($C$5*E26/'NSW Oct 2023'!AQ20&gt;='NSW Oct 2023'!L20,('NSW Oct 2023'!L20*'NSW Oct 2023'!W20/100)*'NSW Oct 2023'!AQ20,($C$5*E26/'NSW Oct 2023'!AQ20*'NSW Oct 2023'!W20/100)*'NSW Oct 2023'!AQ20))</f>
        <v>1259.090909090909</v>
      </c>
      <c r="H26" s="136">
        <f>IF(AND('NSW Oct 2023'!L20&gt;0,'NSW Oct 2023'!M20&gt;0),IF($C$5*E26/'NSW Oct 2023'!AQ20&lt;'NSW Oct 2023'!L20,0,IF(($C$5*E26/'NSW Oct 2023'!AQ20-'NSW Oct 2023'!L20)&lt;=('NSW Oct 2023'!M20+'NSW Oct 2023'!L20),((($C$5*E26/'NSW Oct 2023'!AQ20-'NSW Oct 2023'!L20)*'NSW Oct 2023'!X20/100))*'NSW Oct 2023'!AQ20,((('NSW Oct 2023'!M20)*'NSW Oct 2023'!X20/100)*'NSW Oct 2023'!AQ20))),0)</f>
        <v>0</v>
      </c>
      <c r="I26" s="136">
        <f>IF(AND('NSW Oct 2023'!M20&gt;0,'NSW Oct 2023'!N20&gt;0),IF($C$5*E26/'NSW Oct 2023'!AQ20&lt;('NSW Oct 2023'!L20+'NSW Oct 2023'!M20),0,IF(($C$5*E26/'NSW Oct 2023'!AQ20-'NSW Oct 2023'!L20+'NSW Oct 2023'!M20)&lt;=('NSW Oct 2023'!L20+'NSW Oct 2023'!M20+'NSW Oct 2023'!N20),((($C$5*E26/'NSW Oct 2023'!AQ20-('NSW Oct 2023'!L20+'NSW Oct 2023'!M20))*'NSW Oct 2023'!Y20/100))*'NSW Oct 2023'!AQ20,('NSW Oct 2023'!N20*'NSW Oct 2023'!Y20/100)* 'NSW Oct 2023'!AQ20)),0)</f>
        <v>0</v>
      </c>
      <c r="J26" s="136">
        <f>IF(AND('NSW Oct 2023'!N20&gt;0,'NSW Oct 2023'!O20&gt;0),IF($C$5*E26/'NSW Oct 2023'!AQ20&lt;('NSW Oct 2023'!L20+'NSW Oct 2023'!M20+'NSW Oct 2023'!N20),0,IF(($C$5*E26/'NSW Oct 2023'!AQ20-'NSW Oct 2023'!L20+'NSW Oct 2023'!M20+'NSW Oct 2023'!N20)&lt;=('NSW Oct 2023'!L20+'NSW Oct 2023'!M20+'NSW Oct 2023'!N20+'NSW Oct 2023'!O20),(($C$5*E26/'NSW Oct 2023'!AQ20-('NSW Oct 2023'!L20+'NSW Oct 2023'!M20+'NSW Oct 2023'!N20))*'NSW Oct 2023'!Z20/100)*'NSW Oct 2023'!AQ20,('NSW Oct 2023'!O20*'NSW Oct 2023'!Z20/100)*'NSW Oct 2023'!AQ20)),0)</f>
        <v>0</v>
      </c>
      <c r="K26" s="136">
        <f>IF(AND('NSW Oct 2023'!O20&gt;0,'NSW Oct 2023'!P20&gt;0),IF($C$5*E26/'NSW Oct 2023'!AQ20&lt;('NSW Oct 2023'!L20+'NSW Oct 2023'!M20+'NSW Oct 2023'!N20+'NSW Oct 2023'!O20),0,IF(($C$5*E26/'NSW Oct 2023'!AQ20-'NSW Oct 2023'!L20+'NSW Oct 2023'!M20+'NSW Oct 2023'!N20+'NSW Oct 2023'!O20)&lt;=('NSW Oct 2023'!L20+'NSW Oct 2023'!M20+'NSW Oct 2023'!N20+'NSW Oct 2023'!O20+'NSW Oct 2023'!P20),(($C$5*E26/'NSW Oct 2023'!AQ20-('NSW Oct 2023'!L20+'NSW Oct 2023'!M20+'NSW Oct 2023'!N20+'NSW Oct 2023'!O20))*'NSW Oct 2023'!AA20/100)*'NSW Oct 2023'!AQ20,('NSW Oct 2023'!P20*'NSW Oct 2023'!AA20/100)*'NSW Oct 2023'!AQ20)),0)</f>
        <v>0</v>
      </c>
      <c r="L26" s="136">
        <f>IF(AND('NSW Oct 2023'!P20&gt;0,'NSW Oct 2023'!O20&gt;0),IF(($C$5*E26/'NSW Oct 2023'!AQ20&lt;SUM('NSW Oct 2023'!L20:P20)),(0),($C$5*E26/'NSW Oct 2023'!AQ20-SUM('NSW Oct 2023'!L20:P20))*'NSW Oct 2023'!AB20/100)* 'NSW Oct 2023'!AQ20,IF(AND('NSW Oct 2023'!O20&gt;0,'NSW Oct 2023'!P20=""),IF(($C$5*E26/'NSW Oct 2023'!AQ20&lt; SUM('NSW Oct 2023'!L20:O20)),(0),($C$5*E26/'NSW Oct 2023'!AQ20-SUM('NSW Oct 2023'!L20:O20))*'NSW Oct 2023'!AA20/100)* 'NSW Oct 2023'!AQ20,IF(AND('NSW Oct 2023'!N20&gt;0,'NSW Oct 2023'!O20=""),IF(($C$5*E26/'NSW Oct 2023'!AQ20&lt; SUM('NSW Oct 2023'!L20:N20)),(0),($C$5*E26/'NSW Oct 2023'!AQ20-SUM('NSW Oct 2023'!L20:N20))*'NSW Oct 2023'!Z20/100)* 'NSW Oct 2023'!AQ20,IF(AND('NSW Oct 2023'!M20&gt;0,'NSW Oct 2023'!N20=""),IF(($C$5*E26/'NSW Oct 2023'!AQ20&lt;'NSW Oct 2023'!M20+'NSW Oct 2023'!L20),(0),(($C$5*E26/'NSW Oct 2023'!AQ20-('NSW Oct 2023'!M20+'NSW Oct 2023'!L20))*'NSW Oct 2023'!Y20/100))*'NSW Oct 2023'!AQ20,IF(AND('NSW Oct 2023'!L20&gt;0,'NSW Oct 2023'!M20=""&gt;0),IF(($C$5*E26/'NSW Oct 2023'!AQ20&lt;'NSW Oct 2023'!L20),(0),($C$5*E26/'NSW Oct 2023'!AQ20-'NSW Oct 2023'!L20)*'NSW Oct 2023'!X20/100)*'NSW Oct 2023'!AQ20,0)))))</f>
        <v>0</v>
      </c>
      <c r="M26" s="136">
        <f>IF('NSW Oct 2023'!K20="",($C$5*F26/'NSW Oct 2023'!AR20*'NSW Oct 2023'!AC20/100)*'NSW Oct 2023'!AR20,IF($C$5*F26/'NSW Oct 2023'!AR20&gt;='NSW Oct 2023'!L20,('NSW Oct 2023'!L20*'NSW Oct 2023'!AC20/100)*'NSW Oct 2023'!AR20,($C$5*F26/'NSW Oct 2023'!AR20*'NSW Oct 2023'!AC20/100)*'NSW Oct 2023'!AR20))</f>
        <v>1259.090909090909</v>
      </c>
      <c r="N26" s="136">
        <f>IF(AND('NSW Oct 2023'!L20&gt;0,'NSW Oct 2023'!M20&gt;0),IF($C$5*F26/'NSW Oct 2023'!AR20&lt;'NSW Oct 2023'!L20,0,IF(($C$5*F26/'NSW Oct 2023'!AR20-'NSW Oct 2023'!L20)&lt;=('NSW Oct 2023'!M20+'NSW Oct 2023'!L20),((($C$5*F26/'NSW Oct 2023'!AR20-'NSW Oct 2023'!L20)*'NSW Oct 2023'!AD20/100))*'NSW Oct 2023'!AR20,((('NSW Oct 2023'!M20)*'NSW Oct 2023'!AD20/100)*'NSW Oct 2023'!AR20))),0)</f>
        <v>0</v>
      </c>
      <c r="O26" s="136">
        <f>IF(AND('NSW Oct 2023'!M20&gt;0,'NSW Oct 2023'!N20&gt;0),IF($C$5*F26/'NSW Oct 2023'!AR20&lt;('NSW Oct 2023'!L20+'NSW Oct 2023'!M20),0,IF(($C$5*F26/'NSW Oct 2023'!AR20-'NSW Oct 2023'!L20+'NSW Oct 2023'!M20)&lt;=('NSW Oct 2023'!L20+'NSW Oct 2023'!M20+'NSW Oct 2023'!N20),((($C$5*F26/'NSW Oct 2023'!AR20-('NSW Oct 2023'!L20+'NSW Oct 2023'!M20))*'NSW Oct 2023'!AE20/100))*'NSW Oct 2023'!AR20,('NSW Oct 2023'!N20*'NSW Oct 2023'!AE20/100)*'NSW Oct 2023'!AR20)),0)</f>
        <v>0</v>
      </c>
      <c r="P26" s="136">
        <f>IF(AND('NSW Oct 2023'!N20&gt;0,'NSW Oct 2023'!O20&gt;0),IF($C$5*F26/'NSW Oct 2023'!AR20&lt;('NSW Oct 2023'!L20+'NSW Oct 2023'!M20+'NSW Oct 2023'!N20),0,IF(($C$5*F26/'NSW Oct 2023'!AR20-'NSW Oct 2023'!L20+'NSW Oct 2023'!M20+'NSW Oct 2023'!N20)&lt;=('NSW Oct 2023'!L20+'NSW Oct 2023'!M20+'NSW Oct 2023'!N20+'NSW Oct 2023'!O20),(($C$5*F26/'NSW Oct 2023'!AR20-('NSW Oct 2023'!L20+'NSW Oct 2023'!M20+'NSW Oct 2023'!N20))*'NSW Oct 2023'!AF20/100)*'NSW Oct 2023'!AR20,('NSW Oct 2023'!O20*'NSW Oct 2023'!AF20/100)*'NSW Oct 2023'!AR20)),0)</f>
        <v>0</v>
      </c>
      <c r="Q26" s="136">
        <f>IF(AND('NSW Oct 2023'!P20&gt;0,'NSW Oct 2023'!P20&gt;0),IF($C$5*F26/'NSW Oct 2023'!AR20&lt;('NSW Oct 2023'!L20+'NSW Oct 2023'!M20+'NSW Oct 2023'!N20+'NSW Oct 2023'!O20),0,IF(($C$5*F26/'NSW Oct 2023'!AR20-'NSW Oct 2023'!L20+'NSW Oct 2023'!M20+'NSW Oct 2023'!N20+'NSW Oct 2023'!O20)&lt;=('NSW Oct 2023'!L20+'NSW Oct 2023'!M20+'NSW Oct 2023'!N20+'NSW Oct 2023'!O20+'NSW Oct 2023'!P20),(($C$5*F26/'NSW Oct 2023'!AR20-('NSW Oct 2023'!L20+'NSW Oct 2023'!M20+'NSW Oct 2023'!N20+'NSW Oct 2023'!O20))*'NSW Oct 2023'!AG20/100)*'NSW Oct 2023'!AR20,('NSW Oct 2023'!P20*'NSW Oct 2023'!AG20/100)*'NSW Oct 2023'!AR20)),0)</f>
        <v>0</v>
      </c>
      <c r="R26" s="136">
        <f>IF(AND('NSW Oct 2023'!P20&gt;0,'NSW Oct 2023'!O20&gt;0),IF(($C$5*F26/'NSW Oct 2023'!AR20&lt;SUM('NSW Oct 2023'!L20:P20)),(0),($C$5*F26/'NSW Oct 2023'!AR20-SUM('NSW Oct 2023'!L20:P20))*'NSW Oct 2023'!AB20/100)* 'NSW Oct 2023'!AR20,IF(AND('NSW Oct 2023'!O20&gt;0,'NSW Oct 2023'!P20=""),IF(($C$5*F26/'NSW Oct 2023'!AR20&lt; SUM('NSW Oct 2023'!L20:O20)),(0),($C$5*F26/'NSW Oct 2023'!AR20-SUM('NSW Oct 2023'!L20:O20))*'NSW Oct 2023'!AG20/100)* 'NSW Oct 2023'!AR20,IF(AND('NSW Oct 2023'!N20&gt;0,'NSW Oct 2023'!O20=""),IF(($C$5*F26/'NSW Oct 2023'!AR20&lt; SUM('NSW Oct 2023'!L20:N20)),(0),($C$5*F26/'NSW Oct 2023'!AR20-SUM('NSW Oct 2023'!L20:N20))*'NSW Oct 2023'!AF20/100)* 'NSW Oct 2023'!AR20,IF(AND('NSW Oct 2023'!M20&gt;0,'NSW Oct 2023'!N20=""),IF(($C$5*F26/'NSW Oct 2023'!AR20&lt;'NSW Oct 2023'!M20+'NSW Oct 2023'!L20),(0),(($C$5*F26/'NSW Oct 2023'!AR20-('NSW Oct 2023'!M20+'NSW Oct 2023'!L20))*'NSW Oct 2023'!AE20/100))*'NSW Oct 2023'!AR20,IF(AND('NSW Oct 2023'!L20&gt;0,'NSW Oct 2023'!M20=""&gt;0),IF(($C$5*F26/'NSW Oct 2023'!AR20&lt;'NSW Oct 2023'!L20),(0),($C$5*F26/'NSW Oct 2023'!AR20-'NSW Oct 2023'!L20)*'NSW Oct 2023'!AD20/100)*'NSW Oct 2023'!AR20,0)))))</f>
        <v>0</v>
      </c>
      <c r="S26" s="234">
        <f t="shared" si="4"/>
        <v>2518.181818181818</v>
      </c>
      <c r="T26" s="243">
        <f t="shared" si="5"/>
        <v>2726.6299999999997</v>
      </c>
      <c r="U26" s="132">
        <f t="shared" si="6"/>
        <v>2999.2929999999997</v>
      </c>
      <c r="V26" s="83">
        <f>'NSW Oct 2023'!AT20</f>
        <v>0</v>
      </c>
      <c r="W26" s="83">
        <f>'NSW Oct 2023'!AU20</f>
        <v>0</v>
      </c>
      <c r="X26" s="83">
        <f>'NSW Oct 2023'!AV20</f>
        <v>0</v>
      </c>
      <c r="Y26" s="83">
        <f>'NSW Oct 2023'!AW20</f>
        <v>0</v>
      </c>
      <c r="Z26" s="243" t="str">
        <f t="shared" si="7"/>
        <v>No discount</v>
      </c>
      <c r="AA26" s="243" t="str">
        <f t="shared" si="8"/>
        <v>Inclusive</v>
      </c>
      <c r="AB26" s="243">
        <f t="shared" si="0"/>
        <v>2726.6299999999997</v>
      </c>
      <c r="AC26" s="243">
        <f t="shared" si="1"/>
        <v>2726.6299999999997</v>
      </c>
      <c r="AD26" s="132">
        <f t="shared" si="2"/>
        <v>2999.2929999999997</v>
      </c>
      <c r="AE26" s="406">
        <f t="shared" si="2"/>
        <v>2999.2929999999997</v>
      </c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>
      <c r="A27" s="420"/>
      <c r="B27" s="130" t="str">
        <f>'NSW Oct 2023'!F21</f>
        <v>AGL</v>
      </c>
      <c r="C27" s="83" t="str">
        <f>'NSW Oct 2023'!G21</f>
        <v>Business Value Saver</v>
      </c>
      <c r="D27" s="136">
        <f>365*'NSW Oct 2023'!H21/100</f>
        <v>225.00590909090909</v>
      </c>
      <c r="E27" s="264">
        <f>IF('NSW Oct 2023'!AQ21=3,0.5,IF('NSW Oct 2023'!AQ21=2,0.33,0))</f>
        <v>0.5</v>
      </c>
      <c r="F27" s="264">
        <f t="shared" si="3"/>
        <v>0.5</v>
      </c>
      <c r="G27" s="136">
        <f>IF('NSW Oct 2023'!K21="",($C$5*E27/'NSW Oct 2023'!AQ21*'NSW Oct 2023'!W21/100)*'NSW Oct 2023'!AQ21,IF($C$5*E27/'NSW Oct 2023'!AQ21&gt;='NSW Oct 2023'!L21,('NSW Oct 2023'!L21*'NSW Oct 2023'!W21/100)*'NSW Oct 2023'!AQ21,($C$5*E27/'NSW Oct 2023'!AQ21*'NSW Oct 2023'!W21/100)*'NSW Oct 2023'!AQ21))</f>
        <v>215.18181818181816</v>
      </c>
      <c r="H27" s="136">
        <f>IF(AND('NSW Oct 2023'!L21&gt;0,'NSW Oct 2023'!M21&gt;0),IF($C$5*E27/'NSW Oct 2023'!AQ21&lt;'NSW Oct 2023'!L21,0,IF(($C$5*E27/'NSW Oct 2023'!AQ21-'NSW Oct 2023'!L21)&lt;=('NSW Oct 2023'!M21+'NSW Oct 2023'!L21),((($C$5*E27/'NSW Oct 2023'!AQ21-'NSW Oct 2023'!L21)*'NSW Oct 2023'!X21/100))*'NSW Oct 2023'!AQ21,((('NSW Oct 2023'!M21)*'NSW Oct 2023'!X21/100)*'NSW Oct 2023'!AQ21))),0)</f>
        <v>857.27272727272725</v>
      </c>
      <c r="I27" s="136">
        <f>IF(AND('NSW Oct 2023'!M21&gt;0,'NSW Oct 2023'!N21&gt;0),IF($C$5*E27/'NSW Oct 2023'!AQ21&lt;('NSW Oct 2023'!L21+'NSW Oct 2023'!M21),0,IF(($C$5*E27/'NSW Oct 2023'!AQ21-'NSW Oct 2023'!L21+'NSW Oct 2023'!M21)&lt;=('NSW Oct 2023'!L21+'NSW Oct 2023'!M21+'NSW Oct 2023'!N21),((($C$5*E27/'NSW Oct 2023'!AQ21-('NSW Oct 2023'!L21+'NSW Oct 2023'!M21))*'NSW Oct 2023'!Y21/100))*'NSW Oct 2023'!AQ21,('NSW Oct 2023'!N21*'NSW Oct 2023'!Y21/100)* 'NSW Oct 2023'!AQ21)),0)</f>
        <v>0</v>
      </c>
      <c r="J27" s="136">
        <f>IF(AND('NSW Oct 2023'!N21&gt;0,'NSW Oct 2023'!O21&gt;0),IF($C$5*E27/'NSW Oct 2023'!AQ21&lt;('NSW Oct 2023'!L21+'NSW Oct 2023'!M21+'NSW Oct 2023'!N21),0,IF(($C$5*E27/'NSW Oct 2023'!AQ21-'NSW Oct 2023'!L21+'NSW Oct 2023'!M21+'NSW Oct 2023'!N21)&lt;=('NSW Oct 2023'!L21+'NSW Oct 2023'!M21+'NSW Oct 2023'!N21+'NSW Oct 2023'!O21),(($C$5*E27/'NSW Oct 2023'!AQ21-('NSW Oct 2023'!L21+'NSW Oct 2023'!M21+'NSW Oct 2023'!N21))*'NSW Oct 2023'!Z21/100)*'NSW Oct 2023'!AQ21,('NSW Oct 2023'!O21*'NSW Oct 2023'!Z21/100)*'NSW Oct 2023'!AQ21)),0)</f>
        <v>0</v>
      </c>
      <c r="K27" s="136">
        <f>IF(AND('NSW Oct 2023'!O21&gt;0,'NSW Oct 2023'!P21&gt;0),IF($C$5*E27/'NSW Oct 2023'!AQ21&lt;('NSW Oct 2023'!L21+'NSW Oct 2023'!M21+'NSW Oct 2023'!N21+'NSW Oct 2023'!O21),0,IF(($C$5*E27/'NSW Oct 2023'!AQ21-'NSW Oct 2023'!L21+'NSW Oct 2023'!M21+'NSW Oct 2023'!N21+'NSW Oct 2023'!O21)&lt;=('NSW Oct 2023'!L21+'NSW Oct 2023'!M21+'NSW Oct 2023'!N21+'NSW Oct 2023'!O21+'NSW Oct 2023'!P21),(($C$5*E27/'NSW Oct 2023'!AQ21-('NSW Oct 2023'!L21+'NSW Oct 2023'!M21+'NSW Oct 2023'!N21+'NSW Oct 2023'!O21))*'NSW Oct 2023'!AA21/100)*'NSW Oct 2023'!AQ21,('NSW Oct 2023'!P21*'NSW Oct 2023'!AA21/100)*'NSW Oct 2023'!AQ21)),0)</f>
        <v>0</v>
      </c>
      <c r="L27" s="136">
        <f>IF(AND('NSW Oct 2023'!P21&gt;0,'NSW Oct 2023'!O21&gt;0),IF(($C$5*E27/'NSW Oct 2023'!AQ21&lt;SUM('NSW Oct 2023'!L21:P21)),(0),($C$5*E27/'NSW Oct 2023'!AQ21-SUM('NSW Oct 2023'!L21:P21))*'NSW Oct 2023'!AB21/100)* 'NSW Oct 2023'!AQ21,IF(AND('NSW Oct 2023'!O21&gt;0,'NSW Oct 2023'!P21=""),IF(($C$5*E27/'NSW Oct 2023'!AQ21&lt; SUM('NSW Oct 2023'!L21:O21)),(0),($C$5*E27/'NSW Oct 2023'!AQ21-SUM('NSW Oct 2023'!L21:O21))*'NSW Oct 2023'!AA21/100)* 'NSW Oct 2023'!AQ21,IF(AND('NSW Oct 2023'!N21&gt;0,'NSW Oct 2023'!O21=""),IF(($C$5*E27/'NSW Oct 2023'!AQ21&lt; SUM('NSW Oct 2023'!L21:N21)),(0),($C$5*E27/'NSW Oct 2023'!AQ21-SUM('NSW Oct 2023'!L21:N21))*'NSW Oct 2023'!Z21/100)* 'NSW Oct 2023'!AQ21,IF(AND('NSW Oct 2023'!M21&gt;0,'NSW Oct 2023'!N21=""),IF(($C$5*E27/'NSW Oct 2023'!AQ21&lt;'NSW Oct 2023'!M21+'NSW Oct 2023'!L21),(0),(($C$5*E27/'NSW Oct 2023'!AQ21-('NSW Oct 2023'!M21+'NSW Oct 2023'!L21))*'NSW Oct 2023'!Y21/100))*'NSW Oct 2023'!AQ21,IF(AND('NSW Oct 2023'!L21&gt;0,'NSW Oct 2023'!M21=""&gt;0),IF(($C$5*E27/'NSW Oct 2023'!AQ21&lt;'NSW Oct 2023'!L21),(0),($C$5*E27/'NSW Oct 2023'!AQ21-'NSW Oct 2023'!L21)*'NSW Oct 2023'!X21/100)*'NSW Oct 2023'!AQ21,0)))))</f>
        <v>0</v>
      </c>
      <c r="M27" s="136">
        <f>IF('NSW Oct 2023'!K21="",($C$5*F27/'NSW Oct 2023'!AR21*'NSW Oct 2023'!AC21/100)*'NSW Oct 2023'!AR21,IF($C$5*F27/'NSW Oct 2023'!AR21&gt;='NSW Oct 2023'!L21,('NSW Oct 2023'!L21*'NSW Oct 2023'!AC21/100)*'NSW Oct 2023'!AR21,($C$5*F27/'NSW Oct 2023'!AR21*'NSW Oct 2023'!AC21/100)*'NSW Oct 2023'!AR21))</f>
        <v>215.18181818181816</v>
      </c>
      <c r="N27" s="136">
        <f>IF(AND('NSW Oct 2023'!L21&gt;0,'NSW Oct 2023'!M21&gt;0),IF($C$5*F27/'NSW Oct 2023'!AR21&lt;'NSW Oct 2023'!L21,0,IF(($C$5*F27/'NSW Oct 2023'!AR21-'NSW Oct 2023'!L21)&lt;=('NSW Oct 2023'!M21+'NSW Oct 2023'!L21),((($C$5*F27/'NSW Oct 2023'!AR21-'NSW Oct 2023'!L21)*'NSW Oct 2023'!AD21/100))*'NSW Oct 2023'!AR21,((('NSW Oct 2023'!M21)*'NSW Oct 2023'!AD21/100)*'NSW Oct 2023'!AR21))),0)</f>
        <v>857.27272727272725</v>
      </c>
      <c r="O27" s="136">
        <f>IF(AND('NSW Oct 2023'!M21&gt;0,'NSW Oct 2023'!N21&gt;0),IF($C$5*F27/'NSW Oct 2023'!AR21&lt;('NSW Oct 2023'!L21+'NSW Oct 2023'!M21),0,IF(($C$5*F27/'NSW Oct 2023'!AR21-'NSW Oct 2023'!L21+'NSW Oct 2023'!M21)&lt;=('NSW Oct 2023'!L21+'NSW Oct 2023'!M21+'NSW Oct 2023'!N21),((($C$5*F27/'NSW Oct 2023'!AR21-('NSW Oct 2023'!L21+'NSW Oct 2023'!M21))*'NSW Oct 2023'!AE21/100))*'NSW Oct 2023'!AR21,('NSW Oct 2023'!N21*'NSW Oct 2023'!AE21/100)*'NSW Oct 2023'!AR21)),0)</f>
        <v>0</v>
      </c>
      <c r="P27" s="136">
        <f>IF(AND('NSW Oct 2023'!N21&gt;0,'NSW Oct 2023'!O21&gt;0),IF($C$5*F27/'NSW Oct 2023'!AR21&lt;('NSW Oct 2023'!L21+'NSW Oct 2023'!M21+'NSW Oct 2023'!N21),0,IF(($C$5*F27/'NSW Oct 2023'!AR21-'NSW Oct 2023'!L21+'NSW Oct 2023'!M21+'NSW Oct 2023'!N21)&lt;=('NSW Oct 2023'!L21+'NSW Oct 2023'!M21+'NSW Oct 2023'!N21+'NSW Oct 2023'!O21),(($C$5*F27/'NSW Oct 2023'!AR21-('NSW Oct 2023'!L21+'NSW Oct 2023'!M21+'NSW Oct 2023'!N21))*'NSW Oct 2023'!AF21/100)*'NSW Oct 2023'!AR21,('NSW Oct 2023'!O21*'NSW Oct 2023'!AF21/100)*'NSW Oct 2023'!AR21)),0)</f>
        <v>0</v>
      </c>
      <c r="Q27" s="136">
        <f>IF(AND('NSW Oct 2023'!P21&gt;0,'NSW Oct 2023'!P21&gt;0),IF($C$5*F27/'NSW Oct 2023'!AR21&lt;('NSW Oct 2023'!L21+'NSW Oct 2023'!M21+'NSW Oct 2023'!N21+'NSW Oct 2023'!O21),0,IF(($C$5*F27/'NSW Oct 2023'!AR21-'NSW Oct 2023'!L21+'NSW Oct 2023'!M21+'NSW Oct 2023'!N21+'NSW Oct 2023'!O21)&lt;=('NSW Oct 2023'!L21+'NSW Oct 2023'!M21+'NSW Oct 2023'!N21+'NSW Oct 2023'!O21+'NSW Oct 2023'!P21),(($C$5*F27/'NSW Oct 2023'!AR21-('NSW Oct 2023'!L21+'NSW Oct 2023'!M21+'NSW Oct 2023'!N21+'NSW Oct 2023'!O21))*'NSW Oct 2023'!AG21/100)*'NSW Oct 2023'!AR21,('NSW Oct 2023'!P21*'NSW Oct 2023'!AG21/100)*'NSW Oct 2023'!AR21)),0)</f>
        <v>0</v>
      </c>
      <c r="R27" s="136">
        <f>IF(AND('NSW Oct 2023'!P21&gt;0,'NSW Oct 2023'!O21&gt;0),IF(($C$5*F27/'NSW Oct 2023'!AR21&lt;SUM('NSW Oct 2023'!L21:P21)),(0),($C$5*F27/'NSW Oct 2023'!AR21-SUM('NSW Oct 2023'!L21:P21))*'NSW Oct 2023'!AB21/100)* 'NSW Oct 2023'!AR21,IF(AND('NSW Oct 2023'!O21&gt;0,'NSW Oct 2023'!P21=""),IF(($C$5*F27/'NSW Oct 2023'!AR21&lt; SUM('NSW Oct 2023'!L21:O21)),(0),($C$5*F27/'NSW Oct 2023'!AR21-SUM('NSW Oct 2023'!L21:O21))*'NSW Oct 2023'!AG21/100)* 'NSW Oct 2023'!AR21,IF(AND('NSW Oct 2023'!N21&gt;0,'NSW Oct 2023'!O21=""),IF(($C$5*F27/'NSW Oct 2023'!AR21&lt; SUM('NSW Oct 2023'!L21:N21)),(0),($C$5*F27/'NSW Oct 2023'!AR21-SUM('NSW Oct 2023'!L21:N21))*'NSW Oct 2023'!AF21/100)* 'NSW Oct 2023'!AR21,IF(AND('NSW Oct 2023'!M21&gt;0,'NSW Oct 2023'!N21=""),IF(($C$5*F27/'NSW Oct 2023'!AR21&lt;'NSW Oct 2023'!M21+'NSW Oct 2023'!L21),(0),(($C$5*F27/'NSW Oct 2023'!AR21-('NSW Oct 2023'!M21+'NSW Oct 2023'!L21))*'NSW Oct 2023'!AE21/100))*'NSW Oct 2023'!AR21,IF(AND('NSW Oct 2023'!L21&gt;0,'NSW Oct 2023'!M21=""&gt;0),IF(($C$5*F27/'NSW Oct 2023'!AR21&lt;'NSW Oct 2023'!L21),(0),($C$5*F27/'NSW Oct 2023'!AR21-'NSW Oct 2023'!L21)*'NSW Oct 2023'!AD21/100)*'NSW Oct 2023'!AR21,0)))))</f>
        <v>0</v>
      </c>
      <c r="S27" s="234">
        <f t="shared" si="4"/>
        <v>2144.909090909091</v>
      </c>
      <c r="T27" s="243">
        <f t="shared" si="5"/>
        <v>2369.915</v>
      </c>
      <c r="U27" s="132">
        <f t="shared" si="6"/>
        <v>2606.9065000000001</v>
      </c>
      <c r="V27" s="83">
        <f>'NSW Oct 2023'!AT21</f>
        <v>0</v>
      </c>
      <c r="W27" s="83">
        <f>'NSW Oct 2023'!AU21</f>
        <v>0</v>
      </c>
      <c r="X27" s="83">
        <f>'NSW Oct 2023'!AV21</f>
        <v>0</v>
      </c>
      <c r="Y27" s="83">
        <f>'NSW Oct 2023'!AW21</f>
        <v>0</v>
      </c>
      <c r="Z27" s="243" t="str">
        <f t="shared" si="7"/>
        <v>No discount</v>
      </c>
      <c r="AA27" s="243" t="str">
        <f t="shared" si="8"/>
        <v>Exclusive</v>
      </c>
      <c r="AB27" s="243">
        <f t="shared" si="0"/>
        <v>2369.915</v>
      </c>
      <c r="AC27" s="243">
        <f t="shared" si="1"/>
        <v>2369.915</v>
      </c>
      <c r="AD27" s="132">
        <f t="shared" si="2"/>
        <v>2606.9065000000001</v>
      </c>
      <c r="AE27" s="406">
        <f t="shared" si="2"/>
        <v>2606.9065000000001</v>
      </c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Bot="1">
      <c r="A28" s="422"/>
      <c r="B28" s="150" t="str">
        <f>'NSW Oct 2023'!F22</f>
        <v>Red Energy</v>
      </c>
      <c r="C28" s="154" t="str">
        <f>'NSW Oct 2023'!G22</f>
        <v xml:space="preserve">Business Saver </v>
      </c>
      <c r="D28" s="155">
        <f>365*'NSW Oct 2023'!H22/100</f>
        <v>317.11863636363631</v>
      </c>
      <c r="E28" s="265">
        <f>IF('NSW Oct 2023'!AQ22=3,0.5,IF('NSW Oct 2023'!AQ22=2,0.33,0))</f>
        <v>0.5</v>
      </c>
      <c r="F28" s="265">
        <f t="shared" si="3"/>
        <v>0.5</v>
      </c>
      <c r="G28" s="155">
        <f>IF('NSW Oct 2023'!K22="",($C$5*E28/'NSW Oct 2023'!AQ22*'NSW Oct 2023'!W22/100)*'NSW Oct 2023'!AQ22,IF($C$5*E28/'NSW Oct 2023'!AQ22&gt;='NSW Oct 2023'!L22,('NSW Oct 2023'!L22*'NSW Oct 2023'!W22/100)*'NSW Oct 2023'!AQ22,($C$5*E28/'NSW Oct 2023'!AQ22*'NSW Oct 2023'!W22/100)*'NSW Oct 2023'!AQ22))</f>
        <v>117.47127272727272</v>
      </c>
      <c r="H28" s="155">
        <f>IF(AND('NSW Oct 2023'!L22&gt;0,'NSW Oct 2023'!M22&gt;0),IF($C$5*E28/'NSW Oct 2023'!AQ22&lt;'NSW Oct 2023'!L22,0,IF(($C$5*E28/'NSW Oct 2023'!AQ22-'NSW Oct 2023'!L22)&lt;=('NSW Oct 2023'!M22+'NSW Oct 2023'!L22),((($C$5*E28/'NSW Oct 2023'!AQ22-'NSW Oct 2023'!L22)*'NSW Oct 2023'!X22/100))*'NSW Oct 2023'!AQ22,((('NSW Oct 2023'!M22)*'NSW Oct 2023'!X22/100)*'NSW Oct 2023'!AQ22))),0)</f>
        <v>91.7410909090909</v>
      </c>
      <c r="I28" s="155">
        <f>IF(AND('NSW Oct 2023'!M22&gt;0,'NSW Oct 2023'!N22&gt;0),IF($C$5*E28/'NSW Oct 2023'!AQ22&lt;('NSW Oct 2023'!L22+'NSW Oct 2023'!M22),0,IF(($C$5*E28/'NSW Oct 2023'!AQ22-'NSW Oct 2023'!L22+'NSW Oct 2023'!M22)&lt;=('NSW Oct 2023'!L22+'NSW Oct 2023'!M22+'NSW Oct 2023'!N22),((($C$5*E28/'NSW Oct 2023'!AQ22-('NSW Oct 2023'!L22+'NSW Oct 2023'!M22))*'NSW Oct 2023'!Y22/100))*'NSW Oct 2023'!AQ22,('NSW Oct 2023'!N22*'NSW Oct 2023'!Y22/100)* 'NSW Oct 2023'!AQ22)),0)</f>
        <v>0</v>
      </c>
      <c r="J28" s="155">
        <f>IF(AND('NSW Oct 2023'!N22&gt;0,'NSW Oct 2023'!O22&gt;0),IF($C$5*E28/'NSW Oct 2023'!AQ22&lt;('NSW Oct 2023'!L22+'NSW Oct 2023'!M22+'NSW Oct 2023'!N22),0,IF(($C$5*E28/'NSW Oct 2023'!AQ22-'NSW Oct 2023'!L22+'NSW Oct 2023'!M22+'NSW Oct 2023'!N22)&lt;=('NSW Oct 2023'!L22+'NSW Oct 2023'!M22+'NSW Oct 2023'!N22+'NSW Oct 2023'!O22),(($C$5*E28/'NSW Oct 2023'!AQ22-('NSW Oct 2023'!L22+'NSW Oct 2023'!M22+'NSW Oct 2023'!N22))*'NSW Oct 2023'!Z22/100)*'NSW Oct 2023'!AQ22,('NSW Oct 2023'!O22*'NSW Oct 2023'!Z22/100)*'NSW Oct 2023'!AQ22)),0)</f>
        <v>0</v>
      </c>
      <c r="K28" s="155">
        <f>IF(AND('NSW Oct 2023'!O22&gt;0,'NSW Oct 2023'!P22&gt;0),IF($C$5*E28/'NSW Oct 2023'!AQ22&lt;('NSW Oct 2023'!L22+'NSW Oct 2023'!M22+'NSW Oct 2023'!N22+'NSW Oct 2023'!O22),0,IF(($C$5*E28/'NSW Oct 2023'!AQ22-'NSW Oct 2023'!L22+'NSW Oct 2023'!M22+'NSW Oct 2023'!N22+'NSW Oct 2023'!O22)&lt;=('NSW Oct 2023'!L22+'NSW Oct 2023'!M22+'NSW Oct 2023'!N22+'NSW Oct 2023'!O22+'NSW Oct 2023'!P22),(($C$5*E28/'NSW Oct 2023'!AQ22-('NSW Oct 2023'!L22+'NSW Oct 2023'!M22+'NSW Oct 2023'!N22+'NSW Oct 2023'!O22))*'NSW Oct 2023'!AA22/100)*'NSW Oct 2023'!AQ22,('NSW Oct 2023'!P22*'NSW Oct 2023'!AA22/100)*'NSW Oct 2023'!AQ22)),0)</f>
        <v>0</v>
      </c>
      <c r="L28" s="155">
        <f>IF(AND('NSW Oct 2023'!P22&gt;0,'NSW Oct 2023'!O22&gt;0),IF(($C$5*E28/'NSW Oct 2023'!AQ22&lt;SUM('NSW Oct 2023'!L22:P22)),(0),($C$5*E28/'NSW Oct 2023'!AQ22-SUM('NSW Oct 2023'!L22:P22))*'NSW Oct 2023'!AB22/100)* 'NSW Oct 2023'!AQ22,IF(AND('NSW Oct 2023'!O22&gt;0,'NSW Oct 2023'!P22=""),IF(($C$5*E28/'NSW Oct 2023'!AQ22&lt; SUM('NSW Oct 2023'!L22:O22)),(0),($C$5*E28/'NSW Oct 2023'!AQ22-SUM('NSW Oct 2023'!L22:O22))*'NSW Oct 2023'!AA22/100)* 'NSW Oct 2023'!AQ22,IF(AND('NSW Oct 2023'!N22&gt;0,'NSW Oct 2023'!O22=""),IF(($C$5*E28/'NSW Oct 2023'!AQ22&lt; SUM('NSW Oct 2023'!L22:N22)),(0),($C$5*E28/'NSW Oct 2023'!AQ22-SUM('NSW Oct 2023'!L22:N22))*'NSW Oct 2023'!Z22/100)* 'NSW Oct 2023'!AQ22,IF(AND('NSW Oct 2023'!M22&gt;0,'NSW Oct 2023'!N22=""),IF(($C$5*E28/'NSW Oct 2023'!AQ22&lt;'NSW Oct 2023'!M22+'NSW Oct 2023'!L22),(0),(($C$5*E28/'NSW Oct 2023'!AQ22-('NSW Oct 2023'!M22+'NSW Oct 2023'!L22))*'NSW Oct 2023'!Y22/100))*'NSW Oct 2023'!AQ22,IF(AND('NSW Oct 2023'!L22&gt;0,'NSW Oct 2023'!M22=""&gt;0),IF(($C$5*E28/'NSW Oct 2023'!AQ22&lt;'NSW Oct 2023'!L22),(0),($C$5*E28/'NSW Oct 2023'!AQ22-'NSW Oct 2023'!L22)*'NSW Oct 2023'!X22/100)*'NSW Oct 2023'!AQ22,0)))))</f>
        <v>897.29454545454553</v>
      </c>
      <c r="M28" s="155">
        <f>IF('NSW Oct 2023'!K22="",($C$5*F28/'NSW Oct 2023'!AR22*'NSW Oct 2023'!AC22/100)*'NSW Oct 2023'!AR22,IF($C$5*F28/'NSW Oct 2023'!AR22&gt;='NSW Oct 2023'!L22,('NSW Oct 2023'!L22*'NSW Oct 2023'!AC22/100)*'NSW Oct 2023'!AR22,($C$5*F28/'NSW Oct 2023'!AR22*'NSW Oct 2023'!AC22/100)*'NSW Oct 2023'!AR22))</f>
        <v>117.47127272727272</v>
      </c>
      <c r="N28" s="155">
        <f>IF(AND('NSW Oct 2023'!L22&gt;0,'NSW Oct 2023'!M22&gt;0),IF($C$5*F28/'NSW Oct 2023'!AR22&lt;'NSW Oct 2023'!L22,0,IF(($C$5*F28/'NSW Oct 2023'!AR22-'NSW Oct 2023'!L22)&lt;=('NSW Oct 2023'!M22+'NSW Oct 2023'!L22),((($C$5*F28/'NSW Oct 2023'!AR22-'NSW Oct 2023'!L22)*'NSW Oct 2023'!AD22/100))*'NSW Oct 2023'!AR22,((('NSW Oct 2023'!M22)*'NSW Oct 2023'!AD22/100)*'NSW Oct 2023'!AR22))),0)</f>
        <v>91.7410909090909</v>
      </c>
      <c r="O28" s="155">
        <f>IF(AND('NSW Oct 2023'!M22&gt;0,'NSW Oct 2023'!N22&gt;0),IF($C$5*F28/'NSW Oct 2023'!AR22&lt;('NSW Oct 2023'!L22+'NSW Oct 2023'!M22),0,IF(($C$5*F28/'NSW Oct 2023'!AR22-'NSW Oct 2023'!L22+'NSW Oct 2023'!M22)&lt;=('NSW Oct 2023'!L22+'NSW Oct 2023'!M22+'NSW Oct 2023'!N22),((($C$5*F28/'NSW Oct 2023'!AR22-('NSW Oct 2023'!L22+'NSW Oct 2023'!M22))*'NSW Oct 2023'!AE22/100))*'NSW Oct 2023'!AR22,('NSW Oct 2023'!N22*'NSW Oct 2023'!AE22/100)*'NSW Oct 2023'!AR22)),0)</f>
        <v>0</v>
      </c>
      <c r="P28" s="155">
        <f>IF(AND('NSW Oct 2023'!N22&gt;0,'NSW Oct 2023'!O22&gt;0),IF($C$5*F28/'NSW Oct 2023'!AR22&lt;('NSW Oct 2023'!L22+'NSW Oct 2023'!M22+'NSW Oct 2023'!N22),0,IF(($C$5*F28/'NSW Oct 2023'!AR22-'NSW Oct 2023'!L22+'NSW Oct 2023'!M22+'NSW Oct 2023'!N22)&lt;=('NSW Oct 2023'!L22+'NSW Oct 2023'!M22+'NSW Oct 2023'!N22+'NSW Oct 2023'!O22),(($C$5*F28/'NSW Oct 2023'!AR22-('NSW Oct 2023'!L22+'NSW Oct 2023'!M22+'NSW Oct 2023'!N22))*'NSW Oct 2023'!AF22/100)*'NSW Oct 2023'!AR22,('NSW Oct 2023'!O22*'NSW Oct 2023'!AF22/100)*'NSW Oct 2023'!AR22)),0)</f>
        <v>0</v>
      </c>
      <c r="Q28" s="155">
        <f>IF(AND('NSW Oct 2023'!P22&gt;0,'NSW Oct 2023'!P22&gt;0),IF($C$5*F28/'NSW Oct 2023'!AR22&lt;('NSW Oct 2023'!L22+'NSW Oct 2023'!M22+'NSW Oct 2023'!N22+'NSW Oct 2023'!O22),0,IF(($C$5*F28/'NSW Oct 2023'!AR22-'NSW Oct 2023'!L22+'NSW Oct 2023'!M22+'NSW Oct 2023'!N22+'NSW Oct 2023'!O22)&lt;=('NSW Oct 2023'!L22+'NSW Oct 2023'!M22+'NSW Oct 2023'!N22+'NSW Oct 2023'!O22+'NSW Oct 2023'!P22),(($C$5*F28/'NSW Oct 2023'!AR22-('NSW Oct 2023'!L22+'NSW Oct 2023'!M22+'NSW Oct 2023'!N22+'NSW Oct 2023'!O22))*'NSW Oct 2023'!AG22/100)*'NSW Oct 2023'!AR22,('NSW Oct 2023'!P22*'NSW Oct 2023'!AG22/100)*'NSW Oct 2023'!AR22)),0)</f>
        <v>0</v>
      </c>
      <c r="R28" s="155">
        <f>IF(AND('NSW Oct 2023'!P22&gt;0,'NSW Oct 2023'!O22&gt;0),IF(($C$5*F28/'NSW Oct 2023'!AR22&lt;SUM('NSW Oct 2023'!L22:P22)),(0),($C$5*F28/'NSW Oct 2023'!AR22-SUM('NSW Oct 2023'!L22:P22))*'NSW Oct 2023'!AB22/100)* 'NSW Oct 2023'!AR22,IF(AND('NSW Oct 2023'!O22&gt;0,'NSW Oct 2023'!P22=""),IF(($C$5*F28/'NSW Oct 2023'!AR22&lt; SUM('NSW Oct 2023'!L22:O22)),(0),($C$5*F28/'NSW Oct 2023'!AR22-SUM('NSW Oct 2023'!L22:O22))*'NSW Oct 2023'!AG22/100)* 'NSW Oct 2023'!AR22,IF(AND('NSW Oct 2023'!N22&gt;0,'NSW Oct 2023'!O22=""),IF(($C$5*F28/'NSW Oct 2023'!AR22&lt; SUM('NSW Oct 2023'!L22:N22)),(0),($C$5*F28/'NSW Oct 2023'!AR22-SUM('NSW Oct 2023'!L22:N22))*'NSW Oct 2023'!AF22/100)* 'NSW Oct 2023'!AR22,IF(AND('NSW Oct 2023'!M22&gt;0,'NSW Oct 2023'!N22=""),IF(($C$5*F28/'NSW Oct 2023'!AR22&lt;'NSW Oct 2023'!M22+'NSW Oct 2023'!L22),(0),(($C$5*F28/'NSW Oct 2023'!AR22-('NSW Oct 2023'!M22+'NSW Oct 2023'!L22))*'NSW Oct 2023'!AE22/100))*'NSW Oct 2023'!AR22,IF(AND('NSW Oct 2023'!L22&gt;0,'NSW Oct 2023'!M22=""&gt;0),IF(($C$5*F28/'NSW Oct 2023'!AR22&lt;'NSW Oct 2023'!L22),(0),($C$5*F28/'NSW Oct 2023'!AR22-'NSW Oct 2023'!L22)*'NSW Oct 2023'!AD22/100)*'NSW Oct 2023'!AR22,0)))))</f>
        <v>897.29454545454553</v>
      </c>
      <c r="S28" s="273">
        <f>SUM(G28:R28)</f>
        <v>2213.0138181818184</v>
      </c>
      <c r="T28" s="268">
        <f t="shared" si="5"/>
        <v>2530.1324545454545</v>
      </c>
      <c r="U28" s="151">
        <f t="shared" si="6"/>
        <v>2783.1457</v>
      </c>
      <c r="V28" s="154">
        <f>'NSW Oct 2023'!AT22</f>
        <v>0</v>
      </c>
      <c r="W28" s="154">
        <f>'NSW Oct 2023'!AU22</f>
        <v>0</v>
      </c>
      <c r="X28" s="154">
        <f>'NSW Oct 2023'!AV22</f>
        <v>0</v>
      </c>
      <c r="Y28" s="154">
        <f>'NSW Oct 2023'!AW22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2530.1324545454545</v>
      </c>
      <c r="AC28" s="268">
        <f t="shared" si="1"/>
        <v>2530.1324545454545</v>
      </c>
      <c r="AD28" s="151">
        <f t="shared" si="2"/>
        <v>2783.1457</v>
      </c>
      <c r="AE28" s="407">
        <f t="shared" si="2"/>
        <v>2783.1457</v>
      </c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Top="1">
      <c r="A29" s="417" t="str">
        <f>'NSW Oct 2023'!D23</f>
        <v>AGN Cooma</v>
      </c>
      <c r="B29" s="130" t="str">
        <f>'NSW Oct 2023'!F23</f>
        <v>Origin Energy</v>
      </c>
      <c r="C29" s="83" t="str">
        <f>'NSW Oct 2023'!G23</f>
        <v>Business Go Variable</v>
      </c>
      <c r="D29" s="136">
        <f>365*'NSW Oct 2023'!H23/100</f>
        <v>321.10045454545451</v>
      </c>
      <c r="E29" s="264">
        <f>IF('NSW Oct 2023'!AQ23=3,0.5,IF('NSW Oct 2023'!AQ23=2,0.33,0))</f>
        <v>0.5</v>
      </c>
      <c r="F29" s="264">
        <f t="shared" si="3"/>
        <v>0.5</v>
      </c>
      <c r="G29" s="136">
        <f>IF('NSW Oct 2023'!K23="",($C$5*E29/'NSW Oct 2023'!AQ23*'NSW Oct 2023'!W23/100)*'NSW Oct 2023'!AQ23,IF($C$5*E29/'NSW Oct 2023'!AQ23&gt;='NSW Oct 2023'!L23,('NSW Oct 2023'!L23*'NSW Oct 2023'!W23/100)*'NSW Oct 2023'!AQ23,($C$5*E29/'NSW Oct 2023'!AQ23*'NSW Oct 2023'!W23/100)*'NSW Oct 2023'!AQ23))</f>
        <v>1445.4545454545455</v>
      </c>
      <c r="H29" s="136">
        <f>IF(AND('NSW Oct 2023'!L23&gt;0,'NSW Oct 2023'!M23&gt;0),IF($C$5*E29/'NSW Oct 2023'!AQ23&lt;'NSW Oct 2023'!L23,0,IF(($C$5*E29/'NSW Oct 2023'!AQ23-'NSW Oct 2023'!L23)&lt;=('NSW Oct 2023'!M23+'NSW Oct 2023'!L23),((($C$5*E29/'NSW Oct 2023'!AQ23-'NSW Oct 2023'!L23)*'NSW Oct 2023'!X23/100))*'NSW Oct 2023'!AQ23,((('NSW Oct 2023'!M23)*'NSW Oct 2023'!X23/100)*'NSW Oct 2023'!AQ23))),0)</f>
        <v>0</v>
      </c>
      <c r="I29" s="136">
        <f>IF(AND('NSW Oct 2023'!M23&gt;0,'NSW Oct 2023'!N23&gt;0),IF($C$5*E29/'NSW Oct 2023'!AQ23&lt;('NSW Oct 2023'!L23+'NSW Oct 2023'!M23),0,IF(($C$5*E29/'NSW Oct 2023'!AQ23-'NSW Oct 2023'!L23+'NSW Oct 2023'!M23)&lt;=('NSW Oct 2023'!L23+'NSW Oct 2023'!M23+'NSW Oct 2023'!N23),((($C$5*E29/'NSW Oct 2023'!AQ23-('NSW Oct 2023'!L23+'NSW Oct 2023'!M23))*'NSW Oct 2023'!Y23/100))*'NSW Oct 2023'!AQ23,('NSW Oct 2023'!N23*'NSW Oct 2023'!Y23/100)* 'NSW Oct 2023'!AQ23)),0)</f>
        <v>0</v>
      </c>
      <c r="J29" s="136">
        <f>IF(AND('NSW Oct 2023'!N23&gt;0,'NSW Oct 2023'!O23&gt;0),IF($C$5*E29/'NSW Oct 2023'!AQ23&lt;('NSW Oct 2023'!L23+'NSW Oct 2023'!M23+'NSW Oct 2023'!N23),0,IF(($C$5*E29/'NSW Oct 2023'!AQ23-'NSW Oct 2023'!L23+'NSW Oct 2023'!M23+'NSW Oct 2023'!N23)&lt;=('NSW Oct 2023'!L23+'NSW Oct 2023'!M23+'NSW Oct 2023'!N23+'NSW Oct 2023'!O23),(($C$5*E29/'NSW Oct 2023'!AQ23-('NSW Oct 2023'!L23+'NSW Oct 2023'!M23+'NSW Oct 2023'!N23))*'NSW Oct 2023'!Z23/100)*'NSW Oct 2023'!AQ23,('NSW Oct 2023'!O23*'NSW Oct 2023'!Z23/100)*'NSW Oct 2023'!AQ23)),0)</f>
        <v>0</v>
      </c>
      <c r="K29" s="136">
        <f>IF(AND('NSW Oct 2023'!O23&gt;0,'NSW Oct 2023'!P23&gt;0),IF($C$5*E29/'NSW Oct 2023'!AQ23&lt;('NSW Oct 2023'!L23+'NSW Oct 2023'!M23+'NSW Oct 2023'!N23+'NSW Oct 2023'!O23),0,IF(($C$5*E29/'NSW Oct 2023'!AQ23-'NSW Oct 2023'!L23+'NSW Oct 2023'!M23+'NSW Oct 2023'!N23+'NSW Oct 2023'!O23)&lt;=('NSW Oct 2023'!L23+'NSW Oct 2023'!M23+'NSW Oct 2023'!N23+'NSW Oct 2023'!O23+'NSW Oct 2023'!P23),(($C$5*E29/'NSW Oct 2023'!AQ23-('NSW Oct 2023'!L23+'NSW Oct 2023'!M23+'NSW Oct 2023'!N23+'NSW Oct 2023'!O23))*'NSW Oct 2023'!AA23/100)*'NSW Oct 2023'!AQ23,('NSW Oct 2023'!P23*'NSW Oct 2023'!AA23/100)*'NSW Oct 2023'!AQ23)),0)</f>
        <v>0</v>
      </c>
      <c r="L29" s="136">
        <f>IF(AND('NSW Oct 2023'!P23&gt;0,'NSW Oct 2023'!O23&gt;0),IF(($C$5*E29/'NSW Oct 2023'!AQ23&lt;SUM('NSW Oct 2023'!L23:P23)),(0),($C$5*E29/'NSW Oct 2023'!AQ23-SUM('NSW Oct 2023'!L23:P23))*'NSW Oct 2023'!AB23/100)* 'NSW Oct 2023'!AQ23,IF(AND('NSW Oct 2023'!O23&gt;0,'NSW Oct 2023'!P23=""),IF(($C$5*E29/'NSW Oct 2023'!AQ23&lt; SUM('NSW Oct 2023'!L23:O23)),(0),($C$5*E29/'NSW Oct 2023'!AQ23-SUM('NSW Oct 2023'!L23:O23))*'NSW Oct 2023'!AA23/100)* 'NSW Oct 2023'!AQ23,IF(AND('NSW Oct 2023'!N23&gt;0,'NSW Oct 2023'!O23=""),IF(($C$5*E29/'NSW Oct 2023'!AQ23&lt; SUM('NSW Oct 2023'!L23:N23)),(0),($C$5*E29/'NSW Oct 2023'!AQ23-SUM('NSW Oct 2023'!L23:N23))*'NSW Oct 2023'!Z23/100)* 'NSW Oct 2023'!AQ23,IF(AND('NSW Oct 2023'!M23&gt;0,'NSW Oct 2023'!N23=""),IF(($C$5*E29/'NSW Oct 2023'!AQ23&lt;'NSW Oct 2023'!M23+'NSW Oct 2023'!L23),(0),(($C$5*E29/'NSW Oct 2023'!AQ23-('NSW Oct 2023'!M23+'NSW Oct 2023'!L23))*'NSW Oct 2023'!Y23/100))*'NSW Oct 2023'!AQ23,IF(AND('NSW Oct 2023'!L23&gt;0,'NSW Oct 2023'!M23=""&gt;0),IF(($C$5*E29/'NSW Oct 2023'!AQ23&lt;'NSW Oct 2023'!L23),(0),($C$5*E29/'NSW Oct 2023'!AQ23-'NSW Oct 2023'!L23)*'NSW Oct 2023'!X23/100)*'NSW Oct 2023'!AQ23,0)))))</f>
        <v>0</v>
      </c>
      <c r="M29" s="136">
        <f>IF('NSW Oct 2023'!K23="",($C$5*F29/'NSW Oct 2023'!AR23*'NSW Oct 2023'!AC23/100)*'NSW Oct 2023'!AR23,IF($C$5*F29/'NSW Oct 2023'!AR23&gt;='NSW Oct 2023'!L23,('NSW Oct 2023'!L23*'NSW Oct 2023'!AC23/100)*'NSW Oct 2023'!AR23,($C$5*F29/'NSW Oct 2023'!AR23*'NSW Oct 2023'!AC23/100)*'NSW Oct 2023'!AR23))</f>
        <v>1445.4545454545455</v>
      </c>
      <c r="N29" s="136">
        <f>IF(AND('NSW Oct 2023'!L23&gt;0,'NSW Oct 2023'!M23&gt;0),IF($C$5*F29/'NSW Oct 2023'!AR23&lt;'NSW Oct 2023'!L23,0,IF(($C$5*F29/'NSW Oct 2023'!AR23-'NSW Oct 2023'!L23)&lt;=('NSW Oct 2023'!M23+'NSW Oct 2023'!L23),((($C$5*F29/'NSW Oct 2023'!AR23-'NSW Oct 2023'!L23)*'NSW Oct 2023'!AD23/100))*'NSW Oct 2023'!AR23,((('NSW Oct 2023'!M23)*'NSW Oct 2023'!AD23/100)*'NSW Oct 2023'!AR23))),0)</f>
        <v>0</v>
      </c>
      <c r="O29" s="136">
        <f>IF(AND('NSW Oct 2023'!M23&gt;0,'NSW Oct 2023'!N23&gt;0),IF($C$5*F29/'NSW Oct 2023'!AR23&lt;('NSW Oct 2023'!L23+'NSW Oct 2023'!M23),0,IF(($C$5*F29/'NSW Oct 2023'!AR23-'NSW Oct 2023'!L23+'NSW Oct 2023'!M23)&lt;=('NSW Oct 2023'!L23+'NSW Oct 2023'!M23+'NSW Oct 2023'!N23),((($C$5*F29/'NSW Oct 2023'!AR23-('NSW Oct 2023'!L23+'NSW Oct 2023'!M23))*'NSW Oct 2023'!AE23/100))*'NSW Oct 2023'!AR23,('NSW Oct 2023'!N23*'NSW Oct 2023'!AE23/100)*'NSW Oct 2023'!AR23)),0)</f>
        <v>0</v>
      </c>
      <c r="P29" s="136">
        <f>IF(AND('NSW Oct 2023'!N23&gt;0,'NSW Oct 2023'!O23&gt;0),IF($C$5*F29/'NSW Oct 2023'!AR23&lt;('NSW Oct 2023'!L23+'NSW Oct 2023'!M23+'NSW Oct 2023'!N23),0,IF(($C$5*F29/'NSW Oct 2023'!AR23-'NSW Oct 2023'!L23+'NSW Oct 2023'!M23+'NSW Oct 2023'!N23)&lt;=('NSW Oct 2023'!L23+'NSW Oct 2023'!M23+'NSW Oct 2023'!N23+'NSW Oct 2023'!O23),(($C$5*F29/'NSW Oct 2023'!AR23-('NSW Oct 2023'!L23+'NSW Oct 2023'!M23+'NSW Oct 2023'!N23))*'NSW Oct 2023'!AF23/100)*'NSW Oct 2023'!AR23,('NSW Oct 2023'!O23*'NSW Oct 2023'!AF23/100)*'NSW Oct 2023'!AR23)),0)</f>
        <v>0</v>
      </c>
      <c r="Q29" s="136">
        <f>IF(AND('NSW Oct 2023'!P23&gt;0,'NSW Oct 2023'!P23&gt;0),IF($C$5*F29/'NSW Oct 2023'!AR23&lt;('NSW Oct 2023'!L23+'NSW Oct 2023'!M23+'NSW Oct 2023'!N23+'NSW Oct 2023'!O23),0,IF(($C$5*F29/'NSW Oct 2023'!AR23-'NSW Oct 2023'!L23+'NSW Oct 2023'!M23+'NSW Oct 2023'!N23+'NSW Oct 2023'!O23)&lt;=('NSW Oct 2023'!L23+'NSW Oct 2023'!M23+'NSW Oct 2023'!N23+'NSW Oct 2023'!O23+'NSW Oct 2023'!P23),(($C$5*F29/'NSW Oct 2023'!AR23-('NSW Oct 2023'!L23+'NSW Oct 2023'!M23+'NSW Oct 2023'!N23+'NSW Oct 2023'!O23))*'NSW Oct 2023'!AG23/100)*'NSW Oct 2023'!AR23,('NSW Oct 2023'!P23*'NSW Oct 2023'!AG23/100)*'NSW Oct 2023'!AR23)),0)</f>
        <v>0</v>
      </c>
      <c r="R29" s="136">
        <f>IF(AND('NSW Oct 2023'!P23&gt;0,'NSW Oct 2023'!O23&gt;0),IF(($C$5*F29/'NSW Oct 2023'!AR23&lt;SUM('NSW Oct 2023'!L23:P23)),(0),($C$5*F29/'NSW Oct 2023'!AR23-SUM('NSW Oct 2023'!L23:P23))*'NSW Oct 2023'!AB23/100)* 'NSW Oct 2023'!AR23,IF(AND('NSW Oct 2023'!O23&gt;0,'NSW Oct 2023'!P23=""),IF(($C$5*F29/'NSW Oct 2023'!AR23&lt; SUM('NSW Oct 2023'!L23:O23)),(0),($C$5*F29/'NSW Oct 2023'!AR23-SUM('NSW Oct 2023'!L23:O23))*'NSW Oct 2023'!AG23/100)* 'NSW Oct 2023'!AR23,IF(AND('NSW Oct 2023'!N23&gt;0,'NSW Oct 2023'!O23=""),IF(($C$5*F29/'NSW Oct 2023'!AR23&lt; SUM('NSW Oct 2023'!L23:N23)),(0),($C$5*F29/'NSW Oct 2023'!AR23-SUM('NSW Oct 2023'!L23:N23))*'NSW Oct 2023'!AF23/100)* 'NSW Oct 2023'!AR23,IF(AND('NSW Oct 2023'!M23&gt;0,'NSW Oct 2023'!N23=""),IF(($C$5*F29/'NSW Oct 2023'!AR23&lt;'NSW Oct 2023'!M23+'NSW Oct 2023'!L23),(0),(($C$5*F29/'NSW Oct 2023'!AR23-('NSW Oct 2023'!M23+'NSW Oct 2023'!L23))*'NSW Oct 2023'!AE23/100))*'NSW Oct 2023'!AR23,IF(AND('NSW Oct 2023'!L23&gt;0,'NSW Oct 2023'!M23=""&gt;0),IF(($C$5*F29/'NSW Oct 2023'!AR23&lt;'NSW Oct 2023'!L23),(0),($C$5*F29/'NSW Oct 2023'!AR23-'NSW Oct 2023'!L23)*'NSW Oct 2023'!AD23/100)*'NSW Oct 2023'!AR23,0)))))</f>
        <v>0</v>
      </c>
      <c r="S29" s="234">
        <f t="shared" si="4"/>
        <v>2890.909090909091</v>
      </c>
      <c r="T29" s="243">
        <f t="shared" si="5"/>
        <v>3212.0095454545453</v>
      </c>
      <c r="U29" s="132">
        <f t="shared" si="6"/>
        <v>3533.2105000000001</v>
      </c>
      <c r="V29" s="83">
        <f>'NSW Oct 2023'!AT23</f>
        <v>0</v>
      </c>
      <c r="W29" s="83">
        <f>'NSW Oct 2023'!AU23</f>
        <v>0</v>
      </c>
      <c r="X29" s="83">
        <f>'NSW Oct 2023'!AV23</f>
        <v>0</v>
      </c>
      <c r="Y29" s="83">
        <f>'NSW Oct 2023'!AW23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3212.0095454545453</v>
      </c>
      <c r="AC29" s="243">
        <f t="shared" si="1"/>
        <v>3212.0095454545453</v>
      </c>
      <c r="AD29" s="132">
        <f t="shared" si="2"/>
        <v>3533.2105000000001</v>
      </c>
      <c r="AE29" s="406">
        <f t="shared" si="2"/>
        <v>3533.2105000000001</v>
      </c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Bot="1">
      <c r="A30" s="418"/>
      <c r="B30" s="150" t="str">
        <f>'NSW Oct 2023'!F24</f>
        <v>Red Energy</v>
      </c>
      <c r="C30" s="154" t="str">
        <f>'NSW Oct 2023'!G24</f>
        <v xml:space="preserve">Business Saver </v>
      </c>
      <c r="D30" s="155">
        <f>365*'NSW Oct 2023'!H24/100</f>
        <v>351.62772727272727</v>
      </c>
      <c r="E30" s="265">
        <f>IF('NSW Oct 2023'!AQ24=3,0.5,IF('NSW Oct 2023'!AQ24=2,0.33,0))</f>
        <v>0.5</v>
      </c>
      <c r="F30" s="265">
        <f t="shared" si="3"/>
        <v>0.5</v>
      </c>
      <c r="G30" s="155">
        <f>IF('NSW Oct 2023'!K24="",($C$5*E30/'NSW Oct 2023'!AQ24*'NSW Oct 2023'!W24/100)*'NSW Oct 2023'!AQ24,IF($C$5*E30/'NSW Oct 2023'!AQ24&gt;='NSW Oct 2023'!L24,('NSW Oct 2023'!L24*'NSW Oct 2023'!W24/100)*'NSW Oct 2023'!AQ24,($C$5*E30/'NSW Oct 2023'!AQ24*'NSW Oct 2023'!W24/100)*'NSW Oct 2023'!AQ24))</f>
        <v>1345.4545454545455</v>
      </c>
      <c r="H30" s="155">
        <f>IF(AND('NSW Oct 2023'!L24&gt;0,'NSW Oct 2023'!M24&gt;0),IF($C$5*E30/'NSW Oct 2023'!AQ24&lt;'NSW Oct 2023'!L24,0,IF(($C$5*E30/'NSW Oct 2023'!AQ24-'NSW Oct 2023'!L24)&lt;=('NSW Oct 2023'!M24+'NSW Oct 2023'!L24),((($C$5*E30/'NSW Oct 2023'!AQ24-'NSW Oct 2023'!L24)*'NSW Oct 2023'!X24/100))*'NSW Oct 2023'!AQ24,((('NSW Oct 2023'!M24)*'NSW Oct 2023'!X24/100)*'NSW Oct 2023'!AQ24))),0)</f>
        <v>0</v>
      </c>
      <c r="I30" s="155">
        <f>IF(AND('NSW Oct 2023'!M24&gt;0,'NSW Oct 2023'!N24&gt;0),IF($C$5*E30/'NSW Oct 2023'!AQ24&lt;('NSW Oct 2023'!L24+'NSW Oct 2023'!M24),0,IF(($C$5*E30/'NSW Oct 2023'!AQ24-'NSW Oct 2023'!L24+'NSW Oct 2023'!M24)&lt;=('NSW Oct 2023'!L24+'NSW Oct 2023'!M24+'NSW Oct 2023'!N24),((($C$5*E30/'NSW Oct 2023'!AQ24-('NSW Oct 2023'!L24+'NSW Oct 2023'!M24))*'NSW Oct 2023'!Y24/100))*'NSW Oct 2023'!AQ24,('NSW Oct 2023'!N24*'NSW Oct 2023'!Y24/100)* 'NSW Oct 2023'!AQ24)),0)</f>
        <v>0</v>
      </c>
      <c r="J30" s="155">
        <f>IF(AND('NSW Oct 2023'!N24&gt;0,'NSW Oct 2023'!O24&gt;0),IF($C$5*E30/'NSW Oct 2023'!AQ24&lt;('NSW Oct 2023'!L24+'NSW Oct 2023'!M24+'NSW Oct 2023'!N24),0,IF(($C$5*E30/'NSW Oct 2023'!AQ24-'NSW Oct 2023'!L24+'NSW Oct 2023'!M24+'NSW Oct 2023'!N24)&lt;=('NSW Oct 2023'!L24+'NSW Oct 2023'!M24+'NSW Oct 2023'!N24+'NSW Oct 2023'!O24),(($C$5*E30/'NSW Oct 2023'!AQ24-('NSW Oct 2023'!L24+'NSW Oct 2023'!M24+'NSW Oct 2023'!N24))*'NSW Oct 2023'!Z24/100)*'NSW Oct 2023'!AQ24,('NSW Oct 2023'!O24*'NSW Oct 2023'!Z24/100)*'NSW Oct 2023'!AQ24)),0)</f>
        <v>0</v>
      </c>
      <c r="K30" s="155">
        <f>IF(AND('NSW Oct 2023'!O24&gt;0,'NSW Oct 2023'!P24&gt;0),IF($C$5*E30/'NSW Oct 2023'!AQ24&lt;('NSW Oct 2023'!L24+'NSW Oct 2023'!M24+'NSW Oct 2023'!N24+'NSW Oct 2023'!O24),0,IF(($C$5*E30/'NSW Oct 2023'!AQ24-'NSW Oct 2023'!L24+'NSW Oct 2023'!M24+'NSW Oct 2023'!N24+'NSW Oct 2023'!O24)&lt;=('NSW Oct 2023'!L24+'NSW Oct 2023'!M24+'NSW Oct 2023'!N24+'NSW Oct 2023'!O24+'NSW Oct 2023'!P24),(($C$5*E30/'NSW Oct 2023'!AQ24-('NSW Oct 2023'!L24+'NSW Oct 2023'!M24+'NSW Oct 2023'!N24+'NSW Oct 2023'!O24))*'NSW Oct 2023'!AA24/100)*'NSW Oct 2023'!AQ24,('NSW Oct 2023'!P24*'NSW Oct 2023'!AA24/100)*'NSW Oct 2023'!AQ24)),0)</f>
        <v>0</v>
      </c>
      <c r="L30" s="155">
        <f>IF(AND('NSW Oct 2023'!P24&gt;0,'NSW Oct 2023'!O24&gt;0),IF(($C$5*E30/'NSW Oct 2023'!AQ24&lt;SUM('NSW Oct 2023'!L24:P24)),(0),($C$5*E30/'NSW Oct 2023'!AQ24-SUM('NSW Oct 2023'!L24:P24))*'NSW Oct 2023'!AB24/100)* 'NSW Oct 2023'!AQ24,IF(AND('NSW Oct 2023'!O24&gt;0,'NSW Oct 2023'!P24=""),IF(($C$5*E30/'NSW Oct 2023'!AQ24&lt; SUM('NSW Oct 2023'!L24:O24)),(0),($C$5*E30/'NSW Oct 2023'!AQ24-SUM('NSW Oct 2023'!L24:O24))*'NSW Oct 2023'!AA24/100)* 'NSW Oct 2023'!AQ24,IF(AND('NSW Oct 2023'!N24&gt;0,'NSW Oct 2023'!O24=""),IF(($C$5*E30/'NSW Oct 2023'!AQ24&lt; SUM('NSW Oct 2023'!L24:N24)),(0),($C$5*E30/'NSW Oct 2023'!AQ24-SUM('NSW Oct 2023'!L24:N24))*'NSW Oct 2023'!Z24/100)* 'NSW Oct 2023'!AQ24,IF(AND('NSW Oct 2023'!M24&gt;0,'NSW Oct 2023'!N24=""),IF(($C$5*E30/'NSW Oct 2023'!AQ24&lt;'NSW Oct 2023'!M24+'NSW Oct 2023'!L24),(0),(($C$5*E30/'NSW Oct 2023'!AQ24-('NSW Oct 2023'!M24+'NSW Oct 2023'!L24))*'NSW Oct 2023'!Y24/100))*'NSW Oct 2023'!AQ24,IF(AND('NSW Oct 2023'!L24&gt;0,'NSW Oct 2023'!M24=""&gt;0),IF(($C$5*E30/'NSW Oct 2023'!AQ24&lt;'NSW Oct 2023'!L24),(0),($C$5*E30/'NSW Oct 2023'!AQ24-'NSW Oct 2023'!L24)*'NSW Oct 2023'!X24/100)*'NSW Oct 2023'!AQ24,0)))))</f>
        <v>0</v>
      </c>
      <c r="M30" s="155">
        <f>IF('NSW Oct 2023'!K24="",($C$5*F30/'NSW Oct 2023'!AR24*'NSW Oct 2023'!AC24/100)*'NSW Oct 2023'!AR24,IF($C$5*F30/'NSW Oct 2023'!AR24&gt;='NSW Oct 2023'!L24,('NSW Oct 2023'!L24*'NSW Oct 2023'!AC24/100)*'NSW Oct 2023'!AR24,($C$5*F30/'NSW Oct 2023'!AR24*'NSW Oct 2023'!AC24/100)*'NSW Oct 2023'!AR24))</f>
        <v>1345.4545454545455</v>
      </c>
      <c r="N30" s="155">
        <f>IF(AND('NSW Oct 2023'!L24&gt;0,'NSW Oct 2023'!M24&gt;0),IF($C$5*F30/'NSW Oct 2023'!AR24&lt;'NSW Oct 2023'!L24,0,IF(($C$5*F30/'NSW Oct 2023'!AR24-'NSW Oct 2023'!L24)&lt;=('NSW Oct 2023'!M24+'NSW Oct 2023'!L24),((($C$5*F30/'NSW Oct 2023'!AR24-'NSW Oct 2023'!L24)*'NSW Oct 2023'!AD24/100))*'NSW Oct 2023'!AR24,((('NSW Oct 2023'!M24)*'NSW Oct 2023'!AD24/100)*'NSW Oct 2023'!AR24))),0)</f>
        <v>0</v>
      </c>
      <c r="O30" s="155">
        <f>IF(AND('NSW Oct 2023'!M24&gt;0,'NSW Oct 2023'!N24&gt;0),IF($C$5*F30/'NSW Oct 2023'!AR24&lt;('NSW Oct 2023'!L24+'NSW Oct 2023'!M24),0,IF(($C$5*F30/'NSW Oct 2023'!AR24-'NSW Oct 2023'!L24+'NSW Oct 2023'!M24)&lt;=('NSW Oct 2023'!L24+'NSW Oct 2023'!M24+'NSW Oct 2023'!N24),((($C$5*F30/'NSW Oct 2023'!AR24-('NSW Oct 2023'!L24+'NSW Oct 2023'!M24))*'NSW Oct 2023'!AE24/100))*'NSW Oct 2023'!AR24,('NSW Oct 2023'!N24*'NSW Oct 2023'!AE24/100)*'NSW Oct 2023'!AR24)),0)</f>
        <v>0</v>
      </c>
      <c r="P30" s="155">
        <f>IF(AND('NSW Oct 2023'!N24&gt;0,'NSW Oct 2023'!O24&gt;0),IF($C$5*F30/'NSW Oct 2023'!AR24&lt;('NSW Oct 2023'!L24+'NSW Oct 2023'!M24+'NSW Oct 2023'!N24),0,IF(($C$5*F30/'NSW Oct 2023'!AR24-'NSW Oct 2023'!L24+'NSW Oct 2023'!M24+'NSW Oct 2023'!N24)&lt;=('NSW Oct 2023'!L24+'NSW Oct 2023'!M24+'NSW Oct 2023'!N24+'NSW Oct 2023'!O24),(($C$5*F30/'NSW Oct 2023'!AR24-('NSW Oct 2023'!L24+'NSW Oct 2023'!M24+'NSW Oct 2023'!N24))*'NSW Oct 2023'!AF24/100)*'NSW Oct 2023'!AR24,('NSW Oct 2023'!O24*'NSW Oct 2023'!AF24/100)*'NSW Oct 2023'!AR24)),0)</f>
        <v>0</v>
      </c>
      <c r="Q30" s="155">
        <f>IF(AND('NSW Oct 2023'!P24&gt;0,'NSW Oct 2023'!P24&gt;0),IF($C$5*F30/'NSW Oct 2023'!AR24&lt;('NSW Oct 2023'!L24+'NSW Oct 2023'!M24+'NSW Oct 2023'!N24+'NSW Oct 2023'!O24),0,IF(($C$5*F30/'NSW Oct 2023'!AR24-'NSW Oct 2023'!L24+'NSW Oct 2023'!M24+'NSW Oct 2023'!N24+'NSW Oct 2023'!O24)&lt;=('NSW Oct 2023'!L24+'NSW Oct 2023'!M24+'NSW Oct 2023'!N24+'NSW Oct 2023'!O24+'NSW Oct 2023'!P24),(($C$5*F30/'NSW Oct 2023'!AR24-('NSW Oct 2023'!L24+'NSW Oct 2023'!M24+'NSW Oct 2023'!N24+'NSW Oct 2023'!O24))*'NSW Oct 2023'!AG24/100)*'NSW Oct 2023'!AR24,('NSW Oct 2023'!P24*'NSW Oct 2023'!AG24/100)*'NSW Oct 2023'!AR24)),0)</f>
        <v>0</v>
      </c>
      <c r="R30" s="155">
        <f>IF(AND('NSW Oct 2023'!P24&gt;0,'NSW Oct 2023'!O24&gt;0),IF(($C$5*F30/'NSW Oct 2023'!AR24&lt;SUM('NSW Oct 2023'!L24:P24)),(0),($C$5*F30/'NSW Oct 2023'!AR24-SUM('NSW Oct 2023'!L24:P24))*'NSW Oct 2023'!AB24/100)* 'NSW Oct 2023'!AR24,IF(AND('NSW Oct 2023'!O24&gt;0,'NSW Oct 2023'!P24=""),IF(($C$5*F30/'NSW Oct 2023'!AR24&lt; SUM('NSW Oct 2023'!L24:O24)),(0),($C$5*F30/'NSW Oct 2023'!AR24-SUM('NSW Oct 2023'!L24:O24))*'NSW Oct 2023'!AG24/100)* 'NSW Oct 2023'!AR24,IF(AND('NSW Oct 2023'!N24&gt;0,'NSW Oct 2023'!O24=""),IF(($C$5*F30/'NSW Oct 2023'!AR24&lt; SUM('NSW Oct 2023'!L24:N24)),(0),($C$5*F30/'NSW Oct 2023'!AR24-SUM('NSW Oct 2023'!L24:N24))*'NSW Oct 2023'!AF24/100)* 'NSW Oct 2023'!AR24,IF(AND('NSW Oct 2023'!M24&gt;0,'NSW Oct 2023'!N24=""),IF(($C$5*F30/'NSW Oct 2023'!AR24&lt;'NSW Oct 2023'!M24+'NSW Oct 2023'!L24),(0),(($C$5*F30/'NSW Oct 2023'!AR24-('NSW Oct 2023'!M24+'NSW Oct 2023'!L24))*'NSW Oct 2023'!AE24/100))*'NSW Oct 2023'!AR24,IF(AND('NSW Oct 2023'!L24&gt;0,'NSW Oct 2023'!M24=""&gt;0),IF(($C$5*F30/'NSW Oct 2023'!AR24&lt;'NSW Oct 2023'!L24),(0),($C$5*F30/'NSW Oct 2023'!AR24-'NSW Oct 2023'!L24)*'NSW Oct 2023'!AD24/100)*'NSW Oct 2023'!AR24,0)))))</f>
        <v>0</v>
      </c>
      <c r="S30" s="273">
        <f t="shared" si="4"/>
        <v>2690.909090909091</v>
      </c>
      <c r="T30" s="268">
        <f t="shared" si="5"/>
        <v>3042.5368181818185</v>
      </c>
      <c r="U30" s="151">
        <f t="shared" si="6"/>
        <v>3346.7905000000005</v>
      </c>
      <c r="V30" s="154">
        <f>'NSW Oct 2023'!AT24</f>
        <v>0</v>
      </c>
      <c r="W30" s="154">
        <f>'NSW Oct 2023'!AU24</f>
        <v>0</v>
      </c>
      <c r="X30" s="154">
        <f>'NSW Oct 2023'!AV24</f>
        <v>0</v>
      </c>
      <c r="Y30" s="154">
        <f>'NSW Oct 2023'!AW24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3042.5368181818185</v>
      </c>
      <c r="AC30" s="268">
        <f t="shared" si="1"/>
        <v>3042.5368181818185</v>
      </c>
      <c r="AD30" s="151">
        <f t="shared" ref="AD30:AE43" si="13">AB30*1.1</f>
        <v>3346.7905000000005</v>
      </c>
      <c r="AE30" s="407">
        <f t="shared" si="13"/>
        <v>3346.7905000000005</v>
      </c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Top="1">
      <c r="A31" s="416" t="str">
        <f>'NSW Oct 2023'!D25</f>
        <v>AGN Holbrook</v>
      </c>
      <c r="B31" s="130" t="str">
        <f>'NSW Oct 2023'!F25</f>
        <v>Origin Energy</v>
      </c>
      <c r="C31" s="83" t="str">
        <f>'NSW Oct 2023'!G25</f>
        <v>Business Go Variable</v>
      </c>
      <c r="D31" s="136">
        <f>365*'NSW Oct 2023'!H25/100</f>
        <v>231.0781818181818</v>
      </c>
      <c r="E31" s="264">
        <f>IF('NSW Oct 2023'!AQ25=3,0.5,IF('NSW Oct 2023'!AQ25=2,0.33,0))</f>
        <v>0.5</v>
      </c>
      <c r="F31" s="264">
        <f t="shared" si="3"/>
        <v>0.5</v>
      </c>
      <c r="G31" s="136">
        <f>IF('NSW Oct 2023'!K25="",($C$5*E31/'NSW Oct 2023'!AQ25*'NSW Oct 2023'!W25/100)*'NSW Oct 2023'!AQ25,IF($C$5*E31/'NSW Oct 2023'!AQ25&gt;='NSW Oct 2023'!L25,('NSW Oct 2023'!L25*'NSW Oct 2023'!W25/100)*'NSW Oct 2023'!AQ25,($C$5*E31/'NSW Oct 2023'!AQ25*'NSW Oct 2023'!W25/100)*'NSW Oct 2023'!AQ25))</f>
        <v>1436.3636363636365</v>
      </c>
      <c r="H31" s="136">
        <f>IF(AND('NSW Oct 2023'!L25&gt;0,'NSW Oct 2023'!M25&gt;0),IF($C$5*E31/'NSW Oct 2023'!AQ25&lt;'NSW Oct 2023'!L25,0,IF(($C$5*E31/'NSW Oct 2023'!AQ25-'NSW Oct 2023'!L25)&lt;=('NSW Oct 2023'!M25+'NSW Oct 2023'!L25),((($C$5*E31/'NSW Oct 2023'!AQ25-'NSW Oct 2023'!L25)*'NSW Oct 2023'!X25/100))*'NSW Oct 2023'!AQ25,((('NSW Oct 2023'!M25)*'NSW Oct 2023'!X25/100)*'NSW Oct 2023'!AQ25))),0)</f>
        <v>0</v>
      </c>
      <c r="I31" s="136">
        <f>IF(AND('NSW Oct 2023'!M25&gt;0,'NSW Oct 2023'!N25&gt;0),IF($C$5*E31/'NSW Oct 2023'!AQ25&lt;('NSW Oct 2023'!L25+'NSW Oct 2023'!M25),0,IF(($C$5*E31/'NSW Oct 2023'!AQ25-'NSW Oct 2023'!L25+'NSW Oct 2023'!M25)&lt;=('NSW Oct 2023'!L25+'NSW Oct 2023'!M25+'NSW Oct 2023'!N25),((($C$5*E31/'NSW Oct 2023'!AQ25-('NSW Oct 2023'!L25+'NSW Oct 2023'!M25))*'NSW Oct 2023'!Y25/100))*'NSW Oct 2023'!AQ25,('NSW Oct 2023'!N25*'NSW Oct 2023'!Y25/100)* 'NSW Oct 2023'!AQ25)),0)</f>
        <v>0</v>
      </c>
      <c r="J31" s="136">
        <f>IF(AND('NSW Oct 2023'!N25&gt;0,'NSW Oct 2023'!O25&gt;0),IF($C$5*E31/'NSW Oct 2023'!AQ25&lt;('NSW Oct 2023'!L25+'NSW Oct 2023'!M25+'NSW Oct 2023'!N25),0,IF(($C$5*E31/'NSW Oct 2023'!AQ25-'NSW Oct 2023'!L25+'NSW Oct 2023'!M25+'NSW Oct 2023'!N25)&lt;=('NSW Oct 2023'!L25+'NSW Oct 2023'!M25+'NSW Oct 2023'!N25+'NSW Oct 2023'!O25),(($C$5*E31/'NSW Oct 2023'!AQ25-('NSW Oct 2023'!L25+'NSW Oct 2023'!M25+'NSW Oct 2023'!N25))*'NSW Oct 2023'!Z25/100)*'NSW Oct 2023'!AQ25,('NSW Oct 2023'!O25*'NSW Oct 2023'!Z25/100)*'NSW Oct 2023'!AQ25)),0)</f>
        <v>0</v>
      </c>
      <c r="K31" s="136">
        <f>IF(AND('NSW Oct 2023'!O25&gt;0,'NSW Oct 2023'!P25&gt;0),IF($C$5*E31/'NSW Oct 2023'!AQ25&lt;('NSW Oct 2023'!L25+'NSW Oct 2023'!M25+'NSW Oct 2023'!N25+'NSW Oct 2023'!O25),0,IF(($C$5*E31/'NSW Oct 2023'!AQ25-'NSW Oct 2023'!L25+'NSW Oct 2023'!M25+'NSW Oct 2023'!N25+'NSW Oct 2023'!O25)&lt;=('NSW Oct 2023'!L25+'NSW Oct 2023'!M25+'NSW Oct 2023'!N25+'NSW Oct 2023'!O25+'NSW Oct 2023'!P25),(($C$5*E31/'NSW Oct 2023'!AQ25-('NSW Oct 2023'!L25+'NSW Oct 2023'!M25+'NSW Oct 2023'!N25+'NSW Oct 2023'!O25))*'NSW Oct 2023'!AA25/100)*'NSW Oct 2023'!AQ25,('NSW Oct 2023'!P25*'NSW Oct 2023'!AA25/100)*'NSW Oct 2023'!AQ25)),0)</f>
        <v>0</v>
      </c>
      <c r="L31" s="136">
        <f>IF(AND('NSW Oct 2023'!P25&gt;0,'NSW Oct 2023'!O25&gt;0),IF(($C$5*E31/'NSW Oct 2023'!AQ25&lt;SUM('NSW Oct 2023'!L25:P25)),(0),($C$5*E31/'NSW Oct 2023'!AQ25-SUM('NSW Oct 2023'!L25:P25))*'NSW Oct 2023'!AB25/100)* 'NSW Oct 2023'!AQ25,IF(AND('NSW Oct 2023'!O25&gt;0,'NSW Oct 2023'!P25=""),IF(($C$5*E31/'NSW Oct 2023'!AQ25&lt; SUM('NSW Oct 2023'!L25:O25)),(0),($C$5*E31/'NSW Oct 2023'!AQ25-SUM('NSW Oct 2023'!L25:O25))*'NSW Oct 2023'!AA25/100)* 'NSW Oct 2023'!AQ25,IF(AND('NSW Oct 2023'!N25&gt;0,'NSW Oct 2023'!O25=""),IF(($C$5*E31/'NSW Oct 2023'!AQ25&lt; SUM('NSW Oct 2023'!L25:N25)),(0),($C$5*E31/'NSW Oct 2023'!AQ25-SUM('NSW Oct 2023'!L25:N25))*'NSW Oct 2023'!Z25/100)* 'NSW Oct 2023'!AQ25,IF(AND('NSW Oct 2023'!M25&gt;0,'NSW Oct 2023'!N25=""),IF(($C$5*E31/'NSW Oct 2023'!AQ25&lt;'NSW Oct 2023'!M25+'NSW Oct 2023'!L25),(0),(($C$5*E31/'NSW Oct 2023'!AQ25-('NSW Oct 2023'!M25+'NSW Oct 2023'!L25))*'NSW Oct 2023'!Y25/100))*'NSW Oct 2023'!AQ25,IF(AND('NSW Oct 2023'!L25&gt;0,'NSW Oct 2023'!M25=""&gt;0),IF(($C$5*E31/'NSW Oct 2023'!AQ25&lt;'NSW Oct 2023'!L25),(0),($C$5*E31/'NSW Oct 2023'!AQ25-'NSW Oct 2023'!L25)*'NSW Oct 2023'!X25/100)*'NSW Oct 2023'!AQ25,0)))))</f>
        <v>0</v>
      </c>
      <c r="M31" s="136">
        <f>IF('NSW Oct 2023'!K25="",($C$5*F31/'NSW Oct 2023'!AR25*'NSW Oct 2023'!AC25/100)*'NSW Oct 2023'!AR25,IF($C$5*F31/'NSW Oct 2023'!AR25&gt;='NSW Oct 2023'!L25,('NSW Oct 2023'!L25*'NSW Oct 2023'!AC25/100)*'NSW Oct 2023'!AR25,($C$5*F31/'NSW Oct 2023'!AR25*'NSW Oct 2023'!AC25/100)*'NSW Oct 2023'!AR25))</f>
        <v>1436.3636363636365</v>
      </c>
      <c r="N31" s="136">
        <f>IF(AND('NSW Oct 2023'!L25&gt;0,'NSW Oct 2023'!M25&gt;0),IF($C$5*F31/'NSW Oct 2023'!AR25&lt;'NSW Oct 2023'!L25,0,IF(($C$5*F31/'NSW Oct 2023'!AR25-'NSW Oct 2023'!L25)&lt;=('NSW Oct 2023'!M25+'NSW Oct 2023'!L25),((($C$5*F31/'NSW Oct 2023'!AR25-'NSW Oct 2023'!L25)*'NSW Oct 2023'!AD25/100))*'NSW Oct 2023'!AR25,((('NSW Oct 2023'!M25)*'NSW Oct 2023'!AD25/100)*'NSW Oct 2023'!AR25))),0)</f>
        <v>0</v>
      </c>
      <c r="O31" s="136">
        <f>IF(AND('NSW Oct 2023'!M25&gt;0,'NSW Oct 2023'!N25&gt;0),IF($C$5*F31/'NSW Oct 2023'!AR25&lt;('NSW Oct 2023'!L25+'NSW Oct 2023'!M25),0,IF(($C$5*F31/'NSW Oct 2023'!AR25-'NSW Oct 2023'!L25+'NSW Oct 2023'!M25)&lt;=('NSW Oct 2023'!L25+'NSW Oct 2023'!M25+'NSW Oct 2023'!N25),((($C$5*F31/'NSW Oct 2023'!AR25-('NSW Oct 2023'!L25+'NSW Oct 2023'!M25))*'NSW Oct 2023'!AE25/100))*'NSW Oct 2023'!AR25,('NSW Oct 2023'!N25*'NSW Oct 2023'!AE25/100)*'NSW Oct 2023'!AR25)),0)</f>
        <v>0</v>
      </c>
      <c r="P31" s="136">
        <f>IF(AND('NSW Oct 2023'!N25&gt;0,'NSW Oct 2023'!O25&gt;0),IF($C$5*F31/'NSW Oct 2023'!AR25&lt;('NSW Oct 2023'!L25+'NSW Oct 2023'!M25+'NSW Oct 2023'!N25),0,IF(($C$5*F31/'NSW Oct 2023'!AR25-'NSW Oct 2023'!L25+'NSW Oct 2023'!M25+'NSW Oct 2023'!N25)&lt;=('NSW Oct 2023'!L25+'NSW Oct 2023'!M25+'NSW Oct 2023'!N25+'NSW Oct 2023'!O25),(($C$5*F31/'NSW Oct 2023'!AR25-('NSW Oct 2023'!L25+'NSW Oct 2023'!M25+'NSW Oct 2023'!N25))*'NSW Oct 2023'!AF25/100)*'NSW Oct 2023'!AR25,('NSW Oct 2023'!O25*'NSW Oct 2023'!AF25/100)*'NSW Oct 2023'!AR25)),0)</f>
        <v>0</v>
      </c>
      <c r="Q31" s="136">
        <f>IF(AND('NSW Oct 2023'!P25&gt;0,'NSW Oct 2023'!P25&gt;0),IF($C$5*F31/'NSW Oct 2023'!AR25&lt;('NSW Oct 2023'!L25+'NSW Oct 2023'!M25+'NSW Oct 2023'!N25+'NSW Oct 2023'!O25),0,IF(($C$5*F31/'NSW Oct 2023'!AR25-'NSW Oct 2023'!L25+'NSW Oct 2023'!M25+'NSW Oct 2023'!N25+'NSW Oct 2023'!O25)&lt;=('NSW Oct 2023'!L25+'NSW Oct 2023'!M25+'NSW Oct 2023'!N25+'NSW Oct 2023'!O25+'NSW Oct 2023'!P25),(($C$5*F31/'NSW Oct 2023'!AR25-('NSW Oct 2023'!L25+'NSW Oct 2023'!M25+'NSW Oct 2023'!N25+'NSW Oct 2023'!O25))*'NSW Oct 2023'!AG25/100)*'NSW Oct 2023'!AR25,('NSW Oct 2023'!P25*'NSW Oct 2023'!AG25/100)*'NSW Oct 2023'!AR25)),0)</f>
        <v>0</v>
      </c>
      <c r="R31" s="136">
        <f>IF(AND('NSW Oct 2023'!P25&gt;0,'NSW Oct 2023'!O25&gt;0),IF(($C$5*F31/'NSW Oct 2023'!AR25&lt;SUM('NSW Oct 2023'!L25:P25)),(0),($C$5*F31/'NSW Oct 2023'!AR25-SUM('NSW Oct 2023'!L25:P25))*'NSW Oct 2023'!AB25/100)* 'NSW Oct 2023'!AR25,IF(AND('NSW Oct 2023'!O25&gt;0,'NSW Oct 2023'!P25=""),IF(($C$5*F31/'NSW Oct 2023'!AR25&lt; SUM('NSW Oct 2023'!L25:O25)),(0),($C$5*F31/'NSW Oct 2023'!AR25-SUM('NSW Oct 2023'!L25:O25))*'NSW Oct 2023'!AG25/100)* 'NSW Oct 2023'!AR25,IF(AND('NSW Oct 2023'!N25&gt;0,'NSW Oct 2023'!O25=""),IF(($C$5*F31/'NSW Oct 2023'!AR25&lt; SUM('NSW Oct 2023'!L25:N25)),(0),($C$5*F31/'NSW Oct 2023'!AR25-SUM('NSW Oct 2023'!L25:N25))*'NSW Oct 2023'!AF25/100)* 'NSW Oct 2023'!AR25,IF(AND('NSW Oct 2023'!M25&gt;0,'NSW Oct 2023'!N25=""),IF(($C$5*F31/'NSW Oct 2023'!AR25&lt;'NSW Oct 2023'!M25+'NSW Oct 2023'!L25),(0),(($C$5*F31/'NSW Oct 2023'!AR25-('NSW Oct 2023'!M25+'NSW Oct 2023'!L25))*'NSW Oct 2023'!AE25/100))*'NSW Oct 2023'!AR25,IF(AND('NSW Oct 2023'!L25&gt;0,'NSW Oct 2023'!M25=""&gt;0),IF(($C$5*F31/'NSW Oct 2023'!AR25&lt;'NSW Oct 2023'!L25),(0),($C$5*F31/'NSW Oct 2023'!AR25-'NSW Oct 2023'!L25)*'NSW Oct 2023'!AD25/100)*'NSW Oct 2023'!AR25,0)))))</f>
        <v>0</v>
      </c>
      <c r="S31" s="234">
        <f t="shared" si="4"/>
        <v>2872.727272727273</v>
      </c>
      <c r="T31" s="243">
        <f t="shared" si="5"/>
        <v>3103.8054545454547</v>
      </c>
      <c r="U31" s="132">
        <f t="shared" si="6"/>
        <v>3414.1860000000006</v>
      </c>
      <c r="V31" s="83">
        <f>'NSW Oct 2023'!AT25</f>
        <v>0</v>
      </c>
      <c r="W31" s="83">
        <f>'NSW Oct 2023'!AU25</f>
        <v>0</v>
      </c>
      <c r="X31" s="83">
        <f>'NSW Oct 2023'!AV25</f>
        <v>0</v>
      </c>
      <c r="Y31" s="83">
        <f>'NSW Oct 2023'!AW25</f>
        <v>0</v>
      </c>
      <c r="Z31" s="243" t="str">
        <f t="shared" si="7"/>
        <v>No discount</v>
      </c>
      <c r="AA31" s="243" t="str">
        <f t="shared" si="8"/>
        <v>Inclusive</v>
      </c>
      <c r="AB31" s="243">
        <f t="shared" si="0"/>
        <v>3103.8054545454547</v>
      </c>
      <c r="AC31" s="243">
        <f t="shared" si="1"/>
        <v>3103.8054545454547</v>
      </c>
      <c r="AD31" s="132">
        <f t="shared" si="13"/>
        <v>3414.1860000000006</v>
      </c>
      <c r="AE31" s="406">
        <f t="shared" si="13"/>
        <v>3414.1860000000006</v>
      </c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>
      <c r="A32" s="417"/>
      <c r="B32" s="130" t="str">
        <f>'NSW Oct 2023'!F26</f>
        <v>AGL</v>
      </c>
      <c r="C32" s="83" t="str">
        <f>'NSW Oct 2023'!G26</f>
        <v>Business Value Saver</v>
      </c>
      <c r="D32" s="136">
        <f>365*'NSW Oct 2023'!H26/100</f>
        <v>439.7586363636363</v>
      </c>
      <c r="E32" s="264">
        <f>IF('NSW Oct 2023'!AQ26=3,0.5,IF('NSW Oct 2023'!AQ26=2,0.33,0))</f>
        <v>0.5</v>
      </c>
      <c r="F32" s="264">
        <f t="shared" si="3"/>
        <v>0.5</v>
      </c>
      <c r="G32" s="136">
        <f>IF('NSW Oct 2023'!K26="",($C$5*E32/'NSW Oct 2023'!AQ26*'NSW Oct 2023'!W26/100)*'NSW Oct 2023'!AQ26,IF($C$5*E32/'NSW Oct 2023'!AQ26&gt;='NSW Oct 2023'!L26,('NSW Oct 2023'!L26*'NSW Oct 2023'!W26/100)*'NSW Oct 2023'!AQ26,($C$5*E32/'NSW Oct 2023'!AQ26*'NSW Oct 2023'!W26/100)*'NSW Oct 2023'!AQ26))</f>
        <v>868.18181818181813</v>
      </c>
      <c r="H32" s="136">
        <f>IF(AND('NSW Oct 2023'!L26&gt;0,'NSW Oct 2023'!M26&gt;0),IF($C$5*E32/'NSW Oct 2023'!AQ26&lt;'NSW Oct 2023'!L26,0,IF(($C$5*E32/'NSW Oct 2023'!AQ26-'NSW Oct 2023'!L26)&lt;=('NSW Oct 2023'!M26+'NSW Oct 2023'!L26),((($C$5*E32/'NSW Oct 2023'!AQ26-'NSW Oct 2023'!L26)*'NSW Oct 2023'!X26/100))*'NSW Oct 2023'!AQ26,((('NSW Oct 2023'!M26)*'NSW Oct 2023'!X26/100)*'NSW Oct 2023'!AQ26))),0)</f>
        <v>0</v>
      </c>
      <c r="I32" s="136">
        <f>IF(AND('NSW Oct 2023'!M26&gt;0,'NSW Oct 2023'!N26&gt;0),IF($C$5*E32/'NSW Oct 2023'!AQ26&lt;('NSW Oct 2023'!L26+'NSW Oct 2023'!M26),0,IF(($C$5*E32/'NSW Oct 2023'!AQ26-'NSW Oct 2023'!L26+'NSW Oct 2023'!M26)&lt;=('NSW Oct 2023'!L26+'NSW Oct 2023'!M26+'NSW Oct 2023'!N26),((($C$5*E32/'NSW Oct 2023'!AQ26-('NSW Oct 2023'!L26+'NSW Oct 2023'!M26))*'NSW Oct 2023'!Y26/100))*'NSW Oct 2023'!AQ26,('NSW Oct 2023'!N26*'NSW Oct 2023'!Y26/100)* 'NSW Oct 2023'!AQ26)),0)</f>
        <v>0</v>
      </c>
      <c r="J32" s="136">
        <f>IF(AND('NSW Oct 2023'!N26&gt;0,'NSW Oct 2023'!O26&gt;0),IF($C$5*E32/'NSW Oct 2023'!AQ26&lt;('NSW Oct 2023'!L26+'NSW Oct 2023'!M26+'NSW Oct 2023'!N26),0,IF(($C$5*E32/'NSW Oct 2023'!AQ26-'NSW Oct 2023'!L26+'NSW Oct 2023'!M26+'NSW Oct 2023'!N26)&lt;=('NSW Oct 2023'!L26+'NSW Oct 2023'!M26+'NSW Oct 2023'!N26+'NSW Oct 2023'!O26),(($C$5*E32/'NSW Oct 2023'!AQ26-('NSW Oct 2023'!L26+'NSW Oct 2023'!M26+'NSW Oct 2023'!N26))*'NSW Oct 2023'!Z26/100)*'NSW Oct 2023'!AQ26,('NSW Oct 2023'!O26*'NSW Oct 2023'!Z26/100)*'NSW Oct 2023'!AQ26)),0)</f>
        <v>0</v>
      </c>
      <c r="K32" s="136">
        <f>IF(AND('NSW Oct 2023'!O26&gt;0,'NSW Oct 2023'!P26&gt;0),IF($C$5*E32/'NSW Oct 2023'!AQ26&lt;('NSW Oct 2023'!L26+'NSW Oct 2023'!M26+'NSW Oct 2023'!N26+'NSW Oct 2023'!O26),0,IF(($C$5*E32/'NSW Oct 2023'!AQ26-'NSW Oct 2023'!L26+'NSW Oct 2023'!M26+'NSW Oct 2023'!N26+'NSW Oct 2023'!O26)&lt;=('NSW Oct 2023'!L26+'NSW Oct 2023'!M26+'NSW Oct 2023'!N26+'NSW Oct 2023'!O26+'NSW Oct 2023'!P26),(($C$5*E32/'NSW Oct 2023'!AQ26-('NSW Oct 2023'!L26+'NSW Oct 2023'!M26+'NSW Oct 2023'!N26+'NSW Oct 2023'!O26))*'NSW Oct 2023'!AA26/100)*'NSW Oct 2023'!AQ26,('NSW Oct 2023'!P26*'NSW Oct 2023'!AA26/100)*'NSW Oct 2023'!AQ26)),0)</f>
        <v>0</v>
      </c>
      <c r="L32" s="136">
        <f>IF(AND('NSW Oct 2023'!P26&gt;0,'NSW Oct 2023'!O26&gt;0),IF(($C$5*E32/'NSW Oct 2023'!AQ26&lt;SUM('NSW Oct 2023'!L26:P26)),(0),($C$5*E32/'NSW Oct 2023'!AQ26-SUM('NSW Oct 2023'!L26:P26))*'NSW Oct 2023'!AB26/100)* 'NSW Oct 2023'!AQ26,IF(AND('NSW Oct 2023'!O26&gt;0,'NSW Oct 2023'!P26=""),IF(($C$5*E32/'NSW Oct 2023'!AQ26&lt; SUM('NSW Oct 2023'!L26:O26)),(0),($C$5*E32/'NSW Oct 2023'!AQ26-SUM('NSW Oct 2023'!L26:O26))*'NSW Oct 2023'!AA26/100)* 'NSW Oct 2023'!AQ26,IF(AND('NSW Oct 2023'!N26&gt;0,'NSW Oct 2023'!O26=""),IF(($C$5*E32/'NSW Oct 2023'!AQ26&lt; SUM('NSW Oct 2023'!L26:N26)),(0),($C$5*E32/'NSW Oct 2023'!AQ26-SUM('NSW Oct 2023'!L26:N26))*'NSW Oct 2023'!Z26/100)* 'NSW Oct 2023'!AQ26,IF(AND('NSW Oct 2023'!M26&gt;0,'NSW Oct 2023'!N26=""),IF(($C$5*E32/'NSW Oct 2023'!AQ26&lt;'NSW Oct 2023'!M26+'NSW Oct 2023'!L26),(0),(($C$5*E32/'NSW Oct 2023'!AQ26-('NSW Oct 2023'!M26+'NSW Oct 2023'!L26))*'NSW Oct 2023'!Y26/100))*'NSW Oct 2023'!AQ26,IF(AND('NSW Oct 2023'!L26&gt;0,'NSW Oct 2023'!M26=""&gt;0),IF(($C$5*E32/'NSW Oct 2023'!AQ26&lt;'NSW Oct 2023'!L26),(0),($C$5*E32/'NSW Oct 2023'!AQ26-'NSW Oct 2023'!L26)*'NSW Oct 2023'!X26/100)*'NSW Oct 2023'!AQ26,0)))))</f>
        <v>0</v>
      </c>
      <c r="M32" s="136">
        <f>IF('NSW Oct 2023'!K26="",($C$5*F32/'NSW Oct 2023'!AR26*'NSW Oct 2023'!AC26/100)*'NSW Oct 2023'!AR26,IF($C$5*F32/'NSW Oct 2023'!AR26&gt;='NSW Oct 2023'!L26,('NSW Oct 2023'!L26*'NSW Oct 2023'!AC26/100)*'NSW Oct 2023'!AR26,($C$5*F32/'NSW Oct 2023'!AR26*'NSW Oct 2023'!AC26/100)*'NSW Oct 2023'!AR26))</f>
        <v>868.18181818181813</v>
      </c>
      <c r="N32" s="136">
        <f>IF(AND('NSW Oct 2023'!L26&gt;0,'NSW Oct 2023'!M26&gt;0),IF($C$5*F32/'NSW Oct 2023'!AR26&lt;'NSW Oct 2023'!L26,0,IF(($C$5*F32/'NSW Oct 2023'!AR26-'NSW Oct 2023'!L26)&lt;=('NSW Oct 2023'!M26+'NSW Oct 2023'!L26),((($C$5*F32/'NSW Oct 2023'!AR26-'NSW Oct 2023'!L26)*'NSW Oct 2023'!AD26/100))*'NSW Oct 2023'!AR26,((('NSW Oct 2023'!M26)*'NSW Oct 2023'!AD26/100)*'NSW Oct 2023'!AR26))),0)</f>
        <v>0</v>
      </c>
      <c r="O32" s="136">
        <f>IF(AND('NSW Oct 2023'!M26&gt;0,'NSW Oct 2023'!N26&gt;0),IF($C$5*F32/'NSW Oct 2023'!AR26&lt;('NSW Oct 2023'!L26+'NSW Oct 2023'!M26),0,IF(($C$5*F32/'NSW Oct 2023'!AR26-'NSW Oct 2023'!L26+'NSW Oct 2023'!M26)&lt;=('NSW Oct 2023'!L26+'NSW Oct 2023'!M26+'NSW Oct 2023'!N26),((($C$5*F32/'NSW Oct 2023'!AR26-('NSW Oct 2023'!L26+'NSW Oct 2023'!M26))*'NSW Oct 2023'!AE26/100))*'NSW Oct 2023'!AR26,('NSW Oct 2023'!N26*'NSW Oct 2023'!AE26/100)*'NSW Oct 2023'!AR26)),0)</f>
        <v>0</v>
      </c>
      <c r="P32" s="136">
        <f>IF(AND('NSW Oct 2023'!N26&gt;0,'NSW Oct 2023'!O26&gt;0),IF($C$5*F32/'NSW Oct 2023'!AR26&lt;('NSW Oct 2023'!L26+'NSW Oct 2023'!M26+'NSW Oct 2023'!N26),0,IF(($C$5*F32/'NSW Oct 2023'!AR26-'NSW Oct 2023'!L26+'NSW Oct 2023'!M26+'NSW Oct 2023'!N26)&lt;=('NSW Oct 2023'!L26+'NSW Oct 2023'!M26+'NSW Oct 2023'!N26+'NSW Oct 2023'!O26),(($C$5*F32/'NSW Oct 2023'!AR26-('NSW Oct 2023'!L26+'NSW Oct 2023'!M26+'NSW Oct 2023'!N26))*'NSW Oct 2023'!AF26/100)*'NSW Oct 2023'!AR26,('NSW Oct 2023'!O26*'NSW Oct 2023'!AF26/100)*'NSW Oct 2023'!AR26)),0)</f>
        <v>0</v>
      </c>
      <c r="Q32" s="136">
        <f>IF(AND('NSW Oct 2023'!P26&gt;0,'NSW Oct 2023'!P26&gt;0),IF($C$5*F32/'NSW Oct 2023'!AR26&lt;('NSW Oct 2023'!L26+'NSW Oct 2023'!M26+'NSW Oct 2023'!N26+'NSW Oct 2023'!O26),0,IF(($C$5*F32/'NSW Oct 2023'!AR26-'NSW Oct 2023'!L26+'NSW Oct 2023'!M26+'NSW Oct 2023'!N26+'NSW Oct 2023'!O26)&lt;=('NSW Oct 2023'!L26+'NSW Oct 2023'!M26+'NSW Oct 2023'!N26+'NSW Oct 2023'!O26+'NSW Oct 2023'!P26),(($C$5*F32/'NSW Oct 2023'!AR26-('NSW Oct 2023'!L26+'NSW Oct 2023'!M26+'NSW Oct 2023'!N26+'NSW Oct 2023'!O26))*'NSW Oct 2023'!AG26/100)*'NSW Oct 2023'!AR26,('NSW Oct 2023'!P26*'NSW Oct 2023'!AG26/100)*'NSW Oct 2023'!AR26)),0)</f>
        <v>0</v>
      </c>
      <c r="R32" s="136">
        <f>IF(AND('NSW Oct 2023'!P26&gt;0,'NSW Oct 2023'!O26&gt;0),IF(($C$5*F32/'NSW Oct 2023'!AR26&lt;SUM('NSW Oct 2023'!L26:P26)),(0),($C$5*F32/'NSW Oct 2023'!AR26-SUM('NSW Oct 2023'!L26:P26))*'NSW Oct 2023'!AB26/100)* 'NSW Oct 2023'!AR26,IF(AND('NSW Oct 2023'!O26&gt;0,'NSW Oct 2023'!P26=""),IF(($C$5*F32/'NSW Oct 2023'!AR26&lt; SUM('NSW Oct 2023'!L26:O26)),(0),($C$5*F32/'NSW Oct 2023'!AR26-SUM('NSW Oct 2023'!L26:O26))*'NSW Oct 2023'!AG26/100)* 'NSW Oct 2023'!AR26,IF(AND('NSW Oct 2023'!N26&gt;0,'NSW Oct 2023'!O26=""),IF(($C$5*F32/'NSW Oct 2023'!AR26&lt; SUM('NSW Oct 2023'!L26:N26)),(0),($C$5*F32/'NSW Oct 2023'!AR26-SUM('NSW Oct 2023'!L26:N26))*'NSW Oct 2023'!AF26/100)* 'NSW Oct 2023'!AR26,IF(AND('NSW Oct 2023'!M26&gt;0,'NSW Oct 2023'!N26=""),IF(($C$5*F32/'NSW Oct 2023'!AR26&lt;'NSW Oct 2023'!M26+'NSW Oct 2023'!L26),(0),(($C$5*F32/'NSW Oct 2023'!AR26-('NSW Oct 2023'!M26+'NSW Oct 2023'!L26))*'NSW Oct 2023'!AE26/100))*'NSW Oct 2023'!AR26,IF(AND('NSW Oct 2023'!L26&gt;0,'NSW Oct 2023'!M26=""&gt;0),IF(($C$5*F32/'NSW Oct 2023'!AR26&lt;'NSW Oct 2023'!L26),(0),($C$5*F32/'NSW Oct 2023'!AR26-'NSW Oct 2023'!L26)*'NSW Oct 2023'!AD26/100)*'NSW Oct 2023'!AR26,0)))))</f>
        <v>0</v>
      </c>
      <c r="S32" s="234">
        <f t="shared" ref="S32:S33" si="14">SUM(G32:R32)</f>
        <v>1736.3636363636363</v>
      </c>
      <c r="T32" s="243">
        <f t="shared" si="5"/>
        <v>2176.1222727272725</v>
      </c>
      <c r="U32" s="132">
        <f t="shared" si="6"/>
        <v>2393.7345</v>
      </c>
      <c r="V32" s="83">
        <f>'NSW Oct 2023'!AT26</f>
        <v>0</v>
      </c>
      <c r="W32" s="83">
        <f>'NSW Oct 2023'!AU26</f>
        <v>0</v>
      </c>
      <c r="X32" s="83">
        <f>'NSW Oct 2023'!AV26</f>
        <v>0</v>
      </c>
      <c r="Y32" s="83">
        <f>'NSW Oct 2023'!AW26</f>
        <v>0</v>
      </c>
      <c r="Z32" s="243" t="str">
        <f t="shared" si="7"/>
        <v>No discount</v>
      </c>
      <c r="AA32" s="243" t="str">
        <f t="shared" si="8"/>
        <v>Exclusive</v>
      </c>
      <c r="AB32" s="243">
        <f t="shared" si="0"/>
        <v>2176.1222727272725</v>
      </c>
      <c r="AC32" s="243">
        <f t="shared" si="1"/>
        <v>2176.1222727272725</v>
      </c>
      <c r="AD32" s="132">
        <f t="shared" si="13"/>
        <v>2393.7345</v>
      </c>
      <c r="AE32" s="406">
        <f t="shared" si="13"/>
        <v>2393.7345</v>
      </c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 thickBot="1">
      <c r="A33" s="418"/>
      <c r="B33" s="150" t="str">
        <f>'NSW Oct 2023'!F27</f>
        <v>Red Energy</v>
      </c>
      <c r="C33" s="154" t="str">
        <f>'NSW Oct 2023'!G27</f>
        <v xml:space="preserve">Business Saver </v>
      </c>
      <c r="D33" s="155">
        <f>365*'NSW Oct 2023'!H27/100</f>
        <v>360.95181818181817</v>
      </c>
      <c r="E33" s="265">
        <f>IF('NSW Oct 2023'!AQ27=3,0.5,IF('NSW Oct 2023'!AQ27=2,0.33,0))</f>
        <v>0.5</v>
      </c>
      <c r="F33" s="265">
        <f t="shared" si="3"/>
        <v>0.5</v>
      </c>
      <c r="G33" s="155">
        <f>IF('NSW Oct 2023'!K27="",($C$5*E33/'NSW Oct 2023'!AQ27*'NSW Oct 2023'!W27/100)*'NSW Oct 2023'!AQ27,IF($C$5*E33/'NSW Oct 2023'!AQ27&gt;='NSW Oct 2023'!L27,('NSW Oct 2023'!L27*'NSW Oct 2023'!W27/100)*'NSW Oct 2023'!AQ27,($C$5*E33/'NSW Oct 2023'!AQ27*'NSW Oct 2023'!W27/100)*'NSW Oct 2023'!AQ27))</f>
        <v>161.8592727272727</v>
      </c>
      <c r="H33" s="155">
        <f>IF(AND('NSW Oct 2023'!L27&gt;0,'NSW Oct 2023'!M27&gt;0),IF($C$5*E33/'NSW Oct 2023'!AQ27&lt;'NSW Oct 2023'!L27,0,IF(($C$5*E33/'NSW Oct 2023'!AQ27-'NSW Oct 2023'!L27)&lt;=('NSW Oct 2023'!M27+'NSW Oct 2023'!L27),((($C$5*E33/'NSW Oct 2023'!AQ27-'NSW Oct 2023'!L27)*'NSW Oct 2023'!X27/100))*'NSW Oct 2023'!AQ27,((('NSW Oct 2023'!M27)*'NSW Oct 2023'!X27/100)*'NSW Oct 2023'!AQ27))),0)</f>
        <v>115.75145454545455</v>
      </c>
      <c r="I33" s="155">
        <f>IF(AND('NSW Oct 2023'!M27&gt;0,'NSW Oct 2023'!N27&gt;0),IF($C$5*E33/'NSW Oct 2023'!AQ27&lt;('NSW Oct 2023'!L27+'NSW Oct 2023'!M27),0,IF(($C$5*E33/'NSW Oct 2023'!AQ27-'NSW Oct 2023'!L27+'NSW Oct 2023'!M27)&lt;=('NSW Oct 2023'!L27+'NSW Oct 2023'!M27+'NSW Oct 2023'!N27),((($C$5*E33/'NSW Oct 2023'!AQ27-('NSW Oct 2023'!L27+'NSW Oct 2023'!M27))*'NSW Oct 2023'!Y27/100))*'NSW Oct 2023'!AQ27,('NSW Oct 2023'!N27*'NSW Oct 2023'!Y27/100)* 'NSW Oct 2023'!AQ27)),0)</f>
        <v>0</v>
      </c>
      <c r="J33" s="155">
        <f>IF(AND('NSW Oct 2023'!N27&gt;0,'NSW Oct 2023'!O27&gt;0),IF($C$5*E33/'NSW Oct 2023'!AQ27&lt;('NSW Oct 2023'!L27+'NSW Oct 2023'!M27+'NSW Oct 2023'!N27),0,IF(($C$5*E33/'NSW Oct 2023'!AQ27-'NSW Oct 2023'!L27+'NSW Oct 2023'!M27+'NSW Oct 2023'!N27)&lt;=('NSW Oct 2023'!L27+'NSW Oct 2023'!M27+'NSW Oct 2023'!N27+'NSW Oct 2023'!O27),(($C$5*E33/'NSW Oct 2023'!AQ27-('NSW Oct 2023'!L27+'NSW Oct 2023'!M27+'NSW Oct 2023'!N27))*'NSW Oct 2023'!Z27/100)*'NSW Oct 2023'!AQ27,('NSW Oct 2023'!O27*'NSW Oct 2023'!Z27/100)*'NSW Oct 2023'!AQ27)),0)</f>
        <v>0</v>
      </c>
      <c r="K33" s="155">
        <f>IF(AND('NSW Oct 2023'!O27&gt;0,'NSW Oct 2023'!P27&gt;0),IF($C$5*E33/'NSW Oct 2023'!AQ27&lt;('NSW Oct 2023'!L27+'NSW Oct 2023'!M27+'NSW Oct 2023'!N27+'NSW Oct 2023'!O27),0,IF(($C$5*E33/'NSW Oct 2023'!AQ27-'NSW Oct 2023'!L27+'NSW Oct 2023'!M27+'NSW Oct 2023'!N27+'NSW Oct 2023'!O27)&lt;=('NSW Oct 2023'!L27+'NSW Oct 2023'!M27+'NSW Oct 2023'!N27+'NSW Oct 2023'!O27+'NSW Oct 2023'!P27),(($C$5*E33/'NSW Oct 2023'!AQ27-('NSW Oct 2023'!L27+'NSW Oct 2023'!M27+'NSW Oct 2023'!N27+'NSW Oct 2023'!O27))*'NSW Oct 2023'!AA27/100)*'NSW Oct 2023'!AQ27,('NSW Oct 2023'!P27*'NSW Oct 2023'!AA27/100)*'NSW Oct 2023'!AQ27)),0)</f>
        <v>0</v>
      </c>
      <c r="L33" s="155">
        <f>IF(AND('NSW Oct 2023'!P27&gt;0,'NSW Oct 2023'!O27&gt;0),IF(($C$5*E33/'NSW Oct 2023'!AQ27&lt;SUM('NSW Oct 2023'!L27:P27)),(0),($C$5*E33/'NSW Oct 2023'!AQ27-SUM('NSW Oct 2023'!L27:P27))*'NSW Oct 2023'!AB27/100)* 'NSW Oct 2023'!AQ27,IF(AND('NSW Oct 2023'!O27&gt;0,'NSW Oct 2023'!P27=""),IF(($C$5*E33/'NSW Oct 2023'!AQ27&lt; SUM('NSW Oct 2023'!L27:O27)),(0),($C$5*E33/'NSW Oct 2023'!AQ27-SUM('NSW Oct 2023'!L27:O27))*'NSW Oct 2023'!AA27/100)* 'NSW Oct 2023'!AQ27,IF(AND('NSW Oct 2023'!N27&gt;0,'NSW Oct 2023'!O27=""),IF(($C$5*E33/'NSW Oct 2023'!AQ27&lt; SUM('NSW Oct 2023'!L27:N27)),(0),($C$5*E33/'NSW Oct 2023'!AQ27-SUM('NSW Oct 2023'!L27:N27))*'NSW Oct 2023'!Z27/100)* 'NSW Oct 2023'!AQ27,IF(AND('NSW Oct 2023'!M27&gt;0,'NSW Oct 2023'!N27=""),IF(($C$5*E33/'NSW Oct 2023'!AQ27&lt;'NSW Oct 2023'!M27+'NSW Oct 2023'!L27),(0),(($C$5*E33/'NSW Oct 2023'!AQ27-('NSW Oct 2023'!M27+'NSW Oct 2023'!L27))*'NSW Oct 2023'!Y27/100))*'NSW Oct 2023'!AQ27,IF(AND('NSW Oct 2023'!L27&gt;0,'NSW Oct 2023'!M27=""&gt;0),IF(($C$5*E33/'NSW Oct 2023'!AQ27&lt;'NSW Oct 2023'!L27),(0),($C$5*E33/'NSW Oct 2023'!AQ27-'NSW Oct 2023'!L27)*'NSW Oct 2023'!X27/100)*'NSW Oct 2023'!AQ27,0)))))</f>
        <v>1147.7892727272726</v>
      </c>
      <c r="M33" s="155">
        <f>IF('NSW Oct 2023'!K27="",($C$5*F33/'NSW Oct 2023'!AR27*'NSW Oct 2023'!AC27/100)*'NSW Oct 2023'!AR27,IF($C$5*F33/'NSW Oct 2023'!AR27&gt;='NSW Oct 2023'!L27,('NSW Oct 2023'!L27*'NSW Oct 2023'!AC27/100)*'NSW Oct 2023'!AR27,($C$5*F33/'NSW Oct 2023'!AR27*'NSW Oct 2023'!AC27/100)*'NSW Oct 2023'!AR27))</f>
        <v>161.8592727272727</v>
      </c>
      <c r="N33" s="155">
        <f>IF(AND('NSW Oct 2023'!L27&gt;0,'NSW Oct 2023'!M27&gt;0),IF($C$5*F33/'NSW Oct 2023'!AR27&lt;'NSW Oct 2023'!L27,0,IF(($C$5*F33/'NSW Oct 2023'!AR27-'NSW Oct 2023'!L27)&lt;=('NSW Oct 2023'!M27+'NSW Oct 2023'!L27),((($C$5*F33/'NSW Oct 2023'!AR27-'NSW Oct 2023'!L27)*'NSW Oct 2023'!AD27/100))*'NSW Oct 2023'!AR27,((('NSW Oct 2023'!M27)*'NSW Oct 2023'!AD27/100)*'NSW Oct 2023'!AR27))),0)</f>
        <v>115.75145454545455</v>
      </c>
      <c r="O33" s="155">
        <f>IF(AND('NSW Oct 2023'!M27&gt;0,'NSW Oct 2023'!N27&gt;0),IF($C$5*F33/'NSW Oct 2023'!AR27&lt;('NSW Oct 2023'!L27+'NSW Oct 2023'!M27),0,IF(($C$5*F33/'NSW Oct 2023'!AR27-'NSW Oct 2023'!L27+'NSW Oct 2023'!M27)&lt;=('NSW Oct 2023'!L27+'NSW Oct 2023'!M27+'NSW Oct 2023'!N27),((($C$5*F33/'NSW Oct 2023'!AR27-('NSW Oct 2023'!L27+'NSW Oct 2023'!M27))*'NSW Oct 2023'!AE27/100))*'NSW Oct 2023'!AR27,('NSW Oct 2023'!N27*'NSW Oct 2023'!AE27/100)*'NSW Oct 2023'!AR27)),0)</f>
        <v>0</v>
      </c>
      <c r="P33" s="155">
        <f>IF(AND('NSW Oct 2023'!N27&gt;0,'NSW Oct 2023'!O27&gt;0),IF($C$5*F33/'NSW Oct 2023'!AR27&lt;('NSW Oct 2023'!L27+'NSW Oct 2023'!M27+'NSW Oct 2023'!N27),0,IF(($C$5*F33/'NSW Oct 2023'!AR27-'NSW Oct 2023'!L27+'NSW Oct 2023'!M27+'NSW Oct 2023'!N27)&lt;=('NSW Oct 2023'!L27+'NSW Oct 2023'!M27+'NSW Oct 2023'!N27+'NSW Oct 2023'!O27),(($C$5*F33/'NSW Oct 2023'!AR27-('NSW Oct 2023'!L27+'NSW Oct 2023'!M27+'NSW Oct 2023'!N27))*'NSW Oct 2023'!AF27/100)*'NSW Oct 2023'!AR27,('NSW Oct 2023'!O27*'NSW Oct 2023'!AF27/100)*'NSW Oct 2023'!AR27)),0)</f>
        <v>0</v>
      </c>
      <c r="Q33" s="155">
        <f>IF(AND('NSW Oct 2023'!P27&gt;0,'NSW Oct 2023'!P27&gt;0),IF($C$5*F33/'NSW Oct 2023'!AR27&lt;('NSW Oct 2023'!L27+'NSW Oct 2023'!M27+'NSW Oct 2023'!N27+'NSW Oct 2023'!O27),0,IF(($C$5*F33/'NSW Oct 2023'!AR27-'NSW Oct 2023'!L27+'NSW Oct 2023'!M27+'NSW Oct 2023'!N27+'NSW Oct 2023'!O27)&lt;=('NSW Oct 2023'!L27+'NSW Oct 2023'!M27+'NSW Oct 2023'!N27+'NSW Oct 2023'!O27+'NSW Oct 2023'!P27),(($C$5*F33/'NSW Oct 2023'!AR27-('NSW Oct 2023'!L27+'NSW Oct 2023'!M27+'NSW Oct 2023'!N27+'NSW Oct 2023'!O27))*'NSW Oct 2023'!AG27/100)*'NSW Oct 2023'!AR27,('NSW Oct 2023'!P27*'NSW Oct 2023'!AG27/100)*'NSW Oct 2023'!AR27)),0)</f>
        <v>0</v>
      </c>
      <c r="R33" s="155">
        <f>IF(AND('NSW Oct 2023'!P27&gt;0,'NSW Oct 2023'!O27&gt;0),IF(($C$5*F33/'NSW Oct 2023'!AR27&lt;SUM('NSW Oct 2023'!L27:P27)),(0),($C$5*F33/'NSW Oct 2023'!AR27-SUM('NSW Oct 2023'!L27:P27))*'NSW Oct 2023'!AB27/100)* 'NSW Oct 2023'!AR27,IF(AND('NSW Oct 2023'!O27&gt;0,'NSW Oct 2023'!P27=""),IF(($C$5*F33/'NSW Oct 2023'!AR27&lt; SUM('NSW Oct 2023'!L27:O27)),(0),($C$5*F33/'NSW Oct 2023'!AR27-SUM('NSW Oct 2023'!L27:O27))*'NSW Oct 2023'!AG27/100)* 'NSW Oct 2023'!AR27,IF(AND('NSW Oct 2023'!N27&gt;0,'NSW Oct 2023'!O27=""),IF(($C$5*F33/'NSW Oct 2023'!AR27&lt; SUM('NSW Oct 2023'!L27:N27)),(0),($C$5*F33/'NSW Oct 2023'!AR27-SUM('NSW Oct 2023'!L27:N27))*'NSW Oct 2023'!AF27/100)* 'NSW Oct 2023'!AR27,IF(AND('NSW Oct 2023'!M27&gt;0,'NSW Oct 2023'!N27=""),IF(($C$5*F33/'NSW Oct 2023'!AR27&lt;'NSW Oct 2023'!M27+'NSW Oct 2023'!L27),(0),(($C$5*F33/'NSW Oct 2023'!AR27-('NSW Oct 2023'!M27+'NSW Oct 2023'!L27))*'NSW Oct 2023'!AE27/100))*'NSW Oct 2023'!AR27,IF(AND('NSW Oct 2023'!L27&gt;0,'NSW Oct 2023'!M27=""&gt;0),IF(($C$5*F33/'NSW Oct 2023'!AR27&lt;'NSW Oct 2023'!L27),(0),($C$5*F33/'NSW Oct 2023'!AR27-'NSW Oct 2023'!L27)*'NSW Oct 2023'!AD27/100)*'NSW Oct 2023'!AR27,0)))))</f>
        <v>1147.7892727272726</v>
      </c>
      <c r="S33" s="273">
        <f t="shared" si="14"/>
        <v>2850.8</v>
      </c>
      <c r="T33" s="268">
        <f t="shared" si="5"/>
        <v>3211.7518181818182</v>
      </c>
      <c r="U33" s="151">
        <f t="shared" si="6"/>
        <v>3532.9270000000001</v>
      </c>
      <c r="V33" s="154">
        <f>'NSW Oct 2023'!AT27</f>
        <v>0</v>
      </c>
      <c r="W33" s="154">
        <f>'NSW Oct 2023'!AU27</f>
        <v>0</v>
      </c>
      <c r="X33" s="154">
        <f>'NSW Oct 2023'!AV27</f>
        <v>0</v>
      </c>
      <c r="Y33" s="154">
        <f>'NSW Oct 2023'!AW27</f>
        <v>0</v>
      </c>
      <c r="Z33" s="268" t="str">
        <f t="shared" si="7"/>
        <v>No discount</v>
      </c>
      <c r="AA33" s="268" t="str">
        <f t="shared" si="8"/>
        <v>Inclusive</v>
      </c>
      <c r="AB33" s="268">
        <f t="shared" si="0"/>
        <v>3211.7518181818182</v>
      </c>
      <c r="AC33" s="268">
        <f t="shared" si="1"/>
        <v>3211.7518181818182</v>
      </c>
      <c r="AD33" s="151">
        <f t="shared" si="13"/>
        <v>3532.9270000000001</v>
      </c>
      <c r="AE33" s="407">
        <f t="shared" si="13"/>
        <v>3532.9270000000001</v>
      </c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Top="1">
      <c r="A34" s="416" t="str">
        <f>'NSW Oct 2023'!D28</f>
        <v>AGN Murray Valley</v>
      </c>
      <c r="B34" s="130" t="str">
        <f>'NSW Oct 2023'!F28</f>
        <v>EnergyAustralia</v>
      </c>
      <c r="C34" s="83" t="str">
        <f>'NSW Oct 2023'!G28</f>
        <v>Business Balance Plan</v>
      </c>
      <c r="D34" s="136">
        <f>365*'NSW Oct 2023'!H28/100</f>
        <v>381.06</v>
      </c>
      <c r="E34" s="264">
        <f>IF('NSW Oct 2023'!AQ28=3,0.5,IF('NSW Oct 2023'!AQ28=2,0.33,0))</f>
        <v>0.5</v>
      </c>
      <c r="F34" s="264">
        <f t="shared" si="3"/>
        <v>0.5</v>
      </c>
      <c r="G34" s="136">
        <f>IF('NSW Oct 2023'!K28="",($C$5*E34/'NSW Oct 2023'!AQ28*'NSW Oct 2023'!W28/100)*'NSW Oct 2023'!AQ28,IF($C$5*E34/'NSW Oct 2023'!AQ28&gt;='NSW Oct 2023'!L28,('NSW Oct 2023'!L28*'NSW Oct 2023'!W28/100)*'NSW Oct 2023'!AQ28,($C$5*E34/'NSW Oct 2023'!AQ28*'NSW Oct 2023'!W28/100)*'NSW Oct 2023'!AQ28))</f>
        <v>326.45454545454538</v>
      </c>
      <c r="H34" s="136">
        <f>IF(AND('NSW Oct 2023'!L28&gt;0,'NSW Oct 2023'!M28&gt;0),IF($C$5*E34/'NSW Oct 2023'!AQ28&lt;'NSW Oct 2023'!L28,0,IF(($C$5*E34/'NSW Oct 2023'!AQ28-'NSW Oct 2023'!L28)&lt;=('NSW Oct 2023'!M28+'NSW Oct 2023'!L28),((($C$5*E34/'NSW Oct 2023'!AQ28-'NSW Oct 2023'!L28)*'NSW Oct 2023'!X28/100))*'NSW Oct 2023'!AQ28,((('NSW Oct 2023'!M28)*'NSW Oct 2023'!X28/100)*'NSW Oct 2023'!AQ28))),0)</f>
        <v>1405.181818181818</v>
      </c>
      <c r="I34" s="136">
        <f>IF(AND('NSW Oct 2023'!M28&gt;0,'NSW Oct 2023'!N28&gt;0),IF($C$5*E34/'NSW Oct 2023'!AQ28&lt;('NSW Oct 2023'!L28+'NSW Oct 2023'!M28),0,IF(($C$5*E34/'NSW Oct 2023'!AQ28-'NSW Oct 2023'!L28+'NSW Oct 2023'!M28)&lt;=('NSW Oct 2023'!L28+'NSW Oct 2023'!M28+'NSW Oct 2023'!N28),((($C$5*E34/'NSW Oct 2023'!AQ28-('NSW Oct 2023'!L28+'NSW Oct 2023'!M28))*'NSW Oct 2023'!Y28/100))*'NSW Oct 2023'!AQ28,('NSW Oct 2023'!N28*'NSW Oct 2023'!Y28/100)* 'NSW Oct 2023'!AQ28)),0)</f>
        <v>0</v>
      </c>
      <c r="J34" s="136">
        <f>IF(AND('NSW Oct 2023'!N28&gt;0,'NSW Oct 2023'!O28&gt;0),IF($C$5*E34/'NSW Oct 2023'!AQ28&lt;('NSW Oct 2023'!L28+'NSW Oct 2023'!M28+'NSW Oct 2023'!N28),0,IF(($C$5*E34/'NSW Oct 2023'!AQ28-'NSW Oct 2023'!L28+'NSW Oct 2023'!M28+'NSW Oct 2023'!N28)&lt;=('NSW Oct 2023'!L28+'NSW Oct 2023'!M28+'NSW Oct 2023'!N28+'NSW Oct 2023'!O28),(($C$5*E34/'NSW Oct 2023'!AQ28-('NSW Oct 2023'!L28+'NSW Oct 2023'!M28+'NSW Oct 2023'!N28))*'NSW Oct 2023'!Z28/100)*'NSW Oct 2023'!AQ28,('NSW Oct 2023'!O28*'NSW Oct 2023'!Z28/100)*'NSW Oct 2023'!AQ28)),0)</f>
        <v>0</v>
      </c>
      <c r="K34" s="136">
        <f>IF(AND('NSW Oct 2023'!O28&gt;0,'NSW Oct 2023'!P28&gt;0),IF($C$5*E34/'NSW Oct 2023'!AQ28&lt;('NSW Oct 2023'!L28+'NSW Oct 2023'!M28+'NSW Oct 2023'!N28+'NSW Oct 2023'!O28),0,IF(($C$5*E34/'NSW Oct 2023'!AQ28-'NSW Oct 2023'!L28+'NSW Oct 2023'!M28+'NSW Oct 2023'!N28+'NSW Oct 2023'!O28)&lt;=('NSW Oct 2023'!L28+'NSW Oct 2023'!M28+'NSW Oct 2023'!N28+'NSW Oct 2023'!O28+'NSW Oct 2023'!P28),(($C$5*E34/'NSW Oct 2023'!AQ28-('NSW Oct 2023'!L28+'NSW Oct 2023'!M28+'NSW Oct 2023'!N28+'NSW Oct 2023'!O28))*'NSW Oct 2023'!AA28/100)*'NSW Oct 2023'!AQ28,('NSW Oct 2023'!P28*'NSW Oct 2023'!AA28/100)*'NSW Oct 2023'!AQ28)),0)</f>
        <v>0</v>
      </c>
      <c r="L34" s="136">
        <f>IF(AND('NSW Oct 2023'!P28&gt;0,'NSW Oct 2023'!O28&gt;0),IF(($C$5*E34/'NSW Oct 2023'!AQ28&lt;SUM('NSW Oct 2023'!L28:P28)),(0),($C$5*E34/'NSW Oct 2023'!AQ28-SUM('NSW Oct 2023'!L28:P28))*'NSW Oct 2023'!AB28/100)* 'NSW Oct 2023'!AQ28,IF(AND('NSW Oct 2023'!O28&gt;0,'NSW Oct 2023'!P28=""),IF(($C$5*E34/'NSW Oct 2023'!AQ28&lt; SUM('NSW Oct 2023'!L28:O28)),(0),($C$5*E34/'NSW Oct 2023'!AQ28-SUM('NSW Oct 2023'!L28:O28))*'NSW Oct 2023'!AA28/100)* 'NSW Oct 2023'!AQ28,IF(AND('NSW Oct 2023'!N28&gt;0,'NSW Oct 2023'!O28=""),IF(($C$5*E34/'NSW Oct 2023'!AQ28&lt; SUM('NSW Oct 2023'!L28:N28)),(0),($C$5*E34/'NSW Oct 2023'!AQ28-SUM('NSW Oct 2023'!L28:N28))*'NSW Oct 2023'!Z28/100)* 'NSW Oct 2023'!AQ28,IF(AND('NSW Oct 2023'!M28&gt;0,'NSW Oct 2023'!N28=""),IF(($C$5*E34/'NSW Oct 2023'!AQ28&lt;'NSW Oct 2023'!M28+'NSW Oct 2023'!L28),(0),(($C$5*E34/'NSW Oct 2023'!AQ28-('NSW Oct 2023'!M28+'NSW Oct 2023'!L28))*'NSW Oct 2023'!Y28/100))*'NSW Oct 2023'!AQ28,IF(AND('NSW Oct 2023'!L28&gt;0,'NSW Oct 2023'!M28=""&gt;0),IF(($C$5*E34/'NSW Oct 2023'!AQ28&lt;'NSW Oct 2023'!L28),(0),($C$5*E34/'NSW Oct 2023'!AQ28-'NSW Oct 2023'!L28)*'NSW Oct 2023'!X28/100)*'NSW Oct 2023'!AQ28,0)))))</f>
        <v>0</v>
      </c>
      <c r="M34" s="136">
        <f>IF('NSW Oct 2023'!K28="",($C$5*F34/'NSW Oct 2023'!AR28*'NSW Oct 2023'!AC28/100)*'NSW Oct 2023'!AR28,IF($C$5*F34/'NSW Oct 2023'!AR28&gt;='NSW Oct 2023'!L28,('NSW Oct 2023'!L28*'NSW Oct 2023'!AC28/100)*'NSW Oct 2023'!AR28,($C$5*F34/'NSW Oct 2023'!AR28*'NSW Oct 2023'!AC28/100)*'NSW Oct 2023'!AR28))</f>
        <v>326.45454545454538</v>
      </c>
      <c r="N34" s="136">
        <f>IF(AND('NSW Oct 2023'!L28&gt;0,'NSW Oct 2023'!M28&gt;0),IF($C$5*F34/'NSW Oct 2023'!AR28&lt;'NSW Oct 2023'!L28,0,IF(($C$5*F34/'NSW Oct 2023'!AR28-'NSW Oct 2023'!L28)&lt;=('NSW Oct 2023'!M28+'NSW Oct 2023'!L28),((($C$5*F34/'NSW Oct 2023'!AR28-'NSW Oct 2023'!L28)*'NSW Oct 2023'!AD28/100))*'NSW Oct 2023'!AR28,((('NSW Oct 2023'!M28)*'NSW Oct 2023'!AD28/100)*'NSW Oct 2023'!AR28))),0)</f>
        <v>1405.181818181818</v>
      </c>
      <c r="O34" s="136">
        <f>IF(AND('NSW Oct 2023'!M28&gt;0,'NSW Oct 2023'!N28&gt;0),IF($C$5*F34/'NSW Oct 2023'!AR28&lt;('NSW Oct 2023'!L28+'NSW Oct 2023'!M28),0,IF(($C$5*F34/'NSW Oct 2023'!AR28-'NSW Oct 2023'!L28+'NSW Oct 2023'!M28)&lt;=('NSW Oct 2023'!L28+'NSW Oct 2023'!M28+'NSW Oct 2023'!N28),((($C$5*F34/'NSW Oct 2023'!AR28-('NSW Oct 2023'!L28+'NSW Oct 2023'!M28))*'NSW Oct 2023'!AE28/100))*'NSW Oct 2023'!AR28,('NSW Oct 2023'!N28*'NSW Oct 2023'!AE28/100)*'NSW Oct 2023'!AR28)),0)</f>
        <v>0</v>
      </c>
      <c r="P34" s="136">
        <f>IF(AND('NSW Oct 2023'!N28&gt;0,'NSW Oct 2023'!O28&gt;0),IF($C$5*F34/'NSW Oct 2023'!AR28&lt;('NSW Oct 2023'!L28+'NSW Oct 2023'!M28+'NSW Oct 2023'!N28),0,IF(($C$5*F34/'NSW Oct 2023'!AR28-'NSW Oct 2023'!L28+'NSW Oct 2023'!M28+'NSW Oct 2023'!N28)&lt;=('NSW Oct 2023'!L28+'NSW Oct 2023'!M28+'NSW Oct 2023'!N28+'NSW Oct 2023'!O28),(($C$5*F34/'NSW Oct 2023'!AR28-('NSW Oct 2023'!L28+'NSW Oct 2023'!M28+'NSW Oct 2023'!N28))*'NSW Oct 2023'!AF28/100)*'NSW Oct 2023'!AR28,('NSW Oct 2023'!O28*'NSW Oct 2023'!AF28/100)*'NSW Oct 2023'!AR28)),0)</f>
        <v>0</v>
      </c>
      <c r="Q34" s="136">
        <f>IF(AND('NSW Oct 2023'!P28&gt;0,'NSW Oct 2023'!P28&gt;0),IF($C$5*F34/'NSW Oct 2023'!AR28&lt;('NSW Oct 2023'!L28+'NSW Oct 2023'!M28+'NSW Oct 2023'!N28+'NSW Oct 2023'!O28),0,IF(($C$5*F34/'NSW Oct 2023'!AR28-'NSW Oct 2023'!L28+'NSW Oct 2023'!M28+'NSW Oct 2023'!N28+'NSW Oct 2023'!O28)&lt;=('NSW Oct 2023'!L28+'NSW Oct 2023'!M28+'NSW Oct 2023'!N28+'NSW Oct 2023'!O28+'NSW Oct 2023'!P28),(($C$5*F34/'NSW Oct 2023'!AR28-('NSW Oct 2023'!L28+'NSW Oct 2023'!M28+'NSW Oct 2023'!N28+'NSW Oct 2023'!O28))*'NSW Oct 2023'!AG28/100)*'NSW Oct 2023'!AR28,('NSW Oct 2023'!P28*'NSW Oct 2023'!AG28/100)*'NSW Oct 2023'!AR28)),0)</f>
        <v>0</v>
      </c>
      <c r="R34" s="136">
        <f>IF(AND('NSW Oct 2023'!P28&gt;0,'NSW Oct 2023'!O28&gt;0),IF(($C$5*F34/'NSW Oct 2023'!AR28&lt;SUM('NSW Oct 2023'!L28:P28)),(0),($C$5*F34/'NSW Oct 2023'!AR28-SUM('NSW Oct 2023'!L28:P28))*'NSW Oct 2023'!AB28/100)* 'NSW Oct 2023'!AR28,IF(AND('NSW Oct 2023'!O28&gt;0,'NSW Oct 2023'!P28=""),IF(($C$5*F34/'NSW Oct 2023'!AR28&lt; SUM('NSW Oct 2023'!L28:O28)),(0),($C$5*F34/'NSW Oct 2023'!AR28-SUM('NSW Oct 2023'!L28:O28))*'NSW Oct 2023'!AG28/100)* 'NSW Oct 2023'!AR28,IF(AND('NSW Oct 2023'!N28&gt;0,'NSW Oct 2023'!O28=""),IF(($C$5*F34/'NSW Oct 2023'!AR28&lt; SUM('NSW Oct 2023'!L28:N28)),(0),($C$5*F34/'NSW Oct 2023'!AR28-SUM('NSW Oct 2023'!L28:N28))*'NSW Oct 2023'!AF28/100)* 'NSW Oct 2023'!AR28,IF(AND('NSW Oct 2023'!M28&gt;0,'NSW Oct 2023'!N28=""),IF(($C$5*F34/'NSW Oct 2023'!AR28&lt;'NSW Oct 2023'!M28+'NSW Oct 2023'!L28),(0),(($C$5*F34/'NSW Oct 2023'!AR28-('NSW Oct 2023'!M28+'NSW Oct 2023'!L28))*'NSW Oct 2023'!AE28/100))*'NSW Oct 2023'!AR28,IF(AND('NSW Oct 2023'!L28&gt;0,'NSW Oct 2023'!M28=""&gt;0),IF(($C$5*F34/'NSW Oct 2023'!AR28&lt;'NSW Oct 2023'!L28),(0),($C$5*F34/'NSW Oct 2023'!AR28-'NSW Oct 2023'!L28)*'NSW Oct 2023'!AD28/100)*'NSW Oct 2023'!AR28,0)))))</f>
        <v>0</v>
      </c>
      <c r="S34" s="234">
        <f>SUM(G34:R34)</f>
        <v>3463.272727272727</v>
      </c>
      <c r="T34" s="243">
        <f t="shared" si="5"/>
        <v>3844.332727272727</v>
      </c>
      <c r="U34" s="132">
        <f t="shared" si="6"/>
        <v>4228.7659999999996</v>
      </c>
      <c r="V34" s="83">
        <f>'NSW Oct 2023'!AT28</f>
        <v>5</v>
      </c>
      <c r="W34" s="83">
        <f>'NSW Oct 2023'!AU28</f>
        <v>0</v>
      </c>
      <c r="X34" s="83">
        <f>'NSW Oct 2023'!AV28</f>
        <v>0</v>
      </c>
      <c r="Y34" s="83">
        <f>'NSW Oct 2023'!AW28</f>
        <v>0</v>
      </c>
      <c r="Z34" s="243" t="str">
        <f t="shared" si="7"/>
        <v>Guaranteed off bill</v>
      </c>
      <c r="AA34" s="243" t="str">
        <f t="shared" si="8"/>
        <v>Exclusive</v>
      </c>
      <c r="AB34" s="243">
        <f t="shared" si="0"/>
        <v>3652.1160909090904</v>
      </c>
      <c r="AC34" s="243">
        <f t="shared" si="1"/>
        <v>3652.1160909090904</v>
      </c>
      <c r="AD34" s="132">
        <f t="shared" si="13"/>
        <v>4017.3276999999998</v>
      </c>
      <c r="AE34" s="406">
        <f t="shared" si="13"/>
        <v>4017.3276999999998</v>
      </c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>
      <c r="A35" s="417"/>
      <c r="B35" s="130" t="str">
        <f>'NSW Oct 2023'!F29</f>
        <v>Origin Energy</v>
      </c>
      <c r="C35" s="83" t="str">
        <f>'NSW Oct 2023'!G29</f>
        <v>Business Go Variable</v>
      </c>
      <c r="D35" s="136">
        <f>365*'NSW Oct 2023'!H29/100</f>
        <v>251.28590909090909</v>
      </c>
      <c r="E35" s="264">
        <f>IF('NSW Oct 2023'!AQ29=3,0.5,IF('NSW Oct 2023'!AQ29=2,0.33,0))</f>
        <v>0.5</v>
      </c>
      <c r="F35" s="264">
        <f t="shared" si="3"/>
        <v>0.5</v>
      </c>
      <c r="G35" s="136">
        <f>IF('NSW Oct 2023'!K29="",($C$5*E35/'NSW Oct 2023'!AQ29*'NSW Oct 2023'!W29/100)*'NSW Oct 2023'!AQ29,IF($C$5*E35/'NSW Oct 2023'!AQ29&gt;='NSW Oct 2023'!L29,('NSW Oct 2023'!L29*'NSW Oct 2023'!W29/100)*'NSW Oct 2023'!AQ29,($C$5*E35/'NSW Oct 2023'!AQ29*'NSW Oct 2023'!W29/100)*'NSW Oct 2023'!AQ29))</f>
        <v>1354.5454545454545</v>
      </c>
      <c r="H35" s="136">
        <f>IF(AND('NSW Oct 2023'!L29&gt;0,'NSW Oct 2023'!M29&gt;0),IF($C$5*E35/'NSW Oct 2023'!AQ29&lt;'NSW Oct 2023'!L29,0,IF(($C$5*E35/'NSW Oct 2023'!AQ29-'NSW Oct 2023'!L29)&lt;=('NSW Oct 2023'!M29+'NSW Oct 2023'!L29),((($C$5*E35/'NSW Oct 2023'!AQ29-'NSW Oct 2023'!L29)*'NSW Oct 2023'!X29/100))*'NSW Oct 2023'!AQ29,((('NSW Oct 2023'!M29)*'NSW Oct 2023'!X29/100)*'NSW Oct 2023'!AQ29))),0)</f>
        <v>0</v>
      </c>
      <c r="I35" s="136">
        <f>IF(AND('NSW Oct 2023'!M29&gt;0,'NSW Oct 2023'!N29&gt;0),IF($C$5*E35/'NSW Oct 2023'!AQ29&lt;('NSW Oct 2023'!L29+'NSW Oct 2023'!M29),0,IF(($C$5*E35/'NSW Oct 2023'!AQ29-'NSW Oct 2023'!L29+'NSW Oct 2023'!M29)&lt;=('NSW Oct 2023'!L29+'NSW Oct 2023'!M29+'NSW Oct 2023'!N29),((($C$5*E35/'NSW Oct 2023'!AQ29-('NSW Oct 2023'!L29+'NSW Oct 2023'!M29))*'NSW Oct 2023'!Y29/100))*'NSW Oct 2023'!AQ29,('NSW Oct 2023'!N29*'NSW Oct 2023'!Y29/100)* 'NSW Oct 2023'!AQ29)),0)</f>
        <v>0</v>
      </c>
      <c r="J35" s="136">
        <f>IF(AND('NSW Oct 2023'!N29&gt;0,'NSW Oct 2023'!O29&gt;0),IF($C$5*E35/'NSW Oct 2023'!AQ29&lt;('NSW Oct 2023'!L29+'NSW Oct 2023'!M29+'NSW Oct 2023'!N29),0,IF(($C$5*E35/'NSW Oct 2023'!AQ29-'NSW Oct 2023'!L29+'NSW Oct 2023'!M29+'NSW Oct 2023'!N29)&lt;=('NSW Oct 2023'!L29+'NSW Oct 2023'!M29+'NSW Oct 2023'!N29+'NSW Oct 2023'!O29),(($C$5*E35/'NSW Oct 2023'!AQ29-('NSW Oct 2023'!L29+'NSW Oct 2023'!M29+'NSW Oct 2023'!N29))*'NSW Oct 2023'!Z29/100)*'NSW Oct 2023'!AQ29,('NSW Oct 2023'!O29*'NSW Oct 2023'!Z29/100)*'NSW Oct 2023'!AQ29)),0)</f>
        <v>0</v>
      </c>
      <c r="K35" s="136">
        <f>IF(AND('NSW Oct 2023'!O29&gt;0,'NSW Oct 2023'!P29&gt;0),IF($C$5*E35/'NSW Oct 2023'!AQ29&lt;('NSW Oct 2023'!L29+'NSW Oct 2023'!M29+'NSW Oct 2023'!N29+'NSW Oct 2023'!O29),0,IF(($C$5*E35/'NSW Oct 2023'!AQ29-'NSW Oct 2023'!L29+'NSW Oct 2023'!M29+'NSW Oct 2023'!N29+'NSW Oct 2023'!O29)&lt;=('NSW Oct 2023'!L29+'NSW Oct 2023'!M29+'NSW Oct 2023'!N29+'NSW Oct 2023'!O29+'NSW Oct 2023'!P29),(($C$5*E35/'NSW Oct 2023'!AQ29-('NSW Oct 2023'!L29+'NSW Oct 2023'!M29+'NSW Oct 2023'!N29+'NSW Oct 2023'!O29))*'NSW Oct 2023'!AA29/100)*'NSW Oct 2023'!AQ29,('NSW Oct 2023'!P29*'NSW Oct 2023'!AA29/100)*'NSW Oct 2023'!AQ29)),0)</f>
        <v>0</v>
      </c>
      <c r="L35" s="136">
        <f>IF(AND('NSW Oct 2023'!P29&gt;0,'NSW Oct 2023'!O29&gt;0),IF(($C$5*E35/'NSW Oct 2023'!AQ29&lt;SUM('NSW Oct 2023'!L29:P29)),(0),($C$5*E35/'NSW Oct 2023'!AQ29-SUM('NSW Oct 2023'!L29:P29))*'NSW Oct 2023'!AB29/100)* 'NSW Oct 2023'!AQ29,IF(AND('NSW Oct 2023'!O29&gt;0,'NSW Oct 2023'!P29=""),IF(($C$5*E35/'NSW Oct 2023'!AQ29&lt; SUM('NSW Oct 2023'!L29:O29)),(0),($C$5*E35/'NSW Oct 2023'!AQ29-SUM('NSW Oct 2023'!L29:O29))*'NSW Oct 2023'!AA29/100)* 'NSW Oct 2023'!AQ29,IF(AND('NSW Oct 2023'!N29&gt;0,'NSW Oct 2023'!O29=""),IF(($C$5*E35/'NSW Oct 2023'!AQ29&lt; SUM('NSW Oct 2023'!L29:N29)),(0),($C$5*E35/'NSW Oct 2023'!AQ29-SUM('NSW Oct 2023'!L29:N29))*'NSW Oct 2023'!Z29/100)* 'NSW Oct 2023'!AQ29,IF(AND('NSW Oct 2023'!M29&gt;0,'NSW Oct 2023'!N29=""),IF(($C$5*E35/'NSW Oct 2023'!AQ29&lt;'NSW Oct 2023'!M29+'NSW Oct 2023'!L29),(0),(($C$5*E35/'NSW Oct 2023'!AQ29-('NSW Oct 2023'!M29+'NSW Oct 2023'!L29))*'NSW Oct 2023'!Y29/100))*'NSW Oct 2023'!AQ29,IF(AND('NSW Oct 2023'!L29&gt;0,'NSW Oct 2023'!M29=""&gt;0),IF(($C$5*E35/'NSW Oct 2023'!AQ29&lt;'NSW Oct 2023'!L29),(0),($C$5*E35/'NSW Oct 2023'!AQ29-'NSW Oct 2023'!L29)*'NSW Oct 2023'!X29/100)*'NSW Oct 2023'!AQ29,0)))))</f>
        <v>0</v>
      </c>
      <c r="M35" s="136">
        <f>IF('NSW Oct 2023'!K29="",($C$5*F35/'NSW Oct 2023'!AR29*'NSW Oct 2023'!AC29/100)*'NSW Oct 2023'!AR29,IF($C$5*F35/'NSW Oct 2023'!AR29&gt;='NSW Oct 2023'!L29,('NSW Oct 2023'!L29*'NSW Oct 2023'!AC29/100)*'NSW Oct 2023'!AR29,($C$5*F35/'NSW Oct 2023'!AR29*'NSW Oct 2023'!AC29/100)*'NSW Oct 2023'!AR29))</f>
        <v>1354.5454545454545</v>
      </c>
      <c r="N35" s="136">
        <f>IF(AND('NSW Oct 2023'!L29&gt;0,'NSW Oct 2023'!M29&gt;0),IF($C$5*F35/'NSW Oct 2023'!AR29&lt;'NSW Oct 2023'!L29,0,IF(($C$5*F35/'NSW Oct 2023'!AR29-'NSW Oct 2023'!L29)&lt;=('NSW Oct 2023'!M29+'NSW Oct 2023'!L29),((($C$5*F35/'NSW Oct 2023'!AR29-'NSW Oct 2023'!L29)*'NSW Oct 2023'!AD29/100))*'NSW Oct 2023'!AR29,((('NSW Oct 2023'!M29)*'NSW Oct 2023'!AD29/100)*'NSW Oct 2023'!AR29))),0)</f>
        <v>0</v>
      </c>
      <c r="O35" s="136">
        <f>IF(AND('NSW Oct 2023'!M29&gt;0,'NSW Oct 2023'!N29&gt;0),IF($C$5*F35/'NSW Oct 2023'!AR29&lt;('NSW Oct 2023'!L29+'NSW Oct 2023'!M29),0,IF(($C$5*F35/'NSW Oct 2023'!AR29-'NSW Oct 2023'!L29+'NSW Oct 2023'!M29)&lt;=('NSW Oct 2023'!L29+'NSW Oct 2023'!M29+'NSW Oct 2023'!N29),((($C$5*F35/'NSW Oct 2023'!AR29-('NSW Oct 2023'!L29+'NSW Oct 2023'!M29))*'NSW Oct 2023'!AE29/100))*'NSW Oct 2023'!AR29,('NSW Oct 2023'!N29*'NSW Oct 2023'!AE29/100)*'NSW Oct 2023'!AR29)),0)</f>
        <v>0</v>
      </c>
      <c r="P35" s="136">
        <f>IF(AND('NSW Oct 2023'!N29&gt;0,'NSW Oct 2023'!O29&gt;0),IF($C$5*F35/'NSW Oct 2023'!AR29&lt;('NSW Oct 2023'!L29+'NSW Oct 2023'!M29+'NSW Oct 2023'!N29),0,IF(($C$5*F35/'NSW Oct 2023'!AR29-'NSW Oct 2023'!L29+'NSW Oct 2023'!M29+'NSW Oct 2023'!N29)&lt;=('NSW Oct 2023'!L29+'NSW Oct 2023'!M29+'NSW Oct 2023'!N29+'NSW Oct 2023'!O29),(($C$5*F35/'NSW Oct 2023'!AR29-('NSW Oct 2023'!L29+'NSW Oct 2023'!M29+'NSW Oct 2023'!N29))*'NSW Oct 2023'!AF29/100)*'NSW Oct 2023'!AR29,('NSW Oct 2023'!O29*'NSW Oct 2023'!AF29/100)*'NSW Oct 2023'!AR29)),0)</f>
        <v>0</v>
      </c>
      <c r="Q35" s="136">
        <f>IF(AND('NSW Oct 2023'!P29&gt;0,'NSW Oct 2023'!P29&gt;0),IF($C$5*F35/'NSW Oct 2023'!AR29&lt;('NSW Oct 2023'!L29+'NSW Oct 2023'!M29+'NSW Oct 2023'!N29+'NSW Oct 2023'!O29),0,IF(($C$5*F35/'NSW Oct 2023'!AR29-'NSW Oct 2023'!L29+'NSW Oct 2023'!M29+'NSW Oct 2023'!N29+'NSW Oct 2023'!O29)&lt;=('NSW Oct 2023'!L29+'NSW Oct 2023'!M29+'NSW Oct 2023'!N29+'NSW Oct 2023'!O29+'NSW Oct 2023'!P29),(($C$5*F35/'NSW Oct 2023'!AR29-('NSW Oct 2023'!L29+'NSW Oct 2023'!M29+'NSW Oct 2023'!N29+'NSW Oct 2023'!O29))*'NSW Oct 2023'!AG29/100)*'NSW Oct 2023'!AR29,('NSW Oct 2023'!P29*'NSW Oct 2023'!AG29/100)*'NSW Oct 2023'!AR29)),0)</f>
        <v>0</v>
      </c>
      <c r="R35" s="136">
        <f>IF(AND('NSW Oct 2023'!P29&gt;0,'NSW Oct 2023'!O29&gt;0),IF(($C$5*F35/'NSW Oct 2023'!AR29&lt;SUM('NSW Oct 2023'!L29:P29)),(0),($C$5*F35/'NSW Oct 2023'!AR29-SUM('NSW Oct 2023'!L29:P29))*'NSW Oct 2023'!AB29/100)* 'NSW Oct 2023'!AR29,IF(AND('NSW Oct 2023'!O29&gt;0,'NSW Oct 2023'!P29=""),IF(($C$5*F35/'NSW Oct 2023'!AR29&lt; SUM('NSW Oct 2023'!L29:O29)),(0),($C$5*F35/'NSW Oct 2023'!AR29-SUM('NSW Oct 2023'!L29:O29))*'NSW Oct 2023'!AG29/100)* 'NSW Oct 2023'!AR29,IF(AND('NSW Oct 2023'!N29&gt;0,'NSW Oct 2023'!O29=""),IF(($C$5*F35/'NSW Oct 2023'!AR29&lt; SUM('NSW Oct 2023'!L29:N29)),(0),($C$5*F35/'NSW Oct 2023'!AR29-SUM('NSW Oct 2023'!L29:N29))*'NSW Oct 2023'!AF29/100)* 'NSW Oct 2023'!AR29,IF(AND('NSW Oct 2023'!M29&gt;0,'NSW Oct 2023'!N29=""),IF(($C$5*F35/'NSW Oct 2023'!AR29&lt;'NSW Oct 2023'!M29+'NSW Oct 2023'!L29),(0),(($C$5*F35/'NSW Oct 2023'!AR29-('NSW Oct 2023'!M29+'NSW Oct 2023'!L29))*'NSW Oct 2023'!AE29/100))*'NSW Oct 2023'!AR29,IF(AND('NSW Oct 2023'!L29&gt;0,'NSW Oct 2023'!M29=""&gt;0),IF(($C$5*F35/'NSW Oct 2023'!AR29&lt;'NSW Oct 2023'!L29),(0),($C$5*F35/'NSW Oct 2023'!AR29-'NSW Oct 2023'!L29)*'NSW Oct 2023'!AD29/100)*'NSW Oct 2023'!AR29,0)))))</f>
        <v>0</v>
      </c>
      <c r="S35" s="234">
        <f t="shared" si="4"/>
        <v>2709.090909090909</v>
      </c>
      <c r="T35" s="243">
        <f t="shared" si="5"/>
        <v>2960.3768181818182</v>
      </c>
      <c r="U35" s="132">
        <f t="shared" si="6"/>
        <v>3256.4145000000003</v>
      </c>
      <c r="V35" s="83">
        <f>'NSW Oct 2023'!AT29</f>
        <v>0</v>
      </c>
      <c r="W35" s="83">
        <f>'NSW Oct 2023'!AU29</f>
        <v>0</v>
      </c>
      <c r="X35" s="83">
        <f>'NSW Oct 2023'!AV29</f>
        <v>0</v>
      </c>
      <c r="Y35" s="83">
        <f>'NSW Oct 2023'!AW29</f>
        <v>0</v>
      </c>
      <c r="Z35" s="243" t="str">
        <f t="shared" si="7"/>
        <v>No discount</v>
      </c>
      <c r="AA35" s="243" t="str">
        <f t="shared" si="8"/>
        <v>Inclusive</v>
      </c>
      <c r="AB35" s="243">
        <f t="shared" si="0"/>
        <v>2960.3768181818182</v>
      </c>
      <c r="AC35" s="243">
        <f t="shared" si="1"/>
        <v>2960.3768181818182</v>
      </c>
      <c r="AD35" s="132">
        <f t="shared" si="13"/>
        <v>3256.4145000000003</v>
      </c>
      <c r="AE35" s="406">
        <f t="shared" si="13"/>
        <v>3256.4145000000003</v>
      </c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>
      <c r="A36" s="417"/>
      <c r="B36" s="130" t="str">
        <f>'NSW Oct 2023'!F30</f>
        <v>AGL</v>
      </c>
      <c r="C36" s="83" t="str">
        <f>'NSW Oct 2023'!G30</f>
        <v>Business Value Saver</v>
      </c>
      <c r="D36" s="136">
        <f>365*'NSW Oct 2023'!H30/100</f>
        <v>290.50681818181812</v>
      </c>
      <c r="E36" s="264">
        <f>IF('NSW Oct 2023'!AQ30=3,0.5,IF('NSW Oct 2023'!AQ30=2,0.33,0))</f>
        <v>0.5</v>
      </c>
      <c r="F36" s="264">
        <f t="shared" si="3"/>
        <v>0.5</v>
      </c>
      <c r="G36" s="136">
        <f>IF('NSW Oct 2023'!K30="",($C$5*E36/'NSW Oct 2023'!AQ30*'NSW Oct 2023'!W30/100)*'NSW Oct 2023'!AQ30,IF($C$5*E36/'NSW Oct 2023'!AQ30&gt;='NSW Oct 2023'!L30,('NSW Oct 2023'!L30*'NSW Oct 2023'!W30/100)*'NSW Oct 2023'!AQ30,($C$5*E36/'NSW Oct 2023'!AQ30*'NSW Oct 2023'!W30/100)*'NSW Oct 2023'!AQ30))</f>
        <v>222.54545454545456</v>
      </c>
      <c r="H36" s="136">
        <f>IF(AND('NSW Oct 2023'!L30&gt;0,'NSW Oct 2023'!M30&gt;0),IF($C$5*E36/'NSW Oct 2023'!AQ30&lt;'NSW Oct 2023'!L30,0,IF(($C$5*E36/'NSW Oct 2023'!AQ30-'NSW Oct 2023'!L30)&lt;=('NSW Oct 2023'!M30+'NSW Oct 2023'!L30),((($C$5*E36/'NSW Oct 2023'!AQ30-'NSW Oct 2023'!L30)*'NSW Oct 2023'!X30/100))*'NSW Oct 2023'!AQ30,((('NSW Oct 2023'!M30)*'NSW Oct 2023'!X30/100)*'NSW Oct 2023'!AQ30))),0)</f>
        <v>928.09090909090912</v>
      </c>
      <c r="I36" s="136">
        <f>IF(AND('NSW Oct 2023'!M30&gt;0,'NSW Oct 2023'!N30&gt;0),IF($C$5*E36/'NSW Oct 2023'!AQ30&lt;('NSW Oct 2023'!L30+'NSW Oct 2023'!M30),0,IF(($C$5*E36/'NSW Oct 2023'!AQ30-'NSW Oct 2023'!L30+'NSW Oct 2023'!M30)&lt;=('NSW Oct 2023'!L30+'NSW Oct 2023'!M30+'NSW Oct 2023'!N30),((($C$5*E36/'NSW Oct 2023'!AQ30-('NSW Oct 2023'!L30+'NSW Oct 2023'!M30))*'NSW Oct 2023'!Y30/100))*'NSW Oct 2023'!AQ30,('NSW Oct 2023'!N30*'NSW Oct 2023'!Y30/100)* 'NSW Oct 2023'!AQ30)),0)</f>
        <v>0</v>
      </c>
      <c r="J36" s="136">
        <f>IF(AND('NSW Oct 2023'!N30&gt;0,'NSW Oct 2023'!O30&gt;0),IF($C$5*E36/'NSW Oct 2023'!AQ30&lt;('NSW Oct 2023'!L30+'NSW Oct 2023'!M30+'NSW Oct 2023'!N30),0,IF(($C$5*E36/'NSW Oct 2023'!AQ30-'NSW Oct 2023'!L30+'NSW Oct 2023'!M30+'NSW Oct 2023'!N30)&lt;=('NSW Oct 2023'!L30+'NSW Oct 2023'!M30+'NSW Oct 2023'!N30+'NSW Oct 2023'!O30),(($C$5*E36/'NSW Oct 2023'!AQ30-('NSW Oct 2023'!L30+'NSW Oct 2023'!M30+'NSW Oct 2023'!N30))*'NSW Oct 2023'!Z30/100)*'NSW Oct 2023'!AQ30,('NSW Oct 2023'!O30*'NSW Oct 2023'!Z30/100)*'NSW Oct 2023'!AQ30)),0)</f>
        <v>0</v>
      </c>
      <c r="K36" s="136">
        <f>IF(AND('NSW Oct 2023'!O30&gt;0,'NSW Oct 2023'!P30&gt;0),IF($C$5*E36/'NSW Oct 2023'!AQ30&lt;('NSW Oct 2023'!L30+'NSW Oct 2023'!M30+'NSW Oct 2023'!N30+'NSW Oct 2023'!O30),0,IF(($C$5*E36/'NSW Oct 2023'!AQ30-'NSW Oct 2023'!L30+'NSW Oct 2023'!M30+'NSW Oct 2023'!N30+'NSW Oct 2023'!O30)&lt;=('NSW Oct 2023'!L30+'NSW Oct 2023'!M30+'NSW Oct 2023'!N30+'NSW Oct 2023'!O30+'NSW Oct 2023'!P30),(($C$5*E36/'NSW Oct 2023'!AQ30-('NSW Oct 2023'!L30+'NSW Oct 2023'!M30+'NSW Oct 2023'!N30+'NSW Oct 2023'!O30))*'NSW Oct 2023'!AA30/100)*'NSW Oct 2023'!AQ30,('NSW Oct 2023'!P30*'NSW Oct 2023'!AA30/100)*'NSW Oct 2023'!AQ30)),0)</f>
        <v>0</v>
      </c>
      <c r="L36" s="136">
        <f>IF(AND('NSW Oct 2023'!P30&gt;0,'NSW Oct 2023'!O30&gt;0),IF(($C$5*E36/'NSW Oct 2023'!AQ30&lt;SUM('NSW Oct 2023'!L30:P30)),(0),($C$5*E36/'NSW Oct 2023'!AQ30-SUM('NSW Oct 2023'!L30:P30))*'NSW Oct 2023'!AB30/100)* 'NSW Oct 2023'!AQ30,IF(AND('NSW Oct 2023'!O30&gt;0,'NSW Oct 2023'!P30=""),IF(($C$5*E36/'NSW Oct 2023'!AQ30&lt; SUM('NSW Oct 2023'!L30:O30)),(0),($C$5*E36/'NSW Oct 2023'!AQ30-SUM('NSW Oct 2023'!L30:O30))*'NSW Oct 2023'!AA30/100)* 'NSW Oct 2023'!AQ30,IF(AND('NSW Oct 2023'!N30&gt;0,'NSW Oct 2023'!O30=""),IF(($C$5*E36/'NSW Oct 2023'!AQ30&lt; SUM('NSW Oct 2023'!L30:N30)),(0),($C$5*E36/'NSW Oct 2023'!AQ30-SUM('NSW Oct 2023'!L30:N30))*'NSW Oct 2023'!Z30/100)* 'NSW Oct 2023'!AQ30,IF(AND('NSW Oct 2023'!M30&gt;0,'NSW Oct 2023'!N30=""),IF(($C$5*E36/'NSW Oct 2023'!AQ30&lt;'NSW Oct 2023'!M30+'NSW Oct 2023'!L30),(0),(($C$5*E36/'NSW Oct 2023'!AQ30-('NSW Oct 2023'!M30+'NSW Oct 2023'!L30))*'NSW Oct 2023'!Y30/100))*'NSW Oct 2023'!AQ30,IF(AND('NSW Oct 2023'!L30&gt;0,'NSW Oct 2023'!M30=""&gt;0),IF(($C$5*E36/'NSW Oct 2023'!AQ30&lt;'NSW Oct 2023'!L30),(0),($C$5*E36/'NSW Oct 2023'!AQ30-'NSW Oct 2023'!L30)*'NSW Oct 2023'!X30/100)*'NSW Oct 2023'!AQ30,0)))))</f>
        <v>0</v>
      </c>
      <c r="M36" s="136">
        <f>IF('NSW Oct 2023'!K30="",($C$5*F36/'NSW Oct 2023'!AR30*'NSW Oct 2023'!AC30/100)*'NSW Oct 2023'!AR30,IF($C$5*F36/'NSW Oct 2023'!AR30&gt;='NSW Oct 2023'!L30,('NSW Oct 2023'!L30*'NSW Oct 2023'!AC30/100)*'NSW Oct 2023'!AR30,($C$5*F36/'NSW Oct 2023'!AR30*'NSW Oct 2023'!AC30/100)*'NSW Oct 2023'!AR30))</f>
        <v>222.54545454545456</v>
      </c>
      <c r="N36" s="136">
        <f>IF(AND('NSW Oct 2023'!L30&gt;0,'NSW Oct 2023'!M30&gt;0),IF($C$5*F36/'NSW Oct 2023'!AR30&lt;'NSW Oct 2023'!L30,0,IF(($C$5*F36/'NSW Oct 2023'!AR30-'NSW Oct 2023'!L30)&lt;=('NSW Oct 2023'!M30+'NSW Oct 2023'!L30),((($C$5*F36/'NSW Oct 2023'!AR30-'NSW Oct 2023'!L30)*'NSW Oct 2023'!AD30/100))*'NSW Oct 2023'!AR30,((('NSW Oct 2023'!M30)*'NSW Oct 2023'!AD30/100)*'NSW Oct 2023'!AR30))),0)</f>
        <v>928.09090909090912</v>
      </c>
      <c r="O36" s="136">
        <f>IF(AND('NSW Oct 2023'!M30&gt;0,'NSW Oct 2023'!N30&gt;0),IF($C$5*F36/'NSW Oct 2023'!AR30&lt;('NSW Oct 2023'!L30+'NSW Oct 2023'!M30),0,IF(($C$5*F36/'NSW Oct 2023'!AR30-'NSW Oct 2023'!L30+'NSW Oct 2023'!M30)&lt;=('NSW Oct 2023'!L30+'NSW Oct 2023'!M30+'NSW Oct 2023'!N30),((($C$5*F36/'NSW Oct 2023'!AR30-('NSW Oct 2023'!L30+'NSW Oct 2023'!M30))*'NSW Oct 2023'!AE30/100))*'NSW Oct 2023'!AR30,('NSW Oct 2023'!N30*'NSW Oct 2023'!AE30/100)*'NSW Oct 2023'!AR30)),0)</f>
        <v>0</v>
      </c>
      <c r="P36" s="136">
        <f>IF(AND('NSW Oct 2023'!N30&gt;0,'NSW Oct 2023'!O30&gt;0),IF($C$5*F36/'NSW Oct 2023'!AR30&lt;('NSW Oct 2023'!L30+'NSW Oct 2023'!M30+'NSW Oct 2023'!N30),0,IF(($C$5*F36/'NSW Oct 2023'!AR30-'NSW Oct 2023'!L30+'NSW Oct 2023'!M30+'NSW Oct 2023'!N30)&lt;=('NSW Oct 2023'!L30+'NSW Oct 2023'!M30+'NSW Oct 2023'!N30+'NSW Oct 2023'!O30),(($C$5*F36/'NSW Oct 2023'!AR30-('NSW Oct 2023'!L30+'NSW Oct 2023'!M30+'NSW Oct 2023'!N30))*'NSW Oct 2023'!AF30/100)*'NSW Oct 2023'!AR30,('NSW Oct 2023'!O30*'NSW Oct 2023'!AF30/100)*'NSW Oct 2023'!AR30)),0)</f>
        <v>0</v>
      </c>
      <c r="Q36" s="136">
        <f>IF(AND('NSW Oct 2023'!P30&gt;0,'NSW Oct 2023'!P30&gt;0),IF($C$5*F36/'NSW Oct 2023'!AR30&lt;('NSW Oct 2023'!L30+'NSW Oct 2023'!M30+'NSW Oct 2023'!N30+'NSW Oct 2023'!O30),0,IF(($C$5*F36/'NSW Oct 2023'!AR30-'NSW Oct 2023'!L30+'NSW Oct 2023'!M30+'NSW Oct 2023'!N30+'NSW Oct 2023'!O30)&lt;=('NSW Oct 2023'!L30+'NSW Oct 2023'!M30+'NSW Oct 2023'!N30+'NSW Oct 2023'!O30+'NSW Oct 2023'!P30),(($C$5*F36/'NSW Oct 2023'!AR30-('NSW Oct 2023'!L30+'NSW Oct 2023'!M30+'NSW Oct 2023'!N30+'NSW Oct 2023'!O30))*'NSW Oct 2023'!AG30/100)*'NSW Oct 2023'!AR30,('NSW Oct 2023'!P30*'NSW Oct 2023'!AG30/100)*'NSW Oct 2023'!AR30)),0)</f>
        <v>0</v>
      </c>
      <c r="R36" s="136">
        <f>IF(AND('NSW Oct 2023'!P30&gt;0,'NSW Oct 2023'!O30&gt;0),IF(($C$5*F36/'NSW Oct 2023'!AR30&lt;SUM('NSW Oct 2023'!L30:P30)),(0),($C$5*F36/'NSW Oct 2023'!AR30-SUM('NSW Oct 2023'!L30:P30))*'NSW Oct 2023'!AB30/100)* 'NSW Oct 2023'!AR30,IF(AND('NSW Oct 2023'!O30&gt;0,'NSW Oct 2023'!P30=""),IF(($C$5*F36/'NSW Oct 2023'!AR30&lt; SUM('NSW Oct 2023'!L30:O30)),(0),($C$5*F36/'NSW Oct 2023'!AR30-SUM('NSW Oct 2023'!L30:O30))*'NSW Oct 2023'!AG30/100)* 'NSW Oct 2023'!AR30,IF(AND('NSW Oct 2023'!N30&gt;0,'NSW Oct 2023'!O30=""),IF(($C$5*F36/'NSW Oct 2023'!AR30&lt; SUM('NSW Oct 2023'!L30:N30)),(0),($C$5*F36/'NSW Oct 2023'!AR30-SUM('NSW Oct 2023'!L30:N30))*'NSW Oct 2023'!AF30/100)* 'NSW Oct 2023'!AR30,IF(AND('NSW Oct 2023'!M30&gt;0,'NSW Oct 2023'!N30=""),IF(($C$5*F36/'NSW Oct 2023'!AR30&lt;'NSW Oct 2023'!M30+'NSW Oct 2023'!L30),(0),(($C$5*F36/'NSW Oct 2023'!AR30-('NSW Oct 2023'!M30+'NSW Oct 2023'!L30))*'NSW Oct 2023'!AE30/100))*'NSW Oct 2023'!AR30,IF(AND('NSW Oct 2023'!L30&gt;0,'NSW Oct 2023'!M30=""&gt;0),IF(($C$5*F36/'NSW Oct 2023'!AR30&lt;'NSW Oct 2023'!L30),(0),($C$5*F36/'NSW Oct 2023'!AR30-'NSW Oct 2023'!L30)*'NSW Oct 2023'!AD30/100)*'NSW Oct 2023'!AR30,0)))))</f>
        <v>0</v>
      </c>
      <c r="S36" s="234">
        <f t="shared" si="4"/>
        <v>2301.2727272727275</v>
      </c>
      <c r="T36" s="243">
        <f t="shared" si="5"/>
        <v>2591.7795454545458</v>
      </c>
      <c r="U36" s="132">
        <f t="shared" si="6"/>
        <v>2850.9575000000004</v>
      </c>
      <c r="V36" s="83">
        <f>'NSW Oct 2023'!AT30</f>
        <v>0</v>
      </c>
      <c r="W36" s="83">
        <f>'NSW Oct 2023'!AU30</f>
        <v>0</v>
      </c>
      <c r="X36" s="83">
        <f>'NSW Oct 2023'!AV30</f>
        <v>0</v>
      </c>
      <c r="Y36" s="83">
        <f>'NSW Oct 2023'!AW30</f>
        <v>0</v>
      </c>
      <c r="Z36" s="243" t="str">
        <f t="shared" si="7"/>
        <v>No discount</v>
      </c>
      <c r="AA36" s="243" t="str">
        <f t="shared" si="8"/>
        <v>Exclusive</v>
      </c>
      <c r="AB36" s="243">
        <f t="shared" si="0"/>
        <v>2591.7795454545458</v>
      </c>
      <c r="AC36" s="243">
        <f t="shared" si="1"/>
        <v>2591.7795454545458</v>
      </c>
      <c r="AD36" s="132">
        <f t="shared" si="13"/>
        <v>2850.9575000000004</v>
      </c>
      <c r="AE36" s="406">
        <f t="shared" si="13"/>
        <v>2850.9575000000004</v>
      </c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Bot="1">
      <c r="A37" s="418"/>
      <c r="B37" s="150" t="str">
        <f>'NSW Oct 2023'!F31</f>
        <v>Red Energy</v>
      </c>
      <c r="C37" s="154" t="str">
        <f>'NSW Oct 2023'!G31</f>
        <v xml:space="preserve">Business Saver </v>
      </c>
      <c r="D37" s="155">
        <f>365*'NSW Oct 2023'!H31/100</f>
        <v>360.95181818181817</v>
      </c>
      <c r="E37" s="265">
        <f>IF('NSW Oct 2023'!AQ31=3,0.5,IF('NSW Oct 2023'!AQ31=2,0.33,0))</f>
        <v>0.5</v>
      </c>
      <c r="F37" s="265">
        <f t="shared" si="3"/>
        <v>0.5</v>
      </c>
      <c r="G37" s="155">
        <f>IF('NSW Oct 2023'!K31="",($C$5*E37/'NSW Oct 2023'!AQ31*'NSW Oct 2023'!W31/100)*'NSW Oct 2023'!AQ31,IF($C$5*E37/'NSW Oct 2023'!AQ31&gt;='NSW Oct 2023'!L31,('NSW Oct 2023'!L31*'NSW Oct 2023'!W31/100)*'NSW Oct 2023'!AQ31,($C$5*E37/'NSW Oct 2023'!AQ31*'NSW Oct 2023'!W31/100)*'NSW Oct 2023'!AQ31))</f>
        <v>161.8592727272727</v>
      </c>
      <c r="H37" s="155">
        <f>IF(AND('NSW Oct 2023'!L31&gt;0,'NSW Oct 2023'!M31&gt;0),IF($C$5*E37/'NSW Oct 2023'!AQ31&lt;'NSW Oct 2023'!L31,0,IF(($C$5*E37/'NSW Oct 2023'!AQ31-'NSW Oct 2023'!L31)&lt;=('NSW Oct 2023'!M31+'NSW Oct 2023'!L31),((($C$5*E37/'NSW Oct 2023'!AQ31-'NSW Oct 2023'!L31)*'NSW Oct 2023'!X31/100))*'NSW Oct 2023'!AQ31,((('NSW Oct 2023'!M31)*'NSW Oct 2023'!X31/100)*'NSW Oct 2023'!AQ31))),0)</f>
        <v>115.75145454545455</v>
      </c>
      <c r="I37" s="155">
        <f>IF(AND('NSW Oct 2023'!M31&gt;0,'NSW Oct 2023'!N31&gt;0),IF($C$5*E37/'NSW Oct 2023'!AQ31&lt;('NSW Oct 2023'!L31+'NSW Oct 2023'!M31),0,IF(($C$5*E37/'NSW Oct 2023'!AQ31-'NSW Oct 2023'!L31+'NSW Oct 2023'!M31)&lt;=('NSW Oct 2023'!L31+'NSW Oct 2023'!M31+'NSW Oct 2023'!N31),((($C$5*E37/'NSW Oct 2023'!AQ31-('NSW Oct 2023'!L31+'NSW Oct 2023'!M31))*'NSW Oct 2023'!Y31/100))*'NSW Oct 2023'!AQ31,('NSW Oct 2023'!N31*'NSW Oct 2023'!Y31/100)* 'NSW Oct 2023'!AQ31)),0)</f>
        <v>0</v>
      </c>
      <c r="J37" s="155">
        <f>IF(AND('NSW Oct 2023'!N31&gt;0,'NSW Oct 2023'!O31&gt;0),IF($C$5*E37/'NSW Oct 2023'!AQ31&lt;('NSW Oct 2023'!L31+'NSW Oct 2023'!M31+'NSW Oct 2023'!N31),0,IF(($C$5*E37/'NSW Oct 2023'!AQ31-'NSW Oct 2023'!L31+'NSW Oct 2023'!M31+'NSW Oct 2023'!N31)&lt;=('NSW Oct 2023'!L31+'NSW Oct 2023'!M31+'NSW Oct 2023'!N31+'NSW Oct 2023'!O31),(($C$5*E37/'NSW Oct 2023'!AQ31-('NSW Oct 2023'!L31+'NSW Oct 2023'!M31+'NSW Oct 2023'!N31))*'NSW Oct 2023'!Z31/100)*'NSW Oct 2023'!AQ31,('NSW Oct 2023'!O31*'NSW Oct 2023'!Z31/100)*'NSW Oct 2023'!AQ31)),0)</f>
        <v>0</v>
      </c>
      <c r="K37" s="155">
        <f>IF(AND('NSW Oct 2023'!O31&gt;0,'NSW Oct 2023'!P31&gt;0),IF($C$5*E37/'NSW Oct 2023'!AQ31&lt;('NSW Oct 2023'!L31+'NSW Oct 2023'!M31+'NSW Oct 2023'!N31+'NSW Oct 2023'!O31),0,IF(($C$5*E37/'NSW Oct 2023'!AQ31-'NSW Oct 2023'!L31+'NSW Oct 2023'!M31+'NSW Oct 2023'!N31+'NSW Oct 2023'!O31)&lt;=('NSW Oct 2023'!L31+'NSW Oct 2023'!M31+'NSW Oct 2023'!N31+'NSW Oct 2023'!O31+'NSW Oct 2023'!P31),(($C$5*E37/'NSW Oct 2023'!AQ31-('NSW Oct 2023'!L31+'NSW Oct 2023'!M31+'NSW Oct 2023'!N31+'NSW Oct 2023'!O31))*'NSW Oct 2023'!AA31/100)*'NSW Oct 2023'!AQ31,('NSW Oct 2023'!P31*'NSW Oct 2023'!AA31/100)*'NSW Oct 2023'!AQ31)),0)</f>
        <v>0</v>
      </c>
      <c r="L37" s="155">
        <f>IF(AND('NSW Oct 2023'!P31&gt;0,'NSW Oct 2023'!O31&gt;0),IF(($C$5*E37/'NSW Oct 2023'!AQ31&lt;SUM('NSW Oct 2023'!L31:P31)),(0),($C$5*E37/'NSW Oct 2023'!AQ31-SUM('NSW Oct 2023'!L31:P31))*'NSW Oct 2023'!AB31/100)* 'NSW Oct 2023'!AQ31,IF(AND('NSW Oct 2023'!O31&gt;0,'NSW Oct 2023'!P31=""),IF(($C$5*E37/'NSW Oct 2023'!AQ31&lt; SUM('NSW Oct 2023'!L31:O31)),(0),($C$5*E37/'NSW Oct 2023'!AQ31-SUM('NSW Oct 2023'!L31:O31))*'NSW Oct 2023'!AA31/100)* 'NSW Oct 2023'!AQ31,IF(AND('NSW Oct 2023'!N31&gt;0,'NSW Oct 2023'!O31=""),IF(($C$5*E37/'NSW Oct 2023'!AQ31&lt; SUM('NSW Oct 2023'!L31:N31)),(0),($C$5*E37/'NSW Oct 2023'!AQ31-SUM('NSW Oct 2023'!L31:N31))*'NSW Oct 2023'!Z31/100)* 'NSW Oct 2023'!AQ31,IF(AND('NSW Oct 2023'!M31&gt;0,'NSW Oct 2023'!N31=""),IF(($C$5*E37/'NSW Oct 2023'!AQ31&lt;'NSW Oct 2023'!M31+'NSW Oct 2023'!L31),(0),(($C$5*E37/'NSW Oct 2023'!AQ31-('NSW Oct 2023'!M31+'NSW Oct 2023'!L31))*'NSW Oct 2023'!Y31/100))*'NSW Oct 2023'!AQ31,IF(AND('NSW Oct 2023'!L31&gt;0,'NSW Oct 2023'!M31=""&gt;0),IF(($C$5*E37/'NSW Oct 2023'!AQ31&lt;'NSW Oct 2023'!L31),(0),($C$5*E37/'NSW Oct 2023'!AQ31-'NSW Oct 2023'!L31)*'NSW Oct 2023'!X31/100)*'NSW Oct 2023'!AQ31,0)))))</f>
        <v>1147.7892727272726</v>
      </c>
      <c r="M37" s="155">
        <f>IF('NSW Oct 2023'!K31="",($C$5*F37/'NSW Oct 2023'!AR31*'NSW Oct 2023'!AC31/100)*'NSW Oct 2023'!AR31,IF($C$5*F37/'NSW Oct 2023'!AR31&gt;='NSW Oct 2023'!L31,('NSW Oct 2023'!L31*'NSW Oct 2023'!AC31/100)*'NSW Oct 2023'!AR31,($C$5*F37/'NSW Oct 2023'!AR31*'NSW Oct 2023'!AC31/100)*'NSW Oct 2023'!AR31))</f>
        <v>161.8592727272727</v>
      </c>
      <c r="N37" s="155">
        <f>IF(AND('NSW Oct 2023'!L31&gt;0,'NSW Oct 2023'!M31&gt;0),IF($C$5*F37/'NSW Oct 2023'!AR31&lt;'NSW Oct 2023'!L31,0,IF(($C$5*F37/'NSW Oct 2023'!AR31-'NSW Oct 2023'!L31)&lt;=('NSW Oct 2023'!M31+'NSW Oct 2023'!L31),((($C$5*F37/'NSW Oct 2023'!AR31-'NSW Oct 2023'!L31)*'NSW Oct 2023'!AD31/100))*'NSW Oct 2023'!AR31,((('NSW Oct 2023'!M31)*'NSW Oct 2023'!AD31/100)*'NSW Oct 2023'!AR31))),0)</f>
        <v>115.75145454545455</v>
      </c>
      <c r="O37" s="155">
        <f>IF(AND('NSW Oct 2023'!M31&gt;0,'NSW Oct 2023'!N31&gt;0),IF($C$5*F37/'NSW Oct 2023'!AR31&lt;('NSW Oct 2023'!L31+'NSW Oct 2023'!M31),0,IF(($C$5*F37/'NSW Oct 2023'!AR31-'NSW Oct 2023'!L31+'NSW Oct 2023'!M31)&lt;=('NSW Oct 2023'!L31+'NSW Oct 2023'!M31+'NSW Oct 2023'!N31),((($C$5*F37/'NSW Oct 2023'!AR31-('NSW Oct 2023'!L31+'NSW Oct 2023'!M31))*'NSW Oct 2023'!AE31/100))*'NSW Oct 2023'!AR31,('NSW Oct 2023'!N31*'NSW Oct 2023'!AE31/100)*'NSW Oct 2023'!AR31)),0)</f>
        <v>0</v>
      </c>
      <c r="P37" s="155">
        <f>IF(AND('NSW Oct 2023'!N31&gt;0,'NSW Oct 2023'!O31&gt;0),IF($C$5*F37/'NSW Oct 2023'!AR31&lt;('NSW Oct 2023'!L31+'NSW Oct 2023'!M31+'NSW Oct 2023'!N31),0,IF(($C$5*F37/'NSW Oct 2023'!AR31-'NSW Oct 2023'!L31+'NSW Oct 2023'!M31+'NSW Oct 2023'!N31)&lt;=('NSW Oct 2023'!L31+'NSW Oct 2023'!M31+'NSW Oct 2023'!N31+'NSW Oct 2023'!O31),(($C$5*F37/'NSW Oct 2023'!AR31-('NSW Oct 2023'!L31+'NSW Oct 2023'!M31+'NSW Oct 2023'!N31))*'NSW Oct 2023'!AF31/100)*'NSW Oct 2023'!AR31,('NSW Oct 2023'!O31*'NSW Oct 2023'!AF31/100)*'NSW Oct 2023'!AR31)),0)</f>
        <v>0</v>
      </c>
      <c r="Q37" s="155">
        <f>IF(AND('NSW Oct 2023'!P31&gt;0,'NSW Oct 2023'!P31&gt;0),IF($C$5*F37/'NSW Oct 2023'!AR31&lt;('NSW Oct 2023'!L31+'NSW Oct 2023'!M31+'NSW Oct 2023'!N31+'NSW Oct 2023'!O31),0,IF(($C$5*F37/'NSW Oct 2023'!AR31-'NSW Oct 2023'!L31+'NSW Oct 2023'!M31+'NSW Oct 2023'!N31+'NSW Oct 2023'!O31)&lt;=('NSW Oct 2023'!L31+'NSW Oct 2023'!M31+'NSW Oct 2023'!N31+'NSW Oct 2023'!O31+'NSW Oct 2023'!P31),(($C$5*F37/'NSW Oct 2023'!AR31-('NSW Oct 2023'!L31+'NSW Oct 2023'!M31+'NSW Oct 2023'!N31+'NSW Oct 2023'!O31))*'NSW Oct 2023'!AG31/100)*'NSW Oct 2023'!AR31,('NSW Oct 2023'!P31*'NSW Oct 2023'!AG31/100)*'NSW Oct 2023'!AR31)),0)</f>
        <v>0</v>
      </c>
      <c r="R37" s="155">
        <f>IF(AND('NSW Oct 2023'!P31&gt;0,'NSW Oct 2023'!O31&gt;0),IF(($C$5*F37/'NSW Oct 2023'!AR31&lt;SUM('NSW Oct 2023'!L31:P31)),(0),($C$5*F37/'NSW Oct 2023'!AR31-SUM('NSW Oct 2023'!L31:P31))*'NSW Oct 2023'!AB31/100)* 'NSW Oct 2023'!AR31,IF(AND('NSW Oct 2023'!O31&gt;0,'NSW Oct 2023'!P31=""),IF(($C$5*F37/'NSW Oct 2023'!AR31&lt; SUM('NSW Oct 2023'!L31:O31)),(0),($C$5*F37/'NSW Oct 2023'!AR31-SUM('NSW Oct 2023'!L31:O31))*'NSW Oct 2023'!AG31/100)* 'NSW Oct 2023'!AR31,IF(AND('NSW Oct 2023'!N31&gt;0,'NSW Oct 2023'!O31=""),IF(($C$5*F37/'NSW Oct 2023'!AR31&lt; SUM('NSW Oct 2023'!L31:N31)),(0),($C$5*F37/'NSW Oct 2023'!AR31-SUM('NSW Oct 2023'!L31:N31))*'NSW Oct 2023'!AF31/100)* 'NSW Oct 2023'!AR31,IF(AND('NSW Oct 2023'!M31&gt;0,'NSW Oct 2023'!N31=""),IF(($C$5*F37/'NSW Oct 2023'!AR31&lt;'NSW Oct 2023'!M31+'NSW Oct 2023'!L31),(0),(($C$5*F37/'NSW Oct 2023'!AR31-('NSW Oct 2023'!M31+'NSW Oct 2023'!L31))*'NSW Oct 2023'!AE31/100))*'NSW Oct 2023'!AR31,IF(AND('NSW Oct 2023'!L31&gt;0,'NSW Oct 2023'!M31=""&gt;0),IF(($C$5*F37/'NSW Oct 2023'!AR31&lt;'NSW Oct 2023'!L31),(0),($C$5*F37/'NSW Oct 2023'!AR31-'NSW Oct 2023'!L31)*'NSW Oct 2023'!AD31/100)*'NSW Oct 2023'!AR31,0)))))</f>
        <v>1147.7892727272726</v>
      </c>
      <c r="S37" s="273">
        <f t="shared" ref="S37" si="15">SUM(G37:R37)</f>
        <v>2850.8</v>
      </c>
      <c r="T37" s="268">
        <f t="shared" si="5"/>
        <v>3211.7518181818182</v>
      </c>
      <c r="U37" s="151">
        <f t="shared" si="6"/>
        <v>3532.9270000000001</v>
      </c>
      <c r="V37" s="154">
        <f>'NSW Oct 2023'!AT31</f>
        <v>0</v>
      </c>
      <c r="W37" s="154">
        <f>'NSW Oct 2023'!AU31</f>
        <v>0</v>
      </c>
      <c r="X37" s="154">
        <f>'NSW Oct 2023'!AV31</f>
        <v>0</v>
      </c>
      <c r="Y37" s="154">
        <f>'NSW Oct 2023'!AW31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3211.7518181818182</v>
      </c>
      <c r="AC37" s="268">
        <f t="shared" si="1"/>
        <v>3211.7518181818182</v>
      </c>
      <c r="AD37" s="151">
        <f t="shared" si="13"/>
        <v>3532.9270000000001</v>
      </c>
      <c r="AE37" s="407">
        <f t="shared" si="13"/>
        <v>3532.9270000000001</v>
      </c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s="261" customFormat="1" ht="23" customHeight="1" thickTop="1">
      <c r="A38" s="416" t="str">
        <f>'NSW Oct 2023'!D32</f>
        <v>AGN Tumut</v>
      </c>
      <c r="B38" s="130" t="str">
        <f>'NSW Oct 2023'!F32</f>
        <v>Origin Energy</v>
      </c>
      <c r="C38" s="83" t="str">
        <f>'NSW Oct 2023'!G32</f>
        <v>Business Go Variable</v>
      </c>
      <c r="D38" s="136">
        <f>365*'NSW Oct 2023'!H32/100</f>
        <v>313.53499999999997</v>
      </c>
      <c r="E38" s="264">
        <f>IF('NSW Oct 2023'!AQ32=3,0.5,IF('NSW Oct 2023'!AQ32=2,0.33,0))</f>
        <v>0.5</v>
      </c>
      <c r="F38" s="264">
        <f t="shared" si="3"/>
        <v>0.5</v>
      </c>
      <c r="G38" s="136">
        <f>IF('NSW Oct 2023'!K32="",($C$5*E38/'NSW Oct 2023'!AQ32*'NSW Oct 2023'!W32/100)*'NSW Oct 2023'!AQ32,IF($C$5*E38/'NSW Oct 2023'!AQ32&gt;='NSW Oct 2023'!L32,('NSW Oct 2023'!L32*'NSW Oct 2023'!W32/100)*'NSW Oct 2023'!AQ32,($C$5*E38/'NSW Oct 2023'!AQ32*'NSW Oct 2023'!W32/100)*'NSW Oct 2023'!AQ32))</f>
        <v>1440.9090909090908</v>
      </c>
      <c r="H38" s="136">
        <f>IF(AND('NSW Oct 2023'!L32&gt;0,'NSW Oct 2023'!M32&gt;0),IF($C$5*E38/'NSW Oct 2023'!AQ32&lt;'NSW Oct 2023'!L32,0,IF(($C$5*E38/'NSW Oct 2023'!AQ32-'NSW Oct 2023'!L32)&lt;=('NSW Oct 2023'!M32+'NSW Oct 2023'!L32),((($C$5*E38/'NSW Oct 2023'!AQ32-'NSW Oct 2023'!L32)*'NSW Oct 2023'!X32/100))*'NSW Oct 2023'!AQ32,((('NSW Oct 2023'!M32)*'NSW Oct 2023'!X32/100)*'NSW Oct 2023'!AQ32))),0)</f>
        <v>0</v>
      </c>
      <c r="I38" s="136">
        <f>IF(AND('NSW Oct 2023'!M32&gt;0,'NSW Oct 2023'!N32&gt;0),IF($C$5*E38/'NSW Oct 2023'!AQ32&lt;('NSW Oct 2023'!L32+'NSW Oct 2023'!M32),0,IF(($C$5*E38/'NSW Oct 2023'!AQ32-'NSW Oct 2023'!L32+'NSW Oct 2023'!M32)&lt;=('NSW Oct 2023'!L32+'NSW Oct 2023'!M32+'NSW Oct 2023'!N32),((($C$5*E38/'NSW Oct 2023'!AQ32-('NSW Oct 2023'!L32+'NSW Oct 2023'!M32))*'NSW Oct 2023'!Y32/100))*'NSW Oct 2023'!AQ32,('NSW Oct 2023'!N32*'NSW Oct 2023'!Y32/100)* 'NSW Oct 2023'!AQ32)),0)</f>
        <v>0</v>
      </c>
      <c r="J38" s="136">
        <f>IF(AND('NSW Oct 2023'!N32&gt;0,'NSW Oct 2023'!O32&gt;0),IF($C$5*E38/'NSW Oct 2023'!AQ32&lt;('NSW Oct 2023'!L32+'NSW Oct 2023'!M32+'NSW Oct 2023'!N32),0,IF(($C$5*E38/'NSW Oct 2023'!AQ32-'NSW Oct 2023'!L32+'NSW Oct 2023'!M32+'NSW Oct 2023'!N32)&lt;=('NSW Oct 2023'!L32+'NSW Oct 2023'!M32+'NSW Oct 2023'!N32+'NSW Oct 2023'!O32),(($C$5*E38/'NSW Oct 2023'!AQ32-('NSW Oct 2023'!L32+'NSW Oct 2023'!M32+'NSW Oct 2023'!N32))*'NSW Oct 2023'!Z32/100)*'NSW Oct 2023'!AQ32,('NSW Oct 2023'!O32*'NSW Oct 2023'!Z32/100)*'NSW Oct 2023'!AQ32)),0)</f>
        <v>0</v>
      </c>
      <c r="K38" s="136">
        <f>IF(AND('NSW Oct 2023'!O32&gt;0,'NSW Oct 2023'!P32&gt;0),IF($C$5*E38/'NSW Oct 2023'!AQ32&lt;('NSW Oct 2023'!L32+'NSW Oct 2023'!M32+'NSW Oct 2023'!N32+'NSW Oct 2023'!O32),0,IF(($C$5*E38/'NSW Oct 2023'!AQ32-'NSW Oct 2023'!L32+'NSW Oct 2023'!M32+'NSW Oct 2023'!N32+'NSW Oct 2023'!O32)&lt;=('NSW Oct 2023'!L32+'NSW Oct 2023'!M32+'NSW Oct 2023'!N32+'NSW Oct 2023'!O32+'NSW Oct 2023'!P32),(($C$5*E38/'NSW Oct 2023'!AQ32-('NSW Oct 2023'!L32+'NSW Oct 2023'!M32+'NSW Oct 2023'!N32+'NSW Oct 2023'!O32))*'NSW Oct 2023'!AA32/100)*'NSW Oct 2023'!AQ32,('NSW Oct 2023'!P32*'NSW Oct 2023'!AA32/100)*'NSW Oct 2023'!AQ32)),0)</f>
        <v>0</v>
      </c>
      <c r="L38" s="136">
        <f>IF(AND('NSW Oct 2023'!P32&gt;0,'NSW Oct 2023'!O32&gt;0),IF(($C$5*E38/'NSW Oct 2023'!AQ32&lt;SUM('NSW Oct 2023'!L32:P32)),(0),($C$5*E38/'NSW Oct 2023'!AQ32-SUM('NSW Oct 2023'!L32:P32))*'NSW Oct 2023'!AB32/100)* 'NSW Oct 2023'!AQ32,IF(AND('NSW Oct 2023'!O32&gt;0,'NSW Oct 2023'!P32=""),IF(($C$5*E38/'NSW Oct 2023'!AQ32&lt; SUM('NSW Oct 2023'!L32:O32)),(0),($C$5*E38/'NSW Oct 2023'!AQ32-SUM('NSW Oct 2023'!L32:O32))*'NSW Oct 2023'!AA32/100)* 'NSW Oct 2023'!AQ32,IF(AND('NSW Oct 2023'!N32&gt;0,'NSW Oct 2023'!O32=""),IF(($C$5*E38/'NSW Oct 2023'!AQ32&lt; SUM('NSW Oct 2023'!L32:N32)),(0),($C$5*E38/'NSW Oct 2023'!AQ32-SUM('NSW Oct 2023'!L32:N32))*'NSW Oct 2023'!Z32/100)* 'NSW Oct 2023'!AQ32,IF(AND('NSW Oct 2023'!M32&gt;0,'NSW Oct 2023'!N32=""),IF(($C$5*E38/'NSW Oct 2023'!AQ32&lt;'NSW Oct 2023'!M32+'NSW Oct 2023'!L32),(0),(($C$5*E38/'NSW Oct 2023'!AQ32-('NSW Oct 2023'!M32+'NSW Oct 2023'!L32))*'NSW Oct 2023'!Y32/100))*'NSW Oct 2023'!AQ32,IF(AND('NSW Oct 2023'!L32&gt;0,'NSW Oct 2023'!M32=""&gt;0),IF(($C$5*E38/'NSW Oct 2023'!AQ32&lt;'NSW Oct 2023'!L32),(0),($C$5*E38/'NSW Oct 2023'!AQ32-'NSW Oct 2023'!L32)*'NSW Oct 2023'!X32/100)*'NSW Oct 2023'!AQ32,0)))))</f>
        <v>0</v>
      </c>
      <c r="M38" s="136">
        <f>IF('NSW Oct 2023'!K32="",($C$5*F38/'NSW Oct 2023'!AR32*'NSW Oct 2023'!AC32/100)*'NSW Oct 2023'!AR32,IF($C$5*F38/'NSW Oct 2023'!AR32&gt;='NSW Oct 2023'!L32,('NSW Oct 2023'!L32*'NSW Oct 2023'!AC32/100)*'NSW Oct 2023'!AR32,($C$5*F38/'NSW Oct 2023'!AR32*'NSW Oct 2023'!AC32/100)*'NSW Oct 2023'!AR32))</f>
        <v>1440.9090909090908</v>
      </c>
      <c r="N38" s="136">
        <f>IF(AND('NSW Oct 2023'!L32&gt;0,'NSW Oct 2023'!M32&gt;0),IF($C$5*F38/'NSW Oct 2023'!AR32&lt;'NSW Oct 2023'!L32,0,IF(($C$5*F38/'NSW Oct 2023'!AR32-'NSW Oct 2023'!L32)&lt;=('NSW Oct 2023'!M32+'NSW Oct 2023'!L32),((($C$5*F38/'NSW Oct 2023'!AR32-'NSW Oct 2023'!L32)*'NSW Oct 2023'!AD32/100))*'NSW Oct 2023'!AR32,((('NSW Oct 2023'!M32)*'NSW Oct 2023'!AD32/100)*'NSW Oct 2023'!AR32))),0)</f>
        <v>0</v>
      </c>
      <c r="O38" s="136">
        <f>IF(AND('NSW Oct 2023'!M32&gt;0,'NSW Oct 2023'!N32&gt;0),IF($C$5*F38/'NSW Oct 2023'!AR32&lt;('NSW Oct 2023'!L32+'NSW Oct 2023'!M32),0,IF(($C$5*F38/'NSW Oct 2023'!AR32-'NSW Oct 2023'!L32+'NSW Oct 2023'!M32)&lt;=('NSW Oct 2023'!L32+'NSW Oct 2023'!M32+'NSW Oct 2023'!N32),((($C$5*F38/'NSW Oct 2023'!AR32-('NSW Oct 2023'!L32+'NSW Oct 2023'!M32))*'NSW Oct 2023'!AE32/100))*'NSW Oct 2023'!AR32,('NSW Oct 2023'!N32*'NSW Oct 2023'!AE32/100)*'NSW Oct 2023'!AR32)),0)</f>
        <v>0</v>
      </c>
      <c r="P38" s="136">
        <f>IF(AND('NSW Oct 2023'!N32&gt;0,'NSW Oct 2023'!O32&gt;0),IF($C$5*F38/'NSW Oct 2023'!AR32&lt;('NSW Oct 2023'!L32+'NSW Oct 2023'!M32+'NSW Oct 2023'!N32),0,IF(($C$5*F38/'NSW Oct 2023'!AR32-'NSW Oct 2023'!L32+'NSW Oct 2023'!M32+'NSW Oct 2023'!N32)&lt;=('NSW Oct 2023'!L32+'NSW Oct 2023'!M32+'NSW Oct 2023'!N32+'NSW Oct 2023'!O32),(($C$5*F38/'NSW Oct 2023'!AR32-('NSW Oct 2023'!L32+'NSW Oct 2023'!M32+'NSW Oct 2023'!N32))*'NSW Oct 2023'!AF32/100)*'NSW Oct 2023'!AR32,('NSW Oct 2023'!O32*'NSW Oct 2023'!AF32/100)*'NSW Oct 2023'!AR32)),0)</f>
        <v>0</v>
      </c>
      <c r="Q38" s="136">
        <f>IF(AND('NSW Oct 2023'!P32&gt;0,'NSW Oct 2023'!P32&gt;0),IF($C$5*F38/'NSW Oct 2023'!AR32&lt;('NSW Oct 2023'!L32+'NSW Oct 2023'!M32+'NSW Oct 2023'!N32+'NSW Oct 2023'!O32),0,IF(($C$5*F38/'NSW Oct 2023'!AR32-'NSW Oct 2023'!L32+'NSW Oct 2023'!M32+'NSW Oct 2023'!N32+'NSW Oct 2023'!O32)&lt;=('NSW Oct 2023'!L32+'NSW Oct 2023'!M32+'NSW Oct 2023'!N32+'NSW Oct 2023'!O32+'NSW Oct 2023'!P32),(($C$5*F38/'NSW Oct 2023'!AR32-('NSW Oct 2023'!L32+'NSW Oct 2023'!M32+'NSW Oct 2023'!N32+'NSW Oct 2023'!O32))*'NSW Oct 2023'!AG32/100)*'NSW Oct 2023'!AR32,('NSW Oct 2023'!P32*'NSW Oct 2023'!AG32/100)*'NSW Oct 2023'!AR32)),0)</f>
        <v>0</v>
      </c>
      <c r="R38" s="136">
        <f>IF(AND('NSW Oct 2023'!P32&gt;0,'NSW Oct 2023'!O32&gt;0),IF(($C$5*F38/'NSW Oct 2023'!AR32&lt;SUM('NSW Oct 2023'!L32:P32)),(0),($C$5*F38/'NSW Oct 2023'!AR32-SUM('NSW Oct 2023'!L32:P32))*'NSW Oct 2023'!AB32/100)* 'NSW Oct 2023'!AR32,IF(AND('NSW Oct 2023'!O32&gt;0,'NSW Oct 2023'!P32=""),IF(($C$5*F38/'NSW Oct 2023'!AR32&lt; SUM('NSW Oct 2023'!L32:O32)),(0),($C$5*F38/'NSW Oct 2023'!AR32-SUM('NSW Oct 2023'!L32:O32))*'NSW Oct 2023'!AG32/100)* 'NSW Oct 2023'!AR32,IF(AND('NSW Oct 2023'!N32&gt;0,'NSW Oct 2023'!O32=""),IF(($C$5*F38/'NSW Oct 2023'!AR32&lt; SUM('NSW Oct 2023'!L32:N32)),(0),($C$5*F38/'NSW Oct 2023'!AR32-SUM('NSW Oct 2023'!L32:N32))*'NSW Oct 2023'!AF32/100)* 'NSW Oct 2023'!AR32,IF(AND('NSW Oct 2023'!M32&gt;0,'NSW Oct 2023'!N32=""),IF(($C$5*F38/'NSW Oct 2023'!AR32&lt;'NSW Oct 2023'!M32+'NSW Oct 2023'!L32),(0),(($C$5*F38/'NSW Oct 2023'!AR32-('NSW Oct 2023'!M32+'NSW Oct 2023'!L32))*'NSW Oct 2023'!AE32/100))*'NSW Oct 2023'!AR32,IF(AND('NSW Oct 2023'!L32&gt;0,'NSW Oct 2023'!M32=""&gt;0),IF(($C$5*F38/'NSW Oct 2023'!AR32&lt;'NSW Oct 2023'!L32),(0),($C$5*F38/'NSW Oct 2023'!AR32-'NSW Oct 2023'!L32)*'NSW Oct 2023'!AD32/100)*'NSW Oct 2023'!AR32,0)))))</f>
        <v>0</v>
      </c>
      <c r="S38" s="234">
        <f t="shared" si="4"/>
        <v>2881.8181818181815</v>
      </c>
      <c r="T38" s="243">
        <f t="shared" si="5"/>
        <v>3195.3531818181814</v>
      </c>
      <c r="U38" s="132">
        <f t="shared" si="6"/>
        <v>3514.8885</v>
      </c>
      <c r="V38" s="83">
        <f>'NSW Oct 2023'!AT32</f>
        <v>0</v>
      </c>
      <c r="W38" s="83">
        <f>'NSW Oct 2023'!AU32</f>
        <v>0</v>
      </c>
      <c r="X38" s="83">
        <f>'NSW Oct 2023'!AV32</f>
        <v>0</v>
      </c>
      <c r="Y38" s="83">
        <f>'NSW Oct 2023'!AW32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3195.3531818181814</v>
      </c>
      <c r="AC38" s="243">
        <f t="shared" si="1"/>
        <v>3195.3531818181814</v>
      </c>
      <c r="AD38" s="132">
        <f t="shared" si="13"/>
        <v>3514.8885</v>
      </c>
      <c r="AE38" s="406">
        <f t="shared" si="13"/>
        <v>3514.8885</v>
      </c>
      <c r="AF38" s="411"/>
      <c r="AG38" s="411"/>
      <c r="AH38" s="411"/>
      <c r="AI38" s="411"/>
      <c r="AJ38" s="411"/>
      <c r="AK38" s="411"/>
      <c r="AL38" s="411"/>
      <c r="AM38" s="411"/>
      <c r="AN38" s="411"/>
      <c r="AO38" s="411"/>
      <c r="AP38" s="411"/>
      <c r="AQ38" s="411"/>
      <c r="AR38"/>
      <c r="AS38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</row>
    <row r="39" spans="1:146" s="261" customFormat="1" ht="23" customHeight="1" thickBot="1">
      <c r="A39" s="418"/>
      <c r="B39" s="150" t="str">
        <f>'NSW Oct 2023'!F33</f>
        <v>Red Energy</v>
      </c>
      <c r="C39" s="154" t="str">
        <f>'NSW Oct 2023'!G33</f>
        <v xml:space="preserve">Business Saver </v>
      </c>
      <c r="D39" s="155">
        <f>365*'NSW Oct 2023'!H33/100</f>
        <v>344.99136363636359</v>
      </c>
      <c r="E39" s="265">
        <f>IF('NSW Oct 2023'!AQ33=3,0.5,IF('NSW Oct 2023'!AQ33=2,0.33,0))</f>
        <v>0.5</v>
      </c>
      <c r="F39" s="265">
        <f t="shared" si="3"/>
        <v>0.5</v>
      </c>
      <c r="G39" s="155">
        <f>IF('NSW Oct 2023'!K33="",($C$5*E39/'NSW Oct 2023'!AQ33*'NSW Oct 2023'!W33/100)*'NSW Oct 2023'!AQ33,IF($C$5*E39/'NSW Oct 2023'!AQ33&gt;='NSW Oct 2023'!L33,('NSW Oct 2023'!L33*'NSW Oct 2023'!W33/100)*'NSW Oct 2023'!AQ33,($C$5*E39/'NSW Oct 2023'!AQ33*'NSW Oct 2023'!W33/100)*'NSW Oct 2023'!AQ33))</f>
        <v>1350.0000000000002</v>
      </c>
      <c r="H39" s="155">
        <f>IF(AND('NSW Oct 2023'!L33&gt;0,'NSW Oct 2023'!M33&gt;0),IF($C$5*E39/'NSW Oct 2023'!AQ33&lt;'NSW Oct 2023'!L33,0,IF(($C$5*E39/'NSW Oct 2023'!AQ33-'NSW Oct 2023'!L33)&lt;=('NSW Oct 2023'!M33+'NSW Oct 2023'!L33),((($C$5*E39/'NSW Oct 2023'!AQ33-'NSW Oct 2023'!L33)*'NSW Oct 2023'!X33/100))*'NSW Oct 2023'!AQ33,((('NSW Oct 2023'!M33)*'NSW Oct 2023'!X33/100)*'NSW Oct 2023'!AQ33))),0)</f>
        <v>0</v>
      </c>
      <c r="I39" s="155">
        <f>IF(AND('NSW Oct 2023'!M33&gt;0,'NSW Oct 2023'!N33&gt;0),IF($C$5*E39/'NSW Oct 2023'!AQ33&lt;('NSW Oct 2023'!L33+'NSW Oct 2023'!M33),0,IF(($C$5*E39/'NSW Oct 2023'!AQ33-'NSW Oct 2023'!L33+'NSW Oct 2023'!M33)&lt;=('NSW Oct 2023'!L33+'NSW Oct 2023'!M33+'NSW Oct 2023'!N33),((($C$5*E39/'NSW Oct 2023'!AQ33-('NSW Oct 2023'!L33+'NSW Oct 2023'!M33))*'NSW Oct 2023'!Y33/100))*'NSW Oct 2023'!AQ33,('NSW Oct 2023'!N33*'NSW Oct 2023'!Y33/100)* 'NSW Oct 2023'!AQ33)),0)</f>
        <v>0</v>
      </c>
      <c r="J39" s="155">
        <f>IF(AND('NSW Oct 2023'!N33&gt;0,'NSW Oct 2023'!O33&gt;0),IF($C$5*E39/'NSW Oct 2023'!AQ33&lt;('NSW Oct 2023'!L33+'NSW Oct 2023'!M33+'NSW Oct 2023'!N33),0,IF(($C$5*E39/'NSW Oct 2023'!AQ33-'NSW Oct 2023'!L33+'NSW Oct 2023'!M33+'NSW Oct 2023'!N33)&lt;=('NSW Oct 2023'!L33+'NSW Oct 2023'!M33+'NSW Oct 2023'!N33+'NSW Oct 2023'!O33),(($C$5*E39/'NSW Oct 2023'!AQ33-('NSW Oct 2023'!L33+'NSW Oct 2023'!M33+'NSW Oct 2023'!N33))*'NSW Oct 2023'!Z33/100)*'NSW Oct 2023'!AQ33,('NSW Oct 2023'!O33*'NSW Oct 2023'!Z33/100)*'NSW Oct 2023'!AQ33)),0)</f>
        <v>0</v>
      </c>
      <c r="K39" s="155">
        <f>IF(AND('NSW Oct 2023'!O33&gt;0,'NSW Oct 2023'!P33&gt;0),IF($C$5*E39/'NSW Oct 2023'!AQ33&lt;('NSW Oct 2023'!L33+'NSW Oct 2023'!M33+'NSW Oct 2023'!N33+'NSW Oct 2023'!O33),0,IF(($C$5*E39/'NSW Oct 2023'!AQ33-'NSW Oct 2023'!L33+'NSW Oct 2023'!M33+'NSW Oct 2023'!N33+'NSW Oct 2023'!O33)&lt;=('NSW Oct 2023'!L33+'NSW Oct 2023'!M33+'NSW Oct 2023'!N33+'NSW Oct 2023'!O33+'NSW Oct 2023'!P33),(($C$5*E39/'NSW Oct 2023'!AQ33-('NSW Oct 2023'!L33+'NSW Oct 2023'!M33+'NSW Oct 2023'!N33+'NSW Oct 2023'!O33))*'NSW Oct 2023'!AA33/100)*'NSW Oct 2023'!AQ33,('NSW Oct 2023'!P33*'NSW Oct 2023'!AA33/100)*'NSW Oct 2023'!AQ33)),0)</f>
        <v>0</v>
      </c>
      <c r="L39" s="155">
        <f>IF(AND('NSW Oct 2023'!P33&gt;0,'NSW Oct 2023'!O33&gt;0),IF(($C$5*E39/'NSW Oct 2023'!AQ33&lt;SUM('NSW Oct 2023'!L33:P33)),(0),($C$5*E39/'NSW Oct 2023'!AQ33-SUM('NSW Oct 2023'!L33:P33))*'NSW Oct 2023'!AB33/100)* 'NSW Oct 2023'!AQ33,IF(AND('NSW Oct 2023'!O33&gt;0,'NSW Oct 2023'!P33=""),IF(($C$5*E39/'NSW Oct 2023'!AQ33&lt; SUM('NSW Oct 2023'!L33:O33)),(0),($C$5*E39/'NSW Oct 2023'!AQ33-SUM('NSW Oct 2023'!L33:O33))*'NSW Oct 2023'!AA33/100)* 'NSW Oct 2023'!AQ33,IF(AND('NSW Oct 2023'!N33&gt;0,'NSW Oct 2023'!O33=""),IF(($C$5*E39/'NSW Oct 2023'!AQ33&lt; SUM('NSW Oct 2023'!L33:N33)),(0),($C$5*E39/'NSW Oct 2023'!AQ33-SUM('NSW Oct 2023'!L33:N33))*'NSW Oct 2023'!Z33/100)* 'NSW Oct 2023'!AQ33,IF(AND('NSW Oct 2023'!M33&gt;0,'NSW Oct 2023'!N33=""),IF(($C$5*E39/'NSW Oct 2023'!AQ33&lt;'NSW Oct 2023'!M33+'NSW Oct 2023'!L33),(0),(($C$5*E39/'NSW Oct 2023'!AQ33-('NSW Oct 2023'!M33+'NSW Oct 2023'!L33))*'NSW Oct 2023'!Y33/100))*'NSW Oct 2023'!AQ33,IF(AND('NSW Oct 2023'!L33&gt;0,'NSW Oct 2023'!M33=""&gt;0),IF(($C$5*E39/'NSW Oct 2023'!AQ33&lt;'NSW Oct 2023'!L33),(0),($C$5*E39/'NSW Oct 2023'!AQ33-'NSW Oct 2023'!L33)*'NSW Oct 2023'!X33/100)*'NSW Oct 2023'!AQ33,0)))))</f>
        <v>0</v>
      </c>
      <c r="M39" s="155">
        <f>IF('NSW Oct 2023'!K33="",($C$5*F39/'NSW Oct 2023'!AR33*'NSW Oct 2023'!AC33/100)*'NSW Oct 2023'!AR33,IF($C$5*F39/'NSW Oct 2023'!AR33&gt;='NSW Oct 2023'!L33,('NSW Oct 2023'!L33*'NSW Oct 2023'!AC33/100)*'NSW Oct 2023'!AR33,($C$5*F39/'NSW Oct 2023'!AR33*'NSW Oct 2023'!AC33/100)*'NSW Oct 2023'!AR33))</f>
        <v>1350.0000000000002</v>
      </c>
      <c r="N39" s="155">
        <f>IF(AND('NSW Oct 2023'!L33&gt;0,'NSW Oct 2023'!M33&gt;0),IF($C$5*F39/'NSW Oct 2023'!AR33&lt;'NSW Oct 2023'!L33,0,IF(($C$5*F39/'NSW Oct 2023'!AR33-'NSW Oct 2023'!L33)&lt;=('NSW Oct 2023'!M33+'NSW Oct 2023'!L33),((($C$5*F39/'NSW Oct 2023'!AR33-'NSW Oct 2023'!L33)*'NSW Oct 2023'!AD33/100))*'NSW Oct 2023'!AR33,((('NSW Oct 2023'!M33)*'NSW Oct 2023'!AD33/100)*'NSW Oct 2023'!AR33))),0)</f>
        <v>0</v>
      </c>
      <c r="O39" s="155">
        <f>IF(AND('NSW Oct 2023'!M33&gt;0,'NSW Oct 2023'!N33&gt;0),IF($C$5*F39/'NSW Oct 2023'!AR33&lt;('NSW Oct 2023'!L33+'NSW Oct 2023'!M33),0,IF(($C$5*F39/'NSW Oct 2023'!AR33-'NSW Oct 2023'!L33+'NSW Oct 2023'!M33)&lt;=('NSW Oct 2023'!L33+'NSW Oct 2023'!M33+'NSW Oct 2023'!N33),((($C$5*F39/'NSW Oct 2023'!AR33-('NSW Oct 2023'!L33+'NSW Oct 2023'!M33))*'NSW Oct 2023'!AE33/100))*'NSW Oct 2023'!AR33,('NSW Oct 2023'!N33*'NSW Oct 2023'!AE33/100)*'NSW Oct 2023'!AR33)),0)</f>
        <v>0</v>
      </c>
      <c r="P39" s="155">
        <f>IF(AND('NSW Oct 2023'!N33&gt;0,'NSW Oct 2023'!O33&gt;0),IF($C$5*F39/'NSW Oct 2023'!AR33&lt;('NSW Oct 2023'!L33+'NSW Oct 2023'!M33+'NSW Oct 2023'!N33),0,IF(($C$5*F39/'NSW Oct 2023'!AR33-'NSW Oct 2023'!L33+'NSW Oct 2023'!M33+'NSW Oct 2023'!N33)&lt;=('NSW Oct 2023'!L33+'NSW Oct 2023'!M33+'NSW Oct 2023'!N33+'NSW Oct 2023'!O33),(($C$5*F39/'NSW Oct 2023'!AR33-('NSW Oct 2023'!L33+'NSW Oct 2023'!M33+'NSW Oct 2023'!N33))*'NSW Oct 2023'!AF33/100)*'NSW Oct 2023'!AR33,('NSW Oct 2023'!O33*'NSW Oct 2023'!AF33/100)*'NSW Oct 2023'!AR33)),0)</f>
        <v>0</v>
      </c>
      <c r="Q39" s="155">
        <f>IF(AND('NSW Oct 2023'!P33&gt;0,'NSW Oct 2023'!P33&gt;0),IF($C$5*F39/'NSW Oct 2023'!AR33&lt;('NSW Oct 2023'!L33+'NSW Oct 2023'!M33+'NSW Oct 2023'!N33+'NSW Oct 2023'!O33),0,IF(($C$5*F39/'NSW Oct 2023'!AR33-'NSW Oct 2023'!L33+'NSW Oct 2023'!M33+'NSW Oct 2023'!N33+'NSW Oct 2023'!O33)&lt;=('NSW Oct 2023'!L33+'NSW Oct 2023'!M33+'NSW Oct 2023'!N33+'NSW Oct 2023'!O33+'NSW Oct 2023'!P33),(($C$5*F39/'NSW Oct 2023'!AR33-('NSW Oct 2023'!L33+'NSW Oct 2023'!M33+'NSW Oct 2023'!N33+'NSW Oct 2023'!O33))*'NSW Oct 2023'!AG33/100)*'NSW Oct 2023'!AR33,('NSW Oct 2023'!P33*'NSW Oct 2023'!AG33/100)*'NSW Oct 2023'!AR33)),0)</f>
        <v>0</v>
      </c>
      <c r="R39" s="155">
        <f>IF(AND('NSW Oct 2023'!P33&gt;0,'NSW Oct 2023'!O33&gt;0),IF(($C$5*F39/'NSW Oct 2023'!AR33&lt;SUM('NSW Oct 2023'!L33:P33)),(0),($C$5*F39/'NSW Oct 2023'!AR33-SUM('NSW Oct 2023'!L33:P33))*'NSW Oct 2023'!AB33/100)* 'NSW Oct 2023'!AR33,IF(AND('NSW Oct 2023'!O33&gt;0,'NSW Oct 2023'!P33=""),IF(($C$5*F39/'NSW Oct 2023'!AR33&lt; SUM('NSW Oct 2023'!L33:O33)),(0),($C$5*F39/'NSW Oct 2023'!AR33-SUM('NSW Oct 2023'!L33:O33))*'NSW Oct 2023'!AG33/100)* 'NSW Oct 2023'!AR33,IF(AND('NSW Oct 2023'!N33&gt;0,'NSW Oct 2023'!O33=""),IF(($C$5*F39/'NSW Oct 2023'!AR33&lt; SUM('NSW Oct 2023'!L33:N33)),(0),($C$5*F39/'NSW Oct 2023'!AR33-SUM('NSW Oct 2023'!L33:N33))*'NSW Oct 2023'!AF33/100)* 'NSW Oct 2023'!AR33,IF(AND('NSW Oct 2023'!M33&gt;0,'NSW Oct 2023'!N33=""),IF(($C$5*F39/'NSW Oct 2023'!AR33&lt;'NSW Oct 2023'!M33+'NSW Oct 2023'!L33),(0),(($C$5*F39/'NSW Oct 2023'!AR33-('NSW Oct 2023'!M33+'NSW Oct 2023'!L33))*'NSW Oct 2023'!AE33/100))*'NSW Oct 2023'!AR33,IF(AND('NSW Oct 2023'!L33&gt;0,'NSW Oct 2023'!M33=""&gt;0),IF(($C$5*F39/'NSW Oct 2023'!AR33&lt;'NSW Oct 2023'!L33),(0),($C$5*F39/'NSW Oct 2023'!AR33-'NSW Oct 2023'!L33)*'NSW Oct 2023'!AD33/100)*'NSW Oct 2023'!AR33,0)))))</f>
        <v>0</v>
      </c>
      <c r="S39" s="273">
        <f t="shared" si="4"/>
        <v>2700.0000000000005</v>
      </c>
      <c r="T39" s="268">
        <f t="shared" si="5"/>
        <v>3044.991363636364</v>
      </c>
      <c r="U39" s="151">
        <f t="shared" si="6"/>
        <v>3349.4905000000008</v>
      </c>
      <c r="V39" s="154">
        <f>'NSW Oct 2023'!AT33</f>
        <v>0</v>
      </c>
      <c r="W39" s="154">
        <f>'NSW Oct 2023'!AU33</f>
        <v>0</v>
      </c>
      <c r="X39" s="154">
        <f>'NSW Oct 2023'!AV33</f>
        <v>0</v>
      </c>
      <c r="Y39" s="154">
        <f>'NSW Oct 2023'!AW33</f>
        <v>0</v>
      </c>
      <c r="Z39" s="268" t="str">
        <f t="shared" si="7"/>
        <v>No discount</v>
      </c>
      <c r="AA39" s="268" t="str">
        <f t="shared" si="8"/>
        <v>Inclusive</v>
      </c>
      <c r="AB39" s="268">
        <f t="shared" si="0"/>
        <v>3044.991363636364</v>
      </c>
      <c r="AC39" s="268">
        <f t="shared" si="1"/>
        <v>3044.991363636364</v>
      </c>
      <c r="AD39" s="151">
        <f t="shared" si="13"/>
        <v>3349.4905000000008</v>
      </c>
      <c r="AE39" s="407">
        <f t="shared" si="13"/>
        <v>3349.4905000000008</v>
      </c>
      <c r="AF39" s="411"/>
      <c r="AG39" s="411"/>
      <c r="AH39" s="411"/>
      <c r="AI39" s="411"/>
      <c r="AJ39" s="411"/>
      <c r="AK39" s="411"/>
      <c r="AL39" s="411"/>
      <c r="AM39" s="411"/>
      <c r="AN39" s="411"/>
      <c r="AO39" s="411"/>
      <c r="AP39" s="411"/>
      <c r="AQ39" s="411"/>
      <c r="AR39"/>
      <c r="AS39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</row>
    <row r="40" spans="1:146" s="261" customFormat="1" ht="23" customHeight="1" thickTop="1">
      <c r="A40" s="419" t="str">
        <f>'NSW Oct 2023'!D34</f>
        <v>AGN Wagga Wagga</v>
      </c>
      <c r="B40" s="130" t="str">
        <f>'NSW Oct 2023'!F34</f>
        <v>Origin Energy</v>
      </c>
      <c r="C40" s="83" t="str">
        <f>'NSW Oct 2023'!G34</f>
        <v>Business Go Variable</v>
      </c>
      <c r="D40" s="136">
        <f>365*'NSW Oct 2023'!H34/100</f>
        <v>399.64181818181817</v>
      </c>
      <c r="E40" s="264">
        <f>IF('NSW Oct 2023'!AQ34=3,0.5,IF('NSW Oct 2023'!AQ34=2,0.33,0))</f>
        <v>0.5</v>
      </c>
      <c r="F40" s="264">
        <f t="shared" si="3"/>
        <v>0.5</v>
      </c>
      <c r="G40" s="136">
        <f>IF('NSW Oct 2023'!K34="",($C$5*E40/'NSW Oct 2023'!AQ34*'NSW Oct 2023'!W34/100)*'NSW Oct 2023'!AQ34,IF($C$5*E40/'NSW Oct 2023'!AQ34&gt;='NSW Oct 2023'!L34,('NSW Oct 2023'!L34*'NSW Oct 2023'!W34/100)*'NSW Oct 2023'!AQ34,($C$5*E40/'NSW Oct 2023'!AQ34*'NSW Oct 2023'!W34/100)*'NSW Oct 2023'!AQ34))</f>
        <v>1145.4545454545453</v>
      </c>
      <c r="H40" s="136">
        <f>IF(AND('NSW Oct 2023'!L34&gt;0,'NSW Oct 2023'!M34&gt;0),IF($C$5*E40/'NSW Oct 2023'!AQ34&lt;'NSW Oct 2023'!L34,0,IF(($C$5*E40/'NSW Oct 2023'!AQ34-'NSW Oct 2023'!L34)&lt;=('NSW Oct 2023'!M34+'NSW Oct 2023'!L34),((($C$5*E40/'NSW Oct 2023'!AQ34-'NSW Oct 2023'!L34)*'NSW Oct 2023'!X34/100))*'NSW Oct 2023'!AQ34,((('NSW Oct 2023'!M34)*'NSW Oct 2023'!X34/100)*'NSW Oct 2023'!AQ34))),0)</f>
        <v>0</v>
      </c>
      <c r="I40" s="136">
        <f>IF(AND('NSW Oct 2023'!M34&gt;0,'NSW Oct 2023'!N34&gt;0),IF($C$5*E40/'NSW Oct 2023'!AQ34&lt;('NSW Oct 2023'!L34+'NSW Oct 2023'!M34),0,IF(($C$5*E40/'NSW Oct 2023'!AQ34-'NSW Oct 2023'!L34+'NSW Oct 2023'!M34)&lt;=('NSW Oct 2023'!L34+'NSW Oct 2023'!M34+'NSW Oct 2023'!N34),((($C$5*E40/'NSW Oct 2023'!AQ34-('NSW Oct 2023'!L34+'NSW Oct 2023'!M34))*'NSW Oct 2023'!Y34/100))*'NSW Oct 2023'!AQ34,('NSW Oct 2023'!N34*'NSW Oct 2023'!Y34/100)* 'NSW Oct 2023'!AQ34)),0)</f>
        <v>0</v>
      </c>
      <c r="J40" s="136">
        <f>IF(AND('NSW Oct 2023'!N34&gt;0,'NSW Oct 2023'!O34&gt;0),IF($C$5*E40/'NSW Oct 2023'!AQ34&lt;('NSW Oct 2023'!L34+'NSW Oct 2023'!M34+'NSW Oct 2023'!N34),0,IF(($C$5*E40/'NSW Oct 2023'!AQ34-'NSW Oct 2023'!L34+'NSW Oct 2023'!M34+'NSW Oct 2023'!N34)&lt;=('NSW Oct 2023'!L34+'NSW Oct 2023'!M34+'NSW Oct 2023'!N34+'NSW Oct 2023'!O34),(($C$5*E40/'NSW Oct 2023'!AQ34-('NSW Oct 2023'!L34+'NSW Oct 2023'!M34+'NSW Oct 2023'!N34))*'NSW Oct 2023'!Z34/100)*'NSW Oct 2023'!AQ34,('NSW Oct 2023'!O34*'NSW Oct 2023'!Z34/100)*'NSW Oct 2023'!AQ34)),0)</f>
        <v>0</v>
      </c>
      <c r="K40" s="136">
        <f>IF(AND('NSW Oct 2023'!O34&gt;0,'NSW Oct 2023'!P34&gt;0),IF($C$5*E40/'NSW Oct 2023'!AQ34&lt;('NSW Oct 2023'!L34+'NSW Oct 2023'!M34+'NSW Oct 2023'!N34+'NSW Oct 2023'!O34),0,IF(($C$5*E40/'NSW Oct 2023'!AQ34-'NSW Oct 2023'!L34+'NSW Oct 2023'!M34+'NSW Oct 2023'!N34+'NSW Oct 2023'!O34)&lt;=('NSW Oct 2023'!L34+'NSW Oct 2023'!M34+'NSW Oct 2023'!N34+'NSW Oct 2023'!O34+'NSW Oct 2023'!P34),(($C$5*E40/'NSW Oct 2023'!AQ34-('NSW Oct 2023'!L34+'NSW Oct 2023'!M34+'NSW Oct 2023'!N34+'NSW Oct 2023'!O34))*'NSW Oct 2023'!AA34/100)*'NSW Oct 2023'!AQ34,('NSW Oct 2023'!P34*'NSW Oct 2023'!AA34/100)*'NSW Oct 2023'!AQ34)),0)</f>
        <v>0</v>
      </c>
      <c r="L40" s="136">
        <f>IF(AND('NSW Oct 2023'!P34&gt;0,'NSW Oct 2023'!O34&gt;0),IF(($C$5*E40/'NSW Oct 2023'!AQ34&lt;SUM('NSW Oct 2023'!L34:P34)),(0),($C$5*E40/'NSW Oct 2023'!AQ34-SUM('NSW Oct 2023'!L34:P34))*'NSW Oct 2023'!AB34/100)* 'NSW Oct 2023'!AQ34,IF(AND('NSW Oct 2023'!O34&gt;0,'NSW Oct 2023'!P34=""),IF(($C$5*E40/'NSW Oct 2023'!AQ34&lt; SUM('NSW Oct 2023'!L34:O34)),(0),($C$5*E40/'NSW Oct 2023'!AQ34-SUM('NSW Oct 2023'!L34:O34))*'NSW Oct 2023'!AA34/100)* 'NSW Oct 2023'!AQ34,IF(AND('NSW Oct 2023'!N34&gt;0,'NSW Oct 2023'!O34=""),IF(($C$5*E40/'NSW Oct 2023'!AQ34&lt; SUM('NSW Oct 2023'!L34:N34)),(0),($C$5*E40/'NSW Oct 2023'!AQ34-SUM('NSW Oct 2023'!L34:N34))*'NSW Oct 2023'!Z34/100)* 'NSW Oct 2023'!AQ34,IF(AND('NSW Oct 2023'!M34&gt;0,'NSW Oct 2023'!N34=""),IF(($C$5*E40/'NSW Oct 2023'!AQ34&lt;'NSW Oct 2023'!M34+'NSW Oct 2023'!L34),(0),(($C$5*E40/'NSW Oct 2023'!AQ34-('NSW Oct 2023'!M34+'NSW Oct 2023'!L34))*'NSW Oct 2023'!Y34/100))*'NSW Oct 2023'!AQ34,IF(AND('NSW Oct 2023'!L34&gt;0,'NSW Oct 2023'!M34=""&gt;0),IF(($C$5*E40/'NSW Oct 2023'!AQ34&lt;'NSW Oct 2023'!L34),(0),($C$5*E40/'NSW Oct 2023'!AQ34-'NSW Oct 2023'!L34)*'NSW Oct 2023'!X34/100)*'NSW Oct 2023'!AQ34,0)))))</f>
        <v>0</v>
      </c>
      <c r="M40" s="136">
        <f>IF('NSW Oct 2023'!K34="",($C$5*F40/'NSW Oct 2023'!AR34*'NSW Oct 2023'!AC34/100)*'NSW Oct 2023'!AR34,IF($C$5*F40/'NSW Oct 2023'!AR34&gt;='NSW Oct 2023'!L34,('NSW Oct 2023'!L34*'NSW Oct 2023'!AC34/100)*'NSW Oct 2023'!AR34,($C$5*F40/'NSW Oct 2023'!AR34*'NSW Oct 2023'!AC34/100)*'NSW Oct 2023'!AR34))</f>
        <v>1145.4545454545453</v>
      </c>
      <c r="N40" s="136">
        <f>IF(AND('NSW Oct 2023'!L34&gt;0,'NSW Oct 2023'!M34&gt;0),IF($C$5*F40/'NSW Oct 2023'!AR34&lt;'NSW Oct 2023'!L34,0,IF(($C$5*F40/'NSW Oct 2023'!AR34-'NSW Oct 2023'!L34)&lt;=('NSW Oct 2023'!M34+'NSW Oct 2023'!L34),((($C$5*F40/'NSW Oct 2023'!AR34-'NSW Oct 2023'!L34)*'NSW Oct 2023'!AD34/100))*'NSW Oct 2023'!AR34,((('NSW Oct 2023'!M34)*'NSW Oct 2023'!AD34/100)*'NSW Oct 2023'!AR34))),0)</f>
        <v>0</v>
      </c>
      <c r="O40" s="136">
        <f>IF(AND('NSW Oct 2023'!M34&gt;0,'NSW Oct 2023'!N34&gt;0),IF($C$5*F40/'NSW Oct 2023'!AR34&lt;('NSW Oct 2023'!L34+'NSW Oct 2023'!M34),0,IF(($C$5*F40/'NSW Oct 2023'!AR34-'NSW Oct 2023'!L34+'NSW Oct 2023'!M34)&lt;=('NSW Oct 2023'!L34+'NSW Oct 2023'!M34+'NSW Oct 2023'!N34),((($C$5*F40/'NSW Oct 2023'!AR34-('NSW Oct 2023'!L34+'NSW Oct 2023'!M34))*'NSW Oct 2023'!AE34/100))*'NSW Oct 2023'!AR34,('NSW Oct 2023'!N34*'NSW Oct 2023'!AE34/100)*'NSW Oct 2023'!AR34)),0)</f>
        <v>0</v>
      </c>
      <c r="P40" s="136">
        <f>IF(AND('NSW Oct 2023'!N34&gt;0,'NSW Oct 2023'!O34&gt;0),IF($C$5*F40/'NSW Oct 2023'!AR34&lt;('NSW Oct 2023'!L34+'NSW Oct 2023'!M34+'NSW Oct 2023'!N34),0,IF(($C$5*F40/'NSW Oct 2023'!AR34-'NSW Oct 2023'!L34+'NSW Oct 2023'!M34+'NSW Oct 2023'!N34)&lt;=('NSW Oct 2023'!L34+'NSW Oct 2023'!M34+'NSW Oct 2023'!N34+'NSW Oct 2023'!O34),(($C$5*F40/'NSW Oct 2023'!AR34-('NSW Oct 2023'!L34+'NSW Oct 2023'!M34+'NSW Oct 2023'!N34))*'NSW Oct 2023'!AF34/100)*'NSW Oct 2023'!AR34,('NSW Oct 2023'!O34*'NSW Oct 2023'!AF34/100)*'NSW Oct 2023'!AR34)),0)</f>
        <v>0</v>
      </c>
      <c r="Q40" s="136">
        <f>IF(AND('NSW Oct 2023'!P34&gt;0,'NSW Oct 2023'!P34&gt;0),IF($C$5*F40/'NSW Oct 2023'!AR34&lt;('NSW Oct 2023'!L34+'NSW Oct 2023'!M34+'NSW Oct 2023'!N34+'NSW Oct 2023'!O34),0,IF(($C$5*F40/'NSW Oct 2023'!AR34-'NSW Oct 2023'!L34+'NSW Oct 2023'!M34+'NSW Oct 2023'!N34+'NSW Oct 2023'!O34)&lt;=('NSW Oct 2023'!L34+'NSW Oct 2023'!M34+'NSW Oct 2023'!N34+'NSW Oct 2023'!O34+'NSW Oct 2023'!P34),(($C$5*F40/'NSW Oct 2023'!AR34-('NSW Oct 2023'!L34+'NSW Oct 2023'!M34+'NSW Oct 2023'!N34+'NSW Oct 2023'!O34))*'NSW Oct 2023'!AG34/100)*'NSW Oct 2023'!AR34,('NSW Oct 2023'!P34*'NSW Oct 2023'!AG34/100)*'NSW Oct 2023'!AR34)),0)</f>
        <v>0</v>
      </c>
      <c r="R40" s="136">
        <f>IF(AND('NSW Oct 2023'!P34&gt;0,'NSW Oct 2023'!O34&gt;0),IF(($C$5*F40/'NSW Oct 2023'!AR34&lt;SUM('NSW Oct 2023'!L34:P34)),(0),($C$5*F40/'NSW Oct 2023'!AR34-SUM('NSW Oct 2023'!L34:P34))*'NSW Oct 2023'!AB34/100)* 'NSW Oct 2023'!AR34,IF(AND('NSW Oct 2023'!O34&gt;0,'NSW Oct 2023'!P34=""),IF(($C$5*F40/'NSW Oct 2023'!AR34&lt; SUM('NSW Oct 2023'!L34:O34)),(0),($C$5*F40/'NSW Oct 2023'!AR34-SUM('NSW Oct 2023'!L34:O34))*'NSW Oct 2023'!AG34/100)* 'NSW Oct 2023'!AR34,IF(AND('NSW Oct 2023'!N34&gt;0,'NSW Oct 2023'!O34=""),IF(($C$5*F40/'NSW Oct 2023'!AR34&lt; SUM('NSW Oct 2023'!L34:N34)),(0),($C$5*F40/'NSW Oct 2023'!AR34-SUM('NSW Oct 2023'!L34:N34))*'NSW Oct 2023'!AF34/100)* 'NSW Oct 2023'!AR34,IF(AND('NSW Oct 2023'!M34&gt;0,'NSW Oct 2023'!N34=""),IF(($C$5*F40/'NSW Oct 2023'!AR34&lt;'NSW Oct 2023'!M34+'NSW Oct 2023'!L34),(0),(($C$5*F40/'NSW Oct 2023'!AR34-('NSW Oct 2023'!M34+'NSW Oct 2023'!L34))*'NSW Oct 2023'!AE34/100))*'NSW Oct 2023'!AR34,IF(AND('NSW Oct 2023'!L34&gt;0,'NSW Oct 2023'!M34=""&gt;0),IF(($C$5*F40/'NSW Oct 2023'!AR34&lt;'NSW Oct 2023'!L34),(0),($C$5*F40/'NSW Oct 2023'!AR34-'NSW Oct 2023'!L34)*'NSW Oct 2023'!AD34/100)*'NSW Oct 2023'!AR34,0)))))</f>
        <v>0</v>
      </c>
      <c r="S40" s="234">
        <f t="shared" si="4"/>
        <v>2290.9090909090905</v>
      </c>
      <c r="T40" s="243">
        <f t="shared" si="5"/>
        <v>2690.5509090909086</v>
      </c>
      <c r="U40" s="132">
        <f t="shared" si="6"/>
        <v>2959.6059999999998</v>
      </c>
      <c r="V40" s="83">
        <f>'NSW Oct 2023'!AT34</f>
        <v>0</v>
      </c>
      <c r="W40" s="83">
        <f>'NSW Oct 2023'!AU34</f>
        <v>0</v>
      </c>
      <c r="X40" s="83">
        <f>'NSW Oct 2023'!AV34</f>
        <v>0</v>
      </c>
      <c r="Y40" s="83">
        <f>'NSW Oct 2023'!AW34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2690.5509090909086</v>
      </c>
      <c r="AC40" s="243">
        <f t="shared" si="1"/>
        <v>2690.5509090909086</v>
      </c>
      <c r="AD40" s="132">
        <f t="shared" si="13"/>
        <v>2959.6059999999998</v>
      </c>
      <c r="AE40" s="406">
        <f t="shared" si="13"/>
        <v>2959.6059999999998</v>
      </c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/>
      <c r="AS40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</row>
    <row r="41" spans="1:146" ht="23" customHeight="1">
      <c r="A41" s="420"/>
      <c r="B41" s="130" t="str">
        <f>'NSW Oct 2023'!F35</f>
        <v>Covau</v>
      </c>
      <c r="C41" s="83" t="str">
        <f>'NSW Oct 2023'!G35</f>
        <v>Freedom</v>
      </c>
      <c r="D41" s="136">
        <f>365*'NSW Oct 2023'!H35/100</f>
        <v>590.40409090909088</v>
      </c>
      <c r="E41" s="264">
        <f>IF('NSW Oct 2023'!AQ35=3,0.5,IF('NSW Oct 2023'!AQ35=2,0.33,0))</f>
        <v>0.5</v>
      </c>
      <c r="F41" s="264">
        <f t="shared" si="3"/>
        <v>0.5</v>
      </c>
      <c r="G41" s="136">
        <f>IF('NSW Oct 2023'!K35="",($C$5*E41/'NSW Oct 2023'!AQ35*'NSW Oct 2023'!W35/100)*'NSW Oct 2023'!AQ35,IF($C$5*E41/'NSW Oct 2023'!AQ35&gt;='NSW Oct 2023'!L35,('NSW Oct 2023'!L35*'NSW Oct 2023'!W35/100)*'NSW Oct 2023'!AQ35,($C$5*E41/'NSW Oct 2023'!AQ35*'NSW Oct 2023'!W35/100)*'NSW Oct 2023'!AQ35))</f>
        <v>1377.2727272727273</v>
      </c>
      <c r="H41" s="136">
        <f>IF(AND('NSW Oct 2023'!L35&gt;0,'NSW Oct 2023'!M35&gt;0),IF($C$5*E41/'NSW Oct 2023'!AQ35&lt;'NSW Oct 2023'!L35,0,IF(($C$5*E41/'NSW Oct 2023'!AQ35-'NSW Oct 2023'!L35)&lt;=('NSW Oct 2023'!M35+'NSW Oct 2023'!L35),((($C$5*E41/'NSW Oct 2023'!AQ35-'NSW Oct 2023'!L35)*'NSW Oct 2023'!X35/100))*'NSW Oct 2023'!AQ35,((('NSW Oct 2023'!M35)*'NSW Oct 2023'!X35/100)*'NSW Oct 2023'!AQ35))),0)</f>
        <v>0</v>
      </c>
      <c r="I41" s="136">
        <f>IF(AND('NSW Oct 2023'!M35&gt;0,'NSW Oct 2023'!N35&gt;0),IF($C$5*E41/'NSW Oct 2023'!AQ35&lt;('NSW Oct 2023'!L35+'NSW Oct 2023'!M35),0,IF(($C$5*E41/'NSW Oct 2023'!AQ35-'NSW Oct 2023'!L35+'NSW Oct 2023'!M35)&lt;=('NSW Oct 2023'!L35+'NSW Oct 2023'!M35+'NSW Oct 2023'!N35),((($C$5*E41/'NSW Oct 2023'!AQ35-('NSW Oct 2023'!L35+'NSW Oct 2023'!M35))*'NSW Oct 2023'!Y35/100))*'NSW Oct 2023'!AQ35,('NSW Oct 2023'!N35*'NSW Oct 2023'!Y35/100)* 'NSW Oct 2023'!AQ35)),0)</f>
        <v>0</v>
      </c>
      <c r="J41" s="136">
        <f>IF(AND('NSW Oct 2023'!N35&gt;0,'NSW Oct 2023'!O35&gt;0),IF($C$5*E41/'NSW Oct 2023'!AQ35&lt;('NSW Oct 2023'!L35+'NSW Oct 2023'!M35+'NSW Oct 2023'!N35),0,IF(($C$5*E41/'NSW Oct 2023'!AQ35-'NSW Oct 2023'!L35+'NSW Oct 2023'!M35+'NSW Oct 2023'!N35)&lt;=('NSW Oct 2023'!L35+'NSW Oct 2023'!M35+'NSW Oct 2023'!N35+'NSW Oct 2023'!O35),(($C$5*E41/'NSW Oct 2023'!AQ35-('NSW Oct 2023'!L35+'NSW Oct 2023'!M35+'NSW Oct 2023'!N35))*'NSW Oct 2023'!Z35/100)*'NSW Oct 2023'!AQ35,('NSW Oct 2023'!O35*'NSW Oct 2023'!Z35/100)*'NSW Oct 2023'!AQ35)),0)</f>
        <v>0</v>
      </c>
      <c r="K41" s="136">
        <f>IF(AND('NSW Oct 2023'!O35&gt;0,'NSW Oct 2023'!P35&gt;0),IF($C$5*E41/'NSW Oct 2023'!AQ35&lt;('NSW Oct 2023'!L35+'NSW Oct 2023'!M35+'NSW Oct 2023'!N35+'NSW Oct 2023'!O35),0,IF(($C$5*E41/'NSW Oct 2023'!AQ35-'NSW Oct 2023'!L35+'NSW Oct 2023'!M35+'NSW Oct 2023'!N35+'NSW Oct 2023'!O35)&lt;=('NSW Oct 2023'!L35+'NSW Oct 2023'!M35+'NSW Oct 2023'!N35+'NSW Oct 2023'!O35+'NSW Oct 2023'!P35),(($C$5*E41/'NSW Oct 2023'!AQ35-('NSW Oct 2023'!L35+'NSW Oct 2023'!M35+'NSW Oct 2023'!N35+'NSW Oct 2023'!O35))*'NSW Oct 2023'!AA35/100)*'NSW Oct 2023'!AQ35,('NSW Oct 2023'!P35*'NSW Oct 2023'!AA35/100)*'NSW Oct 2023'!AQ35)),0)</f>
        <v>0</v>
      </c>
      <c r="L41" s="136">
        <f>IF(AND('NSW Oct 2023'!P35&gt;0,'NSW Oct 2023'!O35&gt;0),IF(($C$5*E41/'NSW Oct 2023'!AQ35&lt;SUM('NSW Oct 2023'!L35:P35)),(0),($C$5*E41/'NSW Oct 2023'!AQ35-SUM('NSW Oct 2023'!L35:P35))*'NSW Oct 2023'!AB35/100)* 'NSW Oct 2023'!AQ35,IF(AND('NSW Oct 2023'!O35&gt;0,'NSW Oct 2023'!P35=""),IF(($C$5*E41/'NSW Oct 2023'!AQ35&lt; SUM('NSW Oct 2023'!L35:O35)),(0),($C$5*E41/'NSW Oct 2023'!AQ35-SUM('NSW Oct 2023'!L35:O35))*'NSW Oct 2023'!AA35/100)* 'NSW Oct 2023'!AQ35,IF(AND('NSW Oct 2023'!N35&gt;0,'NSW Oct 2023'!O35=""),IF(($C$5*E41/'NSW Oct 2023'!AQ35&lt; SUM('NSW Oct 2023'!L35:N35)),(0),($C$5*E41/'NSW Oct 2023'!AQ35-SUM('NSW Oct 2023'!L35:N35))*'NSW Oct 2023'!Z35/100)* 'NSW Oct 2023'!AQ35,IF(AND('NSW Oct 2023'!M35&gt;0,'NSW Oct 2023'!N35=""),IF(($C$5*E41/'NSW Oct 2023'!AQ35&lt;'NSW Oct 2023'!M35+'NSW Oct 2023'!L35),(0),(($C$5*E41/'NSW Oct 2023'!AQ35-('NSW Oct 2023'!M35+'NSW Oct 2023'!L35))*'NSW Oct 2023'!Y35/100))*'NSW Oct 2023'!AQ35,IF(AND('NSW Oct 2023'!L35&gt;0,'NSW Oct 2023'!M35=""&gt;0),IF(($C$5*E41/'NSW Oct 2023'!AQ35&lt;'NSW Oct 2023'!L35),(0),($C$5*E41/'NSW Oct 2023'!AQ35-'NSW Oct 2023'!L35)*'NSW Oct 2023'!X35/100)*'NSW Oct 2023'!AQ35,0)))))</f>
        <v>0</v>
      </c>
      <c r="M41" s="136">
        <f>IF('NSW Oct 2023'!K35="",($C$5*F41/'NSW Oct 2023'!AR35*'NSW Oct 2023'!AC35/100)*'NSW Oct 2023'!AR35,IF($C$5*F41/'NSW Oct 2023'!AR35&gt;='NSW Oct 2023'!L35,('NSW Oct 2023'!L35*'NSW Oct 2023'!AC35/100)*'NSW Oct 2023'!AR35,($C$5*F41/'NSW Oct 2023'!AR35*'NSW Oct 2023'!AC35/100)*'NSW Oct 2023'!AR35))</f>
        <v>1377.2727272727273</v>
      </c>
      <c r="N41" s="136">
        <f>IF(AND('NSW Oct 2023'!L35&gt;0,'NSW Oct 2023'!M35&gt;0),IF($C$5*F41/'NSW Oct 2023'!AR35&lt;'NSW Oct 2023'!L35,0,IF(($C$5*F41/'NSW Oct 2023'!AR35-'NSW Oct 2023'!L35)&lt;=('NSW Oct 2023'!M35+'NSW Oct 2023'!L35),((($C$5*F41/'NSW Oct 2023'!AR35-'NSW Oct 2023'!L35)*'NSW Oct 2023'!AD35/100))*'NSW Oct 2023'!AR35,((('NSW Oct 2023'!M35)*'NSW Oct 2023'!AD35/100)*'NSW Oct 2023'!AR35))),0)</f>
        <v>0</v>
      </c>
      <c r="O41" s="136">
        <f>IF(AND('NSW Oct 2023'!M35&gt;0,'NSW Oct 2023'!N35&gt;0),IF($C$5*F41/'NSW Oct 2023'!AR35&lt;('NSW Oct 2023'!L35+'NSW Oct 2023'!M35),0,IF(($C$5*F41/'NSW Oct 2023'!AR35-'NSW Oct 2023'!L35+'NSW Oct 2023'!M35)&lt;=('NSW Oct 2023'!L35+'NSW Oct 2023'!M35+'NSW Oct 2023'!N35),((($C$5*F41/'NSW Oct 2023'!AR35-('NSW Oct 2023'!L35+'NSW Oct 2023'!M35))*'NSW Oct 2023'!AE35/100))*'NSW Oct 2023'!AR35,('NSW Oct 2023'!N35*'NSW Oct 2023'!AE35/100)*'NSW Oct 2023'!AR35)),0)</f>
        <v>0</v>
      </c>
      <c r="P41" s="136">
        <f>IF(AND('NSW Oct 2023'!N35&gt;0,'NSW Oct 2023'!O35&gt;0),IF($C$5*F41/'NSW Oct 2023'!AR35&lt;('NSW Oct 2023'!L35+'NSW Oct 2023'!M35+'NSW Oct 2023'!N35),0,IF(($C$5*F41/'NSW Oct 2023'!AR35-'NSW Oct 2023'!L35+'NSW Oct 2023'!M35+'NSW Oct 2023'!N35)&lt;=('NSW Oct 2023'!L35+'NSW Oct 2023'!M35+'NSW Oct 2023'!N35+'NSW Oct 2023'!O35),(($C$5*F41/'NSW Oct 2023'!AR35-('NSW Oct 2023'!L35+'NSW Oct 2023'!M35+'NSW Oct 2023'!N35))*'NSW Oct 2023'!AF35/100)*'NSW Oct 2023'!AR35,('NSW Oct 2023'!O35*'NSW Oct 2023'!AF35/100)*'NSW Oct 2023'!AR35)),0)</f>
        <v>0</v>
      </c>
      <c r="Q41" s="136">
        <f>IF(AND('NSW Oct 2023'!P35&gt;0,'NSW Oct 2023'!P35&gt;0),IF($C$5*F41/'NSW Oct 2023'!AR35&lt;('NSW Oct 2023'!L35+'NSW Oct 2023'!M35+'NSW Oct 2023'!N35+'NSW Oct 2023'!O35),0,IF(($C$5*F41/'NSW Oct 2023'!AR35-'NSW Oct 2023'!L35+'NSW Oct 2023'!M35+'NSW Oct 2023'!N35+'NSW Oct 2023'!O35)&lt;=('NSW Oct 2023'!L35+'NSW Oct 2023'!M35+'NSW Oct 2023'!N35+'NSW Oct 2023'!O35+'NSW Oct 2023'!P35),(($C$5*F41/'NSW Oct 2023'!AR35-('NSW Oct 2023'!L35+'NSW Oct 2023'!M35+'NSW Oct 2023'!N35+'NSW Oct 2023'!O35))*'NSW Oct 2023'!AG35/100)*'NSW Oct 2023'!AR35,('NSW Oct 2023'!P35*'NSW Oct 2023'!AG35/100)*'NSW Oct 2023'!AR35)),0)</f>
        <v>0</v>
      </c>
      <c r="R41" s="136">
        <f>IF(AND('NSW Oct 2023'!P35&gt;0,'NSW Oct 2023'!O35&gt;0),IF(($C$5*F41/'NSW Oct 2023'!AR35&lt;SUM('NSW Oct 2023'!L35:P35)),(0),($C$5*F41/'NSW Oct 2023'!AR35-SUM('NSW Oct 2023'!L35:P35))*'NSW Oct 2023'!AB35/100)* 'NSW Oct 2023'!AR35,IF(AND('NSW Oct 2023'!O35&gt;0,'NSW Oct 2023'!P35=""),IF(($C$5*F41/'NSW Oct 2023'!AR35&lt; SUM('NSW Oct 2023'!L35:O35)),(0),($C$5*F41/'NSW Oct 2023'!AR35-SUM('NSW Oct 2023'!L35:O35))*'NSW Oct 2023'!AG35/100)* 'NSW Oct 2023'!AR35,IF(AND('NSW Oct 2023'!N35&gt;0,'NSW Oct 2023'!O35=""),IF(($C$5*F41/'NSW Oct 2023'!AR35&lt; SUM('NSW Oct 2023'!L35:N35)),(0),($C$5*F41/'NSW Oct 2023'!AR35-SUM('NSW Oct 2023'!L35:N35))*'NSW Oct 2023'!AF35/100)* 'NSW Oct 2023'!AR35,IF(AND('NSW Oct 2023'!M35&gt;0,'NSW Oct 2023'!N35=""),IF(($C$5*F41/'NSW Oct 2023'!AR35&lt;'NSW Oct 2023'!M35+'NSW Oct 2023'!L35),(0),(($C$5*F41/'NSW Oct 2023'!AR35-('NSW Oct 2023'!M35+'NSW Oct 2023'!L35))*'NSW Oct 2023'!AE35/100))*'NSW Oct 2023'!AR35,IF(AND('NSW Oct 2023'!L35&gt;0,'NSW Oct 2023'!M35=""&gt;0),IF(($C$5*F41/'NSW Oct 2023'!AR35&lt;'NSW Oct 2023'!L35),(0),($C$5*F41/'NSW Oct 2023'!AR35-'NSW Oct 2023'!L35)*'NSW Oct 2023'!AD35/100)*'NSW Oct 2023'!AR35,0)))))</f>
        <v>0</v>
      </c>
      <c r="S41" s="234">
        <f t="shared" ref="S41:S43" si="16">SUM(G41:R41)</f>
        <v>2754.5454545454545</v>
      </c>
      <c r="T41" s="243">
        <f t="shared" si="5"/>
        <v>3344.9495454545454</v>
      </c>
      <c r="U41" s="132">
        <f t="shared" si="6"/>
        <v>3679.4445000000001</v>
      </c>
      <c r="V41" s="83">
        <f>'NSW Oct 2023'!AT35</f>
        <v>0</v>
      </c>
      <c r="W41" s="83">
        <f>'NSW Oct 2023'!AU35</f>
        <v>0</v>
      </c>
      <c r="X41" s="83">
        <f>'NSW Oct 2023'!AV35</f>
        <v>0</v>
      </c>
      <c r="Y41" s="83">
        <f>'NSW Oct 2023'!AW35</f>
        <v>0</v>
      </c>
      <c r="Z41" s="243" t="str">
        <f t="shared" si="7"/>
        <v>No discount</v>
      </c>
      <c r="AA41" s="243" t="str">
        <f t="shared" si="8"/>
        <v>Exclusive</v>
      </c>
      <c r="AB41" s="243">
        <f t="shared" si="0"/>
        <v>3344.9495454545454</v>
      </c>
      <c r="AC41" s="243">
        <f t="shared" si="1"/>
        <v>3344.9495454545454</v>
      </c>
      <c r="AD41" s="132">
        <f t="shared" si="13"/>
        <v>3679.4445000000001</v>
      </c>
      <c r="AE41" s="406">
        <f t="shared" si="13"/>
        <v>3679.4445000000001</v>
      </c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</row>
    <row r="42" spans="1:146" ht="23" customHeight="1">
      <c r="A42" s="420"/>
      <c r="B42" s="130" t="str">
        <f>'NSW Oct 2023'!F36</f>
        <v>Red Energy</v>
      </c>
      <c r="C42" s="83" t="str">
        <f>'NSW Oct 2023'!G36</f>
        <v xml:space="preserve">Business Saver </v>
      </c>
      <c r="D42" s="136">
        <f>365*'NSW Oct 2023'!H36/100</f>
        <v>525.53363636363633</v>
      </c>
      <c r="E42" s="264">
        <f>IF('NSW Oct 2023'!AQ36=3,0.5,IF('NSW Oct 2023'!AQ36=2,0.33,0))</f>
        <v>0.5</v>
      </c>
      <c r="F42" s="264">
        <f t="shared" si="3"/>
        <v>0.5</v>
      </c>
      <c r="G42" s="136">
        <f>IF('NSW Oct 2023'!K36="",($C$5*E42/'NSW Oct 2023'!AQ36*'NSW Oct 2023'!W36/100)*'NSW Oct 2023'!AQ36,IF($C$5*E42/'NSW Oct 2023'!AQ36&gt;='NSW Oct 2023'!L36,('NSW Oct 2023'!L36*'NSW Oct 2023'!W36/100)*'NSW Oct 2023'!AQ36,($C$5*E42/'NSW Oct 2023'!AQ36*'NSW Oct 2023'!W36/100)*'NSW Oct 2023'!AQ36))</f>
        <v>1063.6363636363637</v>
      </c>
      <c r="H42" s="136">
        <f>IF(AND('NSW Oct 2023'!L36&gt;0,'NSW Oct 2023'!M36&gt;0),IF($C$5*E42/'NSW Oct 2023'!AQ36&lt;'NSW Oct 2023'!L36,0,IF(($C$5*E42/'NSW Oct 2023'!AQ36-'NSW Oct 2023'!L36)&lt;=('NSW Oct 2023'!M36+'NSW Oct 2023'!L36),((($C$5*E42/'NSW Oct 2023'!AQ36-'NSW Oct 2023'!L36)*'NSW Oct 2023'!X36/100))*'NSW Oct 2023'!AQ36,((('NSW Oct 2023'!M36)*'NSW Oct 2023'!X36/100)*'NSW Oct 2023'!AQ36))),0)</f>
        <v>0</v>
      </c>
      <c r="I42" s="136">
        <f>IF(AND('NSW Oct 2023'!M36&gt;0,'NSW Oct 2023'!N36&gt;0),IF($C$5*E42/'NSW Oct 2023'!AQ36&lt;('NSW Oct 2023'!L36+'NSW Oct 2023'!M36),0,IF(($C$5*E42/'NSW Oct 2023'!AQ36-'NSW Oct 2023'!L36+'NSW Oct 2023'!M36)&lt;=('NSW Oct 2023'!L36+'NSW Oct 2023'!M36+'NSW Oct 2023'!N36),((($C$5*E42/'NSW Oct 2023'!AQ36-('NSW Oct 2023'!L36+'NSW Oct 2023'!M36))*'NSW Oct 2023'!Y36/100))*'NSW Oct 2023'!AQ36,('NSW Oct 2023'!N36*'NSW Oct 2023'!Y36/100)* 'NSW Oct 2023'!AQ36)),0)</f>
        <v>0</v>
      </c>
      <c r="J42" s="136">
        <f>IF(AND('NSW Oct 2023'!N36&gt;0,'NSW Oct 2023'!O36&gt;0),IF($C$5*E42/'NSW Oct 2023'!AQ36&lt;('NSW Oct 2023'!L36+'NSW Oct 2023'!M36+'NSW Oct 2023'!N36),0,IF(($C$5*E42/'NSW Oct 2023'!AQ36-'NSW Oct 2023'!L36+'NSW Oct 2023'!M36+'NSW Oct 2023'!N36)&lt;=('NSW Oct 2023'!L36+'NSW Oct 2023'!M36+'NSW Oct 2023'!N36+'NSW Oct 2023'!O36),(($C$5*E42/'NSW Oct 2023'!AQ36-('NSW Oct 2023'!L36+'NSW Oct 2023'!M36+'NSW Oct 2023'!N36))*'NSW Oct 2023'!Z36/100)*'NSW Oct 2023'!AQ36,('NSW Oct 2023'!O36*'NSW Oct 2023'!Z36/100)*'NSW Oct 2023'!AQ36)),0)</f>
        <v>0</v>
      </c>
      <c r="K42" s="136">
        <f>IF(AND('NSW Oct 2023'!O36&gt;0,'NSW Oct 2023'!P36&gt;0),IF($C$5*E42/'NSW Oct 2023'!AQ36&lt;('NSW Oct 2023'!L36+'NSW Oct 2023'!M36+'NSW Oct 2023'!N36+'NSW Oct 2023'!O36),0,IF(($C$5*E42/'NSW Oct 2023'!AQ36-'NSW Oct 2023'!L36+'NSW Oct 2023'!M36+'NSW Oct 2023'!N36+'NSW Oct 2023'!O36)&lt;=('NSW Oct 2023'!L36+'NSW Oct 2023'!M36+'NSW Oct 2023'!N36+'NSW Oct 2023'!O36+'NSW Oct 2023'!P36),(($C$5*E42/'NSW Oct 2023'!AQ36-('NSW Oct 2023'!L36+'NSW Oct 2023'!M36+'NSW Oct 2023'!N36+'NSW Oct 2023'!O36))*'NSW Oct 2023'!AA36/100)*'NSW Oct 2023'!AQ36,('NSW Oct 2023'!P36*'NSW Oct 2023'!AA36/100)*'NSW Oct 2023'!AQ36)),0)</f>
        <v>0</v>
      </c>
      <c r="L42" s="136">
        <f>IF(AND('NSW Oct 2023'!P36&gt;0,'NSW Oct 2023'!O36&gt;0),IF(($C$5*E42/'NSW Oct 2023'!AQ36&lt;SUM('NSW Oct 2023'!L36:P36)),(0),($C$5*E42/'NSW Oct 2023'!AQ36-SUM('NSW Oct 2023'!L36:P36))*'NSW Oct 2023'!AB36/100)* 'NSW Oct 2023'!AQ36,IF(AND('NSW Oct 2023'!O36&gt;0,'NSW Oct 2023'!P36=""),IF(($C$5*E42/'NSW Oct 2023'!AQ36&lt; SUM('NSW Oct 2023'!L36:O36)),(0),($C$5*E42/'NSW Oct 2023'!AQ36-SUM('NSW Oct 2023'!L36:O36))*'NSW Oct 2023'!AA36/100)* 'NSW Oct 2023'!AQ36,IF(AND('NSW Oct 2023'!N36&gt;0,'NSW Oct 2023'!O36=""),IF(($C$5*E42/'NSW Oct 2023'!AQ36&lt; SUM('NSW Oct 2023'!L36:N36)),(0),($C$5*E42/'NSW Oct 2023'!AQ36-SUM('NSW Oct 2023'!L36:N36))*'NSW Oct 2023'!Z36/100)* 'NSW Oct 2023'!AQ36,IF(AND('NSW Oct 2023'!M36&gt;0,'NSW Oct 2023'!N36=""),IF(($C$5*E42/'NSW Oct 2023'!AQ36&lt;'NSW Oct 2023'!M36+'NSW Oct 2023'!L36),(0),(($C$5*E42/'NSW Oct 2023'!AQ36-('NSW Oct 2023'!M36+'NSW Oct 2023'!L36))*'NSW Oct 2023'!Y36/100))*'NSW Oct 2023'!AQ36,IF(AND('NSW Oct 2023'!L36&gt;0,'NSW Oct 2023'!M36=""&gt;0),IF(($C$5*E42/'NSW Oct 2023'!AQ36&lt;'NSW Oct 2023'!L36),(0),($C$5*E42/'NSW Oct 2023'!AQ36-'NSW Oct 2023'!L36)*'NSW Oct 2023'!X36/100)*'NSW Oct 2023'!AQ36,0)))))</f>
        <v>0</v>
      </c>
      <c r="M42" s="136">
        <f>IF('NSW Oct 2023'!K36="",($C$5*F42/'NSW Oct 2023'!AR36*'NSW Oct 2023'!AC36/100)*'NSW Oct 2023'!AR36,IF($C$5*F42/'NSW Oct 2023'!AR36&gt;='NSW Oct 2023'!L36,('NSW Oct 2023'!L36*'NSW Oct 2023'!AC36/100)*'NSW Oct 2023'!AR36,($C$5*F42/'NSW Oct 2023'!AR36*'NSW Oct 2023'!AC36/100)*'NSW Oct 2023'!AR36))</f>
        <v>1063.6363636363637</v>
      </c>
      <c r="N42" s="136">
        <f>IF(AND('NSW Oct 2023'!L36&gt;0,'NSW Oct 2023'!M36&gt;0),IF($C$5*F42/'NSW Oct 2023'!AR36&lt;'NSW Oct 2023'!L36,0,IF(($C$5*F42/'NSW Oct 2023'!AR36-'NSW Oct 2023'!L36)&lt;=('NSW Oct 2023'!M36+'NSW Oct 2023'!L36),((($C$5*F42/'NSW Oct 2023'!AR36-'NSW Oct 2023'!L36)*'NSW Oct 2023'!AD36/100))*'NSW Oct 2023'!AR36,((('NSW Oct 2023'!M36)*'NSW Oct 2023'!AD36/100)*'NSW Oct 2023'!AR36))),0)</f>
        <v>0</v>
      </c>
      <c r="O42" s="136">
        <f>IF(AND('NSW Oct 2023'!M36&gt;0,'NSW Oct 2023'!N36&gt;0),IF($C$5*F42/'NSW Oct 2023'!AR36&lt;('NSW Oct 2023'!L36+'NSW Oct 2023'!M36),0,IF(($C$5*F42/'NSW Oct 2023'!AR36-'NSW Oct 2023'!L36+'NSW Oct 2023'!M36)&lt;=('NSW Oct 2023'!L36+'NSW Oct 2023'!M36+'NSW Oct 2023'!N36),((($C$5*F42/'NSW Oct 2023'!AR36-('NSW Oct 2023'!L36+'NSW Oct 2023'!M36))*'NSW Oct 2023'!AE36/100))*'NSW Oct 2023'!AR36,('NSW Oct 2023'!N36*'NSW Oct 2023'!AE36/100)*'NSW Oct 2023'!AR36)),0)</f>
        <v>0</v>
      </c>
      <c r="P42" s="136">
        <f>IF(AND('NSW Oct 2023'!N36&gt;0,'NSW Oct 2023'!O36&gt;0),IF($C$5*F42/'NSW Oct 2023'!AR36&lt;('NSW Oct 2023'!L36+'NSW Oct 2023'!M36+'NSW Oct 2023'!N36),0,IF(($C$5*F42/'NSW Oct 2023'!AR36-'NSW Oct 2023'!L36+'NSW Oct 2023'!M36+'NSW Oct 2023'!N36)&lt;=('NSW Oct 2023'!L36+'NSW Oct 2023'!M36+'NSW Oct 2023'!N36+'NSW Oct 2023'!O36),(($C$5*F42/'NSW Oct 2023'!AR36-('NSW Oct 2023'!L36+'NSW Oct 2023'!M36+'NSW Oct 2023'!N36))*'NSW Oct 2023'!AF36/100)*'NSW Oct 2023'!AR36,('NSW Oct 2023'!O36*'NSW Oct 2023'!AF36/100)*'NSW Oct 2023'!AR36)),0)</f>
        <v>0</v>
      </c>
      <c r="Q42" s="136">
        <f>IF(AND('NSW Oct 2023'!P36&gt;0,'NSW Oct 2023'!P36&gt;0),IF($C$5*F42/'NSW Oct 2023'!AR36&lt;('NSW Oct 2023'!L36+'NSW Oct 2023'!M36+'NSW Oct 2023'!N36+'NSW Oct 2023'!O36),0,IF(($C$5*F42/'NSW Oct 2023'!AR36-'NSW Oct 2023'!L36+'NSW Oct 2023'!M36+'NSW Oct 2023'!N36+'NSW Oct 2023'!O36)&lt;=('NSW Oct 2023'!L36+'NSW Oct 2023'!M36+'NSW Oct 2023'!N36+'NSW Oct 2023'!O36+'NSW Oct 2023'!P36),(($C$5*F42/'NSW Oct 2023'!AR36-('NSW Oct 2023'!L36+'NSW Oct 2023'!M36+'NSW Oct 2023'!N36+'NSW Oct 2023'!O36))*'NSW Oct 2023'!AG36/100)*'NSW Oct 2023'!AR36,('NSW Oct 2023'!P36*'NSW Oct 2023'!AG36/100)*'NSW Oct 2023'!AR36)),0)</f>
        <v>0</v>
      </c>
      <c r="R42" s="136">
        <f>IF(AND('NSW Oct 2023'!P36&gt;0,'NSW Oct 2023'!O36&gt;0),IF(($C$5*F42/'NSW Oct 2023'!AR36&lt;SUM('NSW Oct 2023'!L36:P36)),(0),($C$5*F42/'NSW Oct 2023'!AR36-SUM('NSW Oct 2023'!L36:P36))*'NSW Oct 2023'!AB36/100)* 'NSW Oct 2023'!AR36,IF(AND('NSW Oct 2023'!O36&gt;0,'NSW Oct 2023'!P36=""),IF(($C$5*F42/'NSW Oct 2023'!AR36&lt; SUM('NSW Oct 2023'!L36:O36)),(0),($C$5*F42/'NSW Oct 2023'!AR36-SUM('NSW Oct 2023'!L36:O36))*'NSW Oct 2023'!AG36/100)* 'NSW Oct 2023'!AR36,IF(AND('NSW Oct 2023'!N36&gt;0,'NSW Oct 2023'!O36=""),IF(($C$5*F42/'NSW Oct 2023'!AR36&lt; SUM('NSW Oct 2023'!L36:N36)),(0),($C$5*F42/'NSW Oct 2023'!AR36-SUM('NSW Oct 2023'!L36:N36))*'NSW Oct 2023'!AF36/100)* 'NSW Oct 2023'!AR36,IF(AND('NSW Oct 2023'!M36&gt;0,'NSW Oct 2023'!N36=""),IF(($C$5*F42/'NSW Oct 2023'!AR36&lt;'NSW Oct 2023'!M36+'NSW Oct 2023'!L36),(0),(($C$5*F42/'NSW Oct 2023'!AR36-('NSW Oct 2023'!M36+'NSW Oct 2023'!L36))*'NSW Oct 2023'!AE36/100))*'NSW Oct 2023'!AR36,IF(AND('NSW Oct 2023'!L36&gt;0,'NSW Oct 2023'!M36=""&gt;0),IF(($C$5*F42/'NSW Oct 2023'!AR36&lt;'NSW Oct 2023'!L36),(0),($C$5*F42/'NSW Oct 2023'!AR36-'NSW Oct 2023'!L36)*'NSW Oct 2023'!AD36/100)*'NSW Oct 2023'!AR36,0)))))</f>
        <v>0</v>
      </c>
      <c r="S42" s="234">
        <f t="shared" si="16"/>
        <v>2127.2727272727275</v>
      </c>
      <c r="T42" s="243">
        <f t="shared" si="5"/>
        <v>2652.806363636364</v>
      </c>
      <c r="U42" s="132">
        <f t="shared" si="6"/>
        <v>2918.0870000000009</v>
      </c>
      <c r="V42" s="83">
        <f>'NSW Oct 2023'!AT36</f>
        <v>0</v>
      </c>
      <c r="W42" s="83">
        <f>'NSW Oct 2023'!AU36</f>
        <v>0</v>
      </c>
      <c r="X42" s="83">
        <f>'NSW Oct 2023'!AV36</f>
        <v>0</v>
      </c>
      <c r="Y42" s="83">
        <f>'NSW Oct 2023'!AW36</f>
        <v>0</v>
      </c>
      <c r="Z42" s="243" t="str">
        <f t="shared" si="7"/>
        <v>No discount</v>
      </c>
      <c r="AA42" s="243" t="str">
        <f t="shared" si="8"/>
        <v>Inclusive</v>
      </c>
      <c r="AB42" s="243">
        <f t="shared" si="0"/>
        <v>2652.806363636364</v>
      </c>
      <c r="AC42" s="243">
        <f t="shared" si="1"/>
        <v>2652.806363636364</v>
      </c>
      <c r="AD42" s="132">
        <f t="shared" si="13"/>
        <v>2918.0870000000009</v>
      </c>
      <c r="AE42" s="406">
        <f t="shared" si="13"/>
        <v>2918.0870000000009</v>
      </c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</row>
    <row r="43" spans="1:146" ht="23" customHeight="1" thickBot="1">
      <c r="A43" s="421"/>
      <c r="B43" s="408" t="str">
        <f>'NSW Oct 2023'!F37</f>
        <v>AGL</v>
      </c>
      <c r="C43" s="169" t="str">
        <f>'NSW Oct 2023'!G37</f>
        <v>Business Value Saver</v>
      </c>
      <c r="D43" s="166">
        <f>365*'NSW Oct 2023'!H37/100</f>
        <v>439.7586363636363</v>
      </c>
      <c r="E43" s="409">
        <f>IF('NSW Oct 2023'!AQ37=3,0.5,IF('NSW Oct 2023'!AQ37=2,0.33,0))</f>
        <v>0.5</v>
      </c>
      <c r="F43" s="409">
        <f t="shared" si="3"/>
        <v>0.5</v>
      </c>
      <c r="G43" s="166">
        <f>IF('NSW Oct 2023'!K37="",($C$5*E43/'NSW Oct 2023'!AQ37*'NSW Oct 2023'!W37/100)*'NSW Oct 2023'!AQ37,IF($C$5*E43/'NSW Oct 2023'!AQ37&gt;='NSW Oct 2023'!L37,('NSW Oct 2023'!L37*'NSW Oct 2023'!W37/100)*'NSW Oct 2023'!AQ37,($C$5*E43/'NSW Oct 2023'!AQ37*'NSW Oct 2023'!W37/100)*'NSW Oct 2023'!AQ37))</f>
        <v>868.18181818181813</v>
      </c>
      <c r="H43" s="166">
        <f>IF(AND('NSW Oct 2023'!L37&gt;0,'NSW Oct 2023'!M37&gt;0),IF($C$5*E43/'NSW Oct 2023'!AQ37&lt;'NSW Oct 2023'!L37,0,IF(($C$5*E43/'NSW Oct 2023'!AQ37-'NSW Oct 2023'!L37)&lt;=('NSW Oct 2023'!M37+'NSW Oct 2023'!L37),((($C$5*E43/'NSW Oct 2023'!AQ37-'NSW Oct 2023'!L37)*'NSW Oct 2023'!X37/100))*'NSW Oct 2023'!AQ37,((('NSW Oct 2023'!M37)*'NSW Oct 2023'!X37/100)*'NSW Oct 2023'!AQ37))),0)</f>
        <v>0</v>
      </c>
      <c r="I43" s="166">
        <f>IF(AND('NSW Oct 2023'!M37&gt;0,'NSW Oct 2023'!N37&gt;0),IF($C$5*E43/'NSW Oct 2023'!AQ37&lt;('NSW Oct 2023'!L37+'NSW Oct 2023'!M37),0,IF(($C$5*E43/'NSW Oct 2023'!AQ37-'NSW Oct 2023'!L37+'NSW Oct 2023'!M37)&lt;=('NSW Oct 2023'!L37+'NSW Oct 2023'!M37+'NSW Oct 2023'!N37),((($C$5*E43/'NSW Oct 2023'!AQ37-('NSW Oct 2023'!L37+'NSW Oct 2023'!M37))*'NSW Oct 2023'!Y37/100))*'NSW Oct 2023'!AQ37,('NSW Oct 2023'!N37*'NSW Oct 2023'!Y37/100)* 'NSW Oct 2023'!AQ37)),0)</f>
        <v>0</v>
      </c>
      <c r="J43" s="166">
        <f>IF(AND('NSW Oct 2023'!N37&gt;0,'NSW Oct 2023'!O37&gt;0),IF($C$5*E43/'NSW Oct 2023'!AQ37&lt;('NSW Oct 2023'!L37+'NSW Oct 2023'!M37+'NSW Oct 2023'!N37),0,IF(($C$5*E43/'NSW Oct 2023'!AQ37-'NSW Oct 2023'!L37+'NSW Oct 2023'!M37+'NSW Oct 2023'!N37)&lt;=('NSW Oct 2023'!L37+'NSW Oct 2023'!M37+'NSW Oct 2023'!N37+'NSW Oct 2023'!O37),(($C$5*E43/'NSW Oct 2023'!AQ37-('NSW Oct 2023'!L37+'NSW Oct 2023'!M37+'NSW Oct 2023'!N37))*'NSW Oct 2023'!Z37/100)*'NSW Oct 2023'!AQ37,('NSW Oct 2023'!O37*'NSW Oct 2023'!Z37/100)*'NSW Oct 2023'!AQ37)),0)</f>
        <v>0</v>
      </c>
      <c r="K43" s="166">
        <f>IF(AND('NSW Oct 2023'!O37&gt;0,'NSW Oct 2023'!P37&gt;0),IF($C$5*E43/'NSW Oct 2023'!AQ37&lt;('NSW Oct 2023'!L37+'NSW Oct 2023'!M37+'NSW Oct 2023'!N37+'NSW Oct 2023'!O37),0,IF(($C$5*E43/'NSW Oct 2023'!AQ37-'NSW Oct 2023'!L37+'NSW Oct 2023'!M37+'NSW Oct 2023'!N37+'NSW Oct 2023'!O37)&lt;=('NSW Oct 2023'!L37+'NSW Oct 2023'!M37+'NSW Oct 2023'!N37+'NSW Oct 2023'!O37+'NSW Oct 2023'!P37),(($C$5*E43/'NSW Oct 2023'!AQ37-('NSW Oct 2023'!L37+'NSW Oct 2023'!M37+'NSW Oct 2023'!N37+'NSW Oct 2023'!O37))*'NSW Oct 2023'!AA37/100)*'NSW Oct 2023'!AQ37,('NSW Oct 2023'!P37*'NSW Oct 2023'!AA37/100)*'NSW Oct 2023'!AQ37)),0)</f>
        <v>0</v>
      </c>
      <c r="L43" s="166">
        <f>IF(AND('NSW Oct 2023'!P37&gt;0,'NSW Oct 2023'!O37&gt;0),IF(($C$5*E43/'NSW Oct 2023'!AQ37&lt;SUM('NSW Oct 2023'!L37:P37)),(0),($C$5*E43/'NSW Oct 2023'!AQ37-SUM('NSW Oct 2023'!L37:P37))*'NSW Oct 2023'!AB37/100)* 'NSW Oct 2023'!AQ37,IF(AND('NSW Oct 2023'!O37&gt;0,'NSW Oct 2023'!P37=""),IF(($C$5*E43/'NSW Oct 2023'!AQ37&lt; SUM('NSW Oct 2023'!L37:O37)),(0),($C$5*E43/'NSW Oct 2023'!AQ37-SUM('NSW Oct 2023'!L37:O37))*'NSW Oct 2023'!AA37/100)* 'NSW Oct 2023'!AQ37,IF(AND('NSW Oct 2023'!N37&gt;0,'NSW Oct 2023'!O37=""),IF(($C$5*E43/'NSW Oct 2023'!AQ37&lt; SUM('NSW Oct 2023'!L37:N37)),(0),($C$5*E43/'NSW Oct 2023'!AQ37-SUM('NSW Oct 2023'!L37:N37))*'NSW Oct 2023'!Z37/100)* 'NSW Oct 2023'!AQ37,IF(AND('NSW Oct 2023'!M37&gt;0,'NSW Oct 2023'!N37=""),IF(($C$5*E43/'NSW Oct 2023'!AQ37&lt;'NSW Oct 2023'!M37+'NSW Oct 2023'!L37),(0),(($C$5*E43/'NSW Oct 2023'!AQ37-('NSW Oct 2023'!M37+'NSW Oct 2023'!L37))*'NSW Oct 2023'!Y37/100))*'NSW Oct 2023'!AQ37,IF(AND('NSW Oct 2023'!L37&gt;0,'NSW Oct 2023'!M37=""&gt;0),IF(($C$5*E43/'NSW Oct 2023'!AQ37&lt;'NSW Oct 2023'!L37),(0),($C$5*E43/'NSW Oct 2023'!AQ37-'NSW Oct 2023'!L37)*'NSW Oct 2023'!X37/100)*'NSW Oct 2023'!AQ37,0)))))</f>
        <v>0</v>
      </c>
      <c r="M43" s="166">
        <f>IF('NSW Oct 2023'!K37="",($C$5*F43/'NSW Oct 2023'!AR37*'NSW Oct 2023'!AC37/100)*'NSW Oct 2023'!AR37,IF($C$5*F43/'NSW Oct 2023'!AR37&gt;='NSW Oct 2023'!L37,('NSW Oct 2023'!L37*'NSW Oct 2023'!AC37/100)*'NSW Oct 2023'!AR37,($C$5*F43/'NSW Oct 2023'!AR37*'NSW Oct 2023'!AC37/100)*'NSW Oct 2023'!AR37))</f>
        <v>868.18181818181813</v>
      </c>
      <c r="N43" s="166">
        <f>IF(AND('NSW Oct 2023'!L37&gt;0,'NSW Oct 2023'!M37&gt;0),IF($C$5*F43/'NSW Oct 2023'!AR37&lt;'NSW Oct 2023'!L37,0,IF(($C$5*F43/'NSW Oct 2023'!AR37-'NSW Oct 2023'!L37)&lt;=('NSW Oct 2023'!M37+'NSW Oct 2023'!L37),((($C$5*F43/'NSW Oct 2023'!AR37-'NSW Oct 2023'!L37)*'NSW Oct 2023'!AD37/100))*'NSW Oct 2023'!AR37,((('NSW Oct 2023'!M37)*'NSW Oct 2023'!AD37/100)*'NSW Oct 2023'!AR37))),0)</f>
        <v>0</v>
      </c>
      <c r="O43" s="166">
        <f>IF(AND('NSW Oct 2023'!M37&gt;0,'NSW Oct 2023'!N37&gt;0),IF($C$5*F43/'NSW Oct 2023'!AR37&lt;('NSW Oct 2023'!L37+'NSW Oct 2023'!M37),0,IF(($C$5*F43/'NSW Oct 2023'!AR37-'NSW Oct 2023'!L37+'NSW Oct 2023'!M37)&lt;=('NSW Oct 2023'!L37+'NSW Oct 2023'!M37+'NSW Oct 2023'!N37),((($C$5*F43/'NSW Oct 2023'!AR37-('NSW Oct 2023'!L37+'NSW Oct 2023'!M37))*'NSW Oct 2023'!AE37/100))*'NSW Oct 2023'!AR37,('NSW Oct 2023'!N37*'NSW Oct 2023'!AE37/100)*'NSW Oct 2023'!AR37)),0)</f>
        <v>0</v>
      </c>
      <c r="P43" s="166">
        <f>IF(AND('NSW Oct 2023'!N37&gt;0,'NSW Oct 2023'!O37&gt;0),IF($C$5*F43/'NSW Oct 2023'!AR37&lt;('NSW Oct 2023'!L37+'NSW Oct 2023'!M37+'NSW Oct 2023'!N37),0,IF(($C$5*F43/'NSW Oct 2023'!AR37-'NSW Oct 2023'!L37+'NSW Oct 2023'!M37+'NSW Oct 2023'!N37)&lt;=('NSW Oct 2023'!L37+'NSW Oct 2023'!M37+'NSW Oct 2023'!N37+'NSW Oct 2023'!O37),(($C$5*F43/'NSW Oct 2023'!AR37-('NSW Oct 2023'!L37+'NSW Oct 2023'!M37+'NSW Oct 2023'!N37))*'NSW Oct 2023'!AF37/100)*'NSW Oct 2023'!AR37,('NSW Oct 2023'!O37*'NSW Oct 2023'!AF37/100)*'NSW Oct 2023'!AR37)),0)</f>
        <v>0</v>
      </c>
      <c r="Q43" s="166">
        <f>IF(AND('NSW Oct 2023'!P37&gt;0,'NSW Oct 2023'!P37&gt;0),IF($C$5*F43/'NSW Oct 2023'!AR37&lt;('NSW Oct 2023'!L37+'NSW Oct 2023'!M37+'NSW Oct 2023'!N37+'NSW Oct 2023'!O37),0,IF(($C$5*F43/'NSW Oct 2023'!AR37-'NSW Oct 2023'!L37+'NSW Oct 2023'!M37+'NSW Oct 2023'!N37+'NSW Oct 2023'!O37)&lt;=('NSW Oct 2023'!L37+'NSW Oct 2023'!M37+'NSW Oct 2023'!N37+'NSW Oct 2023'!O37+'NSW Oct 2023'!P37),(($C$5*F43/'NSW Oct 2023'!AR37-('NSW Oct 2023'!L37+'NSW Oct 2023'!M37+'NSW Oct 2023'!N37+'NSW Oct 2023'!O37))*'NSW Oct 2023'!AG37/100)*'NSW Oct 2023'!AR37,('NSW Oct 2023'!P37*'NSW Oct 2023'!AG37/100)*'NSW Oct 2023'!AR37)),0)</f>
        <v>0</v>
      </c>
      <c r="R43" s="166">
        <f>IF(AND('NSW Oct 2023'!P37&gt;0,'NSW Oct 2023'!O37&gt;0),IF(($C$5*F43/'NSW Oct 2023'!AR37&lt;SUM('NSW Oct 2023'!L37:P37)),(0),($C$5*F43/'NSW Oct 2023'!AR37-SUM('NSW Oct 2023'!L37:P37))*'NSW Oct 2023'!AB37/100)* 'NSW Oct 2023'!AR37,IF(AND('NSW Oct 2023'!O37&gt;0,'NSW Oct 2023'!P37=""),IF(($C$5*F43/'NSW Oct 2023'!AR37&lt; SUM('NSW Oct 2023'!L37:O37)),(0),($C$5*F43/'NSW Oct 2023'!AR37-SUM('NSW Oct 2023'!L37:O37))*'NSW Oct 2023'!AG37/100)* 'NSW Oct 2023'!AR37,IF(AND('NSW Oct 2023'!N37&gt;0,'NSW Oct 2023'!O37=""),IF(($C$5*F43/'NSW Oct 2023'!AR37&lt; SUM('NSW Oct 2023'!L37:N37)),(0),($C$5*F43/'NSW Oct 2023'!AR37-SUM('NSW Oct 2023'!L37:N37))*'NSW Oct 2023'!AF37/100)* 'NSW Oct 2023'!AR37,IF(AND('NSW Oct 2023'!M37&gt;0,'NSW Oct 2023'!N37=""),IF(($C$5*F43/'NSW Oct 2023'!AR37&lt;'NSW Oct 2023'!M37+'NSW Oct 2023'!L37),(0),(($C$5*F43/'NSW Oct 2023'!AR37-('NSW Oct 2023'!M37+'NSW Oct 2023'!L37))*'NSW Oct 2023'!AE37/100))*'NSW Oct 2023'!AR37,IF(AND('NSW Oct 2023'!L37&gt;0,'NSW Oct 2023'!M37=""&gt;0),IF(($C$5*F43/'NSW Oct 2023'!AR37&lt;'NSW Oct 2023'!L37),(0),($C$5*F43/'NSW Oct 2023'!AR37-'NSW Oct 2023'!L37)*'NSW Oct 2023'!AD37/100)*'NSW Oct 2023'!AR37,0)))))</f>
        <v>0</v>
      </c>
      <c r="S43" s="272">
        <f t="shared" si="16"/>
        <v>1736.3636363636363</v>
      </c>
      <c r="T43" s="271">
        <f t="shared" si="5"/>
        <v>2176.1222727272725</v>
      </c>
      <c r="U43" s="170">
        <f t="shared" si="6"/>
        <v>2393.7345</v>
      </c>
      <c r="V43" s="169">
        <f>'NSW Oct 2023'!AT37</f>
        <v>0</v>
      </c>
      <c r="W43" s="169">
        <f>'NSW Oct 2023'!AU37</f>
        <v>0</v>
      </c>
      <c r="X43" s="169">
        <f>'NSW Oct 2023'!AV37</f>
        <v>0</v>
      </c>
      <c r="Y43" s="169">
        <f>'NSW Oct 2023'!AW37</f>
        <v>0</v>
      </c>
      <c r="Z43" s="271" t="str">
        <f t="shared" si="7"/>
        <v>No discount</v>
      </c>
      <c r="AA43" s="271" t="str">
        <f t="shared" si="8"/>
        <v>Exclusive</v>
      </c>
      <c r="AB43" s="271">
        <f t="shared" si="0"/>
        <v>2176.1222727272725</v>
      </c>
      <c r="AC43" s="271">
        <f t="shared" si="1"/>
        <v>2176.1222727272725</v>
      </c>
      <c r="AD43" s="170">
        <f t="shared" si="13"/>
        <v>2393.7345</v>
      </c>
      <c r="AE43" s="410">
        <f t="shared" si="13"/>
        <v>2393.7345</v>
      </c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</row>
    <row r="44" spans="1:146">
      <c r="A44" s="411"/>
      <c r="B44" s="411"/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</row>
    <row r="45" spans="1:146">
      <c r="A45" s="411"/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</row>
    <row r="46" spans="1:146">
      <c r="A46" s="411"/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</row>
    <row r="47" spans="1:146">
      <c r="A47" s="411"/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</row>
    <row r="48" spans="1:146">
      <c r="A48" s="411"/>
      <c r="B48" s="411"/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</row>
    <row r="49" spans="1:43">
      <c r="A49" s="411"/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</row>
    <row r="50" spans="1:43">
      <c r="A50" s="411"/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</row>
    <row r="51" spans="1:43">
      <c r="A51" s="411"/>
      <c r="B51" s="411"/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</row>
    <row r="52" spans="1:43">
      <c r="A52" s="411"/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</row>
    <row r="53" spans="1:43">
      <c r="A53" s="411"/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</row>
    <row r="54" spans="1:43">
      <c r="A54" s="411"/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</row>
    <row r="55" spans="1:43">
      <c r="A55" s="411"/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</row>
    <row r="56" spans="1:43">
      <c r="A56" s="411"/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</row>
    <row r="57" spans="1:43">
      <c r="A57" s="411"/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</row>
    <row r="58" spans="1:43">
      <c r="A58" s="411"/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</row>
    <row r="59" spans="1:43">
      <c r="A59" s="411"/>
      <c r="B59" s="411"/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</row>
    <row r="60" spans="1:43">
      <c r="A60" s="411"/>
      <c r="B60" s="411"/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  <c r="V60" s="411"/>
      <c r="W60" s="411"/>
      <c r="X60" s="411"/>
      <c r="Y60" s="411"/>
      <c r="Z60" s="411"/>
      <c r="AA60" s="411"/>
      <c r="AB60" s="411"/>
      <c r="AC60" s="411"/>
      <c r="AD60" s="411"/>
      <c r="AE60" s="411"/>
      <c r="AF60" s="411"/>
      <c r="AG60" s="411"/>
      <c r="AH60" s="411"/>
      <c r="AI60" s="411"/>
      <c r="AJ60" s="411"/>
      <c r="AK60" s="411"/>
      <c r="AL60" s="411"/>
      <c r="AM60" s="411"/>
      <c r="AN60" s="411"/>
      <c r="AO60" s="411"/>
      <c r="AP60" s="411"/>
      <c r="AQ60" s="411"/>
    </row>
    <row r="61" spans="1:43">
      <c r="A61" s="411"/>
      <c r="B61" s="411"/>
      <c r="C61" s="411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411"/>
      <c r="V61" s="411"/>
      <c r="W61" s="411"/>
      <c r="X61" s="411"/>
      <c r="Y61" s="411"/>
      <c r="Z61" s="411"/>
      <c r="AA61" s="411"/>
      <c r="AB61" s="411"/>
      <c r="AC61" s="411"/>
      <c r="AD61" s="411"/>
      <c r="AE61" s="411"/>
      <c r="AF61" s="411"/>
      <c r="AG61" s="411"/>
      <c r="AH61" s="411"/>
      <c r="AI61" s="411"/>
      <c r="AJ61" s="411"/>
      <c r="AK61" s="411"/>
      <c r="AL61" s="411"/>
      <c r="AM61" s="411"/>
      <c r="AN61" s="411"/>
      <c r="AO61" s="411"/>
      <c r="AP61" s="411"/>
      <c r="AQ61" s="411"/>
    </row>
    <row r="62" spans="1:43">
      <c r="A62" s="411"/>
      <c r="B62" s="411"/>
      <c r="C62" s="411"/>
      <c r="D62" s="411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1"/>
      <c r="AE62" s="411"/>
      <c r="AF62" s="411"/>
      <c r="AG62" s="411"/>
      <c r="AH62" s="411"/>
      <c r="AI62" s="411"/>
      <c r="AJ62" s="411"/>
      <c r="AK62" s="411"/>
      <c r="AL62" s="411"/>
      <c r="AM62" s="411"/>
      <c r="AN62" s="411"/>
      <c r="AO62" s="411"/>
      <c r="AP62" s="411"/>
      <c r="AQ62" s="411"/>
    </row>
    <row r="63" spans="1:43">
      <c r="A63" s="411"/>
      <c r="B63" s="411"/>
      <c r="C63" s="411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1"/>
      <c r="AB63" s="411"/>
      <c r="AC63" s="411"/>
      <c r="AD63" s="411"/>
      <c r="AE63" s="411"/>
      <c r="AF63" s="411"/>
      <c r="AG63" s="411"/>
      <c r="AH63" s="411"/>
      <c r="AI63" s="411"/>
      <c r="AJ63" s="411"/>
      <c r="AK63" s="411"/>
      <c r="AL63" s="411"/>
      <c r="AM63" s="411"/>
      <c r="AN63" s="411"/>
      <c r="AO63" s="411"/>
      <c r="AP63" s="411"/>
      <c r="AQ63" s="411"/>
    </row>
    <row r="64" spans="1:43">
      <c r="A64" s="411"/>
      <c r="B64" s="411"/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411"/>
      <c r="T64" s="411"/>
      <c r="U64" s="411"/>
      <c r="V64" s="411"/>
      <c r="W64" s="411"/>
      <c r="X64" s="411"/>
      <c r="Y64" s="411"/>
      <c r="Z64" s="411"/>
      <c r="AA64" s="411"/>
      <c r="AB64" s="411"/>
      <c r="AC64" s="411"/>
      <c r="AD64" s="411"/>
      <c r="AE64" s="411"/>
      <c r="AF64" s="411"/>
      <c r="AG64" s="411"/>
      <c r="AH64" s="411"/>
      <c r="AI64" s="411"/>
      <c r="AJ64" s="411"/>
      <c r="AK64" s="411"/>
      <c r="AL64" s="411"/>
      <c r="AM64" s="411"/>
      <c r="AN64" s="411"/>
      <c r="AO64" s="411"/>
      <c r="AP64" s="411"/>
      <c r="AQ64" s="411"/>
    </row>
    <row r="65" spans="1:43">
      <c r="A65" s="411"/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</row>
    <row r="66" spans="1:43">
      <c r="A66" s="411"/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</row>
    <row r="67" spans="1:43">
      <c r="A67" s="411"/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</row>
    <row r="68" spans="1:43">
      <c r="A68" s="411"/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</row>
    <row r="69" spans="1:43">
      <c r="A69" s="411"/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</row>
    <row r="70" spans="1:43">
      <c r="A70" s="411"/>
      <c r="B70" s="411"/>
      <c r="C70" s="411"/>
      <c r="D70" s="411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</row>
    <row r="71" spans="1:43">
      <c r="A71" s="411"/>
      <c r="B71" s="411"/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</row>
    <row r="72" spans="1:43">
      <c r="A72" s="411"/>
      <c r="B72" s="411"/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411"/>
      <c r="T72" s="411"/>
      <c r="U72" s="411"/>
      <c r="V72" s="411"/>
      <c r="W72" s="411"/>
      <c r="X72" s="411"/>
      <c r="Y72" s="411"/>
      <c r="Z72" s="411"/>
      <c r="AA72" s="411"/>
      <c r="AB72" s="411"/>
      <c r="AC72" s="411"/>
      <c r="AD72" s="411"/>
      <c r="AE72" s="411"/>
      <c r="AF72" s="411"/>
      <c r="AG72" s="411"/>
      <c r="AH72" s="411"/>
      <c r="AI72" s="411"/>
      <c r="AJ72" s="411"/>
      <c r="AK72" s="411"/>
      <c r="AL72" s="411"/>
      <c r="AM72" s="411"/>
      <c r="AN72" s="411"/>
      <c r="AO72" s="411"/>
      <c r="AP72" s="411"/>
      <c r="AQ72" s="411"/>
    </row>
  </sheetData>
  <sheetProtection algorithmName="SHA-512" hashValue="I7WGf2n8BAJVYEwOXtcVrg4sgvWiMeGSgQYSlSFsNTCoxnJABJ7vCRilO9sAMKHhApzwHfzDPWgNPt72KR+0Fw==" saltValue="NMiDiSwuKPR7ptcppR45HQ==" spinCount="100000" sheet="1" objects="1" scenarios="1"/>
  <mergeCells count="9">
    <mergeCell ref="A34:A37"/>
    <mergeCell ref="A38:A39"/>
    <mergeCell ref="A40:A43"/>
    <mergeCell ref="A8:A15"/>
    <mergeCell ref="A16:A19"/>
    <mergeCell ref="A22:A24"/>
    <mergeCell ref="A25:A28"/>
    <mergeCell ref="A29:A30"/>
    <mergeCell ref="A31:A33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4DF5-F5CB-654C-AF16-E595BBC94152}">
  <sheetPr codeName="Sheet24"/>
  <dimension ref="A1:BR35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346">
        <v>43209</v>
      </c>
      <c r="C2" s="195" t="s">
        <v>18</v>
      </c>
      <c r="D2" s="194" t="s">
        <v>228</v>
      </c>
      <c r="E2" s="322">
        <v>43194</v>
      </c>
      <c r="F2" s="195" t="s">
        <v>156</v>
      </c>
      <c r="G2" s="194" t="s">
        <v>368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369</v>
      </c>
    </row>
    <row r="3" spans="1:70" s="200" customFormat="1" ht="16">
      <c r="A3" s="194">
        <v>2</v>
      </c>
      <c r="B3" s="346">
        <v>43209</v>
      </c>
      <c r="C3" s="195" t="s">
        <v>18</v>
      </c>
      <c r="D3" s="194" t="s">
        <v>228</v>
      </c>
      <c r="E3" s="196">
        <v>42941</v>
      </c>
      <c r="F3" s="195" t="s">
        <v>157</v>
      </c>
      <c r="G3" s="194" t="s">
        <v>363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364</v>
      </c>
    </row>
    <row r="4" spans="1:70" s="200" customFormat="1" ht="16">
      <c r="A4" s="194">
        <v>3</v>
      </c>
      <c r="B4" s="346">
        <v>43209</v>
      </c>
      <c r="C4" s="195" t="s">
        <v>18</v>
      </c>
      <c r="D4" s="194" t="s">
        <v>228</v>
      </c>
      <c r="E4" s="196">
        <v>43133</v>
      </c>
      <c r="F4" s="195" t="s">
        <v>158</v>
      </c>
      <c r="G4" s="194" t="s">
        <v>229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12</v>
      </c>
      <c r="BG4" s="198" t="s">
        <v>13</v>
      </c>
      <c r="BH4" s="198">
        <v>12</v>
      </c>
      <c r="BI4" s="198" t="s">
        <v>13</v>
      </c>
      <c r="BJ4" s="198">
        <v>12</v>
      </c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370</v>
      </c>
    </row>
    <row r="5" spans="1:70" s="200" customFormat="1" ht="16">
      <c r="A5" s="194">
        <v>4</v>
      </c>
      <c r="B5" s="346">
        <v>43209</v>
      </c>
      <c r="C5" s="195" t="s">
        <v>18</v>
      </c>
      <c r="D5" s="194" t="s">
        <v>228</v>
      </c>
      <c r="E5" s="196">
        <v>43047</v>
      </c>
      <c r="F5" s="195" t="s">
        <v>159</v>
      </c>
      <c r="G5" s="194" t="s">
        <v>351</v>
      </c>
      <c r="H5" s="324">
        <v>61.354545454545445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3.4181818181818175</v>
      </c>
      <c r="X5" s="324">
        <v>2.2727272727272725</v>
      </c>
      <c r="Y5" s="324">
        <v>1.9545454545454544</v>
      </c>
      <c r="Z5" s="324">
        <v>0</v>
      </c>
      <c r="AA5" s="324">
        <v>0</v>
      </c>
      <c r="AB5" s="324">
        <v>0</v>
      </c>
      <c r="AC5" s="324">
        <v>3.4181818181818175</v>
      </c>
      <c r="AD5" s="324">
        <v>2.2727272727272725</v>
      </c>
      <c r="AE5" s="324">
        <v>1.9545454545454544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371</v>
      </c>
    </row>
    <row r="6" spans="1:70" s="200" customFormat="1" ht="16">
      <c r="A6" s="194">
        <v>5</v>
      </c>
      <c r="B6" s="346">
        <v>43209</v>
      </c>
      <c r="C6" s="195" t="s">
        <v>18</v>
      </c>
      <c r="D6" s="194" t="s">
        <v>228</v>
      </c>
      <c r="E6" s="196">
        <v>43061</v>
      </c>
      <c r="F6" s="195" t="s">
        <v>160</v>
      </c>
      <c r="G6" s="194" t="s">
        <v>248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43615</v>
      </c>
      <c r="BL6" s="195"/>
      <c r="BM6" s="194"/>
      <c r="BN6" s="198"/>
      <c r="BO6" s="198" t="s">
        <v>15</v>
      </c>
      <c r="BP6" s="198"/>
      <c r="BQ6" s="198"/>
      <c r="BR6" s="176" t="s">
        <v>372</v>
      </c>
    </row>
    <row r="7" spans="1:70" s="206" customFormat="1" ht="16">
      <c r="A7" s="194">
        <v>7</v>
      </c>
      <c r="B7" s="346">
        <v>43209</v>
      </c>
      <c r="C7" s="195" t="s">
        <v>18</v>
      </c>
      <c r="D7" s="194" t="s">
        <v>228</v>
      </c>
      <c r="E7" s="196">
        <v>42916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362</v>
      </c>
    </row>
    <row r="8" spans="1:70" s="206" customFormat="1" ht="16">
      <c r="A8" s="194"/>
      <c r="B8" s="346">
        <v>43209</v>
      </c>
      <c r="C8" s="195" t="s">
        <v>18</v>
      </c>
      <c r="D8" s="194" t="s">
        <v>228</v>
      </c>
      <c r="E8" s="196">
        <v>43062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373</v>
      </c>
    </row>
    <row r="9" spans="1:70" s="206" customFormat="1" ht="16">
      <c r="A9" s="194"/>
      <c r="B9" s="346">
        <v>43209</v>
      </c>
      <c r="C9" s="195" t="s">
        <v>18</v>
      </c>
      <c r="D9" s="194" t="s">
        <v>228</v>
      </c>
      <c r="E9" s="196">
        <v>42916</v>
      </c>
      <c r="F9" s="195" t="s">
        <v>343</v>
      </c>
      <c r="G9" s="194" t="s">
        <v>344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365</v>
      </c>
    </row>
    <row r="10" spans="1:70" s="200" customFormat="1" ht="16">
      <c r="A10" s="194">
        <v>8</v>
      </c>
      <c r="B10" s="346">
        <v>43209</v>
      </c>
      <c r="C10" s="195" t="s">
        <v>18</v>
      </c>
      <c r="D10" s="194" t="s">
        <v>45</v>
      </c>
      <c r="E10" s="196">
        <v>43200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346">
        <v>43209</v>
      </c>
      <c r="C11" s="195" t="s">
        <v>18</v>
      </c>
      <c r="D11" s="194" t="s">
        <v>45</v>
      </c>
      <c r="E11" s="196">
        <v>43133</v>
      </c>
      <c r="F11" s="195" t="s">
        <v>158</v>
      </c>
      <c r="G11" s="194" t="s">
        <v>229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12</v>
      </c>
      <c r="BG11" s="198" t="s">
        <v>13</v>
      </c>
      <c r="BH11" s="198">
        <v>12</v>
      </c>
      <c r="BI11" s="198" t="s">
        <v>13</v>
      </c>
      <c r="BJ11" s="198">
        <v>12</v>
      </c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374</v>
      </c>
    </row>
    <row r="12" spans="1:70" s="200" customFormat="1" ht="16">
      <c r="A12" s="194">
        <v>10</v>
      </c>
      <c r="B12" s="346">
        <v>43209</v>
      </c>
      <c r="C12" s="195" t="s">
        <v>18</v>
      </c>
      <c r="D12" s="194" t="s">
        <v>145</v>
      </c>
      <c r="E12" s="196">
        <v>42916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360</v>
      </c>
    </row>
    <row r="13" spans="1:70" s="200" customFormat="1" ht="16">
      <c r="A13" s="194">
        <v>11</v>
      </c>
      <c r="B13" s="346">
        <v>43209</v>
      </c>
      <c r="C13" s="195" t="s">
        <v>18</v>
      </c>
      <c r="D13" s="194" t="s">
        <v>234</v>
      </c>
      <c r="E13" s="196">
        <v>43200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346">
        <v>43209</v>
      </c>
      <c r="C14" s="195" t="s">
        <v>18</v>
      </c>
      <c r="D14" s="194" t="s">
        <v>108</v>
      </c>
      <c r="E14" s="196">
        <v>43047</v>
      </c>
      <c r="F14" s="195" t="s">
        <v>159</v>
      </c>
      <c r="G14" s="194" t="s">
        <v>351</v>
      </c>
      <c r="H14" s="324">
        <v>84.381818181818176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3.5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3.5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375</v>
      </c>
    </row>
    <row r="15" spans="1:70" s="200" customFormat="1" ht="16">
      <c r="A15" s="358"/>
      <c r="B15" s="346">
        <v>43209</v>
      </c>
      <c r="C15" s="195" t="s">
        <v>18</v>
      </c>
      <c r="D15" s="357" t="s">
        <v>108</v>
      </c>
      <c r="E15" s="196">
        <v>43061</v>
      </c>
      <c r="F15" s="195" t="s">
        <v>160</v>
      </c>
      <c r="G15" s="194" t="s">
        <v>248</v>
      </c>
      <c r="H15" s="324">
        <v>68.990909090909085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3.6181818181818177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3.6181818181818177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43615</v>
      </c>
      <c r="BL15" s="195"/>
      <c r="BM15" s="194"/>
      <c r="BN15" s="198"/>
      <c r="BO15" s="198" t="s">
        <v>15</v>
      </c>
      <c r="BP15" s="198"/>
      <c r="BQ15" s="198"/>
      <c r="BR15" s="176" t="s">
        <v>394</v>
      </c>
    </row>
    <row r="16" spans="1:70" s="358" customFormat="1" ht="16">
      <c r="B16" s="363">
        <v>43209</v>
      </c>
      <c r="C16" s="356" t="s">
        <v>18</v>
      </c>
      <c r="D16" s="357" t="s">
        <v>108</v>
      </c>
      <c r="E16" s="359">
        <v>43158</v>
      </c>
      <c r="F16" s="356" t="s">
        <v>157</v>
      </c>
      <c r="G16" s="357" t="s">
        <v>198</v>
      </c>
      <c r="H16" s="324">
        <v>83.636363636363626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3.4636363636363634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3.4636363636363634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10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/>
      <c r="BQ16" s="361"/>
      <c r="BR16" s="358" t="s">
        <v>393</v>
      </c>
    </row>
    <row r="17" spans="1:70" s="200" customFormat="1" ht="16">
      <c r="A17" s="194">
        <v>14</v>
      </c>
      <c r="B17" s="346">
        <v>43209</v>
      </c>
      <c r="C17" s="195" t="s">
        <v>18</v>
      </c>
      <c r="D17" s="194" t="s">
        <v>236</v>
      </c>
      <c r="E17" s="196">
        <v>43133</v>
      </c>
      <c r="F17" s="195" t="s">
        <v>158</v>
      </c>
      <c r="G17" s="194" t="s">
        <v>229</v>
      </c>
      <c r="H17" s="324">
        <v>83.22727272727272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2.5545454545454542</v>
      </c>
      <c r="X17" s="324">
        <v>2.2999999999999998</v>
      </c>
      <c r="Y17" s="324">
        <v>2.2727272727272725</v>
      </c>
      <c r="Z17" s="324">
        <v>2.1636363636363636</v>
      </c>
      <c r="AA17" s="324">
        <v>0</v>
      </c>
      <c r="AB17" s="324">
        <v>0</v>
      </c>
      <c r="AC17" s="324">
        <v>2.5545454545454542</v>
      </c>
      <c r="AD17" s="324">
        <v>2.2999999999999998</v>
      </c>
      <c r="AE17" s="324">
        <v>2.2727272727272725</v>
      </c>
      <c r="AF17" s="324">
        <v>2.1636363636363636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20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376</v>
      </c>
    </row>
    <row r="18" spans="1:70" s="200" customFormat="1" ht="16">
      <c r="A18" s="194">
        <v>15</v>
      </c>
      <c r="B18" s="346">
        <v>43209</v>
      </c>
      <c r="C18" s="195" t="s">
        <v>18</v>
      </c>
      <c r="D18" s="194" t="s">
        <v>236</v>
      </c>
      <c r="E18" s="196">
        <v>43100</v>
      </c>
      <c r="F18" s="195" t="s">
        <v>159</v>
      </c>
      <c r="G18" s="194" t="s">
        <v>351</v>
      </c>
      <c r="H18" s="324">
        <v>53.909090909090899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2.1181818181818182</v>
      </c>
      <c r="X18" s="324">
        <v>1.7272727272727271</v>
      </c>
      <c r="Y18" s="324">
        <v>0</v>
      </c>
      <c r="Z18" s="324">
        <v>0</v>
      </c>
      <c r="AA18" s="324">
        <v>0</v>
      </c>
      <c r="AB18" s="324">
        <v>0</v>
      </c>
      <c r="AC18" s="324">
        <v>2.1181818181818182</v>
      </c>
      <c r="AD18" s="324">
        <v>1.7272727272727271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377</v>
      </c>
    </row>
    <row r="19" spans="1:70" s="200" customFormat="1" ht="16">
      <c r="A19" s="194">
        <v>16</v>
      </c>
      <c r="B19" s="346">
        <v>43209</v>
      </c>
      <c r="C19" s="195" t="s">
        <v>18</v>
      </c>
      <c r="D19" s="194" t="s">
        <v>236</v>
      </c>
      <c r="E19" s="322">
        <v>43026</v>
      </c>
      <c r="F19" s="195" t="s">
        <v>156</v>
      </c>
      <c r="G19" s="194" t="s">
        <v>368</v>
      </c>
      <c r="H19" s="324">
        <v>62.163636363636357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2.1999999999999997</v>
      </c>
      <c r="X19" s="324">
        <v>1.918181818181818</v>
      </c>
      <c r="Y19" s="324">
        <v>1.6272727272727272</v>
      </c>
      <c r="Z19" s="324">
        <v>1.5363636363636362</v>
      </c>
      <c r="AA19" s="324">
        <v>0</v>
      </c>
      <c r="AB19" s="324">
        <v>0</v>
      </c>
      <c r="AC19" s="324">
        <v>2.1999999999999997</v>
      </c>
      <c r="AD19" s="324">
        <v>1.918181818181818</v>
      </c>
      <c r="AE19" s="324">
        <v>1.6272727272727272</v>
      </c>
      <c r="AF19" s="324">
        <v>1.5363636363636362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195" t="s">
        <v>349</v>
      </c>
    </row>
    <row r="20" spans="1:70" s="200" customFormat="1" ht="16">
      <c r="A20" s="358"/>
      <c r="B20" s="346">
        <v>43209</v>
      </c>
      <c r="C20" s="195" t="s">
        <v>18</v>
      </c>
      <c r="D20" s="357" t="s">
        <v>236</v>
      </c>
      <c r="E20" s="196">
        <v>43061</v>
      </c>
      <c r="F20" s="195" t="s">
        <v>160</v>
      </c>
      <c r="G20" s="194" t="s">
        <v>248</v>
      </c>
      <c r="H20" s="324">
        <v>81.709090909090904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2.1636363636363636</v>
      </c>
      <c r="X20" s="324">
        <v>2.1181818181818182</v>
      </c>
      <c r="Y20" s="324">
        <v>1.9818181818181817</v>
      </c>
      <c r="Z20" s="324">
        <v>0</v>
      </c>
      <c r="AA20" s="324">
        <v>0</v>
      </c>
      <c r="AB20" s="324">
        <v>0</v>
      </c>
      <c r="AC20" s="324">
        <v>2.1636363636363636</v>
      </c>
      <c r="AD20" s="324">
        <v>2.1181818181818182</v>
      </c>
      <c r="AE20" s="324">
        <v>1.9818181818181817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43615</v>
      </c>
      <c r="BL20" s="195"/>
      <c r="BM20" s="194"/>
      <c r="BN20" s="198"/>
      <c r="BO20" s="198" t="s">
        <v>15</v>
      </c>
      <c r="BP20" s="198"/>
      <c r="BQ20" s="198"/>
      <c r="BR20" s="176" t="s">
        <v>392</v>
      </c>
    </row>
    <row r="21" spans="1:70" s="200" customFormat="1" ht="16">
      <c r="A21" s="194">
        <v>17</v>
      </c>
      <c r="B21" s="346">
        <v>43209</v>
      </c>
      <c r="C21" s="195" t="s">
        <v>18</v>
      </c>
      <c r="D21" s="194" t="s">
        <v>238</v>
      </c>
      <c r="E21" s="196">
        <v>43047</v>
      </c>
      <c r="F21" s="195" t="s">
        <v>159</v>
      </c>
      <c r="G21" s="194" t="s">
        <v>351</v>
      </c>
      <c r="H21" s="324">
        <v>83.036363636363632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2.4636363636363634</v>
      </c>
      <c r="X21" s="324">
        <v>2.0454545454545454</v>
      </c>
      <c r="Y21" s="324">
        <v>0</v>
      </c>
      <c r="Z21" s="324">
        <v>0</v>
      </c>
      <c r="AA21" s="324">
        <v>0</v>
      </c>
      <c r="AB21" s="324">
        <v>0</v>
      </c>
      <c r="AC21" s="324">
        <v>2.4909090909090907</v>
      </c>
      <c r="AD21" s="324">
        <v>2.0454545454545454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>
        <v>12</v>
      </c>
      <c r="BK21" s="198"/>
      <c r="BL21" s="195"/>
      <c r="BM21" s="194"/>
      <c r="BN21" s="198"/>
      <c r="BO21" s="198" t="s">
        <v>15</v>
      </c>
      <c r="BP21" s="198"/>
      <c r="BQ21" s="198"/>
      <c r="BR21" s="195" t="s">
        <v>378</v>
      </c>
    </row>
    <row r="22" spans="1:70" s="200" customFormat="1" ht="16">
      <c r="A22" s="194">
        <v>18</v>
      </c>
      <c r="B22" s="346">
        <v>43209</v>
      </c>
      <c r="C22" s="195" t="s">
        <v>18</v>
      </c>
      <c r="D22" s="194" t="s">
        <v>238</v>
      </c>
      <c r="E22" s="196">
        <v>43061</v>
      </c>
      <c r="F22" s="195" t="s">
        <v>160</v>
      </c>
      <c r="G22" s="194" t="s">
        <v>248</v>
      </c>
      <c r="H22" s="324">
        <v>68.990909090909085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43615</v>
      </c>
      <c r="BL22" s="195"/>
      <c r="BM22" s="194"/>
      <c r="BN22" s="198"/>
      <c r="BO22" s="198" t="s">
        <v>15</v>
      </c>
      <c r="BP22" s="198"/>
      <c r="BQ22" s="198"/>
      <c r="BR22" s="176" t="s">
        <v>379</v>
      </c>
    </row>
    <row r="23" spans="1:70" s="200" customFormat="1" ht="16">
      <c r="A23" s="194">
        <v>19</v>
      </c>
      <c r="B23" s="346">
        <v>43209</v>
      </c>
      <c r="C23" s="195" t="s">
        <v>18</v>
      </c>
      <c r="D23" s="194" t="s">
        <v>239</v>
      </c>
      <c r="E23" s="196">
        <v>43047</v>
      </c>
      <c r="F23" s="195" t="s">
        <v>159</v>
      </c>
      <c r="G23" s="194" t="s">
        <v>351</v>
      </c>
      <c r="H23" s="324">
        <v>62.54545454545454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2.4636363636363634</v>
      </c>
      <c r="X23" s="324">
        <v>2.0454545454545454</v>
      </c>
      <c r="Y23" s="324">
        <v>0</v>
      </c>
      <c r="Z23" s="324">
        <v>0</v>
      </c>
      <c r="AA23" s="324">
        <v>0</v>
      </c>
      <c r="AB23" s="324">
        <v>0</v>
      </c>
      <c r="AC23" s="324">
        <v>2.4636363636363634</v>
      </c>
      <c r="AD23" s="324">
        <v>2.0454545454545454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380</v>
      </c>
    </row>
    <row r="24" spans="1:70" s="200" customFormat="1" ht="16">
      <c r="A24" s="358"/>
      <c r="B24" s="346">
        <v>43209</v>
      </c>
      <c r="C24" s="195" t="s">
        <v>18</v>
      </c>
      <c r="D24" s="357" t="s">
        <v>239</v>
      </c>
      <c r="E24" s="362">
        <v>43194</v>
      </c>
      <c r="F24" s="195" t="s">
        <v>156</v>
      </c>
      <c r="G24" s="194" t="s">
        <v>368</v>
      </c>
      <c r="H24" s="324">
        <v>66.154545454545442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2.1</v>
      </c>
      <c r="X24" s="324">
        <v>1.6545454545454545</v>
      </c>
      <c r="Y24" s="324">
        <v>0</v>
      </c>
      <c r="Z24" s="324">
        <v>0</v>
      </c>
      <c r="AA24" s="324">
        <v>0</v>
      </c>
      <c r="AB24" s="324">
        <v>0</v>
      </c>
      <c r="AC24" s="324">
        <v>2.1</v>
      </c>
      <c r="AD24" s="324">
        <v>1.6545454545454545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390</v>
      </c>
    </row>
    <row r="25" spans="1:70" s="200" customFormat="1" ht="16">
      <c r="A25" s="358"/>
      <c r="B25" s="346">
        <v>43209</v>
      </c>
      <c r="C25" s="195" t="s">
        <v>18</v>
      </c>
      <c r="D25" s="357" t="s">
        <v>239</v>
      </c>
      <c r="E25" s="196">
        <v>43061</v>
      </c>
      <c r="F25" s="195" t="s">
        <v>160</v>
      </c>
      <c r="G25" s="194" t="s">
        <v>248</v>
      </c>
      <c r="H25" s="324">
        <v>89.899999999999991</v>
      </c>
      <c r="I25" s="324"/>
      <c r="J25" s="325"/>
      <c r="K25" s="326" t="s">
        <v>12</v>
      </c>
      <c r="L25" s="327">
        <v>1644</v>
      </c>
      <c r="M25" s="327">
        <v>1314</v>
      </c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2.9818181818181815</v>
      </c>
      <c r="X25" s="324">
        <v>2.6727272727272724</v>
      </c>
      <c r="Y25" s="324">
        <v>2.5363636363636362</v>
      </c>
      <c r="Z25" s="324">
        <v>0</v>
      </c>
      <c r="AA25" s="324">
        <v>0</v>
      </c>
      <c r="AB25" s="324">
        <v>0</v>
      </c>
      <c r="AC25" s="324">
        <v>2.9818181818181815</v>
      </c>
      <c r="AD25" s="324">
        <v>2.6727272727272724</v>
      </c>
      <c r="AE25" s="324">
        <v>2.5363636363636362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43615</v>
      </c>
      <c r="BL25" s="195"/>
      <c r="BM25" s="194"/>
      <c r="BN25" s="198"/>
      <c r="BO25" s="198" t="s">
        <v>15</v>
      </c>
      <c r="BP25" s="198"/>
      <c r="BQ25" s="198"/>
      <c r="BR25" s="176" t="s">
        <v>391</v>
      </c>
    </row>
    <row r="26" spans="1:70" s="200" customFormat="1" ht="16">
      <c r="A26" s="194">
        <v>20</v>
      </c>
      <c r="B26" s="346">
        <v>43209</v>
      </c>
      <c r="C26" s="195" t="s">
        <v>18</v>
      </c>
      <c r="D26" s="194" t="s">
        <v>240</v>
      </c>
      <c r="E26" s="196">
        <v>43133</v>
      </c>
      <c r="F26" s="195" t="s">
        <v>158</v>
      </c>
      <c r="G26" s="194" t="s">
        <v>229</v>
      </c>
      <c r="H26" s="324">
        <v>94.827272727272728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2.754545454545454</v>
      </c>
      <c r="X26" s="324">
        <v>2.6636363636363636</v>
      </c>
      <c r="Y26" s="324">
        <v>2.4090909090909087</v>
      </c>
      <c r="Z26" s="324">
        <v>2.2454545454545456</v>
      </c>
      <c r="AA26" s="324">
        <v>0</v>
      </c>
      <c r="AB26" s="324">
        <v>0</v>
      </c>
      <c r="AC26" s="324">
        <v>2.754545454545454</v>
      </c>
      <c r="AD26" s="324">
        <v>2.6636363636363636</v>
      </c>
      <c r="AE26" s="324">
        <v>2.4090909090909087</v>
      </c>
      <c r="AF26" s="324">
        <v>2.2454545454545456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20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381</v>
      </c>
    </row>
    <row r="27" spans="1:70" s="200" customFormat="1" ht="16">
      <c r="A27" s="194">
        <v>21</v>
      </c>
      <c r="B27" s="346">
        <v>43209</v>
      </c>
      <c r="C27" s="195" t="s">
        <v>18</v>
      </c>
      <c r="D27" s="194" t="s">
        <v>240</v>
      </c>
      <c r="E27" s="196">
        <v>43100</v>
      </c>
      <c r="F27" s="195" t="s">
        <v>159</v>
      </c>
      <c r="G27" s="194" t="s">
        <v>351</v>
      </c>
      <c r="H27" s="324">
        <v>68.018181818181802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2.2909090909090906</v>
      </c>
      <c r="X27" s="324">
        <v>2</v>
      </c>
      <c r="Y27" s="324">
        <v>0</v>
      </c>
      <c r="Z27" s="324">
        <v>0</v>
      </c>
      <c r="AA27" s="324">
        <v>0</v>
      </c>
      <c r="AB27" s="324">
        <v>0</v>
      </c>
      <c r="AC27" s="324">
        <v>2.2909090909090906</v>
      </c>
      <c r="AD27" s="324">
        <v>2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>
        <v>12</v>
      </c>
      <c r="BK27" s="198"/>
      <c r="BL27" s="195"/>
      <c r="BM27" s="194"/>
      <c r="BN27" s="198"/>
      <c r="BO27" s="198" t="s">
        <v>15</v>
      </c>
      <c r="BP27" s="198"/>
      <c r="BQ27" s="198"/>
      <c r="BR27" s="195" t="s">
        <v>382</v>
      </c>
    </row>
    <row r="28" spans="1:70" s="200" customFormat="1" ht="16">
      <c r="A28" s="194">
        <v>22</v>
      </c>
      <c r="B28" s="346">
        <v>43209</v>
      </c>
      <c r="C28" s="195" t="s">
        <v>18</v>
      </c>
      <c r="D28" s="194" t="s">
        <v>240</v>
      </c>
      <c r="E28" s="322">
        <v>43026</v>
      </c>
      <c r="F28" s="195" t="s">
        <v>156</v>
      </c>
      <c r="G28" s="194" t="s">
        <v>368</v>
      </c>
      <c r="H28" s="324">
        <v>81.954545454545453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2.2999999999999998</v>
      </c>
      <c r="X28" s="324">
        <v>2.1090909090909089</v>
      </c>
      <c r="Y28" s="324">
        <v>1.918181818181818</v>
      </c>
      <c r="Z28" s="324">
        <v>1.7272727272727271</v>
      </c>
      <c r="AA28" s="324">
        <v>0</v>
      </c>
      <c r="AB28" s="324">
        <v>0</v>
      </c>
      <c r="AC28" s="324">
        <v>2.2999999999999998</v>
      </c>
      <c r="AD28" s="324">
        <v>2.1090909090909089</v>
      </c>
      <c r="AE28" s="324">
        <v>1.918181818181818</v>
      </c>
      <c r="AF28" s="324">
        <v>1.7272727272727271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/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8"/>
      <c r="BR28" s="195" t="s">
        <v>350</v>
      </c>
    </row>
    <row r="29" spans="1:70" s="200" customFormat="1" ht="16">
      <c r="A29" s="358"/>
      <c r="B29" s="346">
        <v>43209</v>
      </c>
      <c r="C29" s="195" t="s">
        <v>18</v>
      </c>
      <c r="D29" s="357" t="s">
        <v>240</v>
      </c>
      <c r="E29" s="196">
        <v>43061</v>
      </c>
      <c r="F29" s="195" t="s">
        <v>160</v>
      </c>
      <c r="G29" s="194" t="s">
        <v>248</v>
      </c>
      <c r="H29" s="324">
        <v>89.899999999999991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2.9818181818181815</v>
      </c>
      <c r="X29" s="324">
        <v>2.6727272727272724</v>
      </c>
      <c r="Y29" s="324">
        <v>2.5363636363636362</v>
      </c>
      <c r="Z29" s="324">
        <v>0</v>
      </c>
      <c r="AA29" s="324">
        <v>0</v>
      </c>
      <c r="AB29" s="324">
        <v>0</v>
      </c>
      <c r="AC29" s="324">
        <v>2.9818181818181815</v>
      </c>
      <c r="AD29" s="324">
        <v>2.6727272727272724</v>
      </c>
      <c r="AE29" s="324">
        <v>2.5363636363636362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43615</v>
      </c>
      <c r="BL29" s="195"/>
      <c r="BM29" s="194"/>
      <c r="BN29" s="198"/>
      <c r="BO29" s="198" t="s">
        <v>15</v>
      </c>
      <c r="BP29" s="198"/>
      <c r="BQ29" s="198"/>
      <c r="BR29" s="176" t="s">
        <v>389</v>
      </c>
    </row>
    <row r="30" spans="1:70" s="200" customFormat="1" ht="16">
      <c r="A30" s="194">
        <v>23</v>
      </c>
      <c r="B30" s="346">
        <v>43209</v>
      </c>
      <c r="C30" s="195" t="s">
        <v>18</v>
      </c>
      <c r="D30" s="194" t="s">
        <v>242</v>
      </c>
      <c r="E30" s="196">
        <v>43047</v>
      </c>
      <c r="F30" s="195" t="s">
        <v>159</v>
      </c>
      <c r="G30" s="194" t="s">
        <v>351</v>
      </c>
      <c r="H30" s="324">
        <v>83.418181818181822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2.4636363636363634</v>
      </c>
      <c r="X30" s="324">
        <v>2.0454545454545454</v>
      </c>
      <c r="Y30" s="324">
        <v>0</v>
      </c>
      <c r="Z30" s="324">
        <v>0</v>
      </c>
      <c r="AA30" s="324">
        <v>0</v>
      </c>
      <c r="AB30" s="324">
        <v>0</v>
      </c>
      <c r="AC30" s="324">
        <v>2.4636363636363634</v>
      </c>
      <c r="AD30" s="324">
        <v>2.0454545454545454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>
        <v>12</v>
      </c>
      <c r="BK30" s="198"/>
      <c r="BL30" s="195"/>
      <c r="BM30" s="194"/>
      <c r="BN30" s="198"/>
      <c r="BO30" s="198" t="s">
        <v>15</v>
      </c>
      <c r="BP30" s="198"/>
      <c r="BQ30" s="198"/>
      <c r="BR30" s="195" t="s">
        <v>383</v>
      </c>
    </row>
    <row r="31" spans="1:70" s="200" customFormat="1" ht="16">
      <c r="A31" s="194">
        <v>24</v>
      </c>
      <c r="B31" s="346">
        <v>43209</v>
      </c>
      <c r="C31" s="195" t="s">
        <v>18</v>
      </c>
      <c r="D31" s="194" t="s">
        <v>242</v>
      </c>
      <c r="E31" s="196">
        <v>43061</v>
      </c>
      <c r="F31" s="195" t="s">
        <v>160</v>
      </c>
      <c r="G31" s="194" t="s">
        <v>248</v>
      </c>
      <c r="H31" s="324">
        <v>74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43615</v>
      </c>
      <c r="BL31" s="195"/>
      <c r="BM31" s="194"/>
      <c r="BN31" s="198"/>
      <c r="BO31" s="198" t="s">
        <v>15</v>
      </c>
      <c r="BP31" s="198"/>
      <c r="BQ31" s="198"/>
      <c r="BR31" s="176" t="s">
        <v>384</v>
      </c>
    </row>
    <row r="32" spans="1:70" s="200" customFormat="1" ht="16">
      <c r="A32" s="347">
        <v>25</v>
      </c>
      <c r="B32" s="348">
        <v>43209</v>
      </c>
      <c r="C32" s="349" t="s">
        <v>18</v>
      </c>
      <c r="D32" s="347" t="s">
        <v>244</v>
      </c>
      <c r="E32" s="350">
        <v>43047</v>
      </c>
      <c r="F32" s="349" t="s">
        <v>159</v>
      </c>
      <c r="G32" s="347" t="s">
        <v>351</v>
      </c>
      <c r="H32" s="324">
        <v>105.12727272727273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1.8909090909090909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1.8909090909090909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>
        <v>12</v>
      </c>
      <c r="BK32" s="355"/>
      <c r="BL32" s="349"/>
      <c r="BM32" s="347"/>
      <c r="BN32" s="355"/>
      <c r="BO32" s="355" t="s">
        <v>15</v>
      </c>
      <c r="BP32" s="355"/>
      <c r="BQ32" s="355"/>
      <c r="BR32" s="200" t="s">
        <v>385</v>
      </c>
    </row>
    <row r="33" spans="1:70" s="358" customFormat="1" ht="16">
      <c r="B33" s="363">
        <v>43209</v>
      </c>
      <c r="C33" s="356" t="s">
        <v>18</v>
      </c>
      <c r="D33" s="357" t="s">
        <v>244</v>
      </c>
      <c r="E33" s="359">
        <v>43139</v>
      </c>
      <c r="F33" s="356" t="s">
        <v>157</v>
      </c>
      <c r="G33" s="357" t="s">
        <v>198</v>
      </c>
      <c r="H33" s="324">
        <v>151.85454545454544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2.1818181818181817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2.1818181818181817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386</v>
      </c>
    </row>
    <row r="34" spans="1:70" s="200" customFormat="1" ht="16">
      <c r="A34" s="358"/>
      <c r="B34" s="346">
        <v>43209</v>
      </c>
      <c r="C34" s="195" t="s">
        <v>18</v>
      </c>
      <c r="D34" s="357" t="s">
        <v>244</v>
      </c>
      <c r="E34" s="196">
        <v>43061</v>
      </c>
      <c r="F34" s="195" t="s">
        <v>160</v>
      </c>
      <c r="G34" s="194" t="s">
        <v>248</v>
      </c>
      <c r="H34" s="324">
        <v>130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1.7545454545454544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1.7545454545454544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43615</v>
      </c>
      <c r="BL34" s="195"/>
      <c r="BM34" s="194"/>
      <c r="BN34" s="198"/>
      <c r="BO34" s="198" t="s">
        <v>15</v>
      </c>
      <c r="BP34" s="198"/>
      <c r="BQ34" s="198"/>
      <c r="BR34" s="176" t="s">
        <v>387</v>
      </c>
    </row>
    <row r="35" spans="1:70" s="200" customFormat="1" ht="16">
      <c r="A35" s="358"/>
      <c r="B35" s="346">
        <v>43209</v>
      </c>
      <c r="C35" s="195" t="s">
        <v>18</v>
      </c>
      <c r="D35" s="357" t="s">
        <v>244</v>
      </c>
      <c r="E35" s="362">
        <v>43194</v>
      </c>
      <c r="F35" s="195" t="s">
        <v>156</v>
      </c>
      <c r="G35" s="194" t="s">
        <v>368</v>
      </c>
      <c r="H35" s="324">
        <v>111.68181818181817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1.5727272727272725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1.5727272727272725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/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8"/>
      <c r="BR35" s="195" t="s">
        <v>388</v>
      </c>
    </row>
  </sheetData>
  <sheetProtection algorithmName="SHA-512" hashValue="vN02WkKYSbSXZzgl7wdqWS/ChLefBN6Egw+PPSe4uYQP8Xz5P3/BCV+GT15/228BfPn1vh1AbzF+EeLvVNpTFQ==" saltValue="eqBsvuk9r354RGVZZdVNiw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17D-2016-2E4F-B85E-C6C558E5233C}">
  <sheetPr codeName="Sheet23"/>
  <dimension ref="A1:BR26"/>
  <sheetViews>
    <sheetView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43031</v>
      </c>
      <c r="C2" s="195" t="s">
        <v>18</v>
      </c>
      <c r="D2" s="194" t="s">
        <v>228</v>
      </c>
      <c r="E2" s="322">
        <v>43026</v>
      </c>
      <c r="F2" s="195" t="s">
        <v>156</v>
      </c>
      <c r="G2" s="194" t="s">
        <v>346</v>
      </c>
      <c r="H2" s="324">
        <v>70.98181818181817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2.5999999999999996</v>
      </c>
      <c r="X2" s="324">
        <v>2.4727272727272727</v>
      </c>
      <c r="Y2" s="324">
        <v>2.4545454545454546</v>
      </c>
      <c r="Z2" s="324">
        <v>2.4272727272727268</v>
      </c>
      <c r="AA2" s="324">
        <v>2.3818181818181818</v>
      </c>
      <c r="AB2" s="324">
        <v>2.0909090909090904</v>
      </c>
      <c r="AC2" s="324">
        <v>2.5999999999999996</v>
      </c>
      <c r="AD2" s="324">
        <v>2.4727272727272727</v>
      </c>
      <c r="AE2" s="324">
        <v>2.4545454545454546</v>
      </c>
      <c r="AF2" s="324">
        <v>2.4272727272727268</v>
      </c>
      <c r="AG2" s="324">
        <v>2.3818181818181818</v>
      </c>
      <c r="AH2" s="324">
        <v>2.0909090909090904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347</v>
      </c>
    </row>
    <row r="3" spans="1:70" s="200" customFormat="1" ht="16">
      <c r="A3" s="194">
        <v>2</v>
      </c>
      <c r="B3" s="196">
        <v>43031</v>
      </c>
      <c r="C3" s="195" t="s">
        <v>18</v>
      </c>
      <c r="D3" s="194" t="s">
        <v>228</v>
      </c>
      <c r="E3" s="196">
        <v>42941</v>
      </c>
      <c r="F3" s="195" t="s">
        <v>157</v>
      </c>
      <c r="G3" s="194" t="s">
        <v>363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364</v>
      </c>
    </row>
    <row r="4" spans="1:70" s="200" customFormat="1" ht="16">
      <c r="A4" s="194">
        <v>3</v>
      </c>
      <c r="B4" s="196">
        <v>43031</v>
      </c>
      <c r="C4" s="195" t="s">
        <v>18</v>
      </c>
      <c r="D4" s="194" t="s">
        <v>228</v>
      </c>
      <c r="E4" s="196">
        <v>42947</v>
      </c>
      <c r="F4" s="195" t="s">
        <v>158</v>
      </c>
      <c r="G4" s="194" t="s">
        <v>229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24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300</v>
      </c>
    </row>
    <row r="5" spans="1:70" s="200" customFormat="1" ht="16">
      <c r="A5" s="194">
        <v>4</v>
      </c>
      <c r="B5" s="196">
        <v>43031</v>
      </c>
      <c r="C5" s="195" t="s">
        <v>18</v>
      </c>
      <c r="D5" s="194" t="s">
        <v>228</v>
      </c>
      <c r="E5" s="196">
        <v>42916</v>
      </c>
      <c r="F5" s="195" t="s">
        <v>159</v>
      </c>
      <c r="G5" s="194" t="s">
        <v>351</v>
      </c>
      <c r="H5" s="324">
        <v>59.336363636363629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3.3090909090909091</v>
      </c>
      <c r="X5" s="324">
        <v>2.1999999999999997</v>
      </c>
      <c r="Y5" s="324">
        <v>1.8909090909090909</v>
      </c>
      <c r="Z5" s="324">
        <v>0</v>
      </c>
      <c r="AA5" s="324">
        <v>0</v>
      </c>
      <c r="AB5" s="324">
        <v>0</v>
      </c>
      <c r="AC5" s="324">
        <v>3.3090909090909091</v>
      </c>
      <c r="AD5" s="324">
        <v>2.1999999999999997</v>
      </c>
      <c r="AE5" s="324">
        <v>1.8909090909090909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0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352</v>
      </c>
    </row>
    <row r="6" spans="1:70" s="200" customFormat="1" ht="16">
      <c r="A6" s="194">
        <v>5</v>
      </c>
      <c r="B6" s="196">
        <v>43031</v>
      </c>
      <c r="C6" s="195" t="s">
        <v>18</v>
      </c>
      <c r="D6" s="194" t="s">
        <v>228</v>
      </c>
      <c r="E6" s="196">
        <v>42916</v>
      </c>
      <c r="F6" s="195" t="s">
        <v>160</v>
      </c>
      <c r="G6" s="194" t="s">
        <v>248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43464</v>
      </c>
      <c r="BL6" s="195"/>
      <c r="BM6" s="194"/>
      <c r="BN6" s="198"/>
      <c r="BO6" s="198" t="s">
        <v>15</v>
      </c>
      <c r="BP6" s="198"/>
      <c r="BQ6" s="198"/>
      <c r="BR6" s="176" t="s">
        <v>311</v>
      </c>
    </row>
    <row r="7" spans="1:70" s="206" customFormat="1" ht="16">
      <c r="A7" s="194">
        <v>7</v>
      </c>
      <c r="B7" s="196">
        <v>43031</v>
      </c>
      <c r="C7" s="195" t="s">
        <v>18</v>
      </c>
      <c r="D7" s="194" t="s">
        <v>228</v>
      </c>
      <c r="E7" s="196">
        <v>42916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362</v>
      </c>
    </row>
    <row r="8" spans="1:70" s="206" customFormat="1" ht="16">
      <c r="A8" s="194"/>
      <c r="B8" s="196">
        <v>43031</v>
      </c>
      <c r="C8" s="195" t="s">
        <v>18</v>
      </c>
      <c r="D8" s="194" t="s">
        <v>228</v>
      </c>
      <c r="E8" s="196">
        <v>43028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361</v>
      </c>
    </row>
    <row r="9" spans="1:70" s="206" customFormat="1" ht="16">
      <c r="A9" s="194"/>
      <c r="B9" s="196">
        <v>43031</v>
      </c>
      <c r="C9" s="195" t="s">
        <v>18</v>
      </c>
      <c r="D9" s="194" t="s">
        <v>228</v>
      </c>
      <c r="E9" s="196">
        <v>42916</v>
      </c>
      <c r="F9" s="195" t="s">
        <v>343</v>
      </c>
      <c r="G9" s="194" t="s">
        <v>344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365</v>
      </c>
    </row>
    <row r="10" spans="1:70" s="200" customFormat="1" ht="16">
      <c r="A10" s="194">
        <v>8</v>
      </c>
      <c r="B10" s="196">
        <v>43031</v>
      </c>
      <c r="C10" s="195" t="s">
        <v>18</v>
      </c>
      <c r="D10" s="194" t="s">
        <v>45</v>
      </c>
      <c r="E10" s="196">
        <v>42916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196">
        <v>43031</v>
      </c>
      <c r="C11" s="195" t="s">
        <v>18</v>
      </c>
      <c r="D11" s="194" t="s">
        <v>45</v>
      </c>
      <c r="E11" s="196">
        <v>42947</v>
      </c>
      <c r="F11" s="195" t="s">
        <v>158</v>
      </c>
      <c r="G11" s="194" t="s">
        <v>229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24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320</v>
      </c>
    </row>
    <row r="12" spans="1:70" s="200" customFormat="1" ht="16">
      <c r="A12" s="194">
        <v>10</v>
      </c>
      <c r="B12" s="196">
        <v>43031</v>
      </c>
      <c r="C12" s="195" t="s">
        <v>18</v>
      </c>
      <c r="D12" s="194" t="s">
        <v>145</v>
      </c>
      <c r="E12" s="196">
        <v>42916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360</v>
      </c>
    </row>
    <row r="13" spans="1:70" s="200" customFormat="1" ht="16">
      <c r="A13" s="194">
        <v>11</v>
      </c>
      <c r="B13" s="196">
        <v>43031</v>
      </c>
      <c r="C13" s="195" t="s">
        <v>18</v>
      </c>
      <c r="D13" s="194" t="s">
        <v>234</v>
      </c>
      <c r="E13" s="196">
        <v>42916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196">
        <v>43031</v>
      </c>
      <c r="C14" s="195" t="s">
        <v>18</v>
      </c>
      <c r="D14" s="194" t="s">
        <v>108</v>
      </c>
      <c r="E14" s="196">
        <v>42916</v>
      </c>
      <c r="F14" s="195" t="s">
        <v>159</v>
      </c>
      <c r="G14" s="194" t="s">
        <v>351</v>
      </c>
      <c r="H14" s="324">
        <v>81.599999999999994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3.3909090909090907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3.3909090909090907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353</v>
      </c>
    </row>
    <row r="15" spans="1:70" s="200" customFormat="1" ht="16">
      <c r="A15" s="194">
        <v>14</v>
      </c>
      <c r="B15" s="196">
        <v>43031</v>
      </c>
      <c r="C15" s="195" t="s">
        <v>18</v>
      </c>
      <c r="D15" s="194" t="s">
        <v>236</v>
      </c>
      <c r="E15" s="196">
        <v>42947</v>
      </c>
      <c r="F15" s="195" t="s">
        <v>158</v>
      </c>
      <c r="G15" s="194" t="s">
        <v>229</v>
      </c>
      <c r="H15" s="324">
        <v>83.22727272727272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2.5545454545454542</v>
      </c>
      <c r="X15" s="324">
        <v>2.2999999999999998</v>
      </c>
      <c r="Y15" s="324">
        <v>2.2727272727272725</v>
      </c>
      <c r="Z15" s="324">
        <v>2.1636363636363636</v>
      </c>
      <c r="AA15" s="324">
        <v>0</v>
      </c>
      <c r="AB15" s="324">
        <v>0</v>
      </c>
      <c r="AC15" s="324">
        <v>2.5545454545454542</v>
      </c>
      <c r="AD15" s="324">
        <v>2.2999999999999998</v>
      </c>
      <c r="AE15" s="324">
        <v>2.2727272727272725</v>
      </c>
      <c r="AF15" s="324">
        <v>2.1636363636363636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24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322</v>
      </c>
    </row>
    <row r="16" spans="1:70" s="200" customFormat="1" ht="16">
      <c r="A16" s="194">
        <v>15</v>
      </c>
      <c r="B16" s="196">
        <v>43031</v>
      </c>
      <c r="C16" s="195" t="s">
        <v>18</v>
      </c>
      <c r="D16" s="194" t="s">
        <v>236</v>
      </c>
      <c r="E16" s="196">
        <v>42916</v>
      </c>
      <c r="F16" s="195" t="s">
        <v>159</v>
      </c>
      <c r="G16" s="194" t="s">
        <v>351</v>
      </c>
      <c r="H16" s="324">
        <v>52.090909090909086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2.0454545454545454</v>
      </c>
      <c r="X16" s="324">
        <v>1.6727272727272726</v>
      </c>
      <c r="Y16" s="324">
        <v>0</v>
      </c>
      <c r="Z16" s="324">
        <v>0</v>
      </c>
      <c r="AA16" s="324">
        <v>0</v>
      </c>
      <c r="AB16" s="324">
        <v>0</v>
      </c>
      <c r="AC16" s="324">
        <v>2.0454545454545454</v>
      </c>
      <c r="AD16" s="324">
        <v>1.6727272727272726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>
        <v>12</v>
      </c>
      <c r="BK16" s="198"/>
      <c r="BL16" s="195"/>
      <c r="BM16" s="194"/>
      <c r="BN16" s="198"/>
      <c r="BO16" s="198" t="s">
        <v>15</v>
      </c>
      <c r="BP16" s="198"/>
      <c r="BQ16" s="198"/>
      <c r="BR16" s="195" t="s">
        <v>354</v>
      </c>
    </row>
    <row r="17" spans="1:70" s="200" customFormat="1" ht="16">
      <c r="A17" s="194">
        <v>16</v>
      </c>
      <c r="B17" s="196">
        <v>43031</v>
      </c>
      <c r="C17" s="195" t="s">
        <v>18</v>
      </c>
      <c r="D17" s="194" t="s">
        <v>236</v>
      </c>
      <c r="E17" s="322">
        <v>43026</v>
      </c>
      <c r="F17" s="195" t="s">
        <v>156</v>
      </c>
      <c r="G17" s="194" t="s">
        <v>346</v>
      </c>
      <c r="H17" s="324">
        <v>62.163636363636357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2.1999999999999997</v>
      </c>
      <c r="X17" s="324">
        <v>1.918181818181818</v>
      </c>
      <c r="Y17" s="324">
        <v>1.6272727272727272</v>
      </c>
      <c r="Z17" s="324">
        <v>1.5363636363636362</v>
      </c>
      <c r="AA17" s="324">
        <v>0</v>
      </c>
      <c r="AB17" s="324">
        <v>0</v>
      </c>
      <c r="AC17" s="324">
        <v>2.1999999999999997</v>
      </c>
      <c r="AD17" s="324">
        <v>1.918181818181818</v>
      </c>
      <c r="AE17" s="324">
        <v>1.6272727272727272</v>
      </c>
      <c r="AF17" s="324">
        <v>1.5363636363636362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349</v>
      </c>
    </row>
    <row r="18" spans="1:70" s="200" customFormat="1" ht="16">
      <c r="A18" s="194">
        <v>17</v>
      </c>
      <c r="B18" s="196">
        <v>43031</v>
      </c>
      <c r="C18" s="195" t="s">
        <v>18</v>
      </c>
      <c r="D18" s="194" t="s">
        <v>238</v>
      </c>
      <c r="E18" s="196">
        <v>42916</v>
      </c>
      <c r="F18" s="195" t="s">
        <v>159</v>
      </c>
      <c r="G18" s="194" t="s">
        <v>351</v>
      </c>
      <c r="H18" s="324">
        <v>80.3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2.3818181818181818</v>
      </c>
      <c r="X18" s="324">
        <v>1.9818181818181817</v>
      </c>
      <c r="Y18" s="324">
        <v>0</v>
      </c>
      <c r="Z18" s="324">
        <v>0</v>
      </c>
      <c r="AA18" s="324">
        <v>0</v>
      </c>
      <c r="AB18" s="324">
        <v>0</v>
      </c>
      <c r="AC18" s="324">
        <v>2.3818181818181818</v>
      </c>
      <c r="AD18" s="324">
        <v>1.9818181818181817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355</v>
      </c>
    </row>
    <row r="19" spans="1:70" s="200" customFormat="1" ht="16">
      <c r="A19" s="194">
        <v>18</v>
      </c>
      <c r="B19" s="196">
        <v>43031</v>
      </c>
      <c r="C19" s="195" t="s">
        <v>18</v>
      </c>
      <c r="D19" s="194" t="s">
        <v>238</v>
      </c>
      <c r="E19" s="196">
        <v>42916</v>
      </c>
      <c r="F19" s="195" t="s">
        <v>160</v>
      </c>
      <c r="G19" s="194" t="s">
        <v>248</v>
      </c>
      <c r="H19" s="324">
        <v>68.990909090909085</v>
      </c>
      <c r="I19" s="324"/>
      <c r="J19" s="325"/>
      <c r="K19" s="326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2.6909090909090905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2.6909090909090905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43464</v>
      </c>
      <c r="BL19" s="195"/>
      <c r="BM19" s="194"/>
      <c r="BN19" s="198"/>
      <c r="BO19" s="198" t="s">
        <v>15</v>
      </c>
      <c r="BP19" s="198"/>
      <c r="BQ19" s="198"/>
      <c r="BR19" s="176" t="s">
        <v>309</v>
      </c>
    </row>
    <row r="20" spans="1:70" s="200" customFormat="1" ht="16">
      <c r="A20" s="194">
        <v>19</v>
      </c>
      <c r="B20" s="196">
        <v>43031</v>
      </c>
      <c r="C20" s="195" t="s">
        <v>18</v>
      </c>
      <c r="D20" s="194" t="s">
        <v>239</v>
      </c>
      <c r="E20" s="196">
        <v>42916</v>
      </c>
      <c r="F20" s="195" t="s">
        <v>159</v>
      </c>
      <c r="G20" s="194" t="s">
        <v>351</v>
      </c>
      <c r="H20" s="324">
        <v>60.545454545454533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1.9818181818181817</v>
      </c>
      <c r="Y20" s="324">
        <v>0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1.9818181818181817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>
        <v>12</v>
      </c>
      <c r="BK20" s="198"/>
      <c r="BL20" s="195"/>
      <c r="BM20" s="194"/>
      <c r="BN20" s="198"/>
      <c r="BO20" s="198" t="s">
        <v>15</v>
      </c>
      <c r="BP20" s="198"/>
      <c r="BQ20" s="198"/>
      <c r="BR20" s="195" t="s">
        <v>356</v>
      </c>
    </row>
    <row r="21" spans="1:70" s="200" customFormat="1" ht="16">
      <c r="A21" s="194">
        <v>20</v>
      </c>
      <c r="B21" s="196">
        <v>43031</v>
      </c>
      <c r="C21" s="195" t="s">
        <v>18</v>
      </c>
      <c r="D21" s="194" t="s">
        <v>240</v>
      </c>
      <c r="E21" s="196">
        <v>42947</v>
      </c>
      <c r="F21" s="195" t="s">
        <v>158</v>
      </c>
      <c r="G21" s="194" t="s">
        <v>229</v>
      </c>
      <c r="H21" s="324">
        <v>94.827272727272728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2.754545454545454</v>
      </c>
      <c r="X21" s="324">
        <v>2.6636363636363636</v>
      </c>
      <c r="Y21" s="324">
        <v>2.4090909090909087</v>
      </c>
      <c r="Z21" s="324">
        <v>2.2454545454545456</v>
      </c>
      <c r="AA21" s="324">
        <v>0</v>
      </c>
      <c r="AB21" s="324">
        <v>0</v>
      </c>
      <c r="AC21" s="324">
        <v>2.754545454545454</v>
      </c>
      <c r="AD21" s="324">
        <v>2.6636363636363636</v>
      </c>
      <c r="AE21" s="324">
        <v>2.4090909090909087</v>
      </c>
      <c r="AF21" s="324">
        <v>2.2454545454545456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24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>
        <v>1</v>
      </c>
      <c r="BQ21" s="198"/>
      <c r="BR21" s="176" t="s">
        <v>348</v>
      </c>
    </row>
    <row r="22" spans="1:70" s="200" customFormat="1" ht="16">
      <c r="A22" s="194">
        <v>21</v>
      </c>
      <c r="B22" s="196">
        <v>43031</v>
      </c>
      <c r="C22" s="195" t="s">
        <v>18</v>
      </c>
      <c r="D22" s="194" t="s">
        <v>240</v>
      </c>
      <c r="E22" s="196">
        <v>42916</v>
      </c>
      <c r="F22" s="195" t="s">
        <v>159</v>
      </c>
      <c r="G22" s="194" t="s">
        <v>351</v>
      </c>
      <c r="H22" s="324">
        <v>65.772727272727266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2.209090909090909</v>
      </c>
      <c r="X22" s="324">
        <v>1.9363636363636361</v>
      </c>
      <c r="Y22" s="324">
        <v>0</v>
      </c>
      <c r="Z22" s="324">
        <v>0</v>
      </c>
      <c r="AA22" s="324">
        <v>0</v>
      </c>
      <c r="AB22" s="324">
        <v>0</v>
      </c>
      <c r="AC22" s="324">
        <v>2.209090909090909</v>
      </c>
      <c r="AD22" s="324">
        <v>1.9363636363636361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>
        <v>12</v>
      </c>
      <c r="BK22" s="198"/>
      <c r="BL22" s="195"/>
      <c r="BM22" s="194"/>
      <c r="BN22" s="198"/>
      <c r="BO22" s="198" t="s">
        <v>15</v>
      </c>
      <c r="BP22" s="198"/>
      <c r="BQ22" s="198"/>
      <c r="BR22" s="195" t="s">
        <v>357</v>
      </c>
    </row>
    <row r="23" spans="1:70" s="200" customFormat="1" ht="16">
      <c r="A23" s="194">
        <v>22</v>
      </c>
      <c r="B23" s="196">
        <v>43031</v>
      </c>
      <c r="C23" s="195" t="s">
        <v>18</v>
      </c>
      <c r="D23" s="194" t="s">
        <v>240</v>
      </c>
      <c r="E23" s="322">
        <v>43026</v>
      </c>
      <c r="F23" s="195" t="s">
        <v>156</v>
      </c>
      <c r="G23" s="194" t="s">
        <v>346</v>
      </c>
      <c r="H23" s="324">
        <v>81.954545454545453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2.2999999999999998</v>
      </c>
      <c r="X23" s="324">
        <v>2.1090909090909089</v>
      </c>
      <c r="Y23" s="324">
        <v>1.918181818181818</v>
      </c>
      <c r="Z23" s="324">
        <v>1.7272727272727271</v>
      </c>
      <c r="AA23" s="324">
        <v>0</v>
      </c>
      <c r="AB23" s="324">
        <v>0</v>
      </c>
      <c r="AC23" s="324">
        <v>2.2999999999999998</v>
      </c>
      <c r="AD23" s="324">
        <v>2.1090909090909089</v>
      </c>
      <c r="AE23" s="324">
        <v>1.918181818181818</v>
      </c>
      <c r="AF23" s="324">
        <v>1.7272727272727271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350</v>
      </c>
    </row>
    <row r="24" spans="1:70" s="200" customFormat="1" ht="16">
      <c r="A24" s="194">
        <v>23</v>
      </c>
      <c r="B24" s="196">
        <v>43031</v>
      </c>
      <c r="C24" s="195" t="s">
        <v>18</v>
      </c>
      <c r="D24" s="194" t="s">
        <v>242</v>
      </c>
      <c r="E24" s="196">
        <v>42916</v>
      </c>
      <c r="F24" s="195" t="s">
        <v>159</v>
      </c>
      <c r="G24" s="194" t="s">
        <v>351</v>
      </c>
      <c r="H24" s="324">
        <v>80.672727272727258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2.3818181818181818</v>
      </c>
      <c r="X24" s="324">
        <v>1.9818181818181817</v>
      </c>
      <c r="Y24" s="324">
        <v>0</v>
      </c>
      <c r="Z24" s="324">
        <v>0</v>
      </c>
      <c r="AA24" s="324">
        <v>0</v>
      </c>
      <c r="AB24" s="324">
        <v>0</v>
      </c>
      <c r="AC24" s="324">
        <v>2.3818181818181818</v>
      </c>
      <c r="AD24" s="324">
        <v>1.9818181818181817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>
        <v>12</v>
      </c>
      <c r="BK24" s="198"/>
      <c r="BL24" s="195"/>
      <c r="BM24" s="194"/>
      <c r="BN24" s="198"/>
      <c r="BO24" s="198" t="s">
        <v>15</v>
      </c>
      <c r="BP24" s="198"/>
      <c r="BQ24" s="198"/>
      <c r="BR24" s="195" t="s">
        <v>358</v>
      </c>
    </row>
    <row r="25" spans="1:70" s="200" customFormat="1" ht="16">
      <c r="A25" s="194">
        <v>24</v>
      </c>
      <c r="B25" s="196">
        <v>43031</v>
      </c>
      <c r="C25" s="195" t="s">
        <v>18</v>
      </c>
      <c r="D25" s="194" t="s">
        <v>242</v>
      </c>
      <c r="E25" s="196">
        <v>42767</v>
      </c>
      <c r="F25" s="195" t="s">
        <v>160</v>
      </c>
      <c r="G25" s="194" t="s">
        <v>248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43464</v>
      </c>
      <c r="BL25" s="195"/>
      <c r="BM25" s="194"/>
      <c r="BN25" s="198"/>
      <c r="BO25" s="198" t="s">
        <v>15</v>
      </c>
      <c r="BP25" s="198"/>
      <c r="BQ25" s="198"/>
      <c r="BR25" s="176" t="s">
        <v>330</v>
      </c>
    </row>
    <row r="26" spans="1:70" s="200" customFormat="1" ht="16">
      <c r="A26" s="194">
        <v>25</v>
      </c>
      <c r="B26" s="196">
        <v>43031</v>
      </c>
      <c r="C26" s="195" t="s">
        <v>18</v>
      </c>
      <c r="D26" s="194" t="s">
        <v>244</v>
      </c>
      <c r="E26" s="196">
        <v>42916</v>
      </c>
      <c r="F26" s="195" t="s">
        <v>159</v>
      </c>
      <c r="G26" s="194" t="s">
        <v>351</v>
      </c>
      <c r="H26" s="324">
        <v>101.66363636363636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1.8272727272727269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1.8272727272727269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/>
      <c r="BQ26" s="198"/>
      <c r="BR26" s="200" t="s">
        <v>359</v>
      </c>
    </row>
  </sheetData>
  <sheetProtection algorithmName="SHA-512" hashValue="1Z+fEN5/oWxfhgAIuq0fFAKhSW8CGQNK0JocTxC7OtykqP25dgWcVFCQ+eeMa+9yTomMWIEs8R4gbnF9AVuk+Q==" saltValue="l8OIdaW5MuOG1HUOTHfQRw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5698-D854-4D44-A99E-71FCE52A8BDB}">
  <sheetPr codeName="Sheet21"/>
  <dimension ref="A1:BR30"/>
  <sheetViews>
    <sheetView topLeftCell="A22"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42833</v>
      </c>
      <c r="C2" s="195" t="s">
        <v>18</v>
      </c>
      <c r="D2" s="194" t="s">
        <v>228</v>
      </c>
      <c r="E2" s="322">
        <v>42795</v>
      </c>
      <c r="F2" s="195" t="s">
        <v>156</v>
      </c>
      <c r="G2" s="194" t="s">
        <v>310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>
        <v>12</v>
      </c>
      <c r="BK2" s="198"/>
      <c r="BL2" s="195"/>
      <c r="BM2" s="194"/>
      <c r="BN2" s="198"/>
      <c r="BO2" s="198" t="s">
        <v>15</v>
      </c>
      <c r="BP2" s="198"/>
      <c r="BQ2" s="198"/>
      <c r="BR2" s="207" t="s">
        <v>332</v>
      </c>
    </row>
    <row r="3" spans="1:70" s="200" customFormat="1" ht="16">
      <c r="A3" s="194">
        <v>2</v>
      </c>
      <c r="B3" s="196">
        <v>42833</v>
      </c>
      <c r="C3" s="195" t="s">
        <v>18</v>
      </c>
      <c r="D3" s="194" t="s">
        <v>228</v>
      </c>
      <c r="E3" s="196">
        <v>42551</v>
      </c>
      <c r="F3" s="195" t="s">
        <v>157</v>
      </c>
      <c r="G3" s="194" t="s">
        <v>312</v>
      </c>
      <c r="H3" s="324">
        <v>92.22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3.5999999999999996</v>
      </c>
      <c r="X3" s="324">
        <v>2.9</v>
      </c>
      <c r="Y3" s="324">
        <v>2.7</v>
      </c>
      <c r="Z3" s="324">
        <v>2.5</v>
      </c>
      <c r="AA3" s="324">
        <v>2.4</v>
      </c>
      <c r="AB3" s="324">
        <v>2.2999999999999998</v>
      </c>
      <c r="AC3" s="324">
        <v>3.5999999999999996</v>
      </c>
      <c r="AD3" s="324">
        <v>2.9</v>
      </c>
      <c r="AE3" s="324">
        <v>2.7</v>
      </c>
      <c r="AF3" s="324">
        <v>2.5</v>
      </c>
      <c r="AG3" s="324">
        <v>2.4</v>
      </c>
      <c r="AH3" s="324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313</v>
      </c>
    </row>
    <row r="4" spans="1:70" s="200" customFormat="1" ht="16">
      <c r="A4" s="194">
        <v>3</v>
      </c>
      <c r="B4" s="196">
        <v>42833</v>
      </c>
      <c r="C4" s="195" t="s">
        <v>18</v>
      </c>
      <c r="D4" s="194" t="s">
        <v>228</v>
      </c>
      <c r="E4" s="196">
        <v>42825</v>
      </c>
      <c r="F4" s="195" t="s">
        <v>158</v>
      </c>
      <c r="G4" s="194" t="s">
        <v>229</v>
      </c>
      <c r="H4" s="324">
        <v>68.7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3.9454545454545449</v>
      </c>
      <c r="X4" s="324">
        <v>2.8363636363636364</v>
      </c>
      <c r="Y4" s="324">
        <v>2.6818181818181817</v>
      </c>
      <c r="Z4" s="324">
        <v>2.6636363636363636</v>
      </c>
      <c r="AA4" s="324">
        <v>2.5090909090909088</v>
      </c>
      <c r="AB4" s="324">
        <v>2.2181818181818178</v>
      </c>
      <c r="AC4" s="324">
        <v>3.9454545454545449</v>
      </c>
      <c r="AD4" s="324">
        <v>2.8363636363636364</v>
      </c>
      <c r="AE4" s="324">
        <v>2.6818181818181817</v>
      </c>
      <c r="AF4" s="324">
        <v>2.6636363636363636</v>
      </c>
      <c r="AG4" s="324">
        <v>2.5090909090909088</v>
      </c>
      <c r="AH4" s="324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17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342</v>
      </c>
    </row>
    <row r="5" spans="1:70" s="200" customFormat="1" ht="16">
      <c r="A5" s="194">
        <v>4</v>
      </c>
      <c r="B5" s="196">
        <v>42833</v>
      </c>
      <c r="C5" s="195" t="s">
        <v>18</v>
      </c>
      <c r="D5" s="194" t="s">
        <v>228</v>
      </c>
      <c r="E5" s="196">
        <v>42735</v>
      </c>
      <c r="F5" s="195" t="s">
        <v>159</v>
      </c>
      <c r="G5" s="194" t="s">
        <v>246</v>
      </c>
      <c r="H5" s="324">
        <v>65.45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3.5</v>
      </c>
      <c r="X5" s="324">
        <v>2.1909090909090909</v>
      </c>
      <c r="Y5" s="324">
        <v>1.7727272727272725</v>
      </c>
      <c r="Z5" s="324">
        <v>0</v>
      </c>
      <c r="AA5" s="324">
        <v>0</v>
      </c>
      <c r="AB5" s="324">
        <v>0</v>
      </c>
      <c r="AC5" s="324">
        <v>3.5</v>
      </c>
      <c r="AD5" s="324">
        <v>2.1909090909090909</v>
      </c>
      <c r="AE5" s="324">
        <v>1.7727272727272725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14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335</v>
      </c>
    </row>
    <row r="6" spans="1:70" s="200" customFormat="1" ht="16">
      <c r="A6" s="194">
        <v>5</v>
      </c>
      <c r="B6" s="196">
        <v>42833</v>
      </c>
      <c r="C6" s="195" t="s">
        <v>18</v>
      </c>
      <c r="D6" s="194" t="s">
        <v>228</v>
      </c>
      <c r="E6" s="196">
        <v>42767</v>
      </c>
      <c r="F6" s="195" t="s">
        <v>160</v>
      </c>
      <c r="G6" s="194" t="s">
        <v>248</v>
      </c>
      <c r="H6" s="324">
        <v>58.99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2.1818181818181817</v>
      </c>
      <c r="Y6" s="324">
        <v>2</v>
      </c>
      <c r="Z6" s="324">
        <v>1.9545454545454544</v>
      </c>
      <c r="AA6" s="324">
        <v>1.8999999999999997</v>
      </c>
      <c r="AB6" s="324">
        <v>1.7636363636363634</v>
      </c>
      <c r="AC6" s="324">
        <v>2.9909090909090907</v>
      </c>
      <c r="AD6" s="324">
        <v>2.1818181818181817</v>
      </c>
      <c r="AE6" s="324">
        <v>2</v>
      </c>
      <c r="AF6" s="324">
        <v>1.9545454545454544</v>
      </c>
      <c r="AG6" s="324">
        <v>1.8999999999999997</v>
      </c>
      <c r="AH6" s="324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43342</v>
      </c>
      <c r="BL6" s="195"/>
      <c r="BM6" s="194"/>
      <c r="BN6" s="198"/>
      <c r="BO6" s="198" t="s">
        <v>15</v>
      </c>
      <c r="BP6" s="198"/>
      <c r="BQ6" s="198"/>
      <c r="BR6" s="207" t="s">
        <v>311</v>
      </c>
    </row>
    <row r="7" spans="1:70" s="206" customFormat="1" ht="16">
      <c r="A7" s="194">
        <v>7</v>
      </c>
      <c r="B7" s="196">
        <v>42833</v>
      </c>
      <c r="C7" s="195" t="s">
        <v>18</v>
      </c>
      <c r="D7" s="194" t="s">
        <v>228</v>
      </c>
      <c r="E7" s="196">
        <v>42833</v>
      </c>
      <c r="F7" s="195" t="s">
        <v>252</v>
      </c>
      <c r="G7" s="194" t="s">
        <v>248</v>
      </c>
      <c r="H7" s="324">
        <v>62.95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341</v>
      </c>
    </row>
    <row r="8" spans="1:70" s="206" customFormat="1" ht="16">
      <c r="A8" s="194"/>
      <c r="B8" s="196">
        <v>42833</v>
      </c>
      <c r="C8" s="195" t="s">
        <v>18</v>
      </c>
      <c r="D8" s="194" t="s">
        <v>228</v>
      </c>
      <c r="E8" s="196">
        <v>42689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2.3909090909090907</v>
      </c>
      <c r="X8" s="324">
        <v>1.8636363636363633</v>
      </c>
      <c r="Y8" s="324">
        <v>1.8181818181818181</v>
      </c>
      <c r="Z8" s="324">
        <v>1.8090909090909089</v>
      </c>
      <c r="AA8" s="324">
        <v>1.7545454545454544</v>
      </c>
      <c r="AB8" s="324">
        <v>1.7</v>
      </c>
      <c r="AC8" s="324">
        <v>2.3909090909090907</v>
      </c>
      <c r="AD8" s="324">
        <v>1.8636363636363633</v>
      </c>
      <c r="AE8" s="324">
        <v>1.8181818181818181</v>
      </c>
      <c r="AF8" s="324">
        <v>1.8090909090909089</v>
      </c>
      <c r="AG8" s="324">
        <v>1.7545454545454544</v>
      </c>
      <c r="AH8" s="324">
        <v>1.7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340</v>
      </c>
    </row>
    <row r="9" spans="1:70" s="206" customFormat="1" ht="16">
      <c r="A9" s="194"/>
      <c r="B9" s="196">
        <v>42833</v>
      </c>
      <c r="C9" s="195" t="s">
        <v>18</v>
      </c>
      <c r="D9" s="194" t="s">
        <v>228</v>
      </c>
      <c r="E9" s="196">
        <v>42551</v>
      </c>
      <c r="F9" s="195" t="s">
        <v>343</v>
      </c>
      <c r="G9" s="194" t="s">
        <v>344</v>
      </c>
      <c r="H9" s="324">
        <v>59.999999999999993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3.1</v>
      </c>
      <c r="Y9" s="324">
        <v>2.8</v>
      </c>
      <c r="Z9" s="324">
        <v>2.8</v>
      </c>
      <c r="AA9" s="324">
        <v>2.7</v>
      </c>
      <c r="AB9" s="324">
        <v>2.4</v>
      </c>
      <c r="AC9" s="324">
        <v>3.7</v>
      </c>
      <c r="AD9" s="324">
        <v>3.1</v>
      </c>
      <c r="AE9" s="324">
        <v>2.8</v>
      </c>
      <c r="AF9" s="324">
        <v>2.8</v>
      </c>
      <c r="AG9" s="324">
        <v>2.7</v>
      </c>
      <c r="AH9" s="324">
        <v>2.4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345</v>
      </c>
    </row>
    <row r="10" spans="1:70" s="200" customFormat="1" ht="16">
      <c r="A10" s="194">
        <v>8</v>
      </c>
      <c r="B10" s="196">
        <v>42833</v>
      </c>
      <c r="C10" s="195" t="s">
        <v>18</v>
      </c>
      <c r="D10" s="194" t="s">
        <v>45</v>
      </c>
      <c r="E10" s="196">
        <v>42551</v>
      </c>
      <c r="F10" s="195" t="s">
        <v>232</v>
      </c>
      <c r="G10" s="194" t="s">
        <v>204</v>
      </c>
      <c r="H10" s="324">
        <v>95.93</v>
      </c>
      <c r="I10" s="324"/>
      <c r="J10" s="325"/>
      <c r="K10" s="326" t="s">
        <v>12</v>
      </c>
      <c r="L10" s="327">
        <v>4920</v>
      </c>
      <c r="M10" s="327">
        <v>187380</v>
      </c>
      <c r="N10" s="327"/>
      <c r="O10" s="327"/>
      <c r="P10" s="327"/>
      <c r="Q10" s="327"/>
      <c r="R10" s="327"/>
      <c r="S10" s="327"/>
      <c r="T10" s="327"/>
      <c r="U10" s="327"/>
      <c r="V10" s="327"/>
      <c r="W10" s="324">
        <v>2.67</v>
      </c>
      <c r="X10" s="324">
        <v>2.46</v>
      </c>
      <c r="Y10" s="324">
        <v>2.407</v>
      </c>
      <c r="Z10" s="324">
        <v>0</v>
      </c>
      <c r="AA10" s="324">
        <v>0</v>
      </c>
      <c r="AB10" s="324">
        <v>0</v>
      </c>
      <c r="AC10" s="324">
        <v>2.67</v>
      </c>
      <c r="AD10" s="324">
        <v>2.46</v>
      </c>
      <c r="AE10" s="324">
        <v>2.407</v>
      </c>
      <c r="AF10" s="324">
        <v>0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196">
        <v>42833</v>
      </c>
      <c r="C11" s="195" t="s">
        <v>18</v>
      </c>
      <c r="D11" s="194" t="s">
        <v>45</v>
      </c>
      <c r="E11" s="196">
        <v>42577</v>
      </c>
      <c r="F11" s="195" t="s">
        <v>158</v>
      </c>
      <c r="G11" s="194" t="s">
        <v>229</v>
      </c>
      <c r="H11" s="330">
        <v>84.4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30">
        <v>2.9</v>
      </c>
      <c r="X11" s="330">
        <v>2.64</v>
      </c>
      <c r="Y11" s="330">
        <v>2.52</v>
      </c>
      <c r="Z11" s="330">
        <v>2.3199999999999998</v>
      </c>
      <c r="AA11" s="330">
        <v>0</v>
      </c>
      <c r="AB11" s="330">
        <v>0</v>
      </c>
      <c r="AC11" s="330">
        <v>2.9</v>
      </c>
      <c r="AD11" s="324">
        <v>2.64</v>
      </c>
      <c r="AE11" s="324">
        <v>2.52</v>
      </c>
      <c r="AF11" s="324">
        <v>2.3199999999999998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19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320</v>
      </c>
    </row>
    <row r="12" spans="1:70" s="200" customFormat="1" ht="16">
      <c r="A12" s="194">
        <v>10</v>
      </c>
      <c r="B12" s="196">
        <v>42833</v>
      </c>
      <c r="C12" s="195" t="s">
        <v>18</v>
      </c>
      <c r="D12" s="194" t="s">
        <v>145</v>
      </c>
      <c r="E12" s="196">
        <v>42551</v>
      </c>
      <c r="F12" s="195" t="s">
        <v>232</v>
      </c>
      <c r="G12" s="194" t="s">
        <v>217</v>
      </c>
      <c r="H12" s="324">
        <v>102.75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2.8545454545454545</v>
      </c>
      <c r="X12" s="324">
        <v>2.6363636363636362</v>
      </c>
      <c r="Y12" s="324">
        <v>0</v>
      </c>
      <c r="Z12" s="324">
        <v>0</v>
      </c>
      <c r="AA12" s="324">
        <v>0</v>
      </c>
      <c r="AB12" s="324">
        <v>0</v>
      </c>
      <c r="AC12" s="324">
        <v>2.8545454545454545</v>
      </c>
      <c r="AD12" s="324">
        <v>2.6363636363636362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319</v>
      </c>
    </row>
    <row r="13" spans="1:70" s="200" customFormat="1" ht="16">
      <c r="A13" s="194">
        <v>11</v>
      </c>
      <c r="B13" s="196">
        <v>42833</v>
      </c>
      <c r="C13" s="195" t="s">
        <v>18</v>
      </c>
      <c r="D13" s="194" t="s">
        <v>234</v>
      </c>
      <c r="E13" s="196">
        <v>42551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2.3818181818181818</v>
      </c>
      <c r="AA13" s="324">
        <v>2.2999999999999998</v>
      </c>
      <c r="AB13" s="324">
        <v>2.0545454545454542</v>
      </c>
      <c r="AC13" s="324">
        <v>3.6909090909090905</v>
      </c>
      <c r="AD13" s="324">
        <v>2.4545454545454546</v>
      </c>
      <c r="AE13" s="324">
        <v>2.418181818181818</v>
      </c>
      <c r="AF13" s="324">
        <v>2.3818181818181818</v>
      </c>
      <c r="AG13" s="324">
        <v>2.2999999999999998</v>
      </c>
      <c r="AH13" s="324">
        <v>2.0545454545454542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196">
        <v>42833</v>
      </c>
      <c r="C14" s="195" t="s">
        <v>18</v>
      </c>
      <c r="D14" s="194" t="s">
        <v>108</v>
      </c>
      <c r="E14" s="196">
        <v>42735</v>
      </c>
      <c r="F14" s="195" t="s">
        <v>159</v>
      </c>
      <c r="G14" s="194" t="s">
        <v>246</v>
      </c>
      <c r="H14" s="324">
        <v>92.73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3.47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3.47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14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336</v>
      </c>
    </row>
    <row r="15" spans="1:70" s="200" customFormat="1" ht="16">
      <c r="A15" s="194">
        <v>14</v>
      </c>
      <c r="B15" s="196">
        <v>42833</v>
      </c>
      <c r="C15" s="195" t="s">
        <v>18</v>
      </c>
      <c r="D15" s="194" t="s">
        <v>236</v>
      </c>
      <c r="E15" s="196">
        <v>42474</v>
      </c>
      <c r="F15" s="195" t="s">
        <v>158</v>
      </c>
      <c r="G15" s="194" t="s">
        <v>229</v>
      </c>
      <c r="H15" s="324">
        <v>85.4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2.63</v>
      </c>
      <c r="X15" s="324">
        <v>2.37</v>
      </c>
      <c r="Y15" s="324">
        <v>2.34</v>
      </c>
      <c r="Z15" s="324">
        <v>2.23</v>
      </c>
      <c r="AA15" s="324">
        <v>0</v>
      </c>
      <c r="AB15" s="324">
        <v>0</v>
      </c>
      <c r="AC15" s="324">
        <v>2.63</v>
      </c>
      <c r="AD15" s="324">
        <v>2.37</v>
      </c>
      <c r="AE15" s="324">
        <v>2.34</v>
      </c>
      <c r="AF15" s="324">
        <v>2.23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322</v>
      </c>
    </row>
    <row r="16" spans="1:70" s="200" customFormat="1" ht="16">
      <c r="A16" s="194">
        <v>15</v>
      </c>
      <c r="B16" s="196">
        <v>42833</v>
      </c>
      <c r="C16" s="195" t="s">
        <v>18</v>
      </c>
      <c r="D16" s="194" t="s">
        <v>236</v>
      </c>
      <c r="E16" s="196">
        <v>42735</v>
      </c>
      <c r="F16" s="195" t="s">
        <v>159</v>
      </c>
      <c r="G16" s="194" t="s">
        <v>246</v>
      </c>
      <c r="H16" s="324">
        <v>56.36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1.9545454545454544</v>
      </c>
      <c r="X16" s="324">
        <v>1.5909090909090908</v>
      </c>
      <c r="Y16" s="324">
        <v>0</v>
      </c>
      <c r="Z16" s="324">
        <v>0</v>
      </c>
      <c r="AA16" s="324">
        <v>0</v>
      </c>
      <c r="AB16" s="324">
        <v>0</v>
      </c>
      <c r="AC16" s="324">
        <v>1.9545454545454544</v>
      </c>
      <c r="AD16" s="324">
        <v>1.5909090909090908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14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337</v>
      </c>
    </row>
    <row r="17" spans="1:70" s="200" customFormat="1" ht="16">
      <c r="A17" s="194">
        <v>16</v>
      </c>
      <c r="B17" s="196">
        <v>42833</v>
      </c>
      <c r="C17" s="195" t="s">
        <v>18</v>
      </c>
      <c r="D17" s="194" t="s">
        <v>236</v>
      </c>
      <c r="E17" s="322">
        <v>42795</v>
      </c>
      <c r="F17" s="195" t="s">
        <v>156</v>
      </c>
      <c r="G17" s="194" t="s">
        <v>310</v>
      </c>
      <c r="H17" s="324">
        <v>56.699999999999996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2.0090909090909088</v>
      </c>
      <c r="X17" s="324">
        <v>1.7545454545454544</v>
      </c>
      <c r="Y17" s="324">
        <v>1.4909090909090907</v>
      </c>
      <c r="Z17" s="324">
        <v>1.4</v>
      </c>
      <c r="AA17" s="324">
        <v>0</v>
      </c>
      <c r="AB17" s="324">
        <v>0</v>
      </c>
      <c r="AC17" s="324">
        <v>2.0090909090909088</v>
      </c>
      <c r="AD17" s="324">
        <v>1.7545454545454544</v>
      </c>
      <c r="AE17" s="324">
        <v>1.4909090909090907</v>
      </c>
      <c r="AF17" s="324">
        <v>1.4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/>
      <c r="BQ17" s="198"/>
      <c r="BR17" s="195" t="s">
        <v>333</v>
      </c>
    </row>
    <row r="18" spans="1:70" s="200" customFormat="1" ht="16">
      <c r="A18" s="194">
        <v>17</v>
      </c>
      <c r="B18" s="196">
        <v>42833</v>
      </c>
      <c r="C18" s="195" t="s">
        <v>18</v>
      </c>
      <c r="D18" s="194" t="s">
        <v>238</v>
      </c>
      <c r="E18" s="196">
        <v>42735</v>
      </c>
      <c r="F18" s="195" t="s">
        <v>159</v>
      </c>
      <c r="G18" s="194" t="s">
        <v>246</v>
      </c>
      <c r="H18" s="324">
        <v>90.91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2.3181818181818179</v>
      </c>
      <c r="X18" s="324">
        <v>1.8636363636363633</v>
      </c>
      <c r="Y18" s="324">
        <v>0</v>
      </c>
      <c r="Z18" s="324">
        <v>0</v>
      </c>
      <c r="AA18" s="324">
        <v>0</v>
      </c>
      <c r="AB18" s="324">
        <v>0</v>
      </c>
      <c r="AC18" s="324">
        <v>2.3181818181818179</v>
      </c>
      <c r="AD18" s="324">
        <v>1.8636363636363633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14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337</v>
      </c>
    </row>
    <row r="19" spans="1:70" s="200" customFormat="1" ht="16">
      <c r="A19" s="194">
        <v>18</v>
      </c>
      <c r="B19" s="196">
        <v>42833</v>
      </c>
      <c r="C19" s="195" t="s">
        <v>18</v>
      </c>
      <c r="D19" s="194" t="s">
        <v>238</v>
      </c>
      <c r="E19" s="196">
        <v>42767</v>
      </c>
      <c r="F19" s="195" t="s">
        <v>160</v>
      </c>
      <c r="G19" s="194" t="s">
        <v>248</v>
      </c>
      <c r="H19" s="324">
        <v>64</v>
      </c>
      <c r="I19" s="324"/>
      <c r="J19" s="325"/>
      <c r="K19" s="326" t="s">
        <v>12</v>
      </c>
      <c r="L19" s="327">
        <v>98640</v>
      </c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43342</v>
      </c>
      <c r="BL19" s="195"/>
      <c r="BM19" s="194"/>
      <c r="BN19" s="198"/>
      <c r="BO19" s="198" t="s">
        <v>15</v>
      </c>
      <c r="BP19" s="198"/>
      <c r="BQ19" s="198"/>
      <c r="BR19" s="207" t="s">
        <v>309</v>
      </c>
    </row>
    <row r="20" spans="1:70" s="200" customFormat="1" ht="16">
      <c r="A20" s="194">
        <v>19</v>
      </c>
      <c r="B20" s="196">
        <v>42833</v>
      </c>
      <c r="C20" s="195" t="s">
        <v>18</v>
      </c>
      <c r="D20" s="194" t="s">
        <v>239</v>
      </c>
      <c r="E20" s="196">
        <v>42735</v>
      </c>
      <c r="F20" s="195" t="s">
        <v>159</v>
      </c>
      <c r="G20" s="194" t="s">
        <v>246</v>
      </c>
      <c r="H20" s="324">
        <v>68.180000000000007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2.3181818181818179</v>
      </c>
      <c r="X20" s="324">
        <v>1.8636363636363633</v>
      </c>
      <c r="Y20" s="324">
        <v>0</v>
      </c>
      <c r="Z20" s="324">
        <v>0</v>
      </c>
      <c r="AA20" s="324">
        <v>0</v>
      </c>
      <c r="AB20" s="324">
        <v>0</v>
      </c>
      <c r="AC20" s="324">
        <v>2.3181818181818179</v>
      </c>
      <c r="AD20" s="324">
        <v>1.8636363636363633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14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337</v>
      </c>
    </row>
    <row r="21" spans="1:70" s="200" customFormat="1" ht="16">
      <c r="A21" s="194">
        <v>20</v>
      </c>
      <c r="B21" s="196">
        <v>42833</v>
      </c>
      <c r="C21" s="195" t="s">
        <v>18</v>
      </c>
      <c r="D21" s="194" t="s">
        <v>240</v>
      </c>
      <c r="E21" s="196">
        <v>42474</v>
      </c>
      <c r="F21" s="195" t="s">
        <v>158</v>
      </c>
      <c r="G21" s="194" t="s">
        <v>229</v>
      </c>
      <c r="H21" s="324">
        <v>97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2.83</v>
      </c>
      <c r="X21" s="324">
        <v>2.74</v>
      </c>
      <c r="Y21" s="324">
        <v>2.48</v>
      </c>
      <c r="Z21" s="324">
        <v>2.31</v>
      </c>
      <c r="AA21" s="324">
        <v>0</v>
      </c>
      <c r="AB21" s="324">
        <v>0</v>
      </c>
      <c r="AC21" s="324">
        <v>2.83</v>
      </c>
      <c r="AD21" s="324">
        <v>2.74</v>
      </c>
      <c r="AE21" s="324">
        <v>2.48</v>
      </c>
      <c r="AF21" s="324">
        <v>2.31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42833</v>
      </c>
      <c r="C22" s="195" t="s">
        <v>18</v>
      </c>
      <c r="D22" s="194" t="s">
        <v>240</v>
      </c>
      <c r="E22" s="196">
        <v>42735</v>
      </c>
      <c r="F22" s="195" t="s">
        <v>159</v>
      </c>
      <c r="G22" s="194" t="s">
        <v>246</v>
      </c>
      <c r="H22" s="324">
        <v>74.55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2.1363636363636362</v>
      </c>
      <c r="X22" s="324">
        <v>1.8181818181818181</v>
      </c>
      <c r="Y22" s="324">
        <v>0</v>
      </c>
      <c r="Z22" s="324">
        <v>0</v>
      </c>
      <c r="AA22" s="324">
        <v>0</v>
      </c>
      <c r="AB22" s="324">
        <v>0</v>
      </c>
      <c r="AC22" s="324">
        <v>2.1363636363636362</v>
      </c>
      <c r="AD22" s="324">
        <v>1.8181818181818181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14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337</v>
      </c>
    </row>
    <row r="23" spans="1:70" s="200" customFormat="1" ht="16">
      <c r="A23" s="194">
        <v>22</v>
      </c>
      <c r="B23" s="196">
        <v>42833</v>
      </c>
      <c r="C23" s="195" t="s">
        <v>18</v>
      </c>
      <c r="D23" s="194" t="s">
        <v>240</v>
      </c>
      <c r="E23" s="322">
        <v>42795</v>
      </c>
      <c r="F23" s="195" t="s">
        <v>156</v>
      </c>
      <c r="G23" s="194" t="s">
        <v>310</v>
      </c>
      <c r="H23" s="324">
        <v>74.73636363636362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2.1</v>
      </c>
      <c r="X23" s="324">
        <v>1.9272727272727272</v>
      </c>
      <c r="Y23" s="324">
        <v>1.7545454545454544</v>
      </c>
      <c r="Z23" s="324">
        <v>1.5727272727272725</v>
      </c>
      <c r="AA23" s="324">
        <v>0</v>
      </c>
      <c r="AB23" s="324">
        <v>0</v>
      </c>
      <c r="AC23" s="324">
        <v>2.1</v>
      </c>
      <c r="AD23" s="324">
        <v>1.9272727272727272</v>
      </c>
      <c r="AE23" s="324">
        <v>1.7545454545454544</v>
      </c>
      <c r="AF23" s="324">
        <v>1.5727272727272725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334</v>
      </c>
    </row>
    <row r="24" spans="1:70" s="200" customFormat="1" ht="16">
      <c r="A24" s="194">
        <v>23</v>
      </c>
      <c r="B24" s="196">
        <v>42833</v>
      </c>
      <c r="C24" s="195" t="s">
        <v>18</v>
      </c>
      <c r="D24" s="194" t="s">
        <v>242</v>
      </c>
      <c r="E24" s="196">
        <v>42735</v>
      </c>
      <c r="F24" s="195" t="s">
        <v>159</v>
      </c>
      <c r="G24" s="194" t="s">
        <v>246</v>
      </c>
      <c r="H24" s="324">
        <v>90.91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2.3181818181818179</v>
      </c>
      <c r="X24" s="324">
        <v>1.8636363636363633</v>
      </c>
      <c r="Y24" s="324">
        <v>0</v>
      </c>
      <c r="Z24" s="324">
        <v>0</v>
      </c>
      <c r="AA24" s="324">
        <v>0</v>
      </c>
      <c r="AB24" s="324">
        <v>0</v>
      </c>
      <c r="AC24" s="324">
        <v>2.3181818181818179</v>
      </c>
      <c r="AD24" s="324">
        <v>1.8636363636363633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14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337</v>
      </c>
    </row>
    <row r="25" spans="1:70" s="200" customFormat="1" ht="16">
      <c r="A25" s="194">
        <v>24</v>
      </c>
      <c r="B25" s="196">
        <v>42833</v>
      </c>
      <c r="C25" s="195" t="s">
        <v>18</v>
      </c>
      <c r="D25" s="194" t="s">
        <v>242</v>
      </c>
      <c r="E25" s="196">
        <v>42767</v>
      </c>
      <c r="F25" s="195" t="s">
        <v>160</v>
      </c>
      <c r="G25" s="194" t="s">
        <v>248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43342</v>
      </c>
      <c r="BL25" s="195"/>
      <c r="BM25" s="194"/>
      <c r="BN25" s="198"/>
      <c r="BO25" s="198" t="s">
        <v>15</v>
      </c>
      <c r="BP25" s="198"/>
      <c r="BQ25" s="198"/>
      <c r="BR25" s="207" t="s">
        <v>330</v>
      </c>
    </row>
    <row r="26" spans="1:70" s="200" customFormat="1" ht="16">
      <c r="A26" s="194">
        <v>25</v>
      </c>
      <c r="B26" s="196">
        <v>42833</v>
      </c>
      <c r="C26" s="195" t="s">
        <v>18</v>
      </c>
      <c r="D26" s="194" t="s">
        <v>244</v>
      </c>
      <c r="E26" s="196">
        <v>42735</v>
      </c>
      <c r="F26" s="195" t="s">
        <v>159</v>
      </c>
      <c r="G26" s="194" t="s">
        <v>246</v>
      </c>
      <c r="H26" s="324">
        <v>114.55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1.7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1.7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14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195" t="s">
        <v>337</v>
      </c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X3cxu4YdCIzmL8oOH/MujBmakpASRhLeDphW2OpcUWijnvMI7C8AiEfliI5BJ7buRUqq+J7jVH2ZeyCsx8hyKg==" saltValue="781VdjlQv289v+o1Z+xuUQ==" spinCount="100000" sheet="1" objects="1" scenarios="1"/>
  <hyperlinks>
    <hyperlink ref="BR21" r:id="rId1" xr:uid="{B0CD51CD-95C2-5C42-849B-CE1279C239EB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4AC1-A426-E943-A7C8-607637D571E6}">
  <sheetPr codeName="Sheet18"/>
  <dimension ref="A1:BR30"/>
  <sheetViews>
    <sheetView zoomScaleNormal="100" zoomScalePageLayoutView="120" workbookViewId="0">
      <selection activeCell="B2" sqref="B2:B2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42661</v>
      </c>
      <c r="C2" s="195" t="s">
        <v>18</v>
      </c>
      <c r="D2" s="194" t="s">
        <v>228</v>
      </c>
      <c r="E2" s="196">
        <v>42551</v>
      </c>
      <c r="F2" s="195" t="s">
        <v>156</v>
      </c>
      <c r="G2" s="194" t="s">
        <v>310</v>
      </c>
      <c r="H2" s="194">
        <v>70.11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2.3909090909090907</v>
      </c>
      <c r="X2" s="202">
        <v>2.2909090909090906</v>
      </c>
      <c r="Y2" s="202">
        <v>2.2636363636363637</v>
      </c>
      <c r="Z2" s="202">
        <v>2.2363636363636363</v>
      </c>
      <c r="AA2" s="202">
        <v>2.2181818181818178</v>
      </c>
      <c r="AB2" s="202">
        <v>2.0818181818181816</v>
      </c>
      <c r="AC2" s="202">
        <v>2.3909090909090907</v>
      </c>
      <c r="AD2" s="202">
        <v>2.2909090909090906</v>
      </c>
      <c r="AE2" s="202">
        <v>2.2636363636363637</v>
      </c>
      <c r="AF2" s="202">
        <v>2.2363636363636363</v>
      </c>
      <c r="AG2" s="202">
        <v>2.2181818181818178</v>
      </c>
      <c r="AH2" s="202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302</v>
      </c>
    </row>
    <row r="3" spans="1:70" s="200" customFormat="1" ht="16">
      <c r="A3" s="194">
        <v>2</v>
      </c>
      <c r="B3" s="196">
        <v>42661</v>
      </c>
      <c r="C3" s="195" t="s">
        <v>18</v>
      </c>
      <c r="D3" s="194" t="s">
        <v>228</v>
      </c>
      <c r="E3" s="196">
        <v>42551</v>
      </c>
      <c r="F3" s="195" t="s">
        <v>157</v>
      </c>
      <c r="G3" s="194" t="s">
        <v>312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2.9</v>
      </c>
      <c r="Y3" s="202">
        <v>2.7</v>
      </c>
      <c r="Z3" s="202">
        <v>2.5</v>
      </c>
      <c r="AA3" s="202">
        <v>2.4</v>
      </c>
      <c r="AB3" s="202">
        <v>2.2999999999999998</v>
      </c>
      <c r="AC3" s="202">
        <v>3.5999999999999996</v>
      </c>
      <c r="AD3" s="202">
        <v>2.9</v>
      </c>
      <c r="AE3" s="202">
        <v>2.7</v>
      </c>
      <c r="AF3" s="202">
        <v>2.5</v>
      </c>
      <c r="AG3" s="202">
        <v>2.4</v>
      </c>
      <c r="AH3" s="202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313</v>
      </c>
    </row>
    <row r="4" spans="1:70" s="200" customFormat="1" ht="16">
      <c r="A4" s="194">
        <v>3</v>
      </c>
      <c r="B4" s="196">
        <v>42661</v>
      </c>
      <c r="C4" s="195" t="s">
        <v>18</v>
      </c>
      <c r="D4" s="194" t="s">
        <v>228</v>
      </c>
      <c r="E4" s="196">
        <v>42577</v>
      </c>
      <c r="F4" s="195" t="s">
        <v>158</v>
      </c>
      <c r="G4" s="194" t="s">
        <v>229</v>
      </c>
      <c r="H4" s="202">
        <v>68.7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3.9454545454545449</v>
      </c>
      <c r="X4" s="202">
        <v>2.8363636363636364</v>
      </c>
      <c r="Y4" s="202">
        <v>2.6818181818181817</v>
      </c>
      <c r="Z4" s="202">
        <v>2.6636363636363636</v>
      </c>
      <c r="AA4" s="202">
        <v>2.5090909090909088</v>
      </c>
      <c r="AB4" s="202">
        <v>2.2181818181818178</v>
      </c>
      <c r="AC4" s="202">
        <v>3.9454545454545449</v>
      </c>
      <c r="AD4" s="202">
        <v>2.8363636363636364</v>
      </c>
      <c r="AE4" s="202">
        <v>2.6818181818181817</v>
      </c>
      <c r="AF4" s="202">
        <v>2.6636363636363636</v>
      </c>
      <c r="AG4" s="202">
        <v>2.5090909090909088</v>
      </c>
      <c r="AH4" s="202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300</v>
      </c>
    </row>
    <row r="5" spans="1:70" s="200" customFormat="1" ht="16">
      <c r="A5" s="194">
        <v>4</v>
      </c>
      <c r="B5" s="196">
        <v>42661</v>
      </c>
      <c r="C5" s="195" t="s">
        <v>18</v>
      </c>
      <c r="D5" s="194" t="s">
        <v>228</v>
      </c>
      <c r="E5" s="196">
        <v>42565</v>
      </c>
      <c r="F5" s="195" t="s">
        <v>159</v>
      </c>
      <c r="G5" s="194" t="s">
        <v>246</v>
      </c>
      <c r="H5" s="202">
        <v>65.45</v>
      </c>
      <c r="I5" s="202"/>
      <c r="J5" s="194"/>
      <c r="K5" s="197" t="s">
        <v>12</v>
      </c>
      <c r="L5" s="201">
        <v>1243</v>
      </c>
      <c r="M5" s="201">
        <v>820086</v>
      </c>
      <c r="N5" s="201"/>
      <c r="O5" s="201"/>
      <c r="P5" s="201"/>
      <c r="Q5" s="201"/>
      <c r="R5" s="201"/>
      <c r="S5" s="201"/>
      <c r="T5" s="201"/>
      <c r="U5" s="201"/>
      <c r="V5" s="201"/>
      <c r="W5" s="202">
        <v>3.5</v>
      </c>
      <c r="X5" s="202">
        <v>2.1909090909090909</v>
      </c>
      <c r="Y5" s="202">
        <v>1.7727272727272725</v>
      </c>
      <c r="Z5" s="202">
        <v>0</v>
      </c>
      <c r="AA5" s="202">
        <v>0</v>
      </c>
      <c r="AB5" s="202">
        <v>0</v>
      </c>
      <c r="AC5" s="202">
        <v>3.5</v>
      </c>
      <c r="AD5" s="202">
        <v>2.1909090909090909</v>
      </c>
      <c r="AE5" s="202">
        <v>1.7727272727272725</v>
      </c>
      <c r="AF5" s="202">
        <v>0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301</v>
      </c>
    </row>
    <row r="6" spans="1:70" s="200" customFormat="1" ht="16">
      <c r="A6" s="194">
        <v>5</v>
      </c>
      <c r="B6" s="196">
        <v>42661</v>
      </c>
      <c r="C6" s="195" t="s">
        <v>18</v>
      </c>
      <c r="D6" s="194" t="s">
        <v>228</v>
      </c>
      <c r="E6" s="196">
        <v>42577</v>
      </c>
      <c r="F6" s="195" t="s">
        <v>160</v>
      </c>
      <c r="G6" s="194" t="s">
        <v>248</v>
      </c>
      <c r="H6" s="202">
        <v>58.99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2.9909090909090907</v>
      </c>
      <c r="X6" s="202">
        <v>2.1818181818181817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2.9909090909090907</v>
      </c>
      <c r="AD6" s="202">
        <v>2.1818181818181817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311</v>
      </c>
    </row>
    <row r="7" spans="1:70" s="206" customFormat="1" ht="16">
      <c r="A7" s="194">
        <v>6</v>
      </c>
      <c r="B7" s="196">
        <v>42661</v>
      </c>
      <c r="C7" s="204" t="s">
        <v>18</v>
      </c>
      <c r="D7" s="203" t="s">
        <v>228</v>
      </c>
      <c r="E7" s="196">
        <v>42551</v>
      </c>
      <c r="F7" s="204" t="s">
        <v>230</v>
      </c>
      <c r="G7" s="203" t="s">
        <v>314</v>
      </c>
      <c r="H7" s="202">
        <v>33.54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2.5636363636363635</v>
      </c>
      <c r="X7" s="202">
        <v>2.2636363636363637</v>
      </c>
      <c r="Y7" s="202">
        <v>2.2272727272727271</v>
      </c>
      <c r="Z7" s="202">
        <v>2.2272727272727271</v>
      </c>
      <c r="AA7" s="202">
        <v>2.1818181818181817</v>
      </c>
      <c r="AB7" s="202">
        <v>2.0272727272727269</v>
      </c>
      <c r="AC7" s="202">
        <v>2.5636363636363635</v>
      </c>
      <c r="AD7" s="202">
        <v>2.2636363636363637</v>
      </c>
      <c r="AE7" s="202">
        <v>2.2272727272727271</v>
      </c>
      <c r="AF7" s="202">
        <v>2.2272727272727271</v>
      </c>
      <c r="AG7" s="202">
        <v>2.1818181818181817</v>
      </c>
      <c r="AH7" s="202">
        <v>2.0272727272727269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>
        <v>1</v>
      </c>
      <c r="BQ7" s="205"/>
      <c r="BR7" s="176" t="s">
        <v>315</v>
      </c>
    </row>
    <row r="8" spans="1:70" s="206" customFormat="1" ht="16">
      <c r="A8" s="194">
        <v>7</v>
      </c>
      <c r="B8" s="196">
        <v>42661</v>
      </c>
      <c r="C8" s="195" t="s">
        <v>18</v>
      </c>
      <c r="D8" s="194" t="s">
        <v>228</v>
      </c>
      <c r="E8" s="196">
        <v>42647</v>
      </c>
      <c r="F8" s="195" t="s">
        <v>252</v>
      </c>
      <c r="G8" s="194" t="s">
        <v>248</v>
      </c>
      <c r="H8" s="202">
        <v>62.95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3.2636363636363632</v>
      </c>
      <c r="X8" s="202">
        <v>2.0272727272727269</v>
      </c>
      <c r="Y8" s="202">
        <v>1.9818181818181817</v>
      </c>
      <c r="Z8" s="202">
        <v>1.9727272727272724</v>
      </c>
      <c r="AA8" s="202">
        <v>1.8545454545454545</v>
      </c>
      <c r="AB8" s="202">
        <v>1.4909090909090907</v>
      </c>
      <c r="AC8" s="202">
        <v>3.2636363636363632</v>
      </c>
      <c r="AD8" s="202">
        <v>2.0272727272727269</v>
      </c>
      <c r="AE8" s="202">
        <v>1.9818181818181817</v>
      </c>
      <c r="AF8" s="202">
        <v>1.9727272727272724</v>
      </c>
      <c r="AG8" s="202">
        <v>1.8545454545454545</v>
      </c>
      <c r="AH8" s="202">
        <v>1.4909090909090907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21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316</v>
      </c>
    </row>
    <row r="9" spans="1:70" s="200" customFormat="1" ht="16">
      <c r="A9" s="194">
        <v>8</v>
      </c>
      <c r="B9" s="196">
        <v>42661</v>
      </c>
      <c r="C9" s="195" t="s">
        <v>18</v>
      </c>
      <c r="D9" s="194" t="s">
        <v>45</v>
      </c>
      <c r="E9" s="196">
        <v>42551</v>
      </c>
      <c r="F9" s="195" t="s">
        <v>232</v>
      </c>
      <c r="G9" s="194" t="s">
        <v>204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12</v>
      </c>
      <c r="BG9" s="198" t="s">
        <v>13</v>
      </c>
      <c r="BH9" s="198">
        <v>12</v>
      </c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317</v>
      </c>
    </row>
    <row r="10" spans="1:70" s="200" customFormat="1" ht="16">
      <c r="A10" s="194">
        <v>9</v>
      </c>
      <c r="B10" s="196">
        <v>42661</v>
      </c>
      <c r="C10" s="195" t="s">
        <v>18</v>
      </c>
      <c r="D10" s="194" t="s">
        <v>45</v>
      </c>
      <c r="E10" s="196">
        <v>42577</v>
      </c>
      <c r="F10" s="195" t="s">
        <v>158</v>
      </c>
      <c r="G10" s="194" t="s">
        <v>229</v>
      </c>
      <c r="H10" s="309">
        <v>84.4</v>
      </c>
      <c r="I10" s="309"/>
      <c r="J10" s="310"/>
      <c r="K10" s="311" t="s">
        <v>12</v>
      </c>
      <c r="L10" s="312">
        <v>2465.7599999999998</v>
      </c>
      <c r="M10" s="312">
        <v>162246.6</v>
      </c>
      <c r="N10" s="312">
        <v>657862.98</v>
      </c>
      <c r="O10" s="312"/>
      <c r="P10" s="312"/>
      <c r="Q10" s="312"/>
      <c r="R10" s="312"/>
      <c r="S10" s="312"/>
      <c r="T10" s="312"/>
      <c r="U10" s="312"/>
      <c r="V10" s="312"/>
      <c r="W10" s="309">
        <v>2.9</v>
      </c>
      <c r="X10" s="309">
        <v>2.64</v>
      </c>
      <c r="Y10" s="309">
        <v>2.52</v>
      </c>
      <c r="Z10" s="309">
        <v>2.3199999999999998</v>
      </c>
      <c r="AA10" s="309">
        <v>0</v>
      </c>
      <c r="AB10" s="309">
        <v>0</v>
      </c>
      <c r="AC10" s="309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>
        <v>1</v>
      </c>
      <c r="BQ10" s="198"/>
      <c r="BR10" s="195" t="s">
        <v>320</v>
      </c>
    </row>
    <row r="11" spans="1:70" s="200" customFormat="1" ht="16">
      <c r="A11" s="194">
        <v>10</v>
      </c>
      <c r="B11" s="196">
        <v>42661</v>
      </c>
      <c r="C11" s="195" t="s">
        <v>18</v>
      </c>
      <c r="D11" s="194" t="s">
        <v>145</v>
      </c>
      <c r="E11" s="196">
        <v>42551</v>
      </c>
      <c r="F11" s="195" t="s">
        <v>232</v>
      </c>
      <c r="G11" s="194" t="s">
        <v>217</v>
      </c>
      <c r="H11" s="202">
        <v>102.75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2.8545454545454545</v>
      </c>
      <c r="X11" s="202">
        <v>2.6363636363636362</v>
      </c>
      <c r="Y11" s="202">
        <v>0</v>
      </c>
      <c r="Z11" s="202">
        <v>0</v>
      </c>
      <c r="AA11" s="202">
        <v>0</v>
      </c>
      <c r="AB11" s="202">
        <v>0</v>
      </c>
      <c r="AC11" s="202">
        <v>2.8545454545454545</v>
      </c>
      <c r="AD11" s="202">
        <v>2.6363636363636362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319</v>
      </c>
    </row>
    <row r="12" spans="1:70" s="200" customFormat="1" ht="16">
      <c r="A12" s="194">
        <v>11</v>
      </c>
      <c r="B12" s="196">
        <v>42661</v>
      </c>
      <c r="C12" s="195" t="s">
        <v>18</v>
      </c>
      <c r="D12" s="194" t="s">
        <v>234</v>
      </c>
      <c r="E12" s="196">
        <v>42551</v>
      </c>
      <c r="F12" s="195" t="s">
        <v>232</v>
      </c>
      <c r="G12" s="194" t="s">
        <v>204</v>
      </c>
      <c r="H12" s="202">
        <v>79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3.6909090909090905</v>
      </c>
      <c r="X12" s="202">
        <v>2.4545454545454546</v>
      </c>
      <c r="Y12" s="202">
        <v>2.418181818181818</v>
      </c>
      <c r="Z12" s="202">
        <v>2.3818181818181818</v>
      </c>
      <c r="AA12" s="202">
        <v>2.2999999999999998</v>
      </c>
      <c r="AB12" s="202">
        <v>2.0545454545454542</v>
      </c>
      <c r="AC12" s="202">
        <v>3.6909090909090905</v>
      </c>
      <c r="AD12" s="202">
        <v>2.4545454545454546</v>
      </c>
      <c r="AE12" s="202">
        <v>2.418181818181818</v>
      </c>
      <c r="AF12" s="202">
        <v>2.3818181818181818</v>
      </c>
      <c r="AG12" s="202">
        <v>2.2999999999999998</v>
      </c>
      <c r="AH12" s="202">
        <v>2.0545454545454542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12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318</v>
      </c>
    </row>
    <row r="13" spans="1:70" s="200" customFormat="1" ht="16">
      <c r="A13" s="194">
        <v>13</v>
      </c>
      <c r="B13" s="196">
        <v>42661</v>
      </c>
      <c r="C13" s="195" t="s">
        <v>18</v>
      </c>
      <c r="D13" s="194" t="s">
        <v>108</v>
      </c>
      <c r="E13" s="196">
        <v>42565</v>
      </c>
      <c r="F13" s="195" t="s">
        <v>159</v>
      </c>
      <c r="G13" s="194" t="s">
        <v>246</v>
      </c>
      <c r="H13" s="202">
        <v>92.73</v>
      </c>
      <c r="I13" s="202"/>
      <c r="J13" s="194"/>
      <c r="K13" s="197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>
        <v>3.47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3.47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12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207" t="s">
        <v>321</v>
      </c>
    </row>
    <row r="14" spans="1:70" s="200" customFormat="1" ht="16">
      <c r="A14" s="194">
        <v>14</v>
      </c>
      <c r="B14" s="196">
        <v>42661</v>
      </c>
      <c r="C14" s="195" t="s">
        <v>18</v>
      </c>
      <c r="D14" s="194" t="s">
        <v>236</v>
      </c>
      <c r="E14" s="196">
        <v>42474</v>
      </c>
      <c r="F14" s="195" t="s">
        <v>158</v>
      </c>
      <c r="G14" s="194" t="s">
        <v>229</v>
      </c>
      <c r="H14" s="202">
        <v>85.4</v>
      </c>
      <c r="I14" s="202"/>
      <c r="J14" s="194"/>
      <c r="K14" s="197" t="s">
        <v>12</v>
      </c>
      <c r="L14" s="201">
        <v>6000</v>
      </c>
      <c r="M14" s="201">
        <v>6000</v>
      </c>
      <c r="N14" s="201">
        <v>72000</v>
      </c>
      <c r="O14" s="201"/>
      <c r="P14" s="201"/>
      <c r="Q14" s="201"/>
      <c r="R14" s="201"/>
      <c r="S14" s="201"/>
      <c r="T14" s="201"/>
      <c r="U14" s="201"/>
      <c r="V14" s="201"/>
      <c r="W14" s="202">
        <v>2.63</v>
      </c>
      <c r="X14" s="202">
        <v>2.37</v>
      </c>
      <c r="Y14" s="202">
        <v>2.34</v>
      </c>
      <c r="Z14" s="202">
        <v>2.23</v>
      </c>
      <c r="AA14" s="202">
        <v>0</v>
      </c>
      <c r="AB14" s="202">
        <v>0</v>
      </c>
      <c r="AC14" s="202">
        <v>2.63</v>
      </c>
      <c r="AD14" s="202">
        <v>2.37</v>
      </c>
      <c r="AE14" s="202">
        <v>2.34</v>
      </c>
      <c r="AF14" s="202">
        <v>2.23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19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>
        <v>1</v>
      </c>
      <c r="BQ14" s="198"/>
      <c r="BR14" s="195" t="s">
        <v>322</v>
      </c>
    </row>
    <row r="15" spans="1:70" s="200" customFormat="1" ht="16">
      <c r="A15" s="194">
        <v>15</v>
      </c>
      <c r="B15" s="196">
        <v>42661</v>
      </c>
      <c r="C15" s="195" t="s">
        <v>18</v>
      </c>
      <c r="D15" s="194" t="s">
        <v>236</v>
      </c>
      <c r="E15" s="196">
        <v>42565</v>
      </c>
      <c r="F15" s="195" t="s">
        <v>159</v>
      </c>
      <c r="G15" s="194" t="s">
        <v>246</v>
      </c>
      <c r="H15" s="202">
        <v>56.36</v>
      </c>
      <c r="I15" s="202"/>
      <c r="J15" s="194"/>
      <c r="K15" s="197" t="s">
        <v>12</v>
      </c>
      <c r="L15" s="201">
        <v>33000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v>1.9545454545454544</v>
      </c>
      <c r="X15" s="202">
        <v>1.5909090909090908</v>
      </c>
      <c r="Y15" s="202">
        <v>0</v>
      </c>
      <c r="Z15" s="202">
        <v>0</v>
      </c>
      <c r="AA15" s="202">
        <v>0</v>
      </c>
      <c r="AB15" s="202">
        <v>0</v>
      </c>
      <c r="AC15" s="202">
        <v>1.9545454545454544</v>
      </c>
      <c r="AD15" s="202">
        <v>1.5909090909090908</v>
      </c>
      <c r="AE15" s="202">
        <v>0</v>
      </c>
      <c r="AF15" s="202">
        <v>0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12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207" t="s">
        <v>323</v>
      </c>
    </row>
    <row r="16" spans="1:70" s="200" customFormat="1" ht="16">
      <c r="A16" s="194">
        <v>16</v>
      </c>
      <c r="B16" s="196">
        <v>42661</v>
      </c>
      <c r="C16" s="195" t="s">
        <v>18</v>
      </c>
      <c r="D16" s="194" t="s">
        <v>236</v>
      </c>
      <c r="E16" s="196">
        <v>42551</v>
      </c>
      <c r="F16" s="195" t="s">
        <v>156</v>
      </c>
      <c r="G16" s="194" t="s">
        <v>310</v>
      </c>
      <c r="H16" s="202">
        <v>61.4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2.0181818181818181</v>
      </c>
      <c r="X16" s="202">
        <v>1.7636363636363634</v>
      </c>
      <c r="Y16" s="202">
        <v>1.4909090909090907</v>
      </c>
      <c r="Z16" s="202">
        <v>1.4090909090909089</v>
      </c>
      <c r="AA16" s="202">
        <v>0</v>
      </c>
      <c r="AB16" s="202">
        <v>0</v>
      </c>
      <c r="AC16" s="202">
        <v>2.0181818181818181</v>
      </c>
      <c r="AD16" s="202">
        <v>1.7636363636363634</v>
      </c>
      <c r="AE16" s="202">
        <v>1.4909090909090907</v>
      </c>
      <c r="AF16" s="202">
        <v>1.4090909090909089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324</v>
      </c>
    </row>
    <row r="17" spans="1:70" s="200" customFormat="1" ht="16">
      <c r="A17" s="194">
        <v>17</v>
      </c>
      <c r="B17" s="196">
        <v>42661</v>
      </c>
      <c r="C17" s="195" t="s">
        <v>18</v>
      </c>
      <c r="D17" s="194" t="s">
        <v>238</v>
      </c>
      <c r="E17" s="196">
        <v>42565</v>
      </c>
      <c r="F17" s="195" t="s">
        <v>159</v>
      </c>
      <c r="G17" s="194" t="s">
        <v>246</v>
      </c>
      <c r="H17" s="202">
        <v>90.91</v>
      </c>
      <c r="I17" s="202"/>
      <c r="J17" s="194"/>
      <c r="K17" s="197" t="s">
        <v>12</v>
      </c>
      <c r="L17" s="201">
        <v>98640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>
        <v>2.3181818181818179</v>
      </c>
      <c r="X17" s="202">
        <v>1.8636363636363633</v>
      </c>
      <c r="Y17" s="202">
        <v>0</v>
      </c>
      <c r="Z17" s="202">
        <v>0</v>
      </c>
      <c r="AA17" s="202">
        <v>0</v>
      </c>
      <c r="AB17" s="202">
        <v>0</v>
      </c>
      <c r="AC17" s="202">
        <v>2.3181818181818179</v>
      </c>
      <c r="AD17" s="202">
        <v>1.8636363636363633</v>
      </c>
      <c r="AE17" s="202">
        <v>0</v>
      </c>
      <c r="AF17" s="202">
        <v>0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12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325</v>
      </c>
    </row>
    <row r="18" spans="1:70" s="200" customFormat="1" ht="16">
      <c r="A18" s="194">
        <v>18</v>
      </c>
      <c r="B18" s="196">
        <v>42661</v>
      </c>
      <c r="C18" s="195" t="s">
        <v>18</v>
      </c>
      <c r="D18" s="194" t="s">
        <v>238</v>
      </c>
      <c r="E18" s="196">
        <v>42551</v>
      </c>
      <c r="F18" s="195" t="s">
        <v>160</v>
      </c>
      <c r="G18" s="194" t="s">
        <v>248</v>
      </c>
      <c r="H18" s="202">
        <v>64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2.6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/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207" t="s">
        <v>309</v>
      </c>
    </row>
    <row r="19" spans="1:70" s="200" customFormat="1" ht="16">
      <c r="A19" s="194">
        <v>19</v>
      </c>
      <c r="B19" s="196">
        <v>42661</v>
      </c>
      <c r="C19" s="195" t="s">
        <v>18</v>
      </c>
      <c r="D19" s="194" t="s">
        <v>239</v>
      </c>
      <c r="E19" s="196">
        <v>42565</v>
      </c>
      <c r="F19" s="195" t="s">
        <v>159</v>
      </c>
      <c r="G19" s="194" t="s">
        <v>246</v>
      </c>
      <c r="H19" s="202">
        <v>68.180000000000007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2.3181818181818179</v>
      </c>
      <c r="X19" s="202">
        <v>1.8636363636363633</v>
      </c>
      <c r="Y19" s="202">
        <v>0</v>
      </c>
      <c r="Z19" s="202">
        <v>0</v>
      </c>
      <c r="AA19" s="202">
        <v>0</v>
      </c>
      <c r="AB19" s="202">
        <v>0</v>
      </c>
      <c r="AC19" s="202">
        <v>2.3181818181818179</v>
      </c>
      <c r="AD19" s="202">
        <v>1.8636363636363633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12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12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326</v>
      </c>
    </row>
    <row r="20" spans="1:70" s="200" customFormat="1" ht="16">
      <c r="A20" s="194">
        <v>20</v>
      </c>
      <c r="B20" s="196">
        <v>42661</v>
      </c>
      <c r="C20" s="195" t="s">
        <v>18</v>
      </c>
      <c r="D20" s="194" t="s">
        <v>240</v>
      </c>
      <c r="E20" s="196">
        <v>42474</v>
      </c>
      <c r="F20" s="195" t="s">
        <v>158</v>
      </c>
      <c r="G20" s="194" t="s">
        <v>229</v>
      </c>
      <c r="H20" s="202">
        <v>97</v>
      </c>
      <c r="I20" s="202"/>
      <c r="J20" s="194"/>
      <c r="K20" s="197" t="s">
        <v>12</v>
      </c>
      <c r="L20" s="201">
        <v>6000</v>
      </c>
      <c r="M20" s="201">
        <v>6000</v>
      </c>
      <c r="N20" s="201">
        <v>72000</v>
      </c>
      <c r="O20" s="201"/>
      <c r="P20" s="201"/>
      <c r="Q20" s="201"/>
      <c r="R20" s="201"/>
      <c r="S20" s="201"/>
      <c r="T20" s="201"/>
      <c r="U20" s="201"/>
      <c r="V20" s="201"/>
      <c r="W20" s="202">
        <v>2.83</v>
      </c>
      <c r="X20" s="202">
        <v>2.74</v>
      </c>
      <c r="Y20" s="202">
        <v>2.48</v>
      </c>
      <c r="Z20" s="202">
        <v>2.31</v>
      </c>
      <c r="AA20" s="202">
        <v>0</v>
      </c>
      <c r="AB20" s="202">
        <v>0</v>
      </c>
      <c r="AC20" s="202">
        <v>2.83</v>
      </c>
      <c r="AD20" s="202">
        <v>2.74</v>
      </c>
      <c r="AE20" s="202">
        <v>2.48</v>
      </c>
      <c r="AF20" s="202">
        <v>2.31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19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241</v>
      </c>
    </row>
    <row r="21" spans="1:70" s="200" customFormat="1" ht="16">
      <c r="A21" s="194">
        <v>21</v>
      </c>
      <c r="B21" s="196">
        <v>42661</v>
      </c>
      <c r="C21" s="195" t="s">
        <v>18</v>
      </c>
      <c r="D21" s="194" t="s">
        <v>240</v>
      </c>
      <c r="E21" s="196">
        <v>42565</v>
      </c>
      <c r="F21" s="195" t="s">
        <v>159</v>
      </c>
      <c r="G21" s="194" t="s">
        <v>246</v>
      </c>
      <c r="H21" s="202">
        <v>74.55</v>
      </c>
      <c r="I21" s="202"/>
      <c r="J21" s="194"/>
      <c r="K21" s="197" t="s">
        <v>12</v>
      </c>
      <c r="L21" s="201">
        <v>33000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>
        <v>2.1363636363636362</v>
      </c>
      <c r="X21" s="202">
        <v>1.8181818181818181</v>
      </c>
      <c r="Y21" s="202">
        <v>0</v>
      </c>
      <c r="Z21" s="202">
        <v>0</v>
      </c>
      <c r="AA21" s="202">
        <v>0</v>
      </c>
      <c r="AB21" s="202">
        <v>0</v>
      </c>
      <c r="AC21" s="202">
        <v>2.1363636363636362</v>
      </c>
      <c r="AD21" s="202">
        <v>1.8181818181818181</v>
      </c>
      <c r="AE21" s="202">
        <v>0</v>
      </c>
      <c r="AF21" s="202">
        <v>0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12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327</v>
      </c>
    </row>
    <row r="22" spans="1:70" s="200" customFormat="1" ht="16">
      <c r="A22" s="194">
        <v>22</v>
      </c>
      <c r="B22" s="196">
        <v>42661</v>
      </c>
      <c r="C22" s="195" t="s">
        <v>18</v>
      </c>
      <c r="D22" s="194" t="s">
        <v>240</v>
      </c>
      <c r="E22" s="196">
        <v>42551</v>
      </c>
      <c r="F22" s="195" t="s">
        <v>156</v>
      </c>
      <c r="G22" s="194" t="s">
        <v>310</v>
      </c>
      <c r="H22" s="202">
        <v>80.94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2.1090909090909089</v>
      </c>
      <c r="X22" s="202">
        <v>1.9363636363636361</v>
      </c>
      <c r="Y22" s="202">
        <v>1.7636363636363634</v>
      </c>
      <c r="Z22" s="202">
        <v>1.5818181818181818</v>
      </c>
      <c r="AA22" s="202">
        <v>0</v>
      </c>
      <c r="AB22" s="202">
        <v>0</v>
      </c>
      <c r="AC22" s="202">
        <v>2.1090909090909089</v>
      </c>
      <c r="AD22" s="202">
        <v>1.9363636363636361</v>
      </c>
      <c r="AE22" s="202">
        <v>1.7636363636363634</v>
      </c>
      <c r="AF22" s="202">
        <v>1.5818181818181818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328</v>
      </c>
    </row>
    <row r="23" spans="1:70" s="200" customFormat="1" ht="16">
      <c r="A23" s="194">
        <v>23</v>
      </c>
      <c r="B23" s="196">
        <v>42661</v>
      </c>
      <c r="C23" s="195" t="s">
        <v>18</v>
      </c>
      <c r="D23" s="194" t="s">
        <v>242</v>
      </c>
      <c r="E23" s="196">
        <v>42565</v>
      </c>
      <c r="F23" s="195" t="s">
        <v>159</v>
      </c>
      <c r="G23" s="194" t="s">
        <v>246</v>
      </c>
      <c r="H23" s="202">
        <v>90.91</v>
      </c>
      <c r="I23" s="202"/>
      <c r="J23" s="194"/>
      <c r="K23" s="197" t="s">
        <v>12</v>
      </c>
      <c r="L23" s="201">
        <v>98640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v>2.3181818181818179</v>
      </c>
      <c r="X23" s="202">
        <v>1.8636363636363633</v>
      </c>
      <c r="Y23" s="202">
        <v>0</v>
      </c>
      <c r="Z23" s="202">
        <v>0</v>
      </c>
      <c r="AA23" s="202">
        <v>0</v>
      </c>
      <c r="AB23" s="202">
        <v>0</v>
      </c>
      <c r="AC23" s="202">
        <v>2.3181818181818179</v>
      </c>
      <c r="AD23" s="202">
        <v>1.8636363636363633</v>
      </c>
      <c r="AE23" s="202">
        <v>0</v>
      </c>
      <c r="AF23" s="202">
        <v>0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12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329</v>
      </c>
    </row>
    <row r="24" spans="1:70" s="200" customFormat="1" ht="16">
      <c r="A24" s="194">
        <v>24</v>
      </c>
      <c r="B24" s="196">
        <v>42661</v>
      </c>
      <c r="C24" s="195" t="s">
        <v>18</v>
      </c>
      <c r="D24" s="194" t="s">
        <v>242</v>
      </c>
      <c r="E24" s="196">
        <v>42460</v>
      </c>
      <c r="F24" s="195" t="s">
        <v>160</v>
      </c>
      <c r="G24" s="194" t="s">
        <v>248</v>
      </c>
      <c r="H24" s="202">
        <v>74</v>
      </c>
      <c r="I24" s="202"/>
      <c r="J24" s="194"/>
      <c r="K24" s="197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2.7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/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207" t="s">
        <v>330</v>
      </c>
    </row>
    <row r="25" spans="1:70" s="200" customFormat="1" ht="16">
      <c r="A25" s="194">
        <v>25</v>
      </c>
      <c r="B25" s="196">
        <v>42661</v>
      </c>
      <c r="C25" s="195" t="s">
        <v>18</v>
      </c>
      <c r="D25" s="194" t="s">
        <v>244</v>
      </c>
      <c r="E25" s="196">
        <v>42565</v>
      </c>
      <c r="F25" s="195" t="s">
        <v>159</v>
      </c>
      <c r="G25" s="194" t="s">
        <v>246</v>
      </c>
      <c r="H25" s="202">
        <v>114.55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1.7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12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331</v>
      </c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ggaoz1wk31UxNaq+yBiDhdFz+Jh2p6XQKUolxBqSoWpr3f5Joj3Fl8jfEu+Jr5rLtN0UlhjBVmJ7XD0KcBYoFw==" saltValue="ZbePEBOD8uEmdwbeFVBrOA==" spinCount="100000" sheet="1" objects="1" scenarios="1"/>
  <hyperlinks>
    <hyperlink ref="BR20" r:id="rId1" xr:uid="{B15F9E5E-E9F2-C447-8244-6C1C7B00C6F5}"/>
    <hyperlink ref="BR4" r:id="rId2" xr:uid="{8FCBDD01-8D3C-1947-A86F-52DB21B028EC}"/>
    <hyperlink ref="BR5" r:id="rId3" xr:uid="{3014EE62-43F1-D74D-A44A-842C6B71D7D9}"/>
    <hyperlink ref="BR6" r:id="rId4" xr:uid="{B3F9F9D8-A3CE-DA4D-811A-D63AE6A26F4B}"/>
  </hyperlink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B034-BEF5-0E45-997E-D5148290EED4}">
  <sheetPr codeName="Sheet17"/>
  <dimension ref="A1:BR26"/>
  <sheetViews>
    <sheetView zoomScaleNormal="100" zoomScalePageLayoutView="120" workbookViewId="0">
      <selection activeCell="AB30" sqref="AB3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42480</v>
      </c>
      <c r="C2" s="195" t="s">
        <v>18</v>
      </c>
      <c r="D2" s="194" t="s">
        <v>228</v>
      </c>
      <c r="E2" s="196">
        <v>42474</v>
      </c>
      <c r="F2" s="195" t="s">
        <v>156</v>
      </c>
      <c r="G2" s="194" t="s">
        <v>310</v>
      </c>
      <c r="H2" s="194">
        <v>67.08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</v>
      </c>
      <c r="X2" s="202">
        <v>2.37</v>
      </c>
      <c r="Y2" s="202">
        <v>2.34</v>
      </c>
      <c r="Z2" s="202">
        <v>2.2999999999999998</v>
      </c>
      <c r="AA2" s="202">
        <v>2.2799999999999998</v>
      </c>
      <c r="AB2" s="202">
        <v>2.15</v>
      </c>
      <c r="AC2" s="202">
        <v>2.46</v>
      </c>
      <c r="AD2" s="202">
        <v>2.37</v>
      </c>
      <c r="AE2" s="202">
        <v>2.34</v>
      </c>
      <c r="AF2" s="202">
        <v>2.2999999999999998</v>
      </c>
      <c r="AG2" s="202">
        <v>2.2799999999999998</v>
      </c>
      <c r="AH2" s="202">
        <v>2.15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24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302</v>
      </c>
    </row>
    <row r="3" spans="1:70" s="200" customFormat="1" ht="16">
      <c r="A3" s="194">
        <v>2</v>
      </c>
      <c r="B3" s="196">
        <v>42481</v>
      </c>
      <c r="C3" s="195" t="s">
        <v>18</v>
      </c>
      <c r="D3" s="194" t="s">
        <v>228</v>
      </c>
      <c r="E3" s="196">
        <v>42474</v>
      </c>
      <c r="F3" s="195" t="s">
        <v>157</v>
      </c>
      <c r="G3" s="194" t="s">
        <v>250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305</v>
      </c>
    </row>
    <row r="4" spans="1:70" s="200" customFormat="1" ht="16">
      <c r="A4" s="194">
        <v>3</v>
      </c>
      <c r="B4" s="196">
        <v>42480</v>
      </c>
      <c r="C4" s="195" t="s">
        <v>18</v>
      </c>
      <c r="D4" s="194" t="s">
        <v>228</v>
      </c>
      <c r="E4" s="196">
        <v>42474</v>
      </c>
      <c r="F4" s="195" t="s">
        <v>158</v>
      </c>
      <c r="G4" s="194" t="s">
        <v>229</v>
      </c>
      <c r="H4" s="202">
        <v>68.400000000000006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4.29</v>
      </c>
      <c r="X4" s="202">
        <v>2.95</v>
      </c>
      <c r="Y4" s="202">
        <v>2.8</v>
      </c>
      <c r="Z4" s="202">
        <v>2.77</v>
      </c>
      <c r="AA4" s="202">
        <v>2.59</v>
      </c>
      <c r="AB4" s="202">
        <v>2.2400000000000002</v>
      </c>
      <c r="AC4" s="202">
        <v>4.29</v>
      </c>
      <c r="AD4" s="202">
        <v>2.95</v>
      </c>
      <c r="AE4" s="202">
        <v>2.8</v>
      </c>
      <c r="AF4" s="202">
        <v>2.77</v>
      </c>
      <c r="AG4" s="202">
        <v>2.59</v>
      </c>
      <c r="AH4" s="202">
        <v>2.2400000000000002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300</v>
      </c>
    </row>
    <row r="5" spans="1:70" s="200" customFormat="1" ht="16">
      <c r="A5" s="194">
        <v>4</v>
      </c>
      <c r="B5" s="196">
        <v>42480</v>
      </c>
      <c r="C5" s="195" t="s">
        <v>18</v>
      </c>
      <c r="D5" s="194" t="s">
        <v>228</v>
      </c>
      <c r="E5" s="196">
        <v>42474</v>
      </c>
      <c r="F5" s="195" t="s">
        <v>159</v>
      </c>
      <c r="G5" s="194" t="s">
        <v>246</v>
      </c>
      <c r="H5" s="202">
        <v>68.3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301</v>
      </c>
    </row>
    <row r="6" spans="1:70" s="200" customFormat="1" ht="16">
      <c r="A6" s="194">
        <v>5</v>
      </c>
      <c r="B6" s="196">
        <v>42481</v>
      </c>
      <c r="C6" s="195" t="s">
        <v>18</v>
      </c>
      <c r="D6" s="194" t="s">
        <v>228</v>
      </c>
      <c r="E6" s="196">
        <v>42474</v>
      </c>
      <c r="F6" s="195" t="s">
        <v>160</v>
      </c>
      <c r="G6" s="194" t="s">
        <v>248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306</v>
      </c>
    </row>
    <row r="7" spans="1:70" s="206" customFormat="1" ht="16">
      <c r="A7" s="194">
        <v>6</v>
      </c>
      <c r="B7" s="196">
        <v>42481</v>
      </c>
      <c r="C7" s="204" t="s">
        <v>18</v>
      </c>
      <c r="D7" s="203" t="s">
        <v>228</v>
      </c>
      <c r="E7" s="196">
        <v>42474</v>
      </c>
      <c r="F7" s="204" t="s">
        <v>230</v>
      </c>
      <c r="G7" s="203" t="s">
        <v>231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307</v>
      </c>
    </row>
    <row r="8" spans="1:70" s="206" customFormat="1" ht="16">
      <c r="A8" s="194">
        <v>7</v>
      </c>
      <c r="B8" s="196">
        <v>42481</v>
      </c>
      <c r="C8" s="195" t="s">
        <v>18</v>
      </c>
      <c r="D8" s="194" t="s">
        <v>228</v>
      </c>
      <c r="E8" s="196">
        <v>42474</v>
      </c>
      <c r="F8" s="195" t="s">
        <v>252</v>
      </c>
      <c r="G8" s="194" t="s">
        <v>253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10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308</v>
      </c>
    </row>
    <row r="9" spans="1:70" s="200" customFormat="1" ht="16">
      <c r="A9" s="194">
        <v>8</v>
      </c>
      <c r="B9" s="196">
        <v>42480</v>
      </c>
      <c r="C9" s="195" t="s">
        <v>18</v>
      </c>
      <c r="D9" s="194" t="s">
        <v>45</v>
      </c>
      <c r="E9" s="196">
        <v>42474</v>
      </c>
      <c r="F9" s="195" t="s">
        <v>232</v>
      </c>
      <c r="G9" s="194" t="s">
        <v>204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303</v>
      </c>
    </row>
    <row r="10" spans="1:70" s="200" customFormat="1" ht="16">
      <c r="A10" s="194">
        <v>9</v>
      </c>
      <c r="B10" s="196">
        <v>42480</v>
      </c>
      <c r="C10" s="195" t="s">
        <v>18</v>
      </c>
      <c r="D10" s="194" t="s">
        <v>45</v>
      </c>
      <c r="E10" s="196">
        <v>42474</v>
      </c>
      <c r="F10" s="195" t="s">
        <v>158</v>
      </c>
      <c r="G10" s="194" t="s">
        <v>229</v>
      </c>
      <c r="H10" s="202">
        <v>84.4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2.9</v>
      </c>
      <c r="X10" s="202">
        <v>2.64</v>
      </c>
      <c r="Y10" s="202">
        <v>2.52</v>
      </c>
      <c r="Z10" s="202">
        <v>2.3199999999999998</v>
      </c>
      <c r="AA10" s="202">
        <v>0</v>
      </c>
      <c r="AB10" s="202">
        <v>0</v>
      </c>
      <c r="AC10" s="202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295</v>
      </c>
    </row>
    <row r="11" spans="1:70" s="200" customFormat="1" ht="16">
      <c r="A11" s="194">
        <v>10</v>
      </c>
      <c r="B11" s="196">
        <v>42480</v>
      </c>
      <c r="C11" s="195" t="s">
        <v>18</v>
      </c>
      <c r="D11" s="194" t="s">
        <v>145</v>
      </c>
      <c r="E11" s="196">
        <v>42185</v>
      </c>
      <c r="F11" s="195" t="s">
        <v>232</v>
      </c>
      <c r="G11" s="194" t="s">
        <v>217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233</v>
      </c>
    </row>
    <row r="12" spans="1:70" s="200" customFormat="1" ht="16">
      <c r="A12" s="194">
        <v>11</v>
      </c>
      <c r="B12" s="196">
        <v>42480</v>
      </c>
      <c r="C12" s="195" t="s">
        <v>18</v>
      </c>
      <c r="D12" s="194" t="s">
        <v>234</v>
      </c>
      <c r="E12" s="196">
        <v>42474</v>
      </c>
      <c r="F12" s="195" t="s">
        <v>232</v>
      </c>
      <c r="G12" s="194" t="s">
        <v>204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304</v>
      </c>
    </row>
    <row r="13" spans="1:70" s="200" customFormat="1" ht="16">
      <c r="A13" s="194">
        <v>12</v>
      </c>
      <c r="B13" s="196">
        <v>42480</v>
      </c>
      <c r="C13" s="195" t="s">
        <v>18</v>
      </c>
      <c r="D13" s="194" t="s">
        <v>234</v>
      </c>
      <c r="E13" s="196">
        <v>42474</v>
      </c>
      <c r="F13" s="195" t="s">
        <v>158</v>
      </c>
      <c r="G13" s="194" t="s">
        <v>229</v>
      </c>
      <c r="H13" s="202">
        <v>68.400000000000006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4.29</v>
      </c>
      <c r="X13" s="202">
        <v>2.95</v>
      </c>
      <c r="Y13" s="202">
        <v>2.8</v>
      </c>
      <c r="Z13" s="202">
        <v>2.77</v>
      </c>
      <c r="AA13" s="202">
        <v>2.59</v>
      </c>
      <c r="AB13" s="202">
        <v>2.2400000000000002</v>
      </c>
      <c r="AC13" s="202">
        <v>4.29</v>
      </c>
      <c r="AD13" s="202">
        <v>2.95</v>
      </c>
      <c r="AE13" s="202">
        <v>2.8</v>
      </c>
      <c r="AF13" s="202">
        <v>2.77</v>
      </c>
      <c r="AG13" s="202">
        <v>2.59</v>
      </c>
      <c r="AH13" s="202">
        <v>2.2400000000000002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296</v>
      </c>
    </row>
    <row r="14" spans="1:70" s="200" customFormat="1" ht="16">
      <c r="A14" s="194">
        <v>13</v>
      </c>
      <c r="B14" s="196">
        <v>42480</v>
      </c>
      <c r="C14" s="195" t="s">
        <v>18</v>
      </c>
      <c r="D14" s="194" t="s">
        <v>108</v>
      </c>
      <c r="E14" s="196">
        <v>42474</v>
      </c>
      <c r="F14" s="195" t="s">
        <v>159</v>
      </c>
      <c r="G14" s="194" t="s">
        <v>246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254</v>
      </c>
    </row>
    <row r="15" spans="1:70" s="200" customFormat="1" ht="16">
      <c r="A15" s="194">
        <v>14</v>
      </c>
      <c r="B15" s="196">
        <v>42480</v>
      </c>
      <c r="C15" s="195" t="s">
        <v>18</v>
      </c>
      <c r="D15" s="194" t="s">
        <v>236</v>
      </c>
      <c r="E15" s="196">
        <v>42474</v>
      </c>
      <c r="F15" s="195" t="s">
        <v>158</v>
      </c>
      <c r="G15" s="194" t="s">
        <v>229</v>
      </c>
      <c r="H15" s="202">
        <v>85.4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2.63</v>
      </c>
      <c r="X15" s="202">
        <v>2.37</v>
      </c>
      <c r="Y15" s="202">
        <v>2.34</v>
      </c>
      <c r="Z15" s="202">
        <v>2.23</v>
      </c>
      <c r="AA15" s="202">
        <v>0</v>
      </c>
      <c r="AB15" s="202">
        <v>0</v>
      </c>
      <c r="AC15" s="202">
        <v>2.63</v>
      </c>
      <c r="AD15" s="202">
        <v>2.37</v>
      </c>
      <c r="AE15" s="202">
        <v>2.34</v>
      </c>
      <c r="AF15" s="202">
        <v>2.23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297</v>
      </c>
    </row>
    <row r="16" spans="1:70" s="200" customFormat="1" ht="16">
      <c r="A16" s="194">
        <v>15</v>
      </c>
      <c r="B16" s="196">
        <v>42480</v>
      </c>
      <c r="C16" s="195" t="s">
        <v>18</v>
      </c>
      <c r="D16" s="194" t="s">
        <v>236</v>
      </c>
      <c r="E16" s="196">
        <v>42474</v>
      </c>
      <c r="F16" s="195" t="s">
        <v>159</v>
      </c>
      <c r="G16" s="194" t="s">
        <v>246</v>
      </c>
      <c r="H16" s="202">
        <v>56.86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298</v>
      </c>
    </row>
    <row r="17" spans="1:70" s="200" customFormat="1" ht="16">
      <c r="A17" s="194">
        <v>16</v>
      </c>
      <c r="B17" s="196">
        <v>42480</v>
      </c>
      <c r="C17" s="195" t="s">
        <v>18</v>
      </c>
      <c r="D17" s="194" t="s">
        <v>236</v>
      </c>
      <c r="E17" s="196">
        <v>42474</v>
      </c>
      <c r="F17" s="195" t="s">
        <v>156</v>
      </c>
      <c r="G17" s="194" t="s">
        <v>310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293</v>
      </c>
    </row>
    <row r="18" spans="1:70" s="200" customFormat="1" ht="16">
      <c r="A18" s="194">
        <v>17</v>
      </c>
      <c r="B18" s="196">
        <v>42480</v>
      </c>
      <c r="C18" s="195" t="s">
        <v>18</v>
      </c>
      <c r="D18" s="194" t="s">
        <v>238</v>
      </c>
      <c r="E18" s="196">
        <v>42474</v>
      </c>
      <c r="F18" s="195" t="s">
        <v>159</v>
      </c>
      <c r="G18" s="194" t="s">
        <v>246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256</v>
      </c>
    </row>
    <row r="19" spans="1:70" s="200" customFormat="1" ht="16">
      <c r="A19" s="194">
        <v>18</v>
      </c>
      <c r="B19" s="196">
        <v>42481</v>
      </c>
      <c r="C19" s="195" t="s">
        <v>18</v>
      </c>
      <c r="D19" s="194" t="s">
        <v>238</v>
      </c>
      <c r="E19" s="196">
        <v>42474</v>
      </c>
      <c r="F19" s="195" t="s">
        <v>160</v>
      </c>
      <c r="G19" s="194" t="s">
        <v>248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309</v>
      </c>
    </row>
    <row r="20" spans="1:70" s="200" customFormat="1" ht="16">
      <c r="A20" s="194">
        <v>19</v>
      </c>
      <c r="B20" s="196">
        <v>42480</v>
      </c>
      <c r="C20" s="195" t="s">
        <v>18</v>
      </c>
      <c r="D20" s="194" t="s">
        <v>239</v>
      </c>
      <c r="E20" s="196">
        <v>42474</v>
      </c>
      <c r="F20" s="195" t="s">
        <v>159</v>
      </c>
      <c r="G20" s="194" t="s">
        <v>246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268</v>
      </c>
    </row>
    <row r="21" spans="1:70" s="200" customFormat="1" ht="16">
      <c r="A21" s="194">
        <v>20</v>
      </c>
      <c r="B21" s="196">
        <v>42480</v>
      </c>
      <c r="C21" s="195" t="s">
        <v>18</v>
      </c>
      <c r="D21" s="194" t="s">
        <v>240</v>
      </c>
      <c r="E21" s="196">
        <v>42474</v>
      </c>
      <c r="F21" s="195" t="s">
        <v>158</v>
      </c>
      <c r="G21" s="194" t="s">
        <v>229</v>
      </c>
      <c r="H21" s="202">
        <v>97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2.83</v>
      </c>
      <c r="X21" s="202">
        <v>2.74</v>
      </c>
      <c r="Y21" s="202">
        <v>2.48</v>
      </c>
      <c r="Z21" s="202">
        <v>2.31</v>
      </c>
      <c r="AA21" s="202">
        <v>0</v>
      </c>
      <c r="AB21" s="202">
        <v>0</v>
      </c>
      <c r="AC21" s="202">
        <v>2.83</v>
      </c>
      <c r="AD21" s="202">
        <v>2.74</v>
      </c>
      <c r="AE21" s="202">
        <v>2.48</v>
      </c>
      <c r="AF21" s="202">
        <v>2.31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42480</v>
      </c>
      <c r="C22" s="195" t="s">
        <v>18</v>
      </c>
      <c r="D22" s="194" t="s">
        <v>240</v>
      </c>
      <c r="E22" s="196">
        <v>42474</v>
      </c>
      <c r="F22" s="195" t="s">
        <v>159</v>
      </c>
      <c r="G22" s="194" t="s">
        <v>246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299</v>
      </c>
    </row>
    <row r="23" spans="1:70" s="200" customFormat="1" ht="16">
      <c r="A23" s="194">
        <v>22</v>
      </c>
      <c r="B23" s="196">
        <v>42480</v>
      </c>
      <c r="C23" s="195" t="s">
        <v>18</v>
      </c>
      <c r="D23" s="194" t="s">
        <v>240</v>
      </c>
      <c r="E23" s="196">
        <v>42474</v>
      </c>
      <c r="F23" s="195" t="s">
        <v>156</v>
      </c>
      <c r="G23" s="194" t="s">
        <v>310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24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294</v>
      </c>
    </row>
    <row r="24" spans="1:70" s="200" customFormat="1" ht="16">
      <c r="A24" s="194">
        <v>23</v>
      </c>
      <c r="B24" s="196">
        <v>42480</v>
      </c>
      <c r="C24" s="195" t="s">
        <v>18</v>
      </c>
      <c r="D24" s="194" t="s">
        <v>242</v>
      </c>
      <c r="E24" s="196">
        <v>42474</v>
      </c>
      <c r="F24" s="195" t="s">
        <v>159</v>
      </c>
      <c r="G24" s="194" t="s">
        <v>246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259</v>
      </c>
    </row>
    <row r="25" spans="1:70" s="200" customFormat="1" ht="16">
      <c r="A25" s="194">
        <v>24</v>
      </c>
      <c r="B25" s="196">
        <v>42481</v>
      </c>
      <c r="C25" s="195" t="s">
        <v>18</v>
      </c>
      <c r="D25" s="194" t="s">
        <v>242</v>
      </c>
      <c r="E25" s="196">
        <v>42474</v>
      </c>
      <c r="F25" s="195" t="s">
        <v>160</v>
      </c>
      <c r="G25" s="194" t="s">
        <v>248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243</v>
      </c>
    </row>
    <row r="26" spans="1:70" s="200" customFormat="1" ht="16">
      <c r="A26" s="194">
        <v>25</v>
      </c>
      <c r="B26" s="196">
        <v>42480</v>
      </c>
      <c r="C26" s="195" t="s">
        <v>18</v>
      </c>
      <c r="D26" s="194" t="s">
        <v>244</v>
      </c>
      <c r="E26" s="196">
        <v>42474</v>
      </c>
      <c r="F26" s="195" t="s">
        <v>159</v>
      </c>
      <c r="G26" s="194" t="s">
        <v>246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260</v>
      </c>
    </row>
  </sheetData>
  <sheetProtection algorithmName="SHA-512" hashValue="JyKZe/+2BuOoJX+htngar551TxTphqUwmf9CK/UxHzdonCh4NawJ5tQEcPnmqSqG1iszvws7N2kGbeAICWY2Ew==" saltValue="0TBck53Rv8335nLxIZIdMQ==" spinCount="100000" sheet="1" objects="1" scenarios="1"/>
  <hyperlinks>
    <hyperlink ref="BR21" r:id="rId1" xr:uid="{3ABA5979-4402-704D-B145-63241F71B784}"/>
    <hyperlink ref="BR14" r:id="rId2" xr:uid="{EE94C2C8-A42A-2F4D-AA17-88769437F5E7}"/>
    <hyperlink ref="BR26" r:id="rId3" xr:uid="{14349B2B-D564-1346-8250-E0DCDE894353}"/>
    <hyperlink ref="BR25" r:id="rId4" xr:uid="{91E663B5-D1CE-D844-A7BA-6D62B2779B08}"/>
  </hyperlink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61F6-0EC8-2C4D-A410-F86F845D5C95}">
  <sheetPr codeName="Sheet9"/>
  <dimension ref="A1:BR26"/>
  <sheetViews>
    <sheetView zoomScale="93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42297</v>
      </c>
      <c r="C2" s="195" t="s">
        <v>18</v>
      </c>
      <c r="D2" s="194" t="s">
        <v>228</v>
      </c>
      <c r="E2" s="196">
        <v>42291</v>
      </c>
      <c r="F2" s="195" t="s">
        <v>156</v>
      </c>
      <c r="G2" s="194" t="s">
        <v>262</v>
      </c>
      <c r="H2" s="194">
        <v>67.209999999999994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2.4636363636363634</v>
      </c>
      <c r="X2" s="202">
        <v>2.3727272727272726</v>
      </c>
      <c r="Y2" s="202">
        <v>2.336363636363636</v>
      </c>
      <c r="Z2" s="202">
        <v>2.2999999999999998</v>
      </c>
      <c r="AA2" s="202">
        <v>2.2818181818181813</v>
      </c>
      <c r="AB2" s="202">
        <v>2.1545454545454543</v>
      </c>
      <c r="AC2" s="202">
        <v>2.4636363636363634</v>
      </c>
      <c r="AD2" s="202">
        <v>2.3727272727272726</v>
      </c>
      <c r="AE2" s="202">
        <v>2.336363636363636</v>
      </c>
      <c r="AF2" s="202">
        <v>2.2999999999999998</v>
      </c>
      <c r="AG2" s="202">
        <v>2.2818181818181813</v>
      </c>
      <c r="AH2" s="202">
        <v>2.1545454545454543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263</v>
      </c>
    </row>
    <row r="3" spans="1:70" s="200" customFormat="1" ht="16">
      <c r="A3" s="194">
        <v>2</v>
      </c>
      <c r="B3" s="196">
        <v>42297</v>
      </c>
      <c r="C3" s="195" t="s">
        <v>18</v>
      </c>
      <c r="D3" s="194" t="s">
        <v>228</v>
      </c>
      <c r="E3" s="196">
        <v>42248</v>
      </c>
      <c r="F3" s="195" t="s">
        <v>157</v>
      </c>
      <c r="G3" s="194" t="s">
        <v>250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>
        <v>0</v>
      </c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251</v>
      </c>
    </row>
    <row r="4" spans="1:70" s="200" customFormat="1" ht="16">
      <c r="A4" s="194">
        <v>3</v>
      </c>
      <c r="B4" s="196">
        <v>42297</v>
      </c>
      <c r="C4" s="195" t="s">
        <v>18</v>
      </c>
      <c r="D4" s="194" t="s">
        <v>228</v>
      </c>
      <c r="E4" s="196">
        <v>42214</v>
      </c>
      <c r="F4" s="195" t="s">
        <v>158</v>
      </c>
      <c r="G4" s="194" t="s">
        <v>229</v>
      </c>
      <c r="H4" s="202">
        <v>67.3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4.2181818181818178</v>
      </c>
      <c r="X4" s="202">
        <v>2.9090909090909092</v>
      </c>
      <c r="Y4" s="202">
        <v>2.754545454545454</v>
      </c>
      <c r="Z4" s="202">
        <v>2.7272727272727271</v>
      </c>
      <c r="AA4" s="202">
        <v>2.5545454545454542</v>
      </c>
      <c r="AB4" s="202">
        <v>2.1999999999999997</v>
      </c>
      <c r="AC4" s="202">
        <v>4.2181818181818178</v>
      </c>
      <c r="AD4" s="202">
        <v>2.9090909090909092</v>
      </c>
      <c r="AE4" s="202">
        <v>2.754545454545454</v>
      </c>
      <c r="AF4" s="202">
        <v>2.7272727272727271</v>
      </c>
      <c r="AG4" s="202">
        <v>2.5545454545454542</v>
      </c>
      <c r="AH4" s="202">
        <v>2.1999999999999997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257</v>
      </c>
    </row>
    <row r="5" spans="1:70" s="200" customFormat="1" ht="16">
      <c r="A5" s="194">
        <v>4</v>
      </c>
      <c r="B5" s="196">
        <v>42297</v>
      </c>
      <c r="C5" s="195" t="s">
        <v>18</v>
      </c>
      <c r="D5" s="194" t="s">
        <v>228</v>
      </c>
      <c r="E5" s="196">
        <v>42185</v>
      </c>
      <c r="F5" s="195" t="s">
        <v>159</v>
      </c>
      <c r="G5" s="194" t="s">
        <v>246</v>
      </c>
      <c r="H5" s="202">
        <v>68.16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247</v>
      </c>
    </row>
    <row r="6" spans="1:70" s="200" customFormat="1" ht="16">
      <c r="A6" s="194">
        <v>5</v>
      </c>
      <c r="B6" s="196">
        <v>42297</v>
      </c>
      <c r="C6" s="195" t="s">
        <v>18</v>
      </c>
      <c r="D6" s="194" t="s">
        <v>228</v>
      </c>
      <c r="E6" s="196">
        <v>42285</v>
      </c>
      <c r="F6" s="195" t="s">
        <v>160</v>
      </c>
      <c r="G6" s="194" t="s">
        <v>248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249</v>
      </c>
    </row>
    <row r="7" spans="1:70" s="206" customFormat="1" ht="16">
      <c r="A7" s="194">
        <v>6</v>
      </c>
      <c r="B7" s="196">
        <v>42297</v>
      </c>
      <c r="C7" s="204" t="s">
        <v>18</v>
      </c>
      <c r="D7" s="203" t="s">
        <v>228</v>
      </c>
      <c r="E7" s="196">
        <v>42185</v>
      </c>
      <c r="F7" s="204" t="s">
        <v>230</v>
      </c>
      <c r="G7" s="203" t="s">
        <v>231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245</v>
      </c>
    </row>
    <row r="8" spans="1:70" s="206" customFormat="1" ht="16">
      <c r="A8" s="194">
        <v>7</v>
      </c>
      <c r="B8" s="196">
        <v>42297</v>
      </c>
      <c r="C8" s="195" t="s">
        <v>18</v>
      </c>
      <c r="D8" s="194" t="s">
        <v>228</v>
      </c>
      <c r="E8" s="196">
        <v>42293</v>
      </c>
      <c r="F8" s="195" t="s">
        <v>252</v>
      </c>
      <c r="G8" s="194" t="s">
        <v>253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266</v>
      </c>
    </row>
    <row r="9" spans="1:70" s="200" customFormat="1" ht="16">
      <c r="A9" s="194">
        <v>8</v>
      </c>
      <c r="B9" s="196">
        <v>42297</v>
      </c>
      <c r="C9" s="195" t="s">
        <v>18</v>
      </c>
      <c r="D9" s="194" t="s">
        <v>45</v>
      </c>
      <c r="E9" s="196">
        <v>42185</v>
      </c>
      <c r="F9" s="195" t="s">
        <v>232</v>
      </c>
      <c r="G9" s="194" t="s">
        <v>217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2.677</v>
      </c>
      <c r="X9" s="202">
        <v>2.468</v>
      </c>
      <c r="Y9" s="202">
        <v>2.407</v>
      </c>
      <c r="Z9" s="202">
        <v>0</v>
      </c>
      <c r="AA9" s="202">
        <v>0</v>
      </c>
      <c r="AB9" s="202">
        <v>0</v>
      </c>
      <c r="AC9" s="202">
        <v>2.677</v>
      </c>
      <c r="AD9" s="202">
        <v>2.468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15</v>
      </c>
      <c r="BP9" s="198"/>
      <c r="BQ9" s="198"/>
      <c r="BR9" s="195" t="s">
        <v>233</v>
      </c>
    </row>
    <row r="10" spans="1:70" s="200" customFormat="1" ht="16">
      <c r="A10" s="194">
        <v>9</v>
      </c>
      <c r="B10" s="196">
        <v>42297</v>
      </c>
      <c r="C10" s="195" t="s">
        <v>18</v>
      </c>
      <c r="D10" s="194" t="s">
        <v>45</v>
      </c>
      <c r="E10" s="196">
        <v>42214</v>
      </c>
      <c r="F10" s="195" t="s">
        <v>158</v>
      </c>
      <c r="G10" s="194" t="s">
        <v>229</v>
      </c>
      <c r="H10" s="202">
        <v>83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2.8545454545454545</v>
      </c>
      <c r="X10" s="202">
        <v>2.5909090909090908</v>
      </c>
      <c r="Y10" s="202">
        <v>2.4818181818181815</v>
      </c>
      <c r="Z10" s="202">
        <v>2.2818181818181813</v>
      </c>
      <c r="AA10" s="202">
        <v>0</v>
      </c>
      <c r="AB10" s="202">
        <v>0</v>
      </c>
      <c r="AC10" s="202">
        <v>2.8545454545454545</v>
      </c>
      <c r="AD10" s="202">
        <v>2.5909090909090908</v>
      </c>
      <c r="AE10" s="202">
        <v>2.4818181818181815</v>
      </c>
      <c r="AF10" s="202">
        <v>2.2818181818181813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221</v>
      </c>
    </row>
    <row r="11" spans="1:70" s="200" customFormat="1" ht="16">
      <c r="A11" s="194">
        <v>10</v>
      </c>
      <c r="B11" s="196">
        <v>42297</v>
      </c>
      <c r="C11" s="195" t="s">
        <v>18</v>
      </c>
      <c r="D11" s="194" t="s">
        <v>145</v>
      </c>
      <c r="E11" s="196">
        <v>42185</v>
      </c>
      <c r="F11" s="195" t="s">
        <v>232</v>
      </c>
      <c r="G11" s="194" t="s">
        <v>217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233</v>
      </c>
    </row>
    <row r="12" spans="1:70" s="200" customFormat="1" ht="16">
      <c r="A12" s="194">
        <v>11</v>
      </c>
      <c r="B12" s="196">
        <v>42297</v>
      </c>
      <c r="C12" s="195" t="s">
        <v>18</v>
      </c>
      <c r="D12" s="194" t="s">
        <v>234</v>
      </c>
      <c r="E12" s="196">
        <v>42256</v>
      </c>
      <c r="F12" s="195" t="s">
        <v>232</v>
      </c>
      <c r="G12" s="194" t="s">
        <v>204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8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9" t="s">
        <v>11</v>
      </c>
      <c r="BP12" s="198"/>
      <c r="BQ12" s="198"/>
      <c r="BR12" s="195" t="s">
        <v>267</v>
      </c>
    </row>
    <row r="13" spans="1:70" s="200" customFormat="1" ht="16">
      <c r="A13" s="194">
        <v>12</v>
      </c>
      <c r="B13" s="196">
        <v>42297</v>
      </c>
      <c r="C13" s="195" t="s">
        <v>18</v>
      </c>
      <c r="D13" s="194" t="s">
        <v>234</v>
      </c>
      <c r="E13" s="196">
        <v>42214</v>
      </c>
      <c r="F13" s="195" t="s">
        <v>158</v>
      </c>
      <c r="G13" s="194" t="s">
        <v>229</v>
      </c>
      <c r="H13" s="202">
        <v>66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4.1363636363636358</v>
      </c>
      <c r="X13" s="202">
        <v>2.8545454545454545</v>
      </c>
      <c r="Y13" s="202">
        <v>2.7</v>
      </c>
      <c r="Z13" s="202">
        <v>2.6818181818181817</v>
      </c>
      <c r="AA13" s="202">
        <v>2.5</v>
      </c>
      <c r="AB13" s="202">
        <v>2.1636363636363636</v>
      </c>
      <c r="AC13" s="202">
        <v>4.1363636363636358</v>
      </c>
      <c r="AD13" s="202">
        <v>2.8545454545454545</v>
      </c>
      <c r="AE13" s="202">
        <v>2.7</v>
      </c>
      <c r="AF13" s="202">
        <v>2.6818181818181817</v>
      </c>
      <c r="AG13" s="202">
        <v>2.5</v>
      </c>
      <c r="AH13" s="202">
        <v>2.1636363636363636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235</v>
      </c>
    </row>
    <row r="14" spans="1:70" s="200" customFormat="1" ht="16">
      <c r="A14" s="194">
        <v>13</v>
      </c>
      <c r="B14" s="196">
        <v>42297</v>
      </c>
      <c r="C14" s="195" t="s">
        <v>18</v>
      </c>
      <c r="D14" s="194" t="s">
        <v>108</v>
      </c>
      <c r="E14" s="196">
        <v>42185</v>
      </c>
      <c r="F14" s="195" t="s">
        <v>159</v>
      </c>
      <c r="G14" s="194" t="s">
        <v>246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254</v>
      </c>
    </row>
    <row r="15" spans="1:70" s="200" customFormat="1" ht="16">
      <c r="A15" s="194">
        <v>14</v>
      </c>
      <c r="B15" s="196">
        <v>42297</v>
      </c>
      <c r="C15" s="195" t="s">
        <v>18</v>
      </c>
      <c r="D15" s="194" t="s">
        <v>236</v>
      </c>
      <c r="E15" s="196">
        <v>42214</v>
      </c>
      <c r="F15" s="195" t="s">
        <v>158</v>
      </c>
      <c r="G15" s="194" t="s">
        <v>229</v>
      </c>
      <c r="H15" s="202">
        <v>81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2.4909090909090907</v>
      </c>
      <c r="X15" s="202">
        <v>2.2545454545454544</v>
      </c>
      <c r="Y15" s="202">
        <v>2.2181818181818178</v>
      </c>
      <c r="Z15" s="202">
        <v>2.1090909090909089</v>
      </c>
      <c r="AA15" s="202">
        <v>0</v>
      </c>
      <c r="AB15" s="202">
        <v>0</v>
      </c>
      <c r="AC15" s="202">
        <v>2.4909090909090907</v>
      </c>
      <c r="AD15" s="202">
        <v>2.2545454545454544</v>
      </c>
      <c r="AE15" s="202">
        <v>2.2181818181818178</v>
      </c>
      <c r="AF15" s="202">
        <v>2.1090909090909089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9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237</v>
      </c>
    </row>
    <row r="16" spans="1:70" s="200" customFormat="1" ht="16">
      <c r="A16" s="194">
        <v>15</v>
      </c>
      <c r="B16" s="196">
        <v>42297</v>
      </c>
      <c r="C16" s="195" t="s">
        <v>18</v>
      </c>
      <c r="D16" s="194" t="s">
        <v>236</v>
      </c>
      <c r="E16" s="196">
        <v>42185</v>
      </c>
      <c r="F16" s="195" t="s">
        <v>159</v>
      </c>
      <c r="G16" s="194" t="s">
        <v>246</v>
      </c>
      <c r="H16" s="202">
        <v>56.77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255</v>
      </c>
    </row>
    <row r="17" spans="1:70" s="200" customFormat="1" ht="16">
      <c r="A17" s="194">
        <v>16</v>
      </c>
      <c r="B17" s="196">
        <v>42297</v>
      </c>
      <c r="C17" s="195" t="s">
        <v>18</v>
      </c>
      <c r="D17" s="194" t="s">
        <v>236</v>
      </c>
      <c r="E17" s="196">
        <v>42291</v>
      </c>
      <c r="F17" s="195" t="s">
        <v>156</v>
      </c>
      <c r="G17" s="194" t="s">
        <v>262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264</v>
      </c>
    </row>
    <row r="18" spans="1:70" s="200" customFormat="1" ht="16">
      <c r="A18" s="194">
        <v>17</v>
      </c>
      <c r="B18" s="196">
        <v>42297</v>
      </c>
      <c r="C18" s="195" t="s">
        <v>18</v>
      </c>
      <c r="D18" s="194" t="s">
        <v>238</v>
      </c>
      <c r="E18" s="196">
        <v>42185</v>
      </c>
      <c r="F18" s="195" t="s">
        <v>159</v>
      </c>
      <c r="G18" s="194" t="s">
        <v>246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256</v>
      </c>
    </row>
    <row r="19" spans="1:70" s="200" customFormat="1" ht="16">
      <c r="A19" s="194">
        <v>18</v>
      </c>
      <c r="B19" s="196">
        <v>42297</v>
      </c>
      <c r="C19" s="195" t="s">
        <v>18</v>
      </c>
      <c r="D19" s="194" t="s">
        <v>238</v>
      </c>
      <c r="E19" s="196">
        <v>42285</v>
      </c>
      <c r="F19" s="195" t="s">
        <v>160</v>
      </c>
      <c r="G19" s="194" t="s">
        <v>248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261</v>
      </c>
    </row>
    <row r="20" spans="1:70" s="200" customFormat="1" ht="16">
      <c r="A20" s="194">
        <v>19</v>
      </c>
      <c r="B20" s="196">
        <v>42297</v>
      </c>
      <c r="C20" s="195" t="s">
        <v>18</v>
      </c>
      <c r="D20" s="194" t="s">
        <v>239</v>
      </c>
      <c r="E20" s="196">
        <v>42185</v>
      </c>
      <c r="F20" s="195" t="s">
        <v>159</v>
      </c>
      <c r="G20" s="194" t="s">
        <v>246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268</v>
      </c>
    </row>
    <row r="21" spans="1:70" s="200" customFormat="1" ht="16">
      <c r="A21" s="194">
        <v>20</v>
      </c>
      <c r="B21" s="196">
        <v>42297</v>
      </c>
      <c r="C21" s="195" t="s">
        <v>18</v>
      </c>
      <c r="D21" s="194" t="s">
        <v>240</v>
      </c>
      <c r="E21" s="196">
        <v>42214</v>
      </c>
      <c r="F21" s="195" t="s">
        <v>158</v>
      </c>
      <c r="G21" s="194" t="s">
        <v>229</v>
      </c>
      <c r="H21" s="202">
        <v>92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2.68</v>
      </c>
      <c r="X21" s="202">
        <v>2.59</v>
      </c>
      <c r="Y21" s="202">
        <v>2.35</v>
      </c>
      <c r="Z21" s="202">
        <v>2.19</v>
      </c>
      <c r="AA21" s="202">
        <v>0</v>
      </c>
      <c r="AB21" s="202">
        <v>0</v>
      </c>
      <c r="AC21" s="202">
        <v>2.68</v>
      </c>
      <c r="AD21" s="202">
        <v>2.59</v>
      </c>
      <c r="AE21" s="202">
        <v>2.35</v>
      </c>
      <c r="AF21" s="202">
        <v>2.19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9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42297</v>
      </c>
      <c r="C22" s="195" t="s">
        <v>18</v>
      </c>
      <c r="D22" s="194" t="s">
        <v>240</v>
      </c>
      <c r="E22" s="196">
        <v>42185</v>
      </c>
      <c r="F22" s="195" t="s">
        <v>159</v>
      </c>
      <c r="G22" s="194" t="s">
        <v>246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258</v>
      </c>
    </row>
    <row r="23" spans="1:70" s="200" customFormat="1" ht="16">
      <c r="A23" s="194">
        <v>22</v>
      </c>
      <c r="B23" s="196">
        <v>42297</v>
      </c>
      <c r="C23" s="195" t="s">
        <v>18</v>
      </c>
      <c r="D23" s="194" t="s">
        <v>240</v>
      </c>
      <c r="E23" s="196">
        <v>42291</v>
      </c>
      <c r="F23" s="195" t="s">
        <v>156</v>
      </c>
      <c r="G23" s="194" t="s">
        <v>262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265</v>
      </c>
    </row>
    <row r="24" spans="1:70" s="200" customFormat="1" ht="16">
      <c r="A24" s="194">
        <v>23</v>
      </c>
      <c r="B24" s="196">
        <v>42297</v>
      </c>
      <c r="C24" s="195" t="s">
        <v>18</v>
      </c>
      <c r="D24" s="194" t="s">
        <v>242</v>
      </c>
      <c r="E24" s="196">
        <v>42185</v>
      </c>
      <c r="F24" s="195" t="s">
        <v>159</v>
      </c>
      <c r="G24" s="194" t="s">
        <v>246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259</v>
      </c>
    </row>
    <row r="25" spans="1:70" s="200" customFormat="1" ht="16">
      <c r="A25" s="194">
        <v>24</v>
      </c>
      <c r="B25" s="196">
        <v>42297</v>
      </c>
      <c r="C25" s="195" t="s">
        <v>18</v>
      </c>
      <c r="D25" s="194" t="s">
        <v>242</v>
      </c>
      <c r="E25" s="196">
        <v>42285</v>
      </c>
      <c r="F25" s="195" t="s">
        <v>160</v>
      </c>
      <c r="G25" s="194" t="s">
        <v>248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243</v>
      </c>
    </row>
    <row r="26" spans="1:70" s="200" customFormat="1" ht="16">
      <c r="A26" s="194">
        <v>25</v>
      </c>
      <c r="B26" s="196">
        <v>42297</v>
      </c>
      <c r="C26" s="195" t="s">
        <v>18</v>
      </c>
      <c r="D26" s="194" t="s">
        <v>244</v>
      </c>
      <c r="E26" s="196">
        <v>42185</v>
      </c>
      <c r="F26" s="195" t="s">
        <v>159</v>
      </c>
      <c r="G26" s="194" t="s">
        <v>246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260</v>
      </c>
    </row>
  </sheetData>
  <sheetProtection algorithmName="SHA-512" hashValue="I/AUZBpjTnaxaKCVt5OzsiVz2fRh+1VznsjvZQVq1KGXKz2poq0MxGAE4KXtNRBQ+bI8AhShZ6sAbyWbYQ8uKQ==" saltValue="qrpkCxg2He+GfUlUDAzd+g==" spinCount="100000" sheet="1" objects="1" scenarios="1"/>
  <hyperlinks>
    <hyperlink ref="BR7" r:id="rId1" xr:uid="{E78DB618-26B6-2A4E-B651-7E8CF56E14D9}"/>
    <hyperlink ref="BR21" r:id="rId2" xr:uid="{4460E4D3-5777-3940-84A2-AC9A31FBC9ED}"/>
    <hyperlink ref="BR14" r:id="rId3" xr:uid="{F7849176-0D16-D142-95C6-9EF008E1647F}"/>
    <hyperlink ref="BR6" r:id="rId4" xr:uid="{030DC7DD-F264-C247-991A-63D671B0B7B9}"/>
    <hyperlink ref="BR26" r:id="rId5" xr:uid="{8516618D-C769-7745-B35E-EF52C14B7573}"/>
    <hyperlink ref="BR25" r:id="rId6" xr:uid="{56F2346D-002B-B545-8FE2-E918D870C254}"/>
    <hyperlink ref="BR3" r:id="rId7" xr:uid="{63AEE1C0-C334-0D40-B035-64E925908FBF}"/>
    <hyperlink ref="BR16" r:id="rId8" xr:uid="{F5320BFB-97F4-534B-BECC-84406AB76E55}"/>
  </hyperlink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153-FD20-FC4C-9F9A-87D9A1F2D66A}">
  <sheetPr codeName="Sheet10"/>
  <dimension ref="A1:BR42"/>
  <sheetViews>
    <sheetView zoomScale="142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12" t="s">
        <v>166</v>
      </c>
      <c r="AT1" s="12" t="s">
        <v>167</v>
      </c>
      <c r="AU1" s="14" t="s">
        <v>81</v>
      </c>
      <c r="AV1" s="15" t="s">
        <v>82</v>
      </c>
      <c r="AW1" s="14" t="s">
        <v>56</v>
      </c>
      <c r="AX1" s="6" t="s">
        <v>22</v>
      </c>
      <c r="AY1" s="16" t="s">
        <v>23</v>
      </c>
      <c r="AZ1" s="6" t="s">
        <v>42</v>
      </c>
      <c r="BA1" s="16" t="s">
        <v>43</v>
      </c>
      <c r="BB1" s="7" t="s">
        <v>44</v>
      </c>
      <c r="BC1" s="225" t="s">
        <v>278</v>
      </c>
      <c r="BD1" s="226" t="s">
        <v>279</v>
      </c>
      <c r="BE1" s="16" t="s">
        <v>75</v>
      </c>
      <c r="BF1" s="7" t="s">
        <v>72</v>
      </c>
      <c r="BG1" s="1" t="s">
        <v>73</v>
      </c>
      <c r="BH1" s="17" t="s">
        <v>74</v>
      </c>
      <c r="BI1" s="18" t="s">
        <v>134</v>
      </c>
      <c r="BJ1" s="17" t="s">
        <v>66</v>
      </c>
      <c r="BK1" s="1" t="s">
        <v>67</v>
      </c>
      <c r="BL1" s="227" t="s">
        <v>280</v>
      </c>
      <c r="BM1" s="227" t="s">
        <v>281</v>
      </c>
      <c r="BN1" s="1" t="s">
        <v>67</v>
      </c>
      <c r="BO1" s="2" t="s">
        <v>68</v>
      </c>
      <c r="BP1" s="17" t="s">
        <v>69</v>
      </c>
      <c r="BQ1" s="17" t="s">
        <v>70</v>
      </c>
      <c r="BR1" s="2" t="s">
        <v>71</v>
      </c>
    </row>
    <row r="2" spans="1:70" ht="16">
      <c r="A2" s="32">
        <v>1</v>
      </c>
      <c r="B2" s="19">
        <v>42101</v>
      </c>
      <c r="C2" s="31" t="s">
        <v>93</v>
      </c>
      <c r="D2" s="32" t="s">
        <v>133</v>
      </c>
      <c r="E2" s="19">
        <v>42063</v>
      </c>
      <c r="F2" s="31" t="s">
        <v>48</v>
      </c>
      <c r="G2" s="32" t="s">
        <v>135</v>
      </c>
      <c r="H2" s="32">
        <v>76</v>
      </c>
      <c r="I2" s="32"/>
      <c r="J2" s="32"/>
      <c r="K2" s="33" t="s">
        <v>78</v>
      </c>
      <c r="L2" s="34">
        <v>82192</v>
      </c>
      <c r="M2" s="34"/>
      <c r="N2" s="34"/>
      <c r="O2" s="34"/>
      <c r="P2" s="34"/>
      <c r="Q2" s="34"/>
      <c r="R2" s="34"/>
      <c r="S2" s="34"/>
      <c r="T2" s="34"/>
      <c r="U2" s="34"/>
      <c r="V2" s="34"/>
      <c r="W2" s="32">
        <v>2.65</v>
      </c>
      <c r="X2" s="181">
        <v>2.5</v>
      </c>
      <c r="Y2" s="181">
        <v>0</v>
      </c>
      <c r="Z2" s="181">
        <v>0</v>
      </c>
      <c r="AA2" s="181">
        <v>0</v>
      </c>
      <c r="AB2" s="181">
        <v>0</v>
      </c>
      <c r="AC2" s="32">
        <v>2.65</v>
      </c>
      <c r="AD2" s="181">
        <v>2.5</v>
      </c>
      <c r="AE2" s="181">
        <v>0</v>
      </c>
      <c r="AF2" s="181">
        <v>0</v>
      </c>
      <c r="AG2" s="181">
        <v>0</v>
      </c>
      <c r="AH2" s="181">
        <v>0</v>
      </c>
      <c r="AI2" s="32"/>
      <c r="AJ2" s="32"/>
      <c r="AK2" s="32"/>
      <c r="AL2" s="32"/>
      <c r="AM2" s="32"/>
      <c r="AN2" s="32"/>
      <c r="AO2" s="20" t="s">
        <v>6</v>
      </c>
      <c r="AP2" s="20"/>
      <c r="AQ2" s="20">
        <v>3</v>
      </c>
      <c r="AR2" s="20">
        <v>3</v>
      </c>
      <c r="AS2" s="35">
        <v>0.5</v>
      </c>
      <c r="AT2" s="35">
        <v>0.5</v>
      </c>
      <c r="AU2" s="20">
        <v>0</v>
      </c>
      <c r="AV2" s="20">
        <v>18</v>
      </c>
      <c r="AW2" s="20">
        <v>0</v>
      </c>
      <c r="AX2" s="20">
        <v>0</v>
      </c>
      <c r="AY2" s="20">
        <v>0</v>
      </c>
      <c r="AZ2" s="20">
        <v>0</v>
      </c>
      <c r="BA2" s="20">
        <v>0</v>
      </c>
      <c r="BB2" s="20">
        <v>0</v>
      </c>
      <c r="BC2" s="20"/>
      <c r="BD2" s="20"/>
      <c r="BE2" s="20">
        <v>0</v>
      </c>
      <c r="BF2" s="20">
        <v>0</v>
      </c>
      <c r="BG2" s="20">
        <v>0</v>
      </c>
      <c r="BH2" s="20" t="s">
        <v>6</v>
      </c>
      <c r="BI2" s="20">
        <v>24</v>
      </c>
      <c r="BJ2" s="20" t="s">
        <v>6</v>
      </c>
      <c r="BK2" s="31"/>
      <c r="BL2" s="198"/>
      <c r="BM2" s="198"/>
      <c r="BN2" s="31"/>
      <c r="BO2" s="32"/>
      <c r="BP2" s="20"/>
      <c r="BQ2" s="20" t="s">
        <v>9</v>
      </c>
      <c r="BR2" s="31" t="s">
        <v>218</v>
      </c>
    </row>
    <row r="3" spans="1:70" ht="16">
      <c r="A3" s="32">
        <v>2</v>
      </c>
      <c r="B3" s="19">
        <v>42101</v>
      </c>
      <c r="C3" s="31" t="s">
        <v>93</v>
      </c>
      <c r="D3" s="32" t="s">
        <v>133</v>
      </c>
      <c r="E3" s="19">
        <v>42060</v>
      </c>
      <c r="F3" s="31" t="s">
        <v>146</v>
      </c>
      <c r="G3" s="32" t="s">
        <v>198</v>
      </c>
      <c r="H3" s="32">
        <v>87</v>
      </c>
      <c r="I3" s="32"/>
      <c r="J3" s="32"/>
      <c r="K3" s="33" t="s">
        <v>78</v>
      </c>
      <c r="L3" s="34">
        <v>1243</v>
      </c>
      <c r="M3" s="34">
        <v>1223</v>
      </c>
      <c r="N3" s="34">
        <v>2959</v>
      </c>
      <c r="O3" s="34">
        <v>159287</v>
      </c>
      <c r="P3" s="34">
        <v>657840</v>
      </c>
      <c r="Q3" s="34"/>
      <c r="R3" s="34"/>
      <c r="S3" s="34"/>
      <c r="T3" s="34"/>
      <c r="U3" s="34"/>
      <c r="V3" s="34"/>
      <c r="W3" s="181">
        <v>4.5363636363636362</v>
      </c>
      <c r="X3" s="181">
        <v>3.0818181818181816</v>
      </c>
      <c r="Y3" s="181">
        <v>2.8818181818181814</v>
      </c>
      <c r="Z3" s="181">
        <v>2.8545454545454545</v>
      </c>
      <c r="AA3" s="181">
        <v>2.7363636363636359</v>
      </c>
      <c r="AB3" s="181">
        <v>2.3636363636363633</v>
      </c>
      <c r="AC3" s="181">
        <v>4.5363636363636362</v>
      </c>
      <c r="AD3" s="181">
        <v>3.0818181818181816</v>
      </c>
      <c r="AE3" s="181">
        <v>2.8818181818181814</v>
      </c>
      <c r="AF3" s="181">
        <v>2.8545454545454545</v>
      </c>
      <c r="AG3" s="181">
        <v>2.7363636363636359</v>
      </c>
      <c r="AH3" s="181">
        <v>2.3636363636363633</v>
      </c>
      <c r="AI3" s="32"/>
      <c r="AJ3" s="32"/>
      <c r="AK3" s="32"/>
      <c r="AL3" s="32"/>
      <c r="AM3" s="32"/>
      <c r="AN3" s="32"/>
      <c r="AO3" s="20" t="s">
        <v>6</v>
      </c>
      <c r="AP3" s="32"/>
      <c r="AQ3" s="20">
        <v>3</v>
      </c>
      <c r="AR3" s="20">
        <v>3</v>
      </c>
      <c r="AS3" s="35">
        <v>0.5</v>
      </c>
      <c r="AT3" s="35">
        <v>0.5</v>
      </c>
      <c r="AU3" s="20">
        <v>0</v>
      </c>
      <c r="AV3" s="20">
        <v>0</v>
      </c>
      <c r="AW3" s="20">
        <v>25</v>
      </c>
      <c r="AX3" s="20">
        <v>0</v>
      </c>
      <c r="AY3" s="20">
        <v>0</v>
      </c>
      <c r="AZ3" s="20">
        <v>0</v>
      </c>
      <c r="BA3" s="20">
        <v>0</v>
      </c>
      <c r="BB3" s="20">
        <v>0</v>
      </c>
      <c r="BC3" s="20"/>
      <c r="BD3" s="20"/>
      <c r="BE3" s="20">
        <v>0</v>
      </c>
      <c r="BF3" s="20">
        <v>0</v>
      </c>
      <c r="BG3" s="20">
        <v>0</v>
      </c>
      <c r="BH3" s="20" t="s">
        <v>6</v>
      </c>
      <c r="BI3" s="20">
        <v>0</v>
      </c>
      <c r="BJ3" s="20" t="s">
        <v>6</v>
      </c>
      <c r="BK3" s="31"/>
      <c r="BL3" s="198"/>
      <c r="BM3" s="198"/>
      <c r="BN3" s="31"/>
      <c r="BO3" s="32"/>
      <c r="BP3" s="20"/>
      <c r="BQ3" s="20" t="s">
        <v>15</v>
      </c>
      <c r="BR3" s="31" t="s">
        <v>219</v>
      </c>
    </row>
    <row r="4" spans="1:70" ht="16">
      <c r="A4" s="32">
        <v>3</v>
      </c>
      <c r="B4" s="19">
        <v>42101</v>
      </c>
      <c r="C4" s="31" t="s">
        <v>93</v>
      </c>
      <c r="D4" s="32" t="s">
        <v>133</v>
      </c>
      <c r="E4" s="19">
        <v>42005</v>
      </c>
      <c r="F4" s="31" t="s">
        <v>186</v>
      </c>
      <c r="G4" s="32" t="s">
        <v>85</v>
      </c>
      <c r="H4" s="32">
        <v>67.3</v>
      </c>
      <c r="I4" s="32"/>
      <c r="J4" s="32"/>
      <c r="K4" s="33" t="s">
        <v>78</v>
      </c>
      <c r="L4" s="34">
        <v>1243</v>
      </c>
      <c r="M4" s="34">
        <v>1223</v>
      </c>
      <c r="N4" s="34">
        <v>2959</v>
      </c>
      <c r="O4" s="34">
        <v>159287</v>
      </c>
      <c r="P4" s="34">
        <v>657840</v>
      </c>
      <c r="Q4" s="34"/>
      <c r="R4" s="34"/>
      <c r="S4" s="34"/>
      <c r="T4" s="34"/>
      <c r="U4" s="34"/>
      <c r="V4" s="34"/>
      <c r="W4" s="181">
        <v>4.22</v>
      </c>
      <c r="X4" s="181">
        <v>2.91</v>
      </c>
      <c r="Y4" s="181">
        <v>2.75</v>
      </c>
      <c r="Z4" s="181">
        <v>2.73</v>
      </c>
      <c r="AA4" s="181">
        <v>2.5499999999999998</v>
      </c>
      <c r="AB4" s="181">
        <v>2.2000000000000002</v>
      </c>
      <c r="AC4" s="181">
        <v>4.22</v>
      </c>
      <c r="AD4" s="181">
        <v>2.91</v>
      </c>
      <c r="AE4" s="181">
        <v>2.75</v>
      </c>
      <c r="AF4" s="181">
        <v>2.73</v>
      </c>
      <c r="AG4" s="181">
        <v>2.5499999999999998</v>
      </c>
      <c r="AH4" s="181">
        <v>2.2000000000000002</v>
      </c>
      <c r="AI4" s="32"/>
      <c r="AJ4" s="32"/>
      <c r="AK4" s="32"/>
      <c r="AL4" s="32"/>
      <c r="AM4" s="32"/>
      <c r="AN4" s="32"/>
      <c r="AO4" s="20" t="s">
        <v>6</v>
      </c>
      <c r="AP4" s="32"/>
      <c r="AQ4" s="20">
        <v>3</v>
      </c>
      <c r="AR4" s="20">
        <v>3</v>
      </c>
      <c r="AS4" s="35">
        <v>0.5</v>
      </c>
      <c r="AT4" s="35">
        <v>0.5</v>
      </c>
      <c r="AU4" s="20">
        <v>0</v>
      </c>
      <c r="AV4" s="20">
        <v>20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/>
      <c r="BD4" s="20"/>
      <c r="BE4" s="20">
        <v>0</v>
      </c>
      <c r="BF4" s="20">
        <v>0</v>
      </c>
      <c r="BG4" s="20">
        <v>0</v>
      </c>
      <c r="BH4" s="20" t="s">
        <v>13</v>
      </c>
      <c r="BI4" s="20">
        <v>24</v>
      </c>
      <c r="BJ4" s="20" t="s">
        <v>6</v>
      </c>
      <c r="BK4" s="31"/>
      <c r="BL4" s="198"/>
      <c r="BM4" s="198"/>
      <c r="BN4" s="31"/>
      <c r="BO4" s="32"/>
      <c r="BP4" s="20"/>
      <c r="BQ4" s="20" t="s">
        <v>9</v>
      </c>
      <c r="BR4" s="31" t="s">
        <v>220</v>
      </c>
    </row>
    <row r="5" spans="1:70" ht="16">
      <c r="A5" s="32">
        <v>4</v>
      </c>
      <c r="B5" s="19">
        <v>42101</v>
      </c>
      <c r="C5" s="31" t="s">
        <v>93</v>
      </c>
      <c r="D5" s="32" t="s">
        <v>133</v>
      </c>
      <c r="E5" s="19">
        <v>41914</v>
      </c>
      <c r="F5" s="31" t="s">
        <v>94</v>
      </c>
      <c r="G5" s="32" t="s">
        <v>8</v>
      </c>
      <c r="H5" s="32">
        <v>68.16</v>
      </c>
      <c r="I5" s="32"/>
      <c r="J5" s="32"/>
      <c r="K5" s="33" t="s">
        <v>78</v>
      </c>
      <c r="L5" s="34">
        <v>1243</v>
      </c>
      <c r="M5" s="34">
        <v>1223</v>
      </c>
      <c r="N5" s="34">
        <v>2959</v>
      </c>
      <c r="O5" s="34">
        <v>159287</v>
      </c>
      <c r="P5" s="34">
        <v>657840</v>
      </c>
      <c r="Q5" s="34"/>
      <c r="R5" s="34"/>
      <c r="S5" s="34"/>
      <c r="T5" s="34"/>
      <c r="U5" s="34"/>
      <c r="V5" s="34"/>
      <c r="W5" s="181">
        <v>3.65</v>
      </c>
      <c r="X5" s="181">
        <v>2.69</v>
      </c>
      <c r="Y5" s="181">
        <v>2.2999999999999998</v>
      </c>
      <c r="Z5" s="181">
        <v>2.2999999999999998</v>
      </c>
      <c r="AA5" s="181">
        <v>2.2999999999999998</v>
      </c>
      <c r="AB5" s="181">
        <v>1.92</v>
      </c>
      <c r="AC5" s="181">
        <v>3.65</v>
      </c>
      <c r="AD5" s="181">
        <v>2.69</v>
      </c>
      <c r="AE5" s="181">
        <v>2.2999999999999998</v>
      </c>
      <c r="AF5" s="181">
        <v>2.2999999999999998</v>
      </c>
      <c r="AG5" s="181">
        <v>2.2999999999999998</v>
      </c>
      <c r="AH5" s="181">
        <v>1.92</v>
      </c>
      <c r="AI5" s="32"/>
      <c r="AJ5" s="32"/>
      <c r="AK5" s="32"/>
      <c r="AL5" s="32"/>
      <c r="AM5" s="32"/>
      <c r="AN5" s="32"/>
      <c r="AO5" s="20" t="s">
        <v>6</v>
      </c>
      <c r="AP5" s="20"/>
      <c r="AQ5" s="20">
        <v>3</v>
      </c>
      <c r="AR5" s="20">
        <v>3</v>
      </c>
      <c r="AS5" s="35">
        <v>0.5</v>
      </c>
      <c r="AT5" s="35">
        <v>0.5</v>
      </c>
      <c r="AU5" s="20">
        <v>0</v>
      </c>
      <c r="AV5" s="20">
        <v>14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/>
      <c r="BD5" s="20"/>
      <c r="BE5" s="20">
        <v>0</v>
      </c>
      <c r="BF5" s="20">
        <v>0</v>
      </c>
      <c r="BG5" s="20">
        <v>12</v>
      </c>
      <c r="BH5" s="20" t="s">
        <v>147</v>
      </c>
      <c r="BI5" s="20">
        <v>12</v>
      </c>
      <c r="BJ5" s="20" t="s">
        <v>6</v>
      </c>
      <c r="BK5" s="31"/>
      <c r="BL5" s="198"/>
      <c r="BM5" s="198"/>
      <c r="BN5" s="31"/>
      <c r="BO5" s="32"/>
      <c r="BP5" s="20"/>
      <c r="BQ5" s="20" t="s">
        <v>9</v>
      </c>
      <c r="BR5" s="31" t="s">
        <v>202</v>
      </c>
    </row>
    <row r="6" spans="1:70" ht="16">
      <c r="A6" s="32">
        <v>5</v>
      </c>
      <c r="B6" s="19">
        <v>42101</v>
      </c>
      <c r="C6" s="31" t="s">
        <v>93</v>
      </c>
      <c r="D6" s="32" t="s">
        <v>133</v>
      </c>
      <c r="E6" s="19">
        <v>42035</v>
      </c>
      <c r="F6" s="31" t="s">
        <v>144</v>
      </c>
      <c r="G6" s="32" t="s">
        <v>7</v>
      </c>
      <c r="H6" s="32">
        <v>64.459999999999994</v>
      </c>
      <c r="I6" s="32"/>
      <c r="J6" s="32"/>
      <c r="K6" s="33" t="s">
        <v>78</v>
      </c>
      <c r="L6" s="34">
        <v>1243</v>
      </c>
      <c r="M6" s="34">
        <v>1223</v>
      </c>
      <c r="N6" s="34">
        <v>2959</v>
      </c>
      <c r="O6" s="34">
        <v>159287</v>
      </c>
      <c r="P6" s="34">
        <v>657840</v>
      </c>
      <c r="Q6" s="34"/>
      <c r="R6" s="34"/>
      <c r="S6" s="34"/>
      <c r="T6" s="34"/>
      <c r="U6" s="34"/>
      <c r="V6" s="34"/>
      <c r="W6" s="181">
        <v>3.71</v>
      </c>
      <c r="X6" s="181">
        <v>2.5299999999999998</v>
      </c>
      <c r="Y6" s="181">
        <v>2.34</v>
      </c>
      <c r="Z6" s="181">
        <v>2.31</v>
      </c>
      <c r="AA6" s="181">
        <v>2.1800000000000002</v>
      </c>
      <c r="AB6" s="181">
        <v>1.79</v>
      </c>
      <c r="AC6" s="181">
        <v>3.71</v>
      </c>
      <c r="AD6" s="181">
        <v>2.5299999999999998</v>
      </c>
      <c r="AE6" s="181">
        <v>2.34</v>
      </c>
      <c r="AF6" s="181">
        <v>2.31</v>
      </c>
      <c r="AG6" s="181">
        <v>2.1800000000000002</v>
      </c>
      <c r="AH6" s="181">
        <v>1.79</v>
      </c>
      <c r="AI6" s="32"/>
      <c r="AJ6" s="32"/>
      <c r="AK6" s="32"/>
      <c r="AL6" s="32"/>
      <c r="AM6" s="32"/>
      <c r="AN6" s="32"/>
      <c r="AO6" s="20" t="s">
        <v>6</v>
      </c>
      <c r="AP6" s="32"/>
      <c r="AQ6" s="20">
        <v>3</v>
      </c>
      <c r="AR6" s="20">
        <v>3</v>
      </c>
      <c r="AS6" s="35">
        <v>0.5</v>
      </c>
      <c r="AT6" s="35">
        <v>0.5</v>
      </c>
      <c r="AU6" s="20">
        <v>0</v>
      </c>
      <c r="AV6" s="20">
        <v>0</v>
      </c>
      <c r="AW6" s="20">
        <v>10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/>
      <c r="BD6" s="20"/>
      <c r="BE6" s="20">
        <v>0</v>
      </c>
      <c r="BF6" s="20">
        <v>0</v>
      </c>
      <c r="BG6" s="20">
        <v>0</v>
      </c>
      <c r="BH6" s="20" t="s">
        <v>6</v>
      </c>
      <c r="BI6" s="20"/>
      <c r="BJ6" s="20" t="s">
        <v>6</v>
      </c>
      <c r="BK6" s="31"/>
      <c r="BL6" s="198"/>
      <c r="BM6" s="198"/>
      <c r="BN6" s="31"/>
      <c r="BO6" s="32"/>
      <c r="BP6" s="20"/>
      <c r="BQ6" s="20" t="s">
        <v>11</v>
      </c>
      <c r="BR6" s="31" t="s">
        <v>223</v>
      </c>
    </row>
    <row r="7" spans="1:70" ht="16">
      <c r="A7" s="32">
        <v>6</v>
      </c>
      <c r="B7" s="19">
        <v>42101</v>
      </c>
      <c r="C7" s="31" t="s">
        <v>93</v>
      </c>
      <c r="D7" s="32" t="s">
        <v>45</v>
      </c>
      <c r="E7" s="19">
        <v>41880</v>
      </c>
      <c r="F7" s="31" t="s">
        <v>47</v>
      </c>
      <c r="G7" s="175" t="s">
        <v>204</v>
      </c>
      <c r="H7" s="32">
        <v>94.34</v>
      </c>
      <c r="I7" s="32"/>
      <c r="J7" s="32"/>
      <c r="K7" s="33" t="s">
        <v>78</v>
      </c>
      <c r="L7" s="34">
        <v>4920</v>
      </c>
      <c r="M7" s="34">
        <v>187380</v>
      </c>
      <c r="N7" s="34"/>
      <c r="O7" s="34"/>
      <c r="P7" s="34"/>
      <c r="Q7" s="34"/>
      <c r="R7" s="34"/>
      <c r="S7" s="34"/>
      <c r="T7" s="34"/>
      <c r="U7" s="34"/>
      <c r="V7" s="34"/>
      <c r="W7" s="181">
        <v>2.63</v>
      </c>
      <c r="X7" s="181">
        <v>2.4300000000000002</v>
      </c>
      <c r="Y7" s="181">
        <v>2.36</v>
      </c>
      <c r="Z7" s="181">
        <v>0</v>
      </c>
      <c r="AA7" s="181">
        <v>0</v>
      </c>
      <c r="AB7" s="181">
        <v>0</v>
      </c>
      <c r="AC7" s="181">
        <v>2.63</v>
      </c>
      <c r="AD7" s="181">
        <v>2.4300000000000002</v>
      </c>
      <c r="AE7" s="181">
        <v>2.36</v>
      </c>
      <c r="AF7" s="181">
        <v>0</v>
      </c>
      <c r="AG7" s="181">
        <v>0</v>
      </c>
      <c r="AH7" s="181">
        <v>0</v>
      </c>
      <c r="AI7" s="32"/>
      <c r="AJ7" s="32"/>
      <c r="AK7" s="32"/>
      <c r="AL7" s="32"/>
      <c r="AM7" s="32"/>
      <c r="AN7" s="32"/>
      <c r="AO7" s="20" t="s">
        <v>6</v>
      </c>
      <c r="AP7" s="20"/>
      <c r="AQ7" s="20">
        <v>3</v>
      </c>
      <c r="AR7" s="20">
        <v>3</v>
      </c>
      <c r="AS7" s="35">
        <v>0.5</v>
      </c>
      <c r="AT7" s="35">
        <v>0.5</v>
      </c>
      <c r="AU7" s="20">
        <v>0</v>
      </c>
      <c r="AV7" s="20">
        <v>12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/>
      <c r="BD7" s="20"/>
      <c r="BE7" s="20">
        <v>0</v>
      </c>
      <c r="BF7" s="20">
        <v>0</v>
      </c>
      <c r="BG7" s="20">
        <v>24</v>
      </c>
      <c r="BH7" s="20" t="s">
        <v>10</v>
      </c>
      <c r="BI7" s="20">
        <v>24</v>
      </c>
      <c r="BJ7" s="20" t="s">
        <v>6</v>
      </c>
      <c r="BK7" s="31"/>
      <c r="BL7" s="205"/>
      <c r="BM7" s="205"/>
      <c r="BN7" s="31"/>
      <c r="BO7" s="32"/>
      <c r="BP7" s="20"/>
      <c r="BQ7" s="20" t="s">
        <v>11</v>
      </c>
      <c r="BR7" s="31" t="s">
        <v>205</v>
      </c>
    </row>
    <row r="8" spans="1:70" ht="16">
      <c r="A8" s="32">
        <v>7</v>
      </c>
      <c r="B8" s="19">
        <v>42101</v>
      </c>
      <c r="C8" s="31" t="s">
        <v>93</v>
      </c>
      <c r="D8" s="32" t="s">
        <v>132</v>
      </c>
      <c r="E8" s="19">
        <v>42005</v>
      </c>
      <c r="F8" s="31" t="s">
        <v>186</v>
      </c>
      <c r="G8" s="32" t="s">
        <v>85</v>
      </c>
      <c r="H8" s="32">
        <v>83</v>
      </c>
      <c r="I8" s="32"/>
      <c r="J8" s="32"/>
      <c r="K8" s="33" t="s">
        <v>78</v>
      </c>
      <c r="L8" s="34">
        <v>2465.7599999999998</v>
      </c>
      <c r="M8" s="34">
        <v>162246.6</v>
      </c>
      <c r="N8" s="34">
        <v>657862.98</v>
      </c>
      <c r="O8" s="34"/>
      <c r="P8" s="34"/>
      <c r="Q8" s="34"/>
      <c r="R8" s="34"/>
      <c r="S8" s="34"/>
      <c r="T8" s="34"/>
      <c r="U8" s="34"/>
      <c r="V8" s="34"/>
      <c r="W8" s="181">
        <v>2.85</v>
      </c>
      <c r="X8" s="181">
        <v>2.59</v>
      </c>
      <c r="Y8" s="181">
        <v>2.48</v>
      </c>
      <c r="Z8" s="181">
        <v>2.2799999999999998</v>
      </c>
      <c r="AA8" s="181">
        <v>0</v>
      </c>
      <c r="AB8" s="181">
        <v>0</v>
      </c>
      <c r="AC8" s="181">
        <v>2.85</v>
      </c>
      <c r="AD8" s="181">
        <v>2.59</v>
      </c>
      <c r="AE8" s="181">
        <v>2.48</v>
      </c>
      <c r="AF8" s="181">
        <v>2.2799999999999998</v>
      </c>
      <c r="AG8" s="181">
        <v>0</v>
      </c>
      <c r="AH8" s="181">
        <v>0</v>
      </c>
      <c r="AI8" s="32"/>
      <c r="AJ8" s="32"/>
      <c r="AK8" s="32"/>
      <c r="AL8" s="32"/>
      <c r="AM8" s="32"/>
      <c r="AN8" s="32"/>
      <c r="AO8" s="20" t="s">
        <v>6</v>
      </c>
      <c r="AP8" s="20"/>
      <c r="AQ8" s="20">
        <v>3</v>
      </c>
      <c r="AR8" s="20">
        <v>3</v>
      </c>
      <c r="AS8" s="35">
        <v>0.5</v>
      </c>
      <c r="AT8" s="35">
        <v>0.5</v>
      </c>
      <c r="AU8" s="20">
        <v>0</v>
      </c>
      <c r="AV8" s="20">
        <v>20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/>
      <c r="BD8" s="20"/>
      <c r="BE8" s="20">
        <v>0</v>
      </c>
      <c r="BF8" s="20">
        <v>0</v>
      </c>
      <c r="BG8" s="20">
        <v>0</v>
      </c>
      <c r="BH8" s="20" t="s">
        <v>13</v>
      </c>
      <c r="BI8" s="20">
        <v>24</v>
      </c>
      <c r="BJ8" s="20" t="s">
        <v>6</v>
      </c>
      <c r="BK8" s="31"/>
      <c r="BL8" s="205"/>
      <c r="BM8" s="205"/>
      <c r="BN8" s="31"/>
      <c r="BO8" s="32"/>
      <c r="BP8" s="20"/>
      <c r="BQ8" s="20" t="s">
        <v>9</v>
      </c>
      <c r="BR8" s="31" t="s">
        <v>221</v>
      </c>
    </row>
    <row r="9" spans="1:70" ht="16">
      <c r="A9" s="32">
        <v>8</v>
      </c>
      <c r="B9" s="19">
        <v>42101</v>
      </c>
      <c r="C9" s="31" t="s">
        <v>93</v>
      </c>
      <c r="D9" s="32" t="s">
        <v>145</v>
      </c>
      <c r="E9" s="19">
        <v>41880</v>
      </c>
      <c r="F9" s="31" t="s">
        <v>47</v>
      </c>
      <c r="G9" s="175" t="s">
        <v>217</v>
      </c>
      <c r="H9" s="32">
        <v>101.16</v>
      </c>
      <c r="I9" s="32"/>
      <c r="J9" s="32"/>
      <c r="K9" s="33" t="s">
        <v>78</v>
      </c>
      <c r="L9" s="34">
        <v>49315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181">
        <v>2.81</v>
      </c>
      <c r="X9" s="181">
        <v>2.59</v>
      </c>
      <c r="Y9" s="181">
        <v>0</v>
      </c>
      <c r="Z9" s="181">
        <v>0</v>
      </c>
      <c r="AA9" s="181">
        <v>0</v>
      </c>
      <c r="AB9" s="181">
        <v>0</v>
      </c>
      <c r="AC9" s="181">
        <v>2.81</v>
      </c>
      <c r="AD9" s="181">
        <v>2.59</v>
      </c>
      <c r="AE9" s="181">
        <v>0</v>
      </c>
      <c r="AF9" s="181">
        <v>0</v>
      </c>
      <c r="AG9" s="181">
        <v>0</v>
      </c>
      <c r="AH9" s="181">
        <v>0</v>
      </c>
      <c r="AI9" s="32"/>
      <c r="AJ9" s="32"/>
      <c r="AK9" s="32"/>
      <c r="AL9" s="32"/>
      <c r="AM9" s="32"/>
      <c r="AN9" s="32"/>
      <c r="AO9" s="20" t="s">
        <v>6</v>
      </c>
      <c r="AP9" s="20"/>
      <c r="AQ9" s="20">
        <v>3</v>
      </c>
      <c r="AR9" s="20">
        <v>3</v>
      </c>
      <c r="AS9" s="35">
        <v>0.5</v>
      </c>
      <c r="AT9" s="35">
        <v>0.5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/>
      <c r="BD9" s="20"/>
      <c r="BE9" s="20">
        <v>0</v>
      </c>
      <c r="BF9" s="20">
        <v>0</v>
      </c>
      <c r="BG9" s="20">
        <v>0</v>
      </c>
      <c r="BH9" s="20" t="s">
        <v>6</v>
      </c>
      <c r="BI9" s="20"/>
      <c r="BJ9" s="20" t="s">
        <v>6</v>
      </c>
      <c r="BK9" s="31"/>
      <c r="BL9" s="198"/>
      <c r="BM9" s="198"/>
      <c r="BN9" s="31"/>
      <c r="BO9" s="32"/>
      <c r="BP9" s="20"/>
      <c r="BQ9" s="20" t="s">
        <v>9</v>
      </c>
      <c r="BR9" s="31" t="s">
        <v>207</v>
      </c>
    </row>
    <row r="10" spans="1:70" ht="16">
      <c r="A10" s="32">
        <v>9</v>
      </c>
      <c r="B10" s="19">
        <v>42101</v>
      </c>
      <c r="C10" s="31" t="s">
        <v>93</v>
      </c>
      <c r="D10" s="32" t="s">
        <v>39</v>
      </c>
      <c r="E10" s="19">
        <v>41880</v>
      </c>
      <c r="F10" s="31" t="s">
        <v>47</v>
      </c>
      <c r="G10" s="32" t="s">
        <v>37</v>
      </c>
      <c r="H10" s="32">
        <v>96.12</v>
      </c>
      <c r="I10" s="32"/>
      <c r="J10" s="32"/>
      <c r="K10" s="33" t="s">
        <v>78</v>
      </c>
      <c r="L10" s="34">
        <v>1243</v>
      </c>
      <c r="M10" s="34">
        <v>1223</v>
      </c>
      <c r="N10" s="34">
        <v>1959</v>
      </c>
      <c r="O10" s="34">
        <v>159240</v>
      </c>
      <c r="P10" s="34">
        <v>657840</v>
      </c>
      <c r="Q10" s="34"/>
      <c r="R10" s="34"/>
      <c r="S10" s="34"/>
      <c r="T10" s="34"/>
      <c r="U10" s="34"/>
      <c r="V10" s="34"/>
      <c r="W10" s="181">
        <v>3.93</v>
      </c>
      <c r="X10" s="181">
        <v>2.48</v>
      </c>
      <c r="Y10" s="181">
        <v>1.43</v>
      </c>
      <c r="Z10" s="181">
        <v>2.42</v>
      </c>
      <c r="AA10" s="181">
        <v>2.35</v>
      </c>
      <c r="AB10" s="181">
        <v>2.0699999999999998</v>
      </c>
      <c r="AC10" s="181">
        <v>3.93</v>
      </c>
      <c r="AD10" s="181">
        <v>2.48</v>
      </c>
      <c r="AE10" s="181">
        <v>1.43</v>
      </c>
      <c r="AF10" s="181">
        <v>2.42</v>
      </c>
      <c r="AG10" s="181">
        <v>2.35</v>
      </c>
      <c r="AH10" s="181">
        <v>2.0699999999999998</v>
      </c>
      <c r="AI10" s="32"/>
      <c r="AJ10" s="32"/>
      <c r="AK10" s="32"/>
      <c r="AL10" s="32"/>
      <c r="AM10" s="32"/>
      <c r="AN10" s="32"/>
      <c r="AO10" s="20" t="s">
        <v>6</v>
      </c>
      <c r="AP10" s="32"/>
      <c r="AQ10" s="20">
        <v>3</v>
      </c>
      <c r="AR10" s="20">
        <v>3</v>
      </c>
      <c r="AS10" s="35">
        <v>0.5</v>
      </c>
      <c r="AT10" s="35">
        <v>0.5</v>
      </c>
      <c r="AU10" s="20">
        <v>0</v>
      </c>
      <c r="AV10" s="20">
        <v>12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/>
      <c r="BD10" s="20"/>
      <c r="BE10" s="20">
        <v>0</v>
      </c>
      <c r="BF10" s="20">
        <v>0</v>
      </c>
      <c r="BG10" s="20">
        <v>24</v>
      </c>
      <c r="BH10" s="20" t="s">
        <v>10</v>
      </c>
      <c r="BI10" s="20">
        <v>24</v>
      </c>
      <c r="BJ10" s="20" t="s">
        <v>6</v>
      </c>
      <c r="BK10" s="31"/>
      <c r="BL10" s="198"/>
      <c r="BM10" s="198"/>
      <c r="BN10" s="31"/>
      <c r="BO10" s="32"/>
      <c r="BP10" s="20"/>
      <c r="BQ10" s="20" t="s">
        <v>11</v>
      </c>
      <c r="BR10" s="31"/>
    </row>
    <row r="11" spans="1:70" ht="16">
      <c r="A11" s="32">
        <v>10</v>
      </c>
      <c r="B11" s="19">
        <v>42101</v>
      </c>
      <c r="C11" s="31" t="s">
        <v>93</v>
      </c>
      <c r="D11" s="32" t="s">
        <v>39</v>
      </c>
      <c r="E11" s="19">
        <v>42005</v>
      </c>
      <c r="F11" s="31" t="s">
        <v>186</v>
      </c>
      <c r="G11" s="32" t="s">
        <v>85</v>
      </c>
      <c r="H11" s="32">
        <v>66</v>
      </c>
      <c r="I11" s="32"/>
      <c r="J11" s="32"/>
      <c r="K11" s="33" t="s">
        <v>78</v>
      </c>
      <c r="L11" s="34">
        <v>1243</v>
      </c>
      <c r="M11" s="34">
        <v>1223</v>
      </c>
      <c r="N11" s="34">
        <v>1959</v>
      </c>
      <c r="O11" s="34">
        <v>159240</v>
      </c>
      <c r="P11" s="34">
        <v>657840</v>
      </c>
      <c r="Q11" s="34"/>
      <c r="R11" s="34"/>
      <c r="S11" s="34"/>
      <c r="T11" s="34"/>
      <c r="U11" s="34"/>
      <c r="V11" s="34"/>
      <c r="W11" s="181">
        <v>4.1399999999999997</v>
      </c>
      <c r="X11" s="181">
        <v>2.85</v>
      </c>
      <c r="Y11" s="181">
        <v>2.7</v>
      </c>
      <c r="Z11" s="181">
        <v>2.68</v>
      </c>
      <c r="AA11" s="181">
        <v>2.5</v>
      </c>
      <c r="AB11" s="181">
        <v>2.16</v>
      </c>
      <c r="AC11" s="181">
        <v>4.1399999999999997</v>
      </c>
      <c r="AD11" s="181">
        <v>2.85</v>
      </c>
      <c r="AE11" s="181">
        <v>2.7</v>
      </c>
      <c r="AF11" s="181">
        <v>2.68</v>
      </c>
      <c r="AG11" s="181">
        <v>2.5</v>
      </c>
      <c r="AH11" s="181">
        <v>2.16</v>
      </c>
      <c r="AI11" s="32"/>
      <c r="AJ11" s="32"/>
      <c r="AK11" s="32"/>
      <c r="AL11" s="32"/>
      <c r="AM11" s="32"/>
      <c r="AN11" s="32"/>
      <c r="AO11" s="20" t="s">
        <v>6</v>
      </c>
      <c r="AP11" s="20"/>
      <c r="AQ11" s="20">
        <v>3</v>
      </c>
      <c r="AR11" s="20">
        <v>3</v>
      </c>
      <c r="AS11" s="35">
        <v>0.5</v>
      </c>
      <c r="AT11" s="35">
        <v>0.5</v>
      </c>
      <c r="AU11" s="20">
        <v>0</v>
      </c>
      <c r="AV11" s="20">
        <v>20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/>
      <c r="BD11" s="20"/>
      <c r="BE11" s="20">
        <v>0</v>
      </c>
      <c r="BF11" s="20">
        <v>0</v>
      </c>
      <c r="BG11" s="20">
        <v>0</v>
      </c>
      <c r="BH11" s="20" t="s">
        <v>13</v>
      </c>
      <c r="BI11" s="20">
        <v>24</v>
      </c>
      <c r="BJ11" s="20" t="s">
        <v>6</v>
      </c>
      <c r="BK11" s="31"/>
      <c r="BL11" s="198"/>
      <c r="BM11" s="198"/>
      <c r="BN11" s="31"/>
      <c r="BO11" s="32"/>
      <c r="BP11" s="20"/>
      <c r="BQ11" s="20" t="s">
        <v>9</v>
      </c>
      <c r="BR11" s="31" t="s">
        <v>222</v>
      </c>
    </row>
    <row r="12" spans="1:70" ht="16">
      <c r="A12" s="32">
        <v>11</v>
      </c>
      <c r="B12" s="19">
        <v>42101</v>
      </c>
      <c r="C12" s="31" t="s">
        <v>93</v>
      </c>
      <c r="D12" s="32" t="s">
        <v>41</v>
      </c>
      <c r="E12" s="19">
        <v>41914</v>
      </c>
      <c r="F12" s="31" t="s">
        <v>94</v>
      </c>
      <c r="G12" s="32" t="s">
        <v>8</v>
      </c>
      <c r="H12" s="32">
        <v>93.12</v>
      </c>
      <c r="I12" s="32"/>
      <c r="J12" s="32"/>
      <c r="K12" s="33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181">
        <v>3.47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3.47</v>
      </c>
      <c r="AD12" s="181">
        <v>0</v>
      </c>
      <c r="AE12" s="181">
        <v>0</v>
      </c>
      <c r="AF12" s="181">
        <v>0</v>
      </c>
      <c r="AG12" s="181">
        <v>0</v>
      </c>
      <c r="AH12" s="181">
        <v>0</v>
      </c>
      <c r="AI12" s="32"/>
      <c r="AJ12" s="32"/>
      <c r="AK12" s="32"/>
      <c r="AL12" s="32"/>
      <c r="AM12" s="32"/>
      <c r="AN12" s="32"/>
      <c r="AO12" s="20" t="s">
        <v>6</v>
      </c>
      <c r="AP12" s="20"/>
      <c r="AQ12" s="20">
        <v>3</v>
      </c>
      <c r="AR12" s="20">
        <v>3</v>
      </c>
      <c r="AS12" s="35">
        <v>0.5</v>
      </c>
      <c r="AT12" s="35">
        <v>0.5</v>
      </c>
      <c r="AU12" s="20">
        <v>0</v>
      </c>
      <c r="AV12" s="20">
        <v>14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/>
      <c r="BD12" s="20"/>
      <c r="BE12" s="20">
        <v>0</v>
      </c>
      <c r="BF12" s="20">
        <v>0</v>
      </c>
      <c r="BG12" s="20">
        <v>12</v>
      </c>
      <c r="BH12" s="20" t="s">
        <v>147</v>
      </c>
      <c r="BI12" s="20">
        <v>12</v>
      </c>
      <c r="BJ12" s="20" t="s">
        <v>6</v>
      </c>
      <c r="BK12" s="31"/>
      <c r="BL12" s="198"/>
      <c r="BM12" s="198"/>
      <c r="BN12" s="31"/>
      <c r="BO12" s="32"/>
      <c r="BP12" s="20"/>
      <c r="BQ12" s="20" t="s">
        <v>9</v>
      </c>
      <c r="BR12" s="31" t="s">
        <v>208</v>
      </c>
    </row>
    <row r="13" spans="1:70" ht="16">
      <c r="A13" s="32">
        <v>12</v>
      </c>
      <c r="B13" s="19">
        <v>42101</v>
      </c>
      <c r="C13" s="31" t="s">
        <v>93</v>
      </c>
      <c r="D13" s="32" t="s">
        <v>77</v>
      </c>
      <c r="E13" s="19">
        <v>42005</v>
      </c>
      <c r="F13" s="31" t="s">
        <v>186</v>
      </c>
      <c r="G13" s="32" t="s">
        <v>85</v>
      </c>
      <c r="H13" s="32">
        <v>81</v>
      </c>
      <c r="I13" s="32"/>
      <c r="J13" s="32"/>
      <c r="K13" s="33" t="s">
        <v>78</v>
      </c>
      <c r="L13" s="34">
        <v>6000</v>
      </c>
      <c r="M13" s="34">
        <v>6000</v>
      </c>
      <c r="N13" s="34">
        <v>72000</v>
      </c>
      <c r="O13" s="34"/>
      <c r="P13" s="34"/>
      <c r="Q13" s="34"/>
      <c r="R13" s="34"/>
      <c r="S13" s="34"/>
      <c r="T13" s="34"/>
      <c r="U13" s="34"/>
      <c r="V13" s="34"/>
      <c r="W13" s="181">
        <v>2.4900000000000002</v>
      </c>
      <c r="X13" s="181">
        <v>2.25</v>
      </c>
      <c r="Y13" s="181">
        <v>2.2200000000000002</v>
      </c>
      <c r="Z13" s="181">
        <v>2.11</v>
      </c>
      <c r="AA13" s="181">
        <v>0</v>
      </c>
      <c r="AB13" s="181">
        <v>0</v>
      </c>
      <c r="AC13" s="181">
        <v>2.4900000000000002</v>
      </c>
      <c r="AD13" s="181">
        <v>2.25</v>
      </c>
      <c r="AE13" s="181">
        <v>2.2200000000000002</v>
      </c>
      <c r="AF13" s="181">
        <v>2.11</v>
      </c>
      <c r="AG13" s="181">
        <v>0</v>
      </c>
      <c r="AH13" s="181">
        <v>0</v>
      </c>
      <c r="AI13" s="32"/>
      <c r="AJ13" s="32"/>
      <c r="AK13" s="32"/>
      <c r="AL13" s="32"/>
      <c r="AM13" s="32"/>
      <c r="AN13" s="32"/>
      <c r="AO13" s="20" t="s">
        <v>6</v>
      </c>
      <c r="AP13" s="20"/>
      <c r="AQ13" s="20">
        <v>3</v>
      </c>
      <c r="AR13" s="20">
        <v>3</v>
      </c>
      <c r="AS13" s="35">
        <v>0.5</v>
      </c>
      <c r="AT13" s="35">
        <v>0.5</v>
      </c>
      <c r="AU13" s="20">
        <v>0</v>
      </c>
      <c r="AV13" s="20">
        <v>20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/>
      <c r="BD13" s="20"/>
      <c r="BE13" s="20">
        <v>0</v>
      </c>
      <c r="BF13" s="20">
        <v>0</v>
      </c>
      <c r="BG13" s="20">
        <v>0</v>
      </c>
      <c r="BH13" s="20" t="s">
        <v>13</v>
      </c>
      <c r="BI13" s="20">
        <v>24</v>
      </c>
      <c r="BJ13" s="20" t="s">
        <v>6</v>
      </c>
      <c r="BK13" s="31"/>
      <c r="BL13" s="198"/>
      <c r="BM13" s="198"/>
      <c r="BN13" s="31"/>
      <c r="BO13" s="32"/>
      <c r="BP13" s="20"/>
      <c r="BQ13" s="20" t="s">
        <v>9</v>
      </c>
      <c r="BR13" s="31" t="s">
        <v>210</v>
      </c>
    </row>
    <row r="14" spans="1:70" ht="16">
      <c r="A14" s="32">
        <v>13</v>
      </c>
      <c r="B14" s="19">
        <v>42101</v>
      </c>
      <c r="C14" s="31" t="s">
        <v>93</v>
      </c>
      <c r="D14" s="32" t="s">
        <v>77</v>
      </c>
      <c r="E14" s="19">
        <v>41914</v>
      </c>
      <c r="F14" s="31" t="s">
        <v>94</v>
      </c>
      <c r="G14" s="32" t="s">
        <v>8</v>
      </c>
      <c r="H14" s="32">
        <v>56.36</v>
      </c>
      <c r="I14" s="32"/>
      <c r="J14" s="32"/>
      <c r="K14" s="33" t="s">
        <v>78</v>
      </c>
      <c r="L14" s="34">
        <v>3000</v>
      </c>
      <c r="M14" s="34">
        <v>30000</v>
      </c>
      <c r="N14" s="34">
        <v>49200</v>
      </c>
      <c r="O14" s="34"/>
      <c r="P14" s="34"/>
      <c r="Q14" s="34"/>
      <c r="R14" s="34"/>
      <c r="S14" s="34"/>
      <c r="T14" s="34"/>
      <c r="U14" s="34"/>
      <c r="V14" s="34"/>
      <c r="W14" s="181">
        <v>2.14</v>
      </c>
      <c r="X14" s="181">
        <v>1.9</v>
      </c>
      <c r="Y14" s="181">
        <v>1.64</v>
      </c>
      <c r="Z14" s="181">
        <v>1.52</v>
      </c>
      <c r="AA14" s="181">
        <v>0</v>
      </c>
      <c r="AB14" s="181">
        <v>0</v>
      </c>
      <c r="AC14" s="181">
        <v>2.14</v>
      </c>
      <c r="AD14" s="181">
        <v>1.9</v>
      </c>
      <c r="AE14" s="181">
        <v>1.64</v>
      </c>
      <c r="AF14" s="181">
        <v>1.52</v>
      </c>
      <c r="AG14" s="181">
        <v>0</v>
      </c>
      <c r="AH14" s="181">
        <v>0</v>
      </c>
      <c r="AI14" s="32"/>
      <c r="AJ14" s="32"/>
      <c r="AK14" s="32"/>
      <c r="AL14" s="32"/>
      <c r="AM14" s="32"/>
      <c r="AN14" s="32"/>
      <c r="AO14" s="20" t="s">
        <v>6</v>
      </c>
      <c r="AP14" s="20"/>
      <c r="AQ14" s="20">
        <v>3</v>
      </c>
      <c r="AR14" s="20">
        <v>3</v>
      </c>
      <c r="AS14" s="35">
        <v>0.5</v>
      </c>
      <c r="AT14" s="35">
        <v>0.5</v>
      </c>
      <c r="AU14" s="20">
        <v>0</v>
      </c>
      <c r="AV14" s="20">
        <v>14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/>
      <c r="BD14" s="20"/>
      <c r="BE14" s="20">
        <v>0</v>
      </c>
      <c r="BF14" s="20">
        <v>0</v>
      </c>
      <c r="BG14" s="20">
        <v>12</v>
      </c>
      <c r="BH14" s="20" t="s">
        <v>147</v>
      </c>
      <c r="BI14" s="20">
        <v>12</v>
      </c>
      <c r="BJ14" s="20" t="s">
        <v>6</v>
      </c>
      <c r="BK14" s="31"/>
      <c r="BL14" s="198"/>
      <c r="BM14" s="198"/>
      <c r="BN14" s="31"/>
      <c r="BO14" s="32"/>
      <c r="BP14" s="20"/>
      <c r="BQ14" s="20" t="s">
        <v>9</v>
      </c>
      <c r="BR14" s="176" t="s">
        <v>209</v>
      </c>
    </row>
    <row r="15" spans="1:70" ht="16">
      <c r="A15" s="32">
        <v>14</v>
      </c>
      <c r="B15" s="19">
        <v>42101</v>
      </c>
      <c r="C15" s="31" t="s">
        <v>93</v>
      </c>
      <c r="D15" s="32" t="s">
        <v>178</v>
      </c>
      <c r="E15" s="19">
        <v>41914</v>
      </c>
      <c r="F15" s="31" t="s">
        <v>94</v>
      </c>
      <c r="G15" s="32" t="s">
        <v>8</v>
      </c>
      <c r="H15" s="32">
        <v>92.81</v>
      </c>
      <c r="I15" s="32"/>
      <c r="J15" s="32"/>
      <c r="K15" s="33" t="s">
        <v>78</v>
      </c>
      <c r="L15" s="34">
        <v>98640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181">
        <v>2.25</v>
      </c>
      <c r="X15" s="181">
        <v>1.94</v>
      </c>
      <c r="Y15" s="181">
        <v>0</v>
      </c>
      <c r="Z15" s="181">
        <v>0</v>
      </c>
      <c r="AA15" s="181">
        <v>0</v>
      </c>
      <c r="AB15" s="181">
        <v>0</v>
      </c>
      <c r="AC15" s="181">
        <v>2.25</v>
      </c>
      <c r="AD15" s="181">
        <v>1.94</v>
      </c>
      <c r="AE15" s="181">
        <v>0</v>
      </c>
      <c r="AF15" s="181">
        <v>0</v>
      </c>
      <c r="AG15" s="181">
        <v>0</v>
      </c>
      <c r="AH15" s="181">
        <v>0</v>
      </c>
      <c r="AI15" s="32"/>
      <c r="AJ15" s="32"/>
      <c r="AK15" s="32"/>
      <c r="AL15" s="32"/>
      <c r="AM15" s="32"/>
      <c r="AN15" s="32"/>
      <c r="AO15" s="20" t="s">
        <v>6</v>
      </c>
      <c r="AP15" s="20"/>
      <c r="AQ15" s="20">
        <v>3</v>
      </c>
      <c r="AR15" s="20">
        <v>3</v>
      </c>
      <c r="AS15" s="35">
        <v>0.5</v>
      </c>
      <c r="AT15" s="35">
        <v>0.5</v>
      </c>
      <c r="AU15" s="20">
        <v>0</v>
      </c>
      <c r="AV15" s="20">
        <v>14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/>
      <c r="BD15" s="20"/>
      <c r="BE15" s="20">
        <v>0</v>
      </c>
      <c r="BF15" s="20">
        <v>0</v>
      </c>
      <c r="BG15" s="20">
        <v>12</v>
      </c>
      <c r="BH15" s="20" t="s">
        <v>147</v>
      </c>
      <c r="BI15" s="20">
        <v>12</v>
      </c>
      <c r="BJ15" s="20" t="s">
        <v>6</v>
      </c>
      <c r="BK15" s="31"/>
      <c r="BL15" s="198"/>
      <c r="BM15" s="198"/>
      <c r="BN15" s="31"/>
      <c r="BO15" s="32"/>
      <c r="BP15" s="20"/>
      <c r="BQ15" s="20" t="s">
        <v>9</v>
      </c>
      <c r="BR15" s="31" t="s">
        <v>211</v>
      </c>
    </row>
    <row r="16" spans="1:70" ht="16">
      <c r="A16" s="32">
        <v>15</v>
      </c>
      <c r="B16" s="19">
        <v>42101</v>
      </c>
      <c r="C16" s="31" t="s">
        <v>93</v>
      </c>
      <c r="D16" s="32" t="s">
        <v>178</v>
      </c>
      <c r="E16" s="19">
        <v>42035</v>
      </c>
      <c r="F16" s="31" t="s">
        <v>144</v>
      </c>
      <c r="G16" s="32" t="s">
        <v>7</v>
      </c>
      <c r="H16" s="32">
        <v>96</v>
      </c>
      <c r="I16" s="32"/>
      <c r="J16" s="32"/>
      <c r="K16" s="33" t="s">
        <v>12</v>
      </c>
      <c r="L16" s="34">
        <v>98640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181">
        <v>2.17</v>
      </c>
      <c r="X16" s="181">
        <v>1.85</v>
      </c>
      <c r="Y16" s="181">
        <v>0</v>
      </c>
      <c r="Z16" s="181">
        <v>0</v>
      </c>
      <c r="AA16" s="181">
        <v>0</v>
      </c>
      <c r="AB16" s="181">
        <v>0</v>
      </c>
      <c r="AC16" s="181">
        <v>2.17</v>
      </c>
      <c r="AD16" s="181">
        <v>1.85</v>
      </c>
      <c r="AE16" s="181">
        <v>0</v>
      </c>
      <c r="AF16" s="181">
        <v>0</v>
      </c>
      <c r="AG16" s="181">
        <v>0</v>
      </c>
      <c r="AH16" s="181">
        <v>0</v>
      </c>
      <c r="AI16" s="32"/>
      <c r="AJ16" s="32"/>
      <c r="AK16" s="32"/>
      <c r="AL16" s="32"/>
      <c r="AM16" s="32"/>
      <c r="AN16" s="32"/>
      <c r="AO16" s="20" t="s">
        <v>13</v>
      </c>
      <c r="AP16" s="20"/>
      <c r="AQ16" s="20">
        <v>3</v>
      </c>
      <c r="AR16" s="20">
        <v>3</v>
      </c>
      <c r="AS16" s="35">
        <v>0.5</v>
      </c>
      <c r="AT16" s="35">
        <v>0.5</v>
      </c>
      <c r="AU16" s="20">
        <v>0</v>
      </c>
      <c r="AV16" s="20">
        <v>0</v>
      </c>
      <c r="AW16" s="20">
        <v>10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/>
      <c r="BD16" s="20"/>
      <c r="BE16" s="20">
        <v>0</v>
      </c>
      <c r="BF16" s="20">
        <v>0</v>
      </c>
      <c r="BG16" s="20">
        <v>0</v>
      </c>
      <c r="BH16" s="20" t="s">
        <v>13</v>
      </c>
      <c r="BI16" s="20"/>
      <c r="BJ16" s="20" t="s">
        <v>13</v>
      </c>
      <c r="BK16" s="31"/>
      <c r="BL16" s="198"/>
      <c r="BM16" s="198"/>
      <c r="BN16" s="31"/>
      <c r="BO16" s="32"/>
      <c r="BP16" s="20"/>
      <c r="BQ16" s="20" t="s">
        <v>11</v>
      </c>
      <c r="BR16" s="176" t="s">
        <v>224</v>
      </c>
    </row>
    <row r="17" spans="1:70" ht="16">
      <c r="A17" s="32">
        <v>16</v>
      </c>
      <c r="B17" s="19">
        <v>42101</v>
      </c>
      <c r="C17" s="31" t="s">
        <v>93</v>
      </c>
      <c r="D17" s="32" t="s">
        <v>131</v>
      </c>
      <c r="E17" s="19">
        <v>41914</v>
      </c>
      <c r="F17" s="31" t="s">
        <v>94</v>
      </c>
      <c r="G17" s="32" t="s">
        <v>8</v>
      </c>
      <c r="H17" s="32">
        <v>67.28</v>
      </c>
      <c r="I17" s="32"/>
      <c r="J17" s="32"/>
      <c r="K17" s="33" t="s">
        <v>78</v>
      </c>
      <c r="L17" s="34">
        <v>98640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181">
        <v>2.2799999999999998</v>
      </c>
      <c r="X17" s="181">
        <v>1.78</v>
      </c>
      <c r="Y17" s="181">
        <v>0</v>
      </c>
      <c r="Z17" s="181">
        <v>0</v>
      </c>
      <c r="AA17" s="181">
        <v>0</v>
      </c>
      <c r="AB17" s="181">
        <v>0</v>
      </c>
      <c r="AC17" s="181">
        <v>2.2799999999999998</v>
      </c>
      <c r="AD17" s="181">
        <v>1.78</v>
      </c>
      <c r="AE17" s="181">
        <v>0</v>
      </c>
      <c r="AF17" s="181">
        <v>0</v>
      </c>
      <c r="AG17" s="181">
        <v>0</v>
      </c>
      <c r="AH17" s="181">
        <v>0</v>
      </c>
      <c r="AI17" s="32"/>
      <c r="AJ17" s="32"/>
      <c r="AK17" s="32"/>
      <c r="AL17" s="32"/>
      <c r="AM17" s="32"/>
      <c r="AN17" s="32"/>
      <c r="AO17" s="20" t="s">
        <v>6</v>
      </c>
      <c r="AP17" s="20"/>
      <c r="AQ17" s="20">
        <v>3</v>
      </c>
      <c r="AR17" s="20">
        <v>3</v>
      </c>
      <c r="AS17" s="35">
        <v>0.5</v>
      </c>
      <c r="AT17" s="35">
        <v>0.5</v>
      </c>
      <c r="AU17" s="20">
        <v>0</v>
      </c>
      <c r="AV17" s="20">
        <v>14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/>
      <c r="BD17" s="20"/>
      <c r="BE17" s="20">
        <v>0</v>
      </c>
      <c r="BF17" s="20">
        <v>0</v>
      </c>
      <c r="BG17" s="20">
        <v>12</v>
      </c>
      <c r="BH17" s="20" t="s">
        <v>147</v>
      </c>
      <c r="BI17" s="20">
        <v>12</v>
      </c>
      <c r="BJ17" s="20" t="s">
        <v>6</v>
      </c>
      <c r="BK17" s="31"/>
      <c r="BL17" s="198"/>
      <c r="BM17" s="198"/>
      <c r="BN17" s="31"/>
      <c r="BO17" s="32"/>
      <c r="BP17" s="20"/>
      <c r="BQ17" s="20" t="s">
        <v>9</v>
      </c>
      <c r="BR17" s="31" t="s">
        <v>212</v>
      </c>
    </row>
    <row r="18" spans="1:70" ht="16">
      <c r="A18" s="32">
        <v>17</v>
      </c>
      <c r="B18" s="19">
        <v>42101</v>
      </c>
      <c r="C18" s="31" t="s">
        <v>93</v>
      </c>
      <c r="D18" s="32" t="s">
        <v>79</v>
      </c>
      <c r="E18" s="19">
        <v>42005</v>
      </c>
      <c r="F18" s="31" t="s">
        <v>186</v>
      </c>
      <c r="G18" s="32" t="s">
        <v>85</v>
      </c>
      <c r="H18" s="32">
        <v>92</v>
      </c>
      <c r="I18" s="32"/>
      <c r="J18" s="32"/>
      <c r="K18" s="33" t="s">
        <v>78</v>
      </c>
      <c r="L18" s="34">
        <v>6000</v>
      </c>
      <c r="M18" s="34">
        <v>6000</v>
      </c>
      <c r="N18" s="34">
        <v>72000</v>
      </c>
      <c r="O18" s="34"/>
      <c r="P18" s="34"/>
      <c r="Q18" s="34"/>
      <c r="R18" s="34"/>
      <c r="S18" s="34"/>
      <c r="T18" s="34"/>
      <c r="U18" s="34"/>
      <c r="V18" s="34"/>
      <c r="W18" s="181">
        <v>2.68</v>
      </c>
      <c r="X18" s="181">
        <v>2.59</v>
      </c>
      <c r="Y18" s="181">
        <v>2.35</v>
      </c>
      <c r="Z18" s="181">
        <v>2.19</v>
      </c>
      <c r="AA18" s="181">
        <v>0</v>
      </c>
      <c r="AB18" s="181">
        <v>0</v>
      </c>
      <c r="AC18" s="181">
        <v>2.68</v>
      </c>
      <c r="AD18" s="181">
        <v>2.59</v>
      </c>
      <c r="AE18" s="181">
        <v>2.35</v>
      </c>
      <c r="AF18" s="181">
        <v>2.19</v>
      </c>
      <c r="AG18" s="181">
        <v>0</v>
      </c>
      <c r="AH18" s="181">
        <v>0</v>
      </c>
      <c r="AI18" s="32"/>
      <c r="AJ18" s="32"/>
      <c r="AK18" s="32"/>
      <c r="AL18" s="32"/>
      <c r="AM18" s="32"/>
      <c r="AN18" s="32"/>
      <c r="AO18" s="20" t="s">
        <v>6</v>
      </c>
      <c r="AP18" s="20"/>
      <c r="AQ18" s="20">
        <v>3</v>
      </c>
      <c r="AR18" s="20">
        <v>3</v>
      </c>
      <c r="AS18" s="35">
        <v>0.5</v>
      </c>
      <c r="AT18" s="35">
        <v>0.5</v>
      </c>
      <c r="AU18" s="20">
        <v>0</v>
      </c>
      <c r="AV18" s="20">
        <v>20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/>
      <c r="BD18" s="20"/>
      <c r="BE18" s="20">
        <v>0</v>
      </c>
      <c r="BF18" s="20">
        <v>0</v>
      </c>
      <c r="BG18" s="20">
        <v>0</v>
      </c>
      <c r="BH18" s="20" t="s">
        <v>13</v>
      </c>
      <c r="BI18" s="20">
        <v>24</v>
      </c>
      <c r="BJ18" s="20" t="s">
        <v>6</v>
      </c>
      <c r="BK18" s="31"/>
      <c r="BL18" s="198"/>
      <c r="BM18" s="198"/>
      <c r="BN18" s="31"/>
      <c r="BO18" s="32"/>
      <c r="BP18" s="20"/>
      <c r="BQ18" s="20" t="s">
        <v>9</v>
      </c>
      <c r="BR18" s="31"/>
    </row>
    <row r="19" spans="1:70" ht="16">
      <c r="A19" s="32">
        <v>18</v>
      </c>
      <c r="B19" s="19">
        <v>42101</v>
      </c>
      <c r="C19" s="31" t="s">
        <v>93</v>
      </c>
      <c r="D19" s="32" t="s">
        <v>79</v>
      </c>
      <c r="E19" s="19">
        <v>41914</v>
      </c>
      <c r="F19" s="31" t="s">
        <v>94</v>
      </c>
      <c r="G19" s="32" t="s">
        <v>8</v>
      </c>
      <c r="H19" s="32">
        <v>74.599999999999994</v>
      </c>
      <c r="I19" s="32"/>
      <c r="J19" s="32"/>
      <c r="K19" s="33" t="s">
        <v>78</v>
      </c>
      <c r="L19" s="34">
        <v>3000</v>
      </c>
      <c r="M19" s="34">
        <v>30000</v>
      </c>
      <c r="N19" s="34">
        <v>49200</v>
      </c>
      <c r="O19" s="34"/>
      <c r="P19" s="34"/>
      <c r="Q19" s="34"/>
      <c r="R19" s="34"/>
      <c r="S19" s="34"/>
      <c r="T19" s="34"/>
      <c r="U19" s="34"/>
      <c r="V19" s="34"/>
      <c r="W19" s="181">
        <v>2.2999999999999998</v>
      </c>
      <c r="X19" s="181">
        <v>2.09</v>
      </c>
      <c r="Y19" s="181">
        <v>1.89</v>
      </c>
      <c r="Z19" s="181">
        <v>1.73</v>
      </c>
      <c r="AA19" s="181">
        <v>0</v>
      </c>
      <c r="AB19" s="181">
        <v>0</v>
      </c>
      <c r="AC19" s="181">
        <v>2.2999999999999998</v>
      </c>
      <c r="AD19" s="181">
        <v>2.09</v>
      </c>
      <c r="AE19" s="181">
        <v>1.89</v>
      </c>
      <c r="AF19" s="181">
        <v>1.73</v>
      </c>
      <c r="AG19" s="181">
        <v>0</v>
      </c>
      <c r="AH19" s="181">
        <v>0</v>
      </c>
      <c r="AI19" s="32"/>
      <c r="AJ19" s="32"/>
      <c r="AK19" s="32"/>
      <c r="AL19" s="32"/>
      <c r="AM19" s="32"/>
      <c r="AN19" s="32"/>
      <c r="AO19" s="20" t="s">
        <v>6</v>
      </c>
      <c r="AP19" s="20"/>
      <c r="AQ19" s="20">
        <v>3</v>
      </c>
      <c r="AR19" s="20">
        <v>3</v>
      </c>
      <c r="AS19" s="35">
        <v>0.5</v>
      </c>
      <c r="AT19" s="35">
        <v>0.5</v>
      </c>
      <c r="AU19" s="20">
        <v>0</v>
      </c>
      <c r="AV19" s="20">
        <v>14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/>
      <c r="BD19" s="20"/>
      <c r="BE19" s="20">
        <v>0</v>
      </c>
      <c r="BF19" s="20">
        <v>0</v>
      </c>
      <c r="BG19" s="20">
        <v>12</v>
      </c>
      <c r="BH19" s="20" t="s">
        <v>147</v>
      </c>
      <c r="BI19" s="20">
        <v>12</v>
      </c>
      <c r="BJ19" s="20" t="s">
        <v>6</v>
      </c>
      <c r="BK19" s="31"/>
      <c r="BL19" s="198"/>
      <c r="BM19" s="198"/>
      <c r="BN19" s="31"/>
      <c r="BO19" s="32"/>
      <c r="BP19" s="20"/>
      <c r="BQ19" s="20" t="s">
        <v>9</v>
      </c>
      <c r="BR19" s="31"/>
    </row>
    <row r="20" spans="1:70" ht="16">
      <c r="A20" s="32">
        <v>19</v>
      </c>
      <c r="B20" s="19">
        <v>42101</v>
      </c>
      <c r="C20" s="31" t="s">
        <v>93</v>
      </c>
      <c r="D20" s="32" t="s">
        <v>181</v>
      </c>
      <c r="E20" s="19">
        <v>41914</v>
      </c>
      <c r="F20" s="31" t="s">
        <v>94</v>
      </c>
      <c r="G20" s="32" t="s">
        <v>8</v>
      </c>
      <c r="H20" s="32">
        <v>90.74</v>
      </c>
      <c r="I20" s="32"/>
      <c r="J20" s="32"/>
      <c r="K20" s="33" t="s">
        <v>78</v>
      </c>
      <c r="L20" s="34">
        <v>98640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181">
        <v>2.23</v>
      </c>
      <c r="X20" s="181">
        <v>1.95</v>
      </c>
      <c r="Y20" s="181">
        <v>0</v>
      </c>
      <c r="Z20" s="181">
        <v>0</v>
      </c>
      <c r="AA20" s="181">
        <v>0</v>
      </c>
      <c r="AB20" s="181">
        <v>0</v>
      </c>
      <c r="AC20" s="181">
        <v>2.23</v>
      </c>
      <c r="AD20" s="181">
        <v>1.95</v>
      </c>
      <c r="AE20" s="181">
        <v>0</v>
      </c>
      <c r="AF20" s="181">
        <v>0</v>
      </c>
      <c r="AG20" s="181">
        <v>0</v>
      </c>
      <c r="AH20" s="181">
        <v>0</v>
      </c>
      <c r="AI20" s="32"/>
      <c r="AJ20" s="32"/>
      <c r="AK20" s="32"/>
      <c r="AL20" s="32"/>
      <c r="AM20" s="32"/>
      <c r="AN20" s="32"/>
      <c r="AO20" s="20" t="s">
        <v>6</v>
      </c>
      <c r="AP20" s="20"/>
      <c r="AQ20" s="20">
        <v>3</v>
      </c>
      <c r="AR20" s="20">
        <v>3</v>
      </c>
      <c r="AS20" s="35">
        <v>0.5</v>
      </c>
      <c r="AT20" s="35">
        <v>0.5</v>
      </c>
      <c r="AU20" s="20">
        <v>0</v>
      </c>
      <c r="AV20" s="20">
        <v>14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/>
      <c r="BD20" s="20"/>
      <c r="BE20" s="20">
        <v>0</v>
      </c>
      <c r="BF20" s="20">
        <v>0</v>
      </c>
      <c r="BG20" s="20">
        <v>12</v>
      </c>
      <c r="BH20" s="20" t="s">
        <v>147</v>
      </c>
      <c r="BI20" s="20">
        <v>12</v>
      </c>
      <c r="BJ20" s="20" t="s">
        <v>6</v>
      </c>
      <c r="BK20" s="31"/>
      <c r="BL20" s="198"/>
      <c r="BM20" s="198"/>
      <c r="BN20" s="31"/>
      <c r="BO20" s="32"/>
      <c r="BP20" s="20"/>
      <c r="BQ20" s="20" t="s">
        <v>9</v>
      </c>
      <c r="BR20" s="31" t="s">
        <v>213</v>
      </c>
    </row>
    <row r="21" spans="1:70" ht="16">
      <c r="A21" s="32">
        <v>20</v>
      </c>
      <c r="B21" s="19">
        <v>42101</v>
      </c>
      <c r="C21" s="31" t="s">
        <v>93</v>
      </c>
      <c r="D21" s="32" t="s">
        <v>181</v>
      </c>
      <c r="E21" s="19">
        <v>42035</v>
      </c>
      <c r="F21" s="31" t="s">
        <v>144</v>
      </c>
      <c r="G21" s="32" t="s">
        <v>7</v>
      </c>
      <c r="H21" s="32">
        <v>93</v>
      </c>
      <c r="I21" s="32"/>
      <c r="J21" s="32"/>
      <c r="K21" s="33" t="s">
        <v>12</v>
      </c>
      <c r="L21" s="34">
        <v>98640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181">
        <v>2.15</v>
      </c>
      <c r="X21" s="181">
        <v>1.86</v>
      </c>
      <c r="Y21" s="181">
        <v>0</v>
      </c>
      <c r="Z21" s="181">
        <v>0</v>
      </c>
      <c r="AA21" s="181">
        <v>0</v>
      </c>
      <c r="AB21" s="181">
        <v>0</v>
      </c>
      <c r="AC21" s="181">
        <v>2.15</v>
      </c>
      <c r="AD21" s="181">
        <v>1.86</v>
      </c>
      <c r="AE21" s="181">
        <v>0</v>
      </c>
      <c r="AF21" s="181">
        <v>0</v>
      </c>
      <c r="AG21" s="181">
        <v>0</v>
      </c>
      <c r="AH21" s="181">
        <v>0</v>
      </c>
      <c r="AI21" s="32"/>
      <c r="AJ21" s="32"/>
      <c r="AK21" s="32"/>
      <c r="AL21" s="32"/>
      <c r="AM21" s="32"/>
      <c r="AN21" s="32"/>
      <c r="AO21" s="20" t="s">
        <v>6</v>
      </c>
      <c r="AP21" s="20"/>
      <c r="AQ21" s="20">
        <v>3</v>
      </c>
      <c r="AR21" s="20">
        <v>3</v>
      </c>
      <c r="AS21" s="35">
        <v>0.5</v>
      </c>
      <c r="AT21" s="35">
        <v>0.5</v>
      </c>
      <c r="AU21" s="20">
        <v>0</v>
      </c>
      <c r="AV21" s="20">
        <v>0</v>
      </c>
      <c r="AW21" s="20">
        <v>10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/>
      <c r="BD21" s="20"/>
      <c r="BE21" s="20">
        <v>0</v>
      </c>
      <c r="BF21" s="20">
        <v>0</v>
      </c>
      <c r="BG21" s="20">
        <v>0</v>
      </c>
      <c r="BH21" s="20" t="s">
        <v>13</v>
      </c>
      <c r="BI21" s="20"/>
      <c r="BJ21" s="20"/>
      <c r="BK21" s="31"/>
      <c r="BL21" s="198"/>
      <c r="BM21" s="198"/>
      <c r="BN21" s="31"/>
      <c r="BO21" s="32"/>
      <c r="BP21" s="20"/>
      <c r="BQ21" s="20" t="s">
        <v>11</v>
      </c>
      <c r="BR21" s="176" t="s">
        <v>225</v>
      </c>
    </row>
    <row r="22" spans="1:70">
      <c r="A22" s="32">
        <v>21</v>
      </c>
      <c r="B22" s="19">
        <v>42101</v>
      </c>
      <c r="C22" s="31" t="s">
        <v>93</v>
      </c>
      <c r="D22" s="32" t="s">
        <v>182</v>
      </c>
      <c r="E22" s="19">
        <v>41914</v>
      </c>
      <c r="F22" s="31" t="s">
        <v>94</v>
      </c>
      <c r="G22" s="32" t="s">
        <v>8</v>
      </c>
      <c r="H22" s="32">
        <v>113.24</v>
      </c>
      <c r="I22" s="32"/>
      <c r="J22" s="32"/>
      <c r="K22" s="33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181">
        <v>1.68</v>
      </c>
      <c r="X22" s="181">
        <v>0</v>
      </c>
      <c r="Y22" s="181">
        <v>0</v>
      </c>
      <c r="Z22" s="181">
        <v>0</v>
      </c>
      <c r="AA22" s="181">
        <v>0</v>
      </c>
      <c r="AB22" s="181">
        <v>0</v>
      </c>
      <c r="AC22" s="181">
        <v>1.68</v>
      </c>
      <c r="AD22" s="181">
        <v>0</v>
      </c>
      <c r="AE22" s="181">
        <v>0</v>
      </c>
      <c r="AF22" s="181">
        <v>0</v>
      </c>
      <c r="AG22" s="181">
        <v>0</v>
      </c>
      <c r="AH22" s="181">
        <v>0</v>
      </c>
      <c r="AI22" s="32"/>
      <c r="AJ22" s="32"/>
      <c r="AK22" s="32"/>
      <c r="AL22" s="32"/>
      <c r="AM22" s="32"/>
      <c r="AN22" s="32"/>
      <c r="AO22" s="20" t="s">
        <v>6</v>
      </c>
      <c r="AP22" s="20"/>
      <c r="AQ22" s="20">
        <v>3</v>
      </c>
      <c r="AR22" s="20">
        <v>3</v>
      </c>
      <c r="AS22" s="35">
        <v>0.5</v>
      </c>
      <c r="AT22" s="35">
        <v>0.5</v>
      </c>
      <c r="AU22" s="20">
        <v>0</v>
      </c>
      <c r="AV22" s="20">
        <v>14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/>
      <c r="BD22" s="20"/>
      <c r="BE22" s="20">
        <v>0</v>
      </c>
      <c r="BF22" s="20">
        <v>0</v>
      </c>
      <c r="BG22" s="20">
        <v>12</v>
      </c>
      <c r="BH22" s="20" t="s">
        <v>147</v>
      </c>
      <c r="BI22" s="20">
        <v>12</v>
      </c>
      <c r="BJ22" s="20" t="s">
        <v>6</v>
      </c>
      <c r="BK22" s="31"/>
      <c r="BL22" s="31"/>
      <c r="BM22" s="31"/>
      <c r="BN22" s="31"/>
      <c r="BO22" s="32"/>
      <c r="BP22" s="20"/>
      <c r="BQ22" s="20" t="s">
        <v>9</v>
      </c>
      <c r="BR22" s="176" t="s">
        <v>216</v>
      </c>
    </row>
    <row r="24" spans="1:70">
      <c r="L24"/>
      <c r="M24"/>
      <c r="N24"/>
      <c r="O24"/>
      <c r="P24"/>
      <c r="Q24"/>
      <c r="R24"/>
      <c r="S24"/>
      <c r="T24"/>
      <c r="U24"/>
      <c r="V24"/>
    </row>
    <row r="25" spans="1:70">
      <c r="L25"/>
      <c r="M25"/>
      <c r="N25"/>
      <c r="O25"/>
      <c r="P25"/>
      <c r="Q25"/>
      <c r="R25"/>
      <c r="S25"/>
      <c r="T25"/>
      <c r="U25"/>
      <c r="V25"/>
    </row>
    <row r="26" spans="1:70">
      <c r="L26"/>
      <c r="M26"/>
      <c r="N26"/>
      <c r="O26"/>
      <c r="P26"/>
      <c r="Q26"/>
      <c r="R26"/>
      <c r="S26"/>
      <c r="T26"/>
      <c r="U26"/>
      <c r="V26"/>
    </row>
    <row r="27" spans="1:70">
      <c r="L27"/>
      <c r="M27"/>
      <c r="N27"/>
      <c r="O27"/>
      <c r="P27"/>
      <c r="Q27"/>
      <c r="R27"/>
      <c r="S27"/>
      <c r="T27"/>
      <c r="U27"/>
      <c r="V27"/>
    </row>
    <row r="28" spans="1:70">
      <c r="L28"/>
      <c r="M28"/>
      <c r="N28"/>
      <c r="O28"/>
      <c r="P28"/>
      <c r="Q28"/>
      <c r="R28"/>
      <c r="S28"/>
      <c r="T28"/>
      <c r="U28"/>
      <c r="V28"/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  <row r="31" spans="1:70">
      <c r="L31"/>
      <c r="M31"/>
      <c r="N31"/>
      <c r="O31"/>
      <c r="P31"/>
      <c r="Q31"/>
      <c r="R31"/>
      <c r="S31"/>
      <c r="T31"/>
      <c r="U31"/>
      <c r="V31"/>
    </row>
    <row r="32" spans="1:70">
      <c r="L32"/>
      <c r="M32"/>
      <c r="N32"/>
      <c r="O32"/>
      <c r="P32"/>
      <c r="Q32"/>
      <c r="R32"/>
      <c r="S32"/>
      <c r="T32"/>
      <c r="U32"/>
      <c r="V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WawdCmjddkeJiumD1NwDcKmEbOQD9nCMz2p5fcP4evmUZtEaYizvySIAUsw9LDjkk0ObbOKv1X49u9ouvlHStw==" saltValue="Y4Vrgvl0hkfaLQlFH3F8jg==" spinCount="100000" sheet="1" objects="1" scenarios="1"/>
  <hyperlinks>
    <hyperlink ref="BR14" r:id="rId1" xr:uid="{63C82F91-F1C4-F144-BDFD-B0AAC3982ABA}"/>
  </hyperlink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9520-931D-9846-A645-61EA2BD08AD5}">
  <sheetPr codeName="Sheet11"/>
  <dimension ref="A1:BE42"/>
  <sheetViews>
    <sheetView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0" max="10" width="12.5" style="23" customWidth="1"/>
    <col min="11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1</v>
      </c>
      <c r="B2" s="19">
        <v>41923</v>
      </c>
      <c r="C2" s="31" t="s">
        <v>93</v>
      </c>
      <c r="D2" s="32" t="s">
        <v>133</v>
      </c>
      <c r="E2" s="19">
        <v>41851</v>
      </c>
      <c r="F2" s="31" t="s">
        <v>48</v>
      </c>
      <c r="G2" s="32" t="s">
        <v>135</v>
      </c>
      <c r="H2" s="32">
        <v>76</v>
      </c>
      <c r="I2" s="33" t="s">
        <v>78</v>
      </c>
      <c r="J2" s="34">
        <v>82192</v>
      </c>
      <c r="K2" s="34">
        <v>82192</v>
      </c>
      <c r="L2" s="34">
        <v>82192</v>
      </c>
      <c r="M2" s="34">
        <v>82192</v>
      </c>
      <c r="N2" s="34">
        <v>82192</v>
      </c>
      <c r="O2" s="32">
        <v>2.65</v>
      </c>
      <c r="P2" s="32">
        <v>0</v>
      </c>
      <c r="Q2" s="32">
        <v>0</v>
      </c>
      <c r="R2" s="32">
        <v>0</v>
      </c>
      <c r="S2" s="32">
        <v>0</v>
      </c>
      <c r="T2" s="32">
        <v>2.5</v>
      </c>
      <c r="U2" s="32">
        <v>2.65</v>
      </c>
      <c r="V2" s="32">
        <v>0</v>
      </c>
      <c r="W2" s="32">
        <v>0</v>
      </c>
      <c r="X2" s="32">
        <v>0</v>
      </c>
      <c r="Y2" s="32">
        <v>0</v>
      </c>
      <c r="Z2" s="32">
        <v>2.5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 t="s">
        <v>199</v>
      </c>
    </row>
    <row r="3" spans="1:57">
      <c r="A3" s="32">
        <v>2</v>
      </c>
      <c r="B3" s="19">
        <v>41923</v>
      </c>
      <c r="C3" s="31" t="s">
        <v>93</v>
      </c>
      <c r="D3" s="32" t="s">
        <v>133</v>
      </c>
      <c r="E3" s="19">
        <v>41820</v>
      </c>
      <c r="F3" s="31" t="s">
        <v>146</v>
      </c>
      <c r="G3" s="32" t="s">
        <v>198</v>
      </c>
      <c r="H3" s="32">
        <v>87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25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 t="s">
        <v>200</v>
      </c>
    </row>
    <row r="4" spans="1:57">
      <c r="A4" s="32">
        <v>3</v>
      </c>
      <c r="B4" s="19">
        <v>41923</v>
      </c>
      <c r="C4" s="31" t="s">
        <v>93</v>
      </c>
      <c r="D4" s="32" t="s">
        <v>133</v>
      </c>
      <c r="E4" s="19">
        <v>41880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2.73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2.73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20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 t="s">
        <v>201</v>
      </c>
    </row>
    <row r="5" spans="1:57">
      <c r="A5" s="32">
        <v>4</v>
      </c>
      <c r="B5" s="19">
        <v>41923</v>
      </c>
      <c r="C5" s="31" t="s">
        <v>93</v>
      </c>
      <c r="D5" s="32" t="s">
        <v>133</v>
      </c>
      <c r="E5" s="19">
        <v>41914</v>
      </c>
      <c r="F5" s="31" t="s">
        <v>94</v>
      </c>
      <c r="G5" s="32" t="s">
        <v>8</v>
      </c>
      <c r="H5" s="32">
        <v>68.16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3.65</v>
      </c>
      <c r="P5" s="32">
        <v>2.69</v>
      </c>
      <c r="Q5" s="32">
        <v>2.2999999999999998</v>
      </c>
      <c r="R5" s="32">
        <v>2.2999999999999998</v>
      </c>
      <c r="S5" s="32">
        <v>2.2999999999999998</v>
      </c>
      <c r="T5" s="32">
        <v>1.92</v>
      </c>
      <c r="U5" s="32">
        <v>3.65</v>
      </c>
      <c r="V5" s="32">
        <v>2.69</v>
      </c>
      <c r="W5" s="32">
        <v>2.2999999999999998</v>
      </c>
      <c r="X5" s="32">
        <v>2.2999999999999998</v>
      </c>
      <c r="Y5" s="32">
        <v>2.2999999999999998</v>
      </c>
      <c r="Z5" s="32">
        <v>1.92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 t="s">
        <v>202</v>
      </c>
    </row>
    <row r="6" spans="1:57">
      <c r="A6" s="32">
        <v>5</v>
      </c>
      <c r="B6" s="19">
        <v>41923</v>
      </c>
      <c r="C6" s="31" t="s">
        <v>93</v>
      </c>
      <c r="D6" s="32" t="s">
        <v>133</v>
      </c>
      <c r="E6" s="19">
        <v>41912</v>
      </c>
      <c r="F6" s="31" t="s">
        <v>144</v>
      </c>
      <c r="G6" s="32" t="s">
        <v>7</v>
      </c>
      <c r="H6" s="32">
        <v>64.459999999999994</v>
      </c>
      <c r="I6" s="33" t="s">
        <v>78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 t="s">
        <v>203</v>
      </c>
    </row>
    <row r="7" spans="1:57">
      <c r="A7" s="32">
        <v>6</v>
      </c>
      <c r="B7" s="19">
        <v>41930</v>
      </c>
      <c r="C7" s="31" t="s">
        <v>93</v>
      </c>
      <c r="D7" s="32" t="s">
        <v>45</v>
      </c>
      <c r="E7" s="19">
        <v>41887</v>
      </c>
      <c r="F7" s="31" t="s">
        <v>47</v>
      </c>
      <c r="G7" s="175" t="s">
        <v>204</v>
      </c>
      <c r="H7" s="32">
        <v>94.34</v>
      </c>
      <c r="I7" s="33" t="s">
        <v>78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2.63</v>
      </c>
      <c r="P7" s="32">
        <v>2.4300000000000002</v>
      </c>
      <c r="Q7" s="32">
        <v>2.36</v>
      </c>
      <c r="R7" s="32">
        <v>0</v>
      </c>
      <c r="S7" s="32">
        <v>0</v>
      </c>
      <c r="T7" s="32">
        <v>0</v>
      </c>
      <c r="U7" s="32">
        <v>2.63</v>
      </c>
      <c r="V7" s="32">
        <v>2.4300000000000002</v>
      </c>
      <c r="W7" s="32">
        <v>2.36</v>
      </c>
      <c r="X7" s="32">
        <v>0</v>
      </c>
      <c r="Y7" s="32">
        <v>0</v>
      </c>
      <c r="Z7" s="32">
        <v>0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12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 t="s">
        <v>205</v>
      </c>
    </row>
    <row r="8" spans="1:57">
      <c r="A8" s="32">
        <v>7</v>
      </c>
      <c r="B8" s="19">
        <v>41923</v>
      </c>
      <c r="C8" s="31" t="s">
        <v>93</v>
      </c>
      <c r="D8" s="32" t="s">
        <v>132</v>
      </c>
      <c r="E8" s="19">
        <v>41880</v>
      </c>
      <c r="F8" s="31" t="s">
        <v>186</v>
      </c>
      <c r="G8" s="32" t="s">
        <v>85</v>
      </c>
      <c r="H8" s="32">
        <v>83</v>
      </c>
      <c r="I8" s="33" t="s">
        <v>78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20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 t="s">
        <v>206</v>
      </c>
    </row>
    <row r="9" spans="1:57">
      <c r="A9" s="32">
        <v>8</v>
      </c>
      <c r="B9" s="19">
        <v>41923</v>
      </c>
      <c r="C9" s="31" t="s">
        <v>93</v>
      </c>
      <c r="D9" s="32" t="s">
        <v>145</v>
      </c>
      <c r="E9" s="19">
        <v>41880</v>
      </c>
      <c r="F9" s="31" t="s">
        <v>47</v>
      </c>
      <c r="G9" s="175" t="s">
        <v>217</v>
      </c>
      <c r="H9" s="32">
        <v>101.16</v>
      </c>
      <c r="I9" s="33" t="s">
        <v>78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2.81</v>
      </c>
      <c r="P9" s="32">
        <v>0</v>
      </c>
      <c r="Q9" s="32">
        <v>0</v>
      </c>
      <c r="R9" s="32">
        <v>0</v>
      </c>
      <c r="S9" s="32">
        <v>0</v>
      </c>
      <c r="T9" s="32">
        <v>2.59</v>
      </c>
      <c r="U9" s="32">
        <v>2.81</v>
      </c>
      <c r="V9" s="32">
        <v>0</v>
      </c>
      <c r="W9" s="32">
        <v>0</v>
      </c>
      <c r="X9" s="32">
        <v>0</v>
      </c>
      <c r="Y9" s="32">
        <v>0</v>
      </c>
      <c r="Z9" s="32">
        <v>2.59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 t="s">
        <v>207</v>
      </c>
    </row>
    <row r="10" spans="1:57">
      <c r="A10" s="32">
        <v>9</v>
      </c>
      <c r="B10" s="19">
        <v>41930</v>
      </c>
      <c r="C10" s="31" t="s">
        <v>93</v>
      </c>
      <c r="D10" s="32" t="s">
        <v>39</v>
      </c>
      <c r="E10" s="19">
        <v>41887</v>
      </c>
      <c r="F10" s="31" t="s">
        <v>47</v>
      </c>
      <c r="G10" s="32" t="s">
        <v>37</v>
      </c>
      <c r="H10" s="32">
        <v>96.12</v>
      </c>
      <c r="I10" s="33" t="s">
        <v>78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3.93</v>
      </c>
      <c r="P10" s="32">
        <v>2.48</v>
      </c>
      <c r="Q10" s="32">
        <v>1.43</v>
      </c>
      <c r="R10" s="32">
        <v>2.42</v>
      </c>
      <c r="S10" s="32">
        <v>2.35</v>
      </c>
      <c r="T10" s="32">
        <v>2.0699999999999998</v>
      </c>
      <c r="U10" s="32">
        <v>3.93</v>
      </c>
      <c r="V10" s="32">
        <v>2.48</v>
      </c>
      <c r="W10" s="32">
        <v>1.43</v>
      </c>
      <c r="X10" s="32">
        <v>2.42</v>
      </c>
      <c r="Y10" s="32">
        <v>2.35</v>
      </c>
      <c r="Z10" s="32">
        <v>2.0699999999999998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12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10</v>
      </c>
      <c r="B11" s="19">
        <v>41930</v>
      </c>
      <c r="C11" s="31" t="s">
        <v>93</v>
      </c>
      <c r="D11" s="32" t="s">
        <v>39</v>
      </c>
      <c r="E11" s="19">
        <v>41880</v>
      </c>
      <c r="F11" s="31" t="s">
        <v>186</v>
      </c>
      <c r="G11" s="32" t="s">
        <v>85</v>
      </c>
      <c r="H11" s="32">
        <v>66</v>
      </c>
      <c r="I11" s="33" t="s">
        <v>78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20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147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11</v>
      </c>
      <c r="B12" s="19">
        <v>41923</v>
      </c>
      <c r="C12" s="31" t="s">
        <v>93</v>
      </c>
      <c r="D12" s="32" t="s">
        <v>41</v>
      </c>
      <c r="E12" s="19">
        <v>41914</v>
      </c>
      <c r="F12" s="31" t="s">
        <v>94</v>
      </c>
      <c r="G12" s="32" t="s">
        <v>8</v>
      </c>
      <c r="H12" s="32">
        <v>93.12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3.47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3.47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147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 t="s">
        <v>208</v>
      </c>
    </row>
    <row r="13" spans="1:57">
      <c r="A13" s="32">
        <v>12</v>
      </c>
      <c r="B13" s="19">
        <v>41923</v>
      </c>
      <c r="C13" s="31" t="s">
        <v>93</v>
      </c>
      <c r="D13" s="32" t="s">
        <v>77</v>
      </c>
      <c r="E13" s="19">
        <v>41880</v>
      </c>
      <c r="F13" s="31" t="s">
        <v>186</v>
      </c>
      <c r="G13" s="32" t="s">
        <v>85</v>
      </c>
      <c r="H13" s="32">
        <v>81</v>
      </c>
      <c r="I13" s="33" t="s">
        <v>78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20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147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 t="s">
        <v>210</v>
      </c>
    </row>
    <row r="14" spans="1:57">
      <c r="A14" s="32">
        <v>13</v>
      </c>
      <c r="B14" s="19">
        <v>41923</v>
      </c>
      <c r="C14" s="31" t="s">
        <v>93</v>
      </c>
      <c r="D14" s="32" t="s">
        <v>77</v>
      </c>
      <c r="E14" s="19">
        <v>41914</v>
      </c>
      <c r="F14" s="31" t="s">
        <v>94</v>
      </c>
      <c r="G14" s="32" t="s">
        <v>8</v>
      </c>
      <c r="H14" s="32">
        <v>56.36</v>
      </c>
      <c r="I14" s="33" t="s">
        <v>78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2.14</v>
      </c>
      <c r="P14" s="32">
        <v>1.9</v>
      </c>
      <c r="Q14" s="32">
        <v>1.64</v>
      </c>
      <c r="R14" s="32">
        <v>0</v>
      </c>
      <c r="S14" s="32">
        <v>0</v>
      </c>
      <c r="T14" s="32">
        <v>1.52</v>
      </c>
      <c r="U14" s="32">
        <v>2.14</v>
      </c>
      <c r="V14" s="32">
        <v>1.9</v>
      </c>
      <c r="W14" s="32">
        <v>1.64</v>
      </c>
      <c r="X14" s="32">
        <v>0</v>
      </c>
      <c r="Y14" s="32">
        <v>0</v>
      </c>
      <c r="Z14" s="32">
        <v>1.52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147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 t="s">
        <v>209</v>
      </c>
    </row>
    <row r="15" spans="1:57">
      <c r="A15" s="32">
        <v>14</v>
      </c>
      <c r="B15" s="19">
        <v>41923</v>
      </c>
      <c r="C15" s="31" t="s">
        <v>93</v>
      </c>
      <c r="D15" s="32" t="s">
        <v>178</v>
      </c>
      <c r="E15" s="19">
        <v>41914</v>
      </c>
      <c r="F15" s="31" t="s">
        <v>94</v>
      </c>
      <c r="G15" s="32" t="s">
        <v>8</v>
      </c>
      <c r="H15" s="32">
        <v>92.81</v>
      </c>
      <c r="I15" s="33" t="s">
        <v>78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2.25</v>
      </c>
      <c r="P15" s="32">
        <v>0</v>
      </c>
      <c r="Q15" s="32">
        <v>0</v>
      </c>
      <c r="R15" s="32">
        <v>0</v>
      </c>
      <c r="S15" s="32">
        <v>0</v>
      </c>
      <c r="T15" s="32">
        <v>1.94</v>
      </c>
      <c r="U15" s="32">
        <v>2.25</v>
      </c>
      <c r="V15" s="32">
        <v>0</v>
      </c>
      <c r="W15" s="32">
        <v>0</v>
      </c>
      <c r="X15" s="32">
        <v>0</v>
      </c>
      <c r="Y15" s="32">
        <v>0</v>
      </c>
      <c r="Z15" s="32">
        <v>1.94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147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 t="s">
        <v>211</v>
      </c>
    </row>
    <row r="16" spans="1:57">
      <c r="A16" s="32">
        <v>15</v>
      </c>
      <c r="B16" s="19">
        <v>41923</v>
      </c>
      <c r="C16" s="31" t="s">
        <v>93</v>
      </c>
      <c r="D16" s="32" t="s">
        <v>178</v>
      </c>
      <c r="E16" s="19">
        <v>41912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176" t="s">
        <v>215</v>
      </c>
    </row>
    <row r="17" spans="1:57">
      <c r="A17" s="32">
        <v>16</v>
      </c>
      <c r="B17" s="19">
        <v>41923</v>
      </c>
      <c r="C17" s="31" t="s">
        <v>93</v>
      </c>
      <c r="D17" s="32" t="s">
        <v>131</v>
      </c>
      <c r="E17" s="19">
        <v>41914</v>
      </c>
      <c r="F17" s="31" t="s">
        <v>94</v>
      </c>
      <c r="G17" s="32" t="s">
        <v>8</v>
      </c>
      <c r="H17" s="32">
        <v>67.28</v>
      </c>
      <c r="I17" s="33" t="s">
        <v>78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2.2799999999999998</v>
      </c>
      <c r="P17" s="32">
        <v>0</v>
      </c>
      <c r="Q17" s="32">
        <v>0</v>
      </c>
      <c r="R17" s="32">
        <v>0</v>
      </c>
      <c r="S17" s="32">
        <v>0</v>
      </c>
      <c r="T17" s="32">
        <v>1.78</v>
      </c>
      <c r="U17" s="32">
        <v>2.2799999999999998</v>
      </c>
      <c r="V17" s="32">
        <v>0</v>
      </c>
      <c r="W17" s="32">
        <v>0</v>
      </c>
      <c r="X17" s="32">
        <v>0</v>
      </c>
      <c r="Y17" s="32">
        <v>0</v>
      </c>
      <c r="Z17" s="32">
        <v>1.78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 t="s">
        <v>212</v>
      </c>
    </row>
    <row r="18" spans="1:57">
      <c r="A18" s="32">
        <v>17</v>
      </c>
      <c r="B18" s="19">
        <v>41930</v>
      </c>
      <c r="C18" s="31" t="s">
        <v>93</v>
      </c>
      <c r="D18" s="32" t="s">
        <v>79</v>
      </c>
      <c r="E18" s="19">
        <v>41880</v>
      </c>
      <c r="F18" s="31" t="s">
        <v>186</v>
      </c>
      <c r="G18" s="32" t="s">
        <v>85</v>
      </c>
      <c r="H18" s="32">
        <v>92</v>
      </c>
      <c r="I18" s="33" t="s">
        <v>78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20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147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9">
        <v>41930</v>
      </c>
      <c r="C19" s="31" t="s">
        <v>93</v>
      </c>
      <c r="D19" s="32" t="s">
        <v>79</v>
      </c>
      <c r="E19" s="19">
        <v>41914</v>
      </c>
      <c r="F19" s="31" t="s">
        <v>94</v>
      </c>
      <c r="G19" s="32" t="s">
        <v>8</v>
      </c>
      <c r="H19" s="32">
        <v>74.599999999999994</v>
      </c>
      <c r="I19" s="33" t="s">
        <v>78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2.2999999999999998</v>
      </c>
      <c r="P19" s="32">
        <v>2.09</v>
      </c>
      <c r="Q19" s="32">
        <v>1.89</v>
      </c>
      <c r="R19" s="32">
        <v>0</v>
      </c>
      <c r="S19" s="32">
        <v>0</v>
      </c>
      <c r="T19" s="32">
        <v>1.73</v>
      </c>
      <c r="U19" s="32">
        <v>2.2999999999999998</v>
      </c>
      <c r="V19" s="32">
        <v>2.09</v>
      </c>
      <c r="W19" s="32">
        <v>1.89</v>
      </c>
      <c r="X19" s="32">
        <v>0</v>
      </c>
      <c r="Y19" s="32">
        <v>0</v>
      </c>
      <c r="Z19" s="32">
        <v>1.73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147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19</v>
      </c>
      <c r="B20" s="19">
        <v>41923</v>
      </c>
      <c r="C20" s="31" t="s">
        <v>93</v>
      </c>
      <c r="D20" s="32" t="s">
        <v>181</v>
      </c>
      <c r="E20" s="19">
        <v>41914</v>
      </c>
      <c r="F20" s="31" t="s">
        <v>94</v>
      </c>
      <c r="G20" s="32" t="s">
        <v>8</v>
      </c>
      <c r="H20" s="32">
        <v>90.74</v>
      </c>
      <c r="I20" s="33" t="s">
        <v>78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2.23</v>
      </c>
      <c r="P20" s="32">
        <v>0</v>
      </c>
      <c r="Q20" s="32">
        <v>0</v>
      </c>
      <c r="R20" s="32">
        <v>0</v>
      </c>
      <c r="S20" s="32">
        <v>0</v>
      </c>
      <c r="T20" s="32">
        <v>1.95</v>
      </c>
      <c r="U20" s="32">
        <v>2.23</v>
      </c>
      <c r="V20" s="32">
        <v>0</v>
      </c>
      <c r="W20" s="32">
        <v>0</v>
      </c>
      <c r="X20" s="32">
        <v>0</v>
      </c>
      <c r="Y20" s="32">
        <v>0</v>
      </c>
      <c r="Z20" s="32">
        <v>1.95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 t="s">
        <v>213</v>
      </c>
    </row>
    <row r="21" spans="1:57">
      <c r="A21" s="32">
        <v>20</v>
      </c>
      <c r="B21" s="19">
        <v>41923</v>
      </c>
      <c r="C21" s="31" t="s">
        <v>93</v>
      </c>
      <c r="D21" s="32" t="s">
        <v>181</v>
      </c>
      <c r="E21" s="19">
        <v>41912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176" t="s">
        <v>214</v>
      </c>
    </row>
    <row r="22" spans="1:57">
      <c r="A22" s="32">
        <v>21</v>
      </c>
      <c r="B22" s="19">
        <v>41923</v>
      </c>
      <c r="C22" s="31" t="s">
        <v>93</v>
      </c>
      <c r="D22" s="32" t="s">
        <v>182</v>
      </c>
      <c r="E22" s="19">
        <v>41914</v>
      </c>
      <c r="F22" s="31" t="s">
        <v>94</v>
      </c>
      <c r="G22" s="32" t="s">
        <v>8</v>
      </c>
      <c r="H22" s="32">
        <v>113.24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1.68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1.68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176" t="s">
        <v>216</v>
      </c>
    </row>
    <row r="24" spans="1:57">
      <c r="J24"/>
      <c r="K24"/>
      <c r="L24"/>
      <c r="M24"/>
      <c r="N24"/>
    </row>
    <row r="25" spans="1:57">
      <c r="J25"/>
      <c r="K25"/>
      <c r="L25"/>
      <c r="M25"/>
      <c r="N25"/>
    </row>
    <row r="26" spans="1:57">
      <c r="J26"/>
      <c r="K26"/>
      <c r="L26"/>
      <c r="M26"/>
      <c r="N26"/>
    </row>
    <row r="27" spans="1:57">
      <c r="J27"/>
      <c r="K27"/>
      <c r="L27"/>
      <c r="M27"/>
      <c r="N27"/>
    </row>
    <row r="28" spans="1:57">
      <c r="J28"/>
      <c r="K28"/>
      <c r="L28"/>
      <c r="M28"/>
      <c r="N28"/>
    </row>
    <row r="29" spans="1:57">
      <c r="J29"/>
      <c r="K29"/>
      <c r="L29"/>
      <c r="M29"/>
      <c r="N29"/>
    </row>
    <row r="30" spans="1:57">
      <c r="J30"/>
      <c r="K30"/>
      <c r="L30"/>
      <c r="M30"/>
      <c r="N30"/>
    </row>
    <row r="31" spans="1:57">
      <c r="J31"/>
      <c r="K31"/>
      <c r="L31"/>
      <c r="M31"/>
      <c r="N31"/>
    </row>
    <row r="32" spans="1:57">
      <c r="J32"/>
      <c r="K32"/>
      <c r="L32"/>
      <c r="M32"/>
      <c r="N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s68pCvJsIIEsKIOmym81QgFC/6nkomKkpczrsRZqnKGie4noqkXh0ARwvnCvvZ98umCU8CKv/4fqD2QYrqsg6A==" saltValue="ONRaPCG5/v9ipa+uGxyd5g==" spinCount="100000" sheet="1" objects="1" scenarios="1"/>
  <hyperlinks>
    <hyperlink ref="BE21" r:id="rId1" xr:uid="{10D64D10-2858-5E4A-9B8F-85D2E6D75105}"/>
    <hyperlink ref="BE16" r:id="rId2" xr:uid="{BADC089A-6BAB-B246-ABA6-BD8061264F16}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5C0D-1FDA-0943-B7EF-5137F7CEF1C7}">
  <sheetPr codeName="Sheet12"/>
  <dimension ref="A1:BE22"/>
  <sheetViews>
    <sheetView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4</v>
      </c>
      <c r="B2" s="105">
        <v>41740</v>
      </c>
      <c r="C2" s="31" t="s">
        <v>93</v>
      </c>
      <c r="D2" s="32" t="s">
        <v>133</v>
      </c>
      <c r="E2" s="19">
        <v>41639</v>
      </c>
      <c r="F2" s="31" t="s">
        <v>48</v>
      </c>
      <c r="G2" s="32" t="s">
        <v>135</v>
      </c>
      <c r="H2" s="32">
        <v>75</v>
      </c>
      <c r="I2" s="33" t="s">
        <v>78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05">
        <v>41740</v>
      </c>
      <c r="C3" s="31" t="s">
        <v>93</v>
      </c>
      <c r="D3" s="32" t="s">
        <v>133</v>
      </c>
      <c r="E3" s="19">
        <v>41639</v>
      </c>
      <c r="F3" s="31" t="s">
        <v>146</v>
      </c>
      <c r="G3" s="32" t="s">
        <v>198</v>
      </c>
      <c r="H3" s="32">
        <v>87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05">
        <v>41740</v>
      </c>
      <c r="C4" s="31" t="s">
        <v>93</v>
      </c>
      <c r="D4" s="32" t="s">
        <v>133</v>
      </c>
      <c r="E4" s="19">
        <v>41640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05">
        <v>41740</v>
      </c>
      <c r="C5" s="31" t="s">
        <v>93</v>
      </c>
      <c r="D5" s="32" t="s">
        <v>133</v>
      </c>
      <c r="E5" s="19">
        <v>41720</v>
      </c>
      <c r="F5" s="31" t="s">
        <v>94</v>
      </c>
      <c r="G5" s="32" t="s">
        <v>8</v>
      </c>
      <c r="H5" s="32">
        <v>71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05">
        <v>41740</v>
      </c>
      <c r="C6" s="31" t="s">
        <v>93</v>
      </c>
      <c r="D6" s="32" t="s">
        <v>133</v>
      </c>
      <c r="E6" s="19">
        <v>41657</v>
      </c>
      <c r="F6" s="31" t="s">
        <v>144</v>
      </c>
      <c r="G6" s="32" t="s">
        <v>7</v>
      </c>
      <c r="H6" s="32">
        <v>64.459999999999994</v>
      </c>
      <c r="I6" s="33" t="s">
        <v>78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05">
        <v>41740</v>
      </c>
      <c r="C7" s="31" t="s">
        <v>93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78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05">
        <v>41740</v>
      </c>
      <c r="C8" s="31" t="s">
        <v>93</v>
      </c>
      <c r="D8" s="32" t="s">
        <v>132</v>
      </c>
      <c r="E8" s="19">
        <v>41640</v>
      </c>
      <c r="F8" s="31" t="s">
        <v>186</v>
      </c>
      <c r="G8" s="32" t="s">
        <v>85</v>
      </c>
      <c r="H8" s="32">
        <v>83</v>
      </c>
      <c r="I8" s="33" t="s">
        <v>78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05">
        <v>41740</v>
      </c>
      <c r="C9" s="31" t="s">
        <v>93</v>
      </c>
      <c r="D9" s="32" t="s">
        <v>145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78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/>
    </row>
    <row r="10" spans="1:57">
      <c r="A10" s="32">
        <v>1</v>
      </c>
      <c r="B10" s="105">
        <v>41740</v>
      </c>
      <c r="C10" s="31" t="s">
        <v>93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78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05">
        <v>41740</v>
      </c>
      <c r="C11" s="31" t="s">
        <v>93</v>
      </c>
      <c r="D11" s="32" t="s">
        <v>39</v>
      </c>
      <c r="E11" s="19">
        <v>41640</v>
      </c>
      <c r="F11" s="31" t="s">
        <v>186</v>
      </c>
      <c r="G11" s="32" t="s">
        <v>85</v>
      </c>
      <c r="H11" s="32">
        <v>66</v>
      </c>
      <c r="I11" s="33" t="s">
        <v>78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147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05">
        <v>41740</v>
      </c>
      <c r="C12" s="31" t="s">
        <v>93</v>
      </c>
      <c r="D12" s="32" t="s">
        <v>41</v>
      </c>
      <c r="E12" s="19">
        <v>41720</v>
      </c>
      <c r="F12" s="31" t="s">
        <v>94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147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05">
        <v>41740</v>
      </c>
      <c r="C13" s="31" t="s">
        <v>93</v>
      </c>
      <c r="D13" s="32" t="s">
        <v>77</v>
      </c>
      <c r="E13" s="19">
        <v>41667</v>
      </c>
      <c r="F13" s="31" t="s">
        <v>186</v>
      </c>
      <c r="G13" s="32" t="s">
        <v>85</v>
      </c>
      <c r="H13" s="32">
        <v>81</v>
      </c>
      <c r="I13" s="33" t="s">
        <v>78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147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/>
    </row>
    <row r="14" spans="1:57">
      <c r="A14" s="32">
        <v>17</v>
      </c>
      <c r="B14" s="105">
        <v>41740</v>
      </c>
      <c r="C14" s="31" t="s">
        <v>93</v>
      </c>
      <c r="D14" s="32" t="s">
        <v>77</v>
      </c>
      <c r="E14" s="19">
        <v>41720</v>
      </c>
      <c r="F14" s="31" t="s">
        <v>94</v>
      </c>
      <c r="G14" s="32" t="s">
        <v>8</v>
      </c>
      <c r="H14" s="32">
        <v>58.71</v>
      </c>
      <c r="I14" s="33" t="s">
        <v>78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147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05">
        <v>41740</v>
      </c>
      <c r="C15" s="31" t="s">
        <v>93</v>
      </c>
      <c r="D15" s="32" t="s">
        <v>178</v>
      </c>
      <c r="E15" s="19">
        <v>41720</v>
      </c>
      <c r="F15" s="31" t="s">
        <v>94</v>
      </c>
      <c r="G15" s="32" t="s">
        <v>8</v>
      </c>
      <c r="H15" s="32">
        <v>96.68</v>
      </c>
      <c r="I15" s="33" t="s">
        <v>78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147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/>
    </row>
    <row r="16" spans="1:57">
      <c r="A16" s="32"/>
      <c r="B16" s="105">
        <v>41740</v>
      </c>
      <c r="C16" s="31" t="s">
        <v>93</v>
      </c>
      <c r="D16" s="32" t="s">
        <v>178</v>
      </c>
      <c r="E16" s="19">
        <v>41657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05">
        <v>41740</v>
      </c>
      <c r="C17" s="31" t="s">
        <v>93</v>
      </c>
      <c r="D17" s="32" t="s">
        <v>131</v>
      </c>
      <c r="E17" s="19">
        <v>41720</v>
      </c>
      <c r="F17" s="31" t="s">
        <v>94</v>
      </c>
      <c r="G17" s="32" t="s">
        <v>8</v>
      </c>
      <c r="H17" s="32">
        <v>70.08</v>
      </c>
      <c r="I17" s="33" t="s">
        <v>78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05">
        <v>41740</v>
      </c>
      <c r="C18" s="31" t="s">
        <v>93</v>
      </c>
      <c r="D18" s="32" t="s">
        <v>79</v>
      </c>
      <c r="E18" s="19">
        <v>41640</v>
      </c>
      <c r="F18" s="31" t="s">
        <v>186</v>
      </c>
      <c r="G18" s="32" t="s">
        <v>85</v>
      </c>
      <c r="H18" s="32">
        <v>92</v>
      </c>
      <c r="I18" s="33" t="s">
        <v>78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147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05">
        <v>41740</v>
      </c>
      <c r="C19" s="31" t="s">
        <v>93</v>
      </c>
      <c r="D19" s="32" t="s">
        <v>79</v>
      </c>
      <c r="E19" s="19">
        <v>41720</v>
      </c>
      <c r="F19" s="31" t="s">
        <v>94</v>
      </c>
      <c r="G19" s="32" t="s">
        <v>8</v>
      </c>
      <c r="H19" s="32">
        <v>77.709999999999994</v>
      </c>
      <c r="I19" s="33" t="s">
        <v>78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147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05">
        <v>41740</v>
      </c>
      <c r="C20" s="31" t="s">
        <v>93</v>
      </c>
      <c r="D20" s="32" t="s">
        <v>181</v>
      </c>
      <c r="E20" s="19">
        <v>41720</v>
      </c>
      <c r="F20" s="31" t="s">
        <v>94</v>
      </c>
      <c r="G20" s="32" t="s">
        <v>8</v>
      </c>
      <c r="H20" s="32">
        <v>94.52</v>
      </c>
      <c r="I20" s="33" t="s">
        <v>78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/>
    </row>
    <row r="21" spans="1:57">
      <c r="A21" s="32"/>
      <c r="B21" s="105">
        <v>41740</v>
      </c>
      <c r="C21" s="31" t="s">
        <v>93</v>
      </c>
      <c r="D21" s="32" t="s">
        <v>181</v>
      </c>
      <c r="E21" s="19">
        <v>41657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05">
        <v>41740</v>
      </c>
      <c r="C22" s="31" t="s">
        <v>93</v>
      </c>
      <c r="D22" s="32" t="s">
        <v>182</v>
      </c>
      <c r="E22" s="19">
        <v>41720</v>
      </c>
      <c r="F22" s="31" t="s">
        <v>94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31"/>
    </row>
  </sheetData>
  <sheetProtection algorithmName="SHA-512" hashValue="QtXGrSOK6RfrPdTxNBtmPodFse5pkjUzjw1Zo1+95zfgYs8qnDAJf81ZFUP2lCnieXwdNfNdQX4AU5ZwGm2/EQ==" saltValue="cUJbJbzpankH75uWWmYUnQ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22"/>
  <sheetViews>
    <sheetView topLeftCell="Y1"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84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4</v>
      </c>
      <c r="B2" s="19">
        <v>41550</v>
      </c>
      <c r="C2" s="31" t="s">
        <v>93</v>
      </c>
      <c r="D2" s="32" t="s">
        <v>196</v>
      </c>
      <c r="E2" s="19">
        <v>41457</v>
      </c>
      <c r="F2" s="31" t="s">
        <v>48</v>
      </c>
      <c r="G2" s="32" t="s">
        <v>135</v>
      </c>
      <c r="H2" s="32">
        <v>75</v>
      </c>
      <c r="I2" s="33" t="s">
        <v>78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12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9">
        <v>41550</v>
      </c>
      <c r="C3" s="31" t="s">
        <v>179</v>
      </c>
      <c r="D3" s="32" t="s">
        <v>133</v>
      </c>
      <c r="E3" s="19">
        <v>41455</v>
      </c>
      <c r="F3" s="31" t="s">
        <v>146</v>
      </c>
      <c r="G3" s="32" t="s">
        <v>198</v>
      </c>
      <c r="H3" s="32">
        <v>75</v>
      </c>
      <c r="I3" s="33" t="s">
        <v>188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3.85</v>
      </c>
      <c r="P3" s="32">
        <v>2.4500000000000002</v>
      </c>
      <c r="Q3" s="32">
        <v>2.31</v>
      </c>
      <c r="R3" s="32">
        <v>2.31</v>
      </c>
      <c r="S3" s="32">
        <v>2.2200000000000002</v>
      </c>
      <c r="T3" s="32">
        <v>1.9</v>
      </c>
      <c r="U3" s="32">
        <v>3.85</v>
      </c>
      <c r="V3" s="32">
        <v>2.4500000000000002</v>
      </c>
      <c r="W3" s="32">
        <v>2.31</v>
      </c>
      <c r="X3" s="32">
        <v>2.31</v>
      </c>
      <c r="Y3" s="32">
        <v>2.2200000000000002</v>
      </c>
      <c r="Z3" s="32">
        <v>1.9</v>
      </c>
      <c r="AA3" s="32"/>
      <c r="AB3" s="32"/>
      <c r="AC3" s="32"/>
      <c r="AD3" s="32"/>
      <c r="AE3" s="32"/>
      <c r="AF3" s="32"/>
      <c r="AG3" s="20" t="s">
        <v>184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18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/>
      <c r="AZ3" s="20" t="s">
        <v>184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9">
        <v>41550</v>
      </c>
      <c r="C4" s="31" t="s">
        <v>93</v>
      </c>
      <c r="D4" s="32" t="s">
        <v>196</v>
      </c>
      <c r="E4" s="19">
        <v>41485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197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9">
        <v>41550</v>
      </c>
      <c r="C5" s="31" t="s">
        <v>93</v>
      </c>
      <c r="D5" s="32" t="s">
        <v>196</v>
      </c>
      <c r="E5" s="19">
        <v>41455</v>
      </c>
      <c r="F5" s="31" t="s">
        <v>94</v>
      </c>
      <c r="G5" s="32" t="s">
        <v>8</v>
      </c>
      <c r="H5" s="32">
        <v>71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197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9">
        <v>41550</v>
      </c>
      <c r="C6" s="31" t="s">
        <v>179</v>
      </c>
      <c r="D6" s="32" t="s">
        <v>133</v>
      </c>
      <c r="E6" s="19">
        <v>41473</v>
      </c>
      <c r="F6" s="31" t="s">
        <v>144</v>
      </c>
      <c r="G6" s="32" t="s">
        <v>7</v>
      </c>
      <c r="H6" s="32">
        <v>64.459999999999994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184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184</v>
      </c>
      <c r="AY6" s="20"/>
      <c r="AZ6" s="20" t="s">
        <v>184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9">
        <v>41550</v>
      </c>
      <c r="C7" s="31" t="s">
        <v>179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188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184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184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9">
        <v>41550</v>
      </c>
      <c r="C8" s="31" t="s">
        <v>179</v>
      </c>
      <c r="D8" s="32" t="s">
        <v>132</v>
      </c>
      <c r="E8" s="19">
        <v>41485</v>
      </c>
      <c r="F8" s="31" t="s">
        <v>186</v>
      </c>
      <c r="G8" s="32" t="s">
        <v>85</v>
      </c>
      <c r="H8" s="32">
        <v>83</v>
      </c>
      <c r="I8" s="33" t="s">
        <v>188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184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184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9">
        <v>41550</v>
      </c>
      <c r="C9" s="31" t="s">
        <v>179</v>
      </c>
      <c r="D9" s="32" t="s">
        <v>145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188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184</v>
      </c>
      <c r="AY9" s="20"/>
      <c r="AZ9" s="20" t="s">
        <v>184</v>
      </c>
      <c r="BA9" s="31"/>
      <c r="BB9" s="32"/>
      <c r="BC9" s="20"/>
      <c r="BD9" s="20" t="s">
        <v>185</v>
      </c>
      <c r="BE9" s="31"/>
    </row>
    <row r="10" spans="1:57">
      <c r="A10" s="32">
        <v>1</v>
      </c>
      <c r="B10" s="19">
        <v>41550</v>
      </c>
      <c r="C10" s="31" t="s">
        <v>179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188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184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184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9">
        <v>41550</v>
      </c>
      <c r="C11" s="31" t="s">
        <v>179</v>
      </c>
      <c r="D11" s="32" t="s">
        <v>39</v>
      </c>
      <c r="E11" s="19">
        <v>41485</v>
      </c>
      <c r="F11" s="31" t="s">
        <v>186</v>
      </c>
      <c r="G11" s="32" t="s">
        <v>85</v>
      </c>
      <c r="H11" s="32">
        <v>66</v>
      </c>
      <c r="I11" s="33" t="s">
        <v>188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184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187</v>
      </c>
      <c r="AY11" s="20">
        <v>24</v>
      </c>
      <c r="AZ11" s="20" t="s">
        <v>184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9">
        <v>41550</v>
      </c>
      <c r="C12" s="31" t="s">
        <v>179</v>
      </c>
      <c r="D12" s="32" t="s">
        <v>41</v>
      </c>
      <c r="E12" s="19">
        <v>41455</v>
      </c>
      <c r="F12" s="31" t="s">
        <v>180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187</v>
      </c>
      <c r="AY12" s="20">
        <v>12</v>
      </c>
      <c r="AZ12" s="20" t="s">
        <v>184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9">
        <v>41550</v>
      </c>
      <c r="C13" s="31" t="s">
        <v>179</v>
      </c>
      <c r="D13" s="32" t="s">
        <v>77</v>
      </c>
      <c r="E13" s="19">
        <v>41485</v>
      </c>
      <c r="F13" s="31" t="s">
        <v>186</v>
      </c>
      <c r="G13" s="32" t="s">
        <v>85</v>
      </c>
      <c r="H13" s="32">
        <v>81</v>
      </c>
      <c r="I13" s="33" t="s">
        <v>188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187</v>
      </c>
      <c r="AY13" s="20">
        <v>24</v>
      </c>
      <c r="AZ13" s="20" t="s">
        <v>184</v>
      </c>
      <c r="BA13" s="31"/>
      <c r="BB13" s="32"/>
      <c r="BC13" s="20"/>
      <c r="BD13" s="20" t="s">
        <v>185</v>
      </c>
      <c r="BE13" s="31"/>
    </row>
    <row r="14" spans="1:57">
      <c r="A14" s="32">
        <v>17</v>
      </c>
      <c r="B14" s="19">
        <v>41550</v>
      </c>
      <c r="C14" s="31" t="s">
        <v>179</v>
      </c>
      <c r="D14" s="32" t="s">
        <v>77</v>
      </c>
      <c r="E14" s="19">
        <v>41455</v>
      </c>
      <c r="F14" s="31" t="s">
        <v>180</v>
      </c>
      <c r="G14" s="32" t="s">
        <v>8</v>
      </c>
      <c r="H14" s="32">
        <v>58.71</v>
      </c>
      <c r="I14" s="33" t="s">
        <v>188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184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187</v>
      </c>
      <c r="AY14" s="20">
        <v>12</v>
      </c>
      <c r="AZ14" s="20" t="s">
        <v>184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9">
        <v>41550</v>
      </c>
      <c r="C15" s="31" t="s">
        <v>190</v>
      </c>
      <c r="D15" s="32" t="s">
        <v>178</v>
      </c>
      <c r="E15" s="19">
        <v>41455</v>
      </c>
      <c r="F15" s="31" t="s">
        <v>94</v>
      </c>
      <c r="G15" s="32" t="s">
        <v>8</v>
      </c>
      <c r="H15" s="32">
        <v>96.68</v>
      </c>
      <c r="I15" s="33" t="s">
        <v>188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184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187</v>
      </c>
      <c r="AY15" s="20">
        <v>12</v>
      </c>
      <c r="AZ15" s="20" t="s">
        <v>184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41550</v>
      </c>
      <c r="C16" s="31" t="s">
        <v>179</v>
      </c>
      <c r="D16" s="32" t="s">
        <v>178</v>
      </c>
      <c r="E16" s="19">
        <v>41473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9">
        <v>41550</v>
      </c>
      <c r="C17" s="31" t="s">
        <v>179</v>
      </c>
      <c r="D17" s="32" t="s">
        <v>131</v>
      </c>
      <c r="E17" s="19">
        <v>41455</v>
      </c>
      <c r="F17" s="31" t="s">
        <v>180</v>
      </c>
      <c r="G17" s="32" t="s">
        <v>8</v>
      </c>
      <c r="H17" s="32">
        <v>70.08</v>
      </c>
      <c r="I17" s="33" t="s">
        <v>188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184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187</v>
      </c>
      <c r="AY17" s="20">
        <v>12</v>
      </c>
      <c r="AZ17" s="20" t="s">
        <v>184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9">
        <v>41550</v>
      </c>
      <c r="C18" s="31" t="s">
        <v>179</v>
      </c>
      <c r="D18" s="32" t="s">
        <v>79</v>
      </c>
      <c r="E18" s="19">
        <v>41485</v>
      </c>
      <c r="F18" s="31" t="s">
        <v>186</v>
      </c>
      <c r="G18" s="32" t="s">
        <v>85</v>
      </c>
      <c r="H18" s="32">
        <v>92</v>
      </c>
      <c r="I18" s="33" t="s">
        <v>188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187</v>
      </c>
      <c r="AY18" s="20">
        <v>24</v>
      </c>
      <c r="AZ18" s="20" t="s">
        <v>184</v>
      </c>
      <c r="BA18" s="31"/>
      <c r="BB18" s="32"/>
      <c r="BC18" s="20"/>
      <c r="BD18" s="20" t="s">
        <v>185</v>
      </c>
      <c r="BE18" s="31"/>
    </row>
    <row r="19" spans="1:57">
      <c r="A19" s="32">
        <v>18</v>
      </c>
      <c r="B19" s="19">
        <v>41550</v>
      </c>
      <c r="C19" s="31" t="s">
        <v>179</v>
      </c>
      <c r="D19" s="32" t="s">
        <v>79</v>
      </c>
      <c r="E19" s="19">
        <v>41455</v>
      </c>
      <c r="F19" s="31" t="s">
        <v>180</v>
      </c>
      <c r="G19" s="32" t="s">
        <v>8</v>
      </c>
      <c r="H19" s="32">
        <v>77.709999999999994</v>
      </c>
      <c r="I19" s="33" t="s">
        <v>188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184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187</v>
      </c>
      <c r="AY19" s="20">
        <v>12</v>
      </c>
      <c r="AZ19" s="20" t="s">
        <v>184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9">
        <v>41550</v>
      </c>
      <c r="C20" s="31" t="s">
        <v>179</v>
      </c>
      <c r="D20" s="32" t="s">
        <v>181</v>
      </c>
      <c r="E20" s="19">
        <v>41455</v>
      </c>
      <c r="F20" s="31" t="s">
        <v>180</v>
      </c>
      <c r="G20" s="32" t="s">
        <v>8</v>
      </c>
      <c r="H20" s="32">
        <v>94.52</v>
      </c>
      <c r="I20" s="33" t="s">
        <v>188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184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187</v>
      </c>
      <c r="AY20" s="20">
        <v>12</v>
      </c>
      <c r="AZ20" s="20" t="s">
        <v>184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41550</v>
      </c>
      <c r="C21" s="31" t="s">
        <v>179</v>
      </c>
      <c r="D21" s="32" t="s">
        <v>181</v>
      </c>
      <c r="E21" s="19">
        <v>41473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184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9">
        <v>41550</v>
      </c>
      <c r="C22" s="31" t="s">
        <v>179</v>
      </c>
      <c r="D22" s="32" t="s">
        <v>182</v>
      </c>
      <c r="E22" s="19">
        <v>41455</v>
      </c>
      <c r="F22" s="31" t="s">
        <v>180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184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187</v>
      </c>
      <c r="AY22" s="20">
        <v>12</v>
      </c>
      <c r="AZ22" s="20" t="s">
        <v>184</v>
      </c>
      <c r="BA22" s="31"/>
      <c r="BB22" s="32"/>
      <c r="BC22" s="20"/>
      <c r="BD22" s="20" t="s">
        <v>9</v>
      </c>
      <c r="BE22" s="31"/>
    </row>
  </sheetData>
  <sheetProtection algorithmName="SHA-512" hashValue="AuQAxWYu+hpv2j/MyACiIVFxvwUJJxI/8+sLFenmW7QtLHiQVlbSW4sxp73FXYOk29cq+pKCP9XQagp8KaqRgw==" saltValue="m53TP7LZ9DiSYaYsoHFSNA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D946-3CC2-1546-838E-D982B59575D2}">
  <sheetPr codeName="Sheet25">
    <tabColor theme="7" tint="0.39997558519241921"/>
  </sheetPr>
  <dimension ref="A1:EP72"/>
  <sheetViews>
    <sheetView zoomScaleNormal="100" workbookViewId="0">
      <selection activeCell="C11" sqref="C11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399" t="s">
        <v>55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</row>
    <row r="2" spans="1:146">
      <c r="A2" s="400" t="s">
        <v>93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</row>
    <row r="3" spans="1:146" ht="14" thickBot="1">
      <c r="A3" s="399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84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84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404" t="s">
        <v>54</v>
      </c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23" customHeight="1">
      <c r="A8" s="420" t="str">
        <f>'NSW Apr 2023'!D2</f>
        <v>Jemena Sydney</v>
      </c>
      <c r="B8" s="377" t="str">
        <f>'NSW Apr 2023'!F2</f>
        <v>AGL</v>
      </c>
      <c r="C8" s="378" t="str">
        <f>'NSW Apr 2023'!G2</f>
        <v>Business Value Saver</v>
      </c>
      <c r="D8" s="379">
        <f>365*'NSW Apr 2023'!H2/100</f>
        <v>211.33499999999995</v>
      </c>
      <c r="E8" s="380">
        <f>IF('NSW Apr 2023'!AQ2=3,0.5,IF('NSW Apr 2023'!AQ2=2,0.33,0))</f>
        <v>0.5</v>
      </c>
      <c r="F8" s="380">
        <f>1-E8</f>
        <v>0.5</v>
      </c>
      <c r="G8" s="379">
        <f>IF('NSW Apr 2023'!K2="",($C$5*E8/'NSW Apr 2023'!AQ2*'NSW Apr 2023'!W2/100)*'NSW Apr 2023'!AQ2,IF($C$5*E8/'NSW Apr 2023'!AQ2&gt;='NSW Apr 2023'!L2,('NSW Apr 2023'!L2*'NSW Apr 2023'!W2/100)*'NSW Apr 2023'!AQ2,($C$5*E8/'NSW Apr 2023'!AQ2*'NSW Apr 2023'!W2/100)*'NSW Apr 2023'!AQ2))</f>
        <v>140.346</v>
      </c>
      <c r="H8" s="379">
        <f>IF(AND('NSW Apr 2023'!L2&gt;0,'NSW Apr 2023'!M2&gt;0),IF($C$5*E8/'NSW Apr 2023'!AQ2&lt;'NSW Apr 2023'!L2,0,IF(($C$5*E8/'NSW Apr 2023'!AQ2-'NSW Apr 2023'!L2)&lt;=('NSW Apr 2023'!M2+'NSW Apr 2023'!L2),((($C$5*E8/'NSW Apr 2023'!AQ2-'NSW Apr 2023'!L2)*'NSW Apr 2023'!X2/100))*'NSW Apr 2023'!AQ2,((('NSW Apr 2023'!M2)*'NSW Apr 2023'!X2/100)*'NSW Apr 2023'!AQ2))),0)</f>
        <v>107.0680909090909</v>
      </c>
      <c r="I8" s="379">
        <f>IF(AND('NSW Apr 2023'!M2&gt;0,'NSW Apr 2023'!N2&gt;0),IF($C$5*E8/'NSW Apr 2023'!AQ2&lt;('NSW Apr 2023'!L2+'NSW Apr 2023'!M2),0,IF(($C$5*E8/'NSW Apr 2023'!AQ2-'NSW Apr 2023'!L2+'NSW Apr 2023'!M2)&lt;=('NSW Apr 2023'!L2+'NSW Apr 2023'!M2+'NSW Apr 2023'!N2),((($C$5*E8/'NSW Apr 2023'!AQ2-('NSW Apr 2023'!L2+'NSW Apr 2023'!M2))*'NSW Apr 2023'!Y2/100))*'NSW Apr 2023'!AQ2,('NSW Apr 2023'!N2*'NSW Apr 2023'!Y2/100)* 'NSW Apr 2023'!AQ2)),0)</f>
        <v>250.97699999999992</v>
      </c>
      <c r="J8" s="379">
        <f>IF(AND('NSW Apr 2023'!N2&gt;0,'NSW Apr 2023'!O2&gt;0),IF($C$5*E8/'NSW Apr 2023'!AQ2&lt;('NSW Apr 2023'!L2+'NSW Apr 2023'!M2+'NSW Apr 2023'!N2),0,IF(($C$5*E8/'NSW Apr 2023'!AQ2-'NSW Apr 2023'!L2+'NSW Apr 2023'!M2+'NSW Apr 2023'!N2)&lt;=('NSW Apr 2023'!L2+'NSW Apr 2023'!M2+'NSW Apr 2023'!N2+'NSW Apr 2023'!O2),(($C$5*E8/'NSW Apr 2023'!AQ2-('NSW Apr 2023'!L2+'NSW Apr 2023'!M2+'NSW Apr 2023'!N2))*'NSW Apr 2023'!Z2/100)*'NSW Apr 2023'!AQ2,('NSW Apr 2023'!O2*'NSW Apr 2023'!Z2/100)*'NSW Apr 2023'!AQ2)),0)</f>
        <v>922.83863636363617</v>
      </c>
      <c r="K8" s="379">
        <f>IF(AND('NSW Apr 2023'!O2&gt;0,'NSW Apr 2023'!P2&gt;0),IF($C$5*E8/'NSW Apr 2023'!AQ2&lt;('NSW Apr 2023'!L2+'NSW Apr 2023'!M2+'NSW Apr 2023'!N2+'NSW Apr 2023'!O2),0,IF(($C$5*E8/'NSW Apr 2023'!AQ2-'NSW Apr 2023'!L2+'NSW Apr 2023'!M2+'NSW Apr 2023'!N2+'NSW Apr 2023'!O2)&lt;=('NSW Apr 2023'!L2+'NSW Apr 2023'!M2+'NSW Apr 2023'!N2+'NSW Apr 2023'!O2+'NSW Apr 2023'!P2),(($C$5*E8/'NSW Apr 2023'!AQ2-('NSW Apr 2023'!L2+'NSW Apr 2023'!M2+'NSW Apr 2023'!N2+'NSW Apr 2023'!O2))*'NSW Apr 2023'!AA2/100)*'NSW Apr 2023'!AQ2,('NSW Apr 2023'!P2*'NSW Apr 2023'!AA2/100)*'NSW Apr 2023'!AQ2)),0)</f>
        <v>0</v>
      </c>
      <c r="L8" s="379">
        <f>IF(AND('NSW Apr 2023'!P2&gt;0,'NSW Apr 2023'!O2&gt;0),IF(($C$5*E8/'NSW Apr 2023'!AQ2&lt;SUM('NSW Apr 2023'!L2:P2)),(0),($C$5*E8/'NSW Apr 2023'!AQ2-SUM('NSW Apr 2023'!L2:P2))*'NSW Apr 2023'!AB2/100)* 'NSW Apr 2023'!AQ2,IF(AND('NSW Apr 2023'!O2&gt;0,'NSW Apr 2023'!P2=""),IF(($C$5*E8/'NSW Apr 2023'!AQ2&lt; SUM('NSW Apr 2023'!L2:O2)),(0),($C$5*E8/'NSW Apr 2023'!AQ2-SUM('NSW Apr 2023'!L2:O2))*'NSW Apr 2023'!AA2/100)* 'NSW Apr 2023'!AQ2,IF(AND('NSW Apr 2023'!N2&gt;0,'NSW Apr 2023'!O2=""),IF(($C$5*E8/'NSW Apr 2023'!AQ2&lt; SUM('NSW Apr 2023'!L2:N2)),(0),($C$5*E8/'NSW Apr 2023'!AQ2-SUM('NSW Apr 2023'!L2:N2))*'NSW Apr 2023'!Z2/100)* 'NSW Apr 2023'!AQ2,IF(AND('NSW Apr 2023'!M2&gt;0,'NSW Apr 2023'!N2=""),IF(($C$5*E8/'NSW Apr 2023'!AQ2&lt;'NSW Apr 2023'!M2+'NSW Apr 2023'!L2),(0),(($C$5*E8/'NSW Apr 2023'!AQ2-('NSW Apr 2023'!M2+'NSW Apr 2023'!L2))*'NSW Apr 2023'!Y2/100))*'NSW Apr 2023'!AQ2,IF(AND('NSW Apr 2023'!L2&gt;0,'NSW Apr 2023'!M2=""&gt;0),IF(($C$5*E8/'NSW Apr 2023'!AQ2&lt;'NSW Apr 2023'!L2),(0),($C$5*E8/'NSW Apr 2023'!AQ2-'NSW Apr 2023'!L2)*'NSW Apr 2023'!X2/100)*'NSW Apr 2023'!AQ2,0)))))</f>
        <v>0</v>
      </c>
      <c r="M8" s="379">
        <f>IF('NSW Apr 2023'!K2="",($C$5*F8/'NSW Apr 2023'!AR2*'NSW Apr 2023'!AC2/100)*'NSW Apr 2023'!AR2,IF($C$5*F8/'NSW Apr 2023'!AR2&gt;='NSW Apr 2023'!L2,('NSW Apr 2023'!L2*'NSW Apr 2023'!AC2/100)*'NSW Apr 2023'!AR2,($C$5*F8/'NSW Apr 2023'!AR2*'NSW Apr 2023'!AC2/100)*'NSW Apr 2023'!AR2))</f>
        <v>140.346</v>
      </c>
      <c r="N8" s="379">
        <f>IF(AND('NSW Apr 2023'!L2&gt;0,'NSW Apr 2023'!M2&gt;0),IF($C$5*F8/'NSW Apr 2023'!AR2&lt;'NSW Apr 2023'!L2,0,IF(($C$5*F8/'NSW Apr 2023'!AR2-'NSW Apr 2023'!L2)&lt;=('NSW Apr 2023'!M2+'NSW Apr 2023'!L2),((($C$5*F8/'NSW Apr 2023'!AR2-'NSW Apr 2023'!L2)*'NSW Apr 2023'!AD2/100))*'NSW Apr 2023'!AR2,((('NSW Apr 2023'!M2)*'NSW Apr 2023'!AD2/100)*'NSW Apr 2023'!AR2))),0)</f>
        <v>107.0680909090909</v>
      </c>
      <c r="O8" s="379">
        <f>IF(AND('NSW Apr 2023'!M2&gt;0,'NSW Apr 2023'!N2&gt;0),IF($C$5*F8/'NSW Apr 2023'!AR2&lt;('NSW Apr 2023'!L2+'NSW Apr 2023'!M2),0,IF(($C$5*F8/'NSW Apr 2023'!AR2-'NSW Apr 2023'!L2+'NSW Apr 2023'!M2)&lt;=('NSW Apr 2023'!L2+'NSW Apr 2023'!M2+'NSW Apr 2023'!N2),((($C$5*F8/'NSW Apr 2023'!AR2-('NSW Apr 2023'!L2+'NSW Apr 2023'!M2))*'NSW Apr 2023'!AE2/100))*'NSW Apr 2023'!AR2,('NSW Apr 2023'!N2*'NSW Apr 2023'!AE2/100)*'NSW Apr 2023'!AR2)),0)</f>
        <v>250.97699999999992</v>
      </c>
      <c r="P8" s="379">
        <f>IF(AND('NSW Apr 2023'!N2&gt;0,'NSW Apr 2023'!O2&gt;0),IF($C$5*F8/'NSW Apr 2023'!AR2&lt;('NSW Apr 2023'!L2+'NSW Apr 2023'!M2+'NSW Apr 2023'!N2),0,IF(($C$5*F8/'NSW Apr 2023'!AR2-'NSW Apr 2023'!L2+'NSW Apr 2023'!M2+'NSW Apr 2023'!N2)&lt;=('NSW Apr 2023'!L2+'NSW Apr 2023'!M2+'NSW Apr 2023'!N2+'NSW Apr 2023'!O2),(($C$5*F8/'NSW Apr 2023'!AR2-('NSW Apr 2023'!L2+'NSW Apr 2023'!M2+'NSW Apr 2023'!N2))*'NSW Apr 2023'!AF2/100)*'NSW Apr 2023'!AR2,('NSW Apr 2023'!O2*'NSW Apr 2023'!AF2/100)*'NSW Apr 2023'!AR2)),0)</f>
        <v>922.83863636363617</v>
      </c>
      <c r="Q8" s="379">
        <f>IF(AND('NSW Apr 2023'!P2&gt;0,'NSW Apr 2023'!P2&gt;0),IF($C$5*F8/'NSW Apr 2023'!AR2&lt;('NSW Apr 2023'!L2+'NSW Apr 2023'!M2+'NSW Apr 2023'!N2+'NSW Apr 2023'!O2),0,IF(($C$5*F8/'NSW Apr 2023'!AR2-'NSW Apr 2023'!L2+'NSW Apr 2023'!M2+'NSW Apr 2023'!N2+'NSW Apr 2023'!O2)&lt;=('NSW Apr 2023'!L2+'NSW Apr 2023'!M2+'NSW Apr 2023'!N2+'NSW Apr 2023'!O2+'NSW Apr 2023'!P2),(($C$5*F8/'NSW Apr 2023'!AR2-('NSW Apr 2023'!L2+'NSW Apr 2023'!M2+'NSW Apr 2023'!N2+'NSW Apr 2023'!O2))*'NSW Apr 2023'!AG2/100)*'NSW Apr 2023'!AR2,('NSW Apr 2023'!P2*'NSW Apr 2023'!AG2/100)*'NSW Apr 2023'!AR2)),0)</f>
        <v>0</v>
      </c>
      <c r="R8" s="379">
        <f>IF(AND('NSW Apr 2023'!P2&gt;0,'NSW Apr 2023'!O2&gt;0),IF(($C$5*F8/'NSW Apr 2023'!AR2&lt;SUM('NSW Apr 2023'!L2:P2)),(0),($C$5*F8/'NSW Apr 2023'!AR2-SUM('NSW Apr 2023'!L2:P2))*'NSW Apr 2023'!AB2/100)* 'NSW Apr 2023'!AR2,IF(AND('NSW Apr 2023'!O2&gt;0,'NSW Apr 2023'!P2=""),IF(($C$5*F8/'NSW Apr 2023'!AR2&lt; SUM('NSW Apr 2023'!L2:O2)),(0),($C$5*F8/'NSW Apr 2023'!AR2-SUM('NSW Apr 2023'!L2:O2))*'NSW Apr 2023'!AG2/100)* 'NSW Apr 2023'!AR2,IF(AND('NSW Apr 2023'!N2&gt;0,'NSW Apr 2023'!O2=""),IF(($C$5*F8/'NSW Apr 2023'!AR2&lt; SUM('NSW Apr 2023'!L2:N2)),(0),($C$5*F8/'NSW Apr 2023'!AR2-SUM('NSW Apr 2023'!L2:N2))*'NSW Apr 2023'!AF2/100)* 'NSW Apr 2023'!AR2,IF(AND('NSW Apr 2023'!M2&gt;0,'NSW Apr 2023'!N2=""),IF(($C$5*F8/'NSW Apr 2023'!AR2&lt;'NSW Apr 2023'!M2+'NSW Apr 2023'!L2),(0),(($C$5*F8/'NSW Apr 2023'!AR2-('NSW Apr 2023'!M2+'NSW Apr 2023'!L2))*'NSW Apr 2023'!AE2/100))*'NSW Apr 2023'!AR2,IF(AND('NSW Apr 2023'!L2&gt;0,'NSW Apr 2023'!M2=""&gt;0),IF(($C$5*F8/'NSW Apr 2023'!AR2&lt;'NSW Apr 2023'!L2),(0),($C$5*F8/'NSW Apr 2023'!AR2-'NSW Apr 2023'!L2)*'NSW Apr 2023'!AD2/100)*'NSW Apr 2023'!AR2,0)))))</f>
        <v>0</v>
      </c>
      <c r="S8" s="381">
        <f>SUM(G8:R8)</f>
        <v>2842.4594545454538</v>
      </c>
      <c r="T8" s="382">
        <f>S8+D8</f>
        <v>3053.7944545454538</v>
      </c>
      <c r="U8" s="383">
        <f>T8*1.1</f>
        <v>3359.1738999999993</v>
      </c>
      <c r="V8" s="378">
        <f>'NSW Apr 2023'!AT2</f>
        <v>0</v>
      </c>
      <c r="W8" s="378">
        <f>'NSW Apr 2023'!AU2</f>
        <v>0</v>
      </c>
      <c r="X8" s="378">
        <f>'NSW Apr 2023'!AV2</f>
        <v>0</v>
      </c>
      <c r="Y8" s="378">
        <f>'NSW Apr 2023'!AW2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3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3053.7944545454538</v>
      </c>
      <c r="AC8" s="382">
        <f t="shared" ref="AC8:AC43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3053.7944545454538</v>
      </c>
      <c r="AD8" s="383">
        <f t="shared" ref="AD8:AE29" si="2">AB8*1.1</f>
        <v>3359.1738999999993</v>
      </c>
      <c r="AE8" s="405">
        <f t="shared" si="2"/>
        <v>3359.1738999999993</v>
      </c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20"/>
      <c r="B9" s="130" t="str">
        <f>'NSW Apr 2023'!F3</f>
        <v>Covau</v>
      </c>
      <c r="C9" s="83" t="str">
        <f>'NSW Apr 2023'!G3</f>
        <v xml:space="preserve">Business Freedom </v>
      </c>
      <c r="D9" s="136">
        <f>365*'NSW Apr 2023'!H3/100</f>
        <v>211.33499999999995</v>
      </c>
      <c r="E9" s="264">
        <f>IF('NSW Apr 2023'!AQ3=3,0.5,IF('NSW Apr 2023'!AQ3=2,0.33,0))</f>
        <v>0.5</v>
      </c>
      <c r="F9" s="264">
        <f t="shared" ref="F9:F43" si="3">1-E9</f>
        <v>0.5</v>
      </c>
      <c r="G9" s="136">
        <f>IF('NSW Apr 2023'!K3="",($C$5*E9/'NSW Apr 2023'!AQ3*'NSW Apr 2023'!W3/100)*'NSW Apr 2023'!AQ3,IF($C$5*E9/'NSW Apr 2023'!AQ3&gt;='NSW Apr 2023'!L3,('NSW Apr 2023'!L3*'NSW Apr 2023'!W3/100)*'NSW Apr 2023'!AQ3,($C$5*E9/'NSW Apr 2023'!AQ3*'NSW Apr 2023'!W3/100)*'NSW Apr 2023'!AQ3))</f>
        <v>140.346</v>
      </c>
      <c r="H9" s="136">
        <f>IF(AND('NSW Apr 2023'!L3&gt;0,'NSW Apr 2023'!M3&gt;0),IF($C$5*E9/'NSW Apr 2023'!AQ3&lt;'NSW Apr 2023'!L3,0,IF(($C$5*E9/'NSW Apr 2023'!AQ3-'NSW Apr 2023'!L3)&lt;=('NSW Apr 2023'!M3+'NSW Apr 2023'!L3),((($C$5*E9/'NSW Apr 2023'!AQ3-'NSW Apr 2023'!L3)*'NSW Apr 2023'!X3/100))*'NSW Apr 2023'!AQ3,((('NSW Apr 2023'!M3)*'NSW Apr 2023'!X3/100)*'NSW Apr 2023'!AQ3))),0)</f>
        <v>107.0680909090909</v>
      </c>
      <c r="I9" s="136">
        <f>IF(AND('NSW Apr 2023'!M3&gt;0,'NSW Apr 2023'!N3&gt;0),IF($C$5*E9/'NSW Apr 2023'!AQ3&lt;('NSW Apr 2023'!L3+'NSW Apr 2023'!M3),0,IF(($C$5*E9/'NSW Apr 2023'!AQ3-'NSW Apr 2023'!L3+'NSW Apr 2023'!M3)&lt;=('NSW Apr 2023'!L3+'NSW Apr 2023'!M3+'NSW Apr 2023'!N3),((($C$5*E9/'NSW Apr 2023'!AQ3-('NSW Apr 2023'!L3+'NSW Apr 2023'!M3))*'NSW Apr 2023'!Y3/100))*'NSW Apr 2023'!AQ3,('NSW Apr 2023'!N3*'NSW Apr 2023'!Y3/100)* 'NSW Apr 2023'!AQ3)),0)</f>
        <v>250.97699999999992</v>
      </c>
      <c r="J9" s="136">
        <f>IF(AND('NSW Apr 2023'!N3&gt;0,'NSW Apr 2023'!O3&gt;0),IF($C$5*E9/'NSW Apr 2023'!AQ3&lt;('NSW Apr 2023'!L3+'NSW Apr 2023'!M3+'NSW Apr 2023'!N3),0,IF(($C$5*E9/'NSW Apr 2023'!AQ3-'NSW Apr 2023'!L3+'NSW Apr 2023'!M3+'NSW Apr 2023'!N3)&lt;=('NSW Apr 2023'!L3+'NSW Apr 2023'!M3+'NSW Apr 2023'!N3+'NSW Apr 2023'!O3),(($C$5*E9/'NSW Apr 2023'!AQ3-('NSW Apr 2023'!L3+'NSW Apr 2023'!M3+'NSW Apr 2023'!N3))*'NSW Apr 2023'!Z3/100)*'NSW Apr 2023'!AQ3,('NSW Apr 2023'!O3*'NSW Apr 2023'!Z3/100)*'NSW Apr 2023'!AQ3)),0)</f>
        <v>922.83863636363617</v>
      </c>
      <c r="K9" s="136">
        <f>IF(AND('NSW Apr 2023'!O3&gt;0,'NSW Apr 2023'!P3&gt;0),IF($C$5*E9/'NSW Apr 2023'!AQ3&lt;('NSW Apr 2023'!L3+'NSW Apr 2023'!M3+'NSW Apr 2023'!N3+'NSW Apr 2023'!O3),0,IF(($C$5*E9/'NSW Apr 2023'!AQ3-'NSW Apr 2023'!L3+'NSW Apr 2023'!M3+'NSW Apr 2023'!N3+'NSW Apr 2023'!O3)&lt;=('NSW Apr 2023'!L3+'NSW Apr 2023'!M3+'NSW Apr 2023'!N3+'NSW Apr 2023'!O3+'NSW Apr 2023'!P3),(($C$5*E9/'NSW Apr 2023'!AQ3-('NSW Apr 2023'!L3+'NSW Apr 2023'!M3+'NSW Apr 2023'!N3+'NSW Apr 2023'!O3))*'NSW Apr 2023'!AA3/100)*'NSW Apr 2023'!AQ3,('NSW Apr 2023'!P3*'NSW Apr 2023'!AA3/100)*'NSW Apr 2023'!AQ3)),0)</f>
        <v>0</v>
      </c>
      <c r="L9" s="136">
        <f>IF(AND('NSW Apr 2023'!P3&gt;0,'NSW Apr 2023'!O3&gt;0),IF(($C$5*E9/'NSW Apr 2023'!AQ3&lt;SUM('NSW Apr 2023'!L3:P3)),(0),($C$5*E9/'NSW Apr 2023'!AQ3-SUM('NSW Apr 2023'!L3:P3))*'NSW Apr 2023'!AB3/100)* 'NSW Apr 2023'!AQ3,IF(AND('NSW Apr 2023'!O3&gt;0,'NSW Apr 2023'!P3=""),IF(($C$5*E9/'NSW Apr 2023'!AQ3&lt; SUM('NSW Apr 2023'!L3:O3)),(0),($C$5*E9/'NSW Apr 2023'!AQ3-SUM('NSW Apr 2023'!L3:O3))*'NSW Apr 2023'!AA3/100)* 'NSW Apr 2023'!AQ3,IF(AND('NSW Apr 2023'!N3&gt;0,'NSW Apr 2023'!O3=""),IF(($C$5*E9/'NSW Apr 2023'!AQ3&lt; SUM('NSW Apr 2023'!L3:N3)),(0),($C$5*E9/'NSW Apr 2023'!AQ3-SUM('NSW Apr 2023'!L3:N3))*'NSW Apr 2023'!Z3/100)* 'NSW Apr 2023'!AQ3,IF(AND('NSW Apr 2023'!M3&gt;0,'NSW Apr 2023'!N3=""),IF(($C$5*E9/'NSW Apr 2023'!AQ3&lt;'NSW Apr 2023'!M3+'NSW Apr 2023'!L3),(0),(($C$5*E9/'NSW Apr 2023'!AQ3-('NSW Apr 2023'!M3+'NSW Apr 2023'!L3))*'NSW Apr 2023'!Y3/100))*'NSW Apr 2023'!AQ3,IF(AND('NSW Apr 2023'!L3&gt;0,'NSW Apr 2023'!M3=""&gt;0),IF(($C$5*E9/'NSW Apr 2023'!AQ3&lt;'NSW Apr 2023'!L3),(0),($C$5*E9/'NSW Apr 2023'!AQ3-'NSW Apr 2023'!L3)*'NSW Apr 2023'!X3/100)*'NSW Apr 2023'!AQ3,0)))))</f>
        <v>0</v>
      </c>
      <c r="M9" s="136">
        <f>IF('NSW Apr 2023'!K3="",($C$5*F9/'NSW Apr 2023'!AR3*'NSW Apr 2023'!AC3/100)*'NSW Apr 2023'!AR3,IF($C$5*F9/'NSW Apr 2023'!AR3&gt;='NSW Apr 2023'!L3,('NSW Apr 2023'!L3*'NSW Apr 2023'!AC3/100)*'NSW Apr 2023'!AR3,($C$5*F9/'NSW Apr 2023'!AR3*'NSW Apr 2023'!AC3/100)*'NSW Apr 2023'!AR3))</f>
        <v>140.346</v>
      </c>
      <c r="N9" s="136">
        <f>IF(AND('NSW Apr 2023'!L3&gt;0,'NSW Apr 2023'!M3&gt;0),IF($C$5*F9/'NSW Apr 2023'!AR3&lt;'NSW Apr 2023'!L3,0,IF(($C$5*F9/'NSW Apr 2023'!AR3-'NSW Apr 2023'!L3)&lt;=('NSW Apr 2023'!M3+'NSW Apr 2023'!L3),((($C$5*F9/'NSW Apr 2023'!AR3-'NSW Apr 2023'!L3)*'NSW Apr 2023'!AD3/100))*'NSW Apr 2023'!AR3,((('NSW Apr 2023'!M3)*'NSW Apr 2023'!AD3/100)*'NSW Apr 2023'!AR3))),0)</f>
        <v>107.0680909090909</v>
      </c>
      <c r="O9" s="136">
        <f>IF(AND('NSW Apr 2023'!M3&gt;0,'NSW Apr 2023'!N3&gt;0),IF($C$5*F9/'NSW Apr 2023'!AR3&lt;('NSW Apr 2023'!L3+'NSW Apr 2023'!M3),0,IF(($C$5*F9/'NSW Apr 2023'!AR3-'NSW Apr 2023'!L3+'NSW Apr 2023'!M3)&lt;=('NSW Apr 2023'!L3+'NSW Apr 2023'!M3+'NSW Apr 2023'!N3),((($C$5*F9/'NSW Apr 2023'!AR3-('NSW Apr 2023'!L3+'NSW Apr 2023'!M3))*'NSW Apr 2023'!AE3/100))*'NSW Apr 2023'!AR3,('NSW Apr 2023'!N3*'NSW Apr 2023'!AE3/100)*'NSW Apr 2023'!AR3)),0)</f>
        <v>250.97699999999992</v>
      </c>
      <c r="P9" s="136">
        <f>IF(AND('NSW Apr 2023'!N3&gt;0,'NSW Apr 2023'!O3&gt;0),IF($C$5*F9/'NSW Apr 2023'!AR3&lt;('NSW Apr 2023'!L3+'NSW Apr 2023'!M3+'NSW Apr 2023'!N3),0,IF(($C$5*F9/'NSW Apr 2023'!AR3-'NSW Apr 2023'!L3+'NSW Apr 2023'!M3+'NSW Apr 2023'!N3)&lt;=('NSW Apr 2023'!L3+'NSW Apr 2023'!M3+'NSW Apr 2023'!N3+'NSW Apr 2023'!O3),(($C$5*F9/'NSW Apr 2023'!AR3-('NSW Apr 2023'!L3+'NSW Apr 2023'!M3+'NSW Apr 2023'!N3))*'NSW Apr 2023'!AF3/100)*'NSW Apr 2023'!AR3,('NSW Apr 2023'!O3*'NSW Apr 2023'!AF3/100)*'NSW Apr 2023'!AR3)),0)</f>
        <v>922.83863636363617</v>
      </c>
      <c r="Q9" s="136">
        <f>IF(AND('NSW Apr 2023'!P3&gt;0,'NSW Apr 2023'!P3&gt;0),IF($C$5*F9/'NSW Apr 2023'!AR3&lt;('NSW Apr 2023'!L3+'NSW Apr 2023'!M3+'NSW Apr 2023'!N3+'NSW Apr 2023'!O3),0,IF(($C$5*F9/'NSW Apr 2023'!AR3-'NSW Apr 2023'!L3+'NSW Apr 2023'!M3+'NSW Apr 2023'!N3+'NSW Apr 2023'!O3)&lt;=('NSW Apr 2023'!L3+'NSW Apr 2023'!M3+'NSW Apr 2023'!N3+'NSW Apr 2023'!O3+'NSW Apr 2023'!P3),(($C$5*F9/'NSW Apr 2023'!AR3-('NSW Apr 2023'!L3+'NSW Apr 2023'!M3+'NSW Apr 2023'!N3+'NSW Apr 2023'!O3))*'NSW Apr 2023'!AG3/100)*'NSW Apr 2023'!AR3,('NSW Apr 2023'!P3*'NSW Apr 2023'!AG3/100)*'NSW Apr 2023'!AR3)),0)</f>
        <v>0</v>
      </c>
      <c r="R9" s="136">
        <f>IF(AND('NSW Apr 2023'!P3&gt;0,'NSW Apr 2023'!O3&gt;0),IF(($C$5*F9/'NSW Apr 2023'!AR3&lt;SUM('NSW Apr 2023'!L3:P3)),(0),($C$5*F9/'NSW Apr 2023'!AR3-SUM('NSW Apr 2023'!L3:P3))*'NSW Apr 2023'!AB3/100)* 'NSW Apr 2023'!AR3,IF(AND('NSW Apr 2023'!O3&gt;0,'NSW Apr 2023'!P3=""),IF(($C$5*F9/'NSW Apr 2023'!AR3&lt; SUM('NSW Apr 2023'!L3:O3)),(0),($C$5*F9/'NSW Apr 2023'!AR3-SUM('NSW Apr 2023'!L3:O3))*'NSW Apr 2023'!AG3/100)* 'NSW Apr 2023'!AR3,IF(AND('NSW Apr 2023'!N3&gt;0,'NSW Apr 2023'!O3=""),IF(($C$5*F9/'NSW Apr 2023'!AR3&lt; SUM('NSW Apr 2023'!L3:N3)),(0),($C$5*F9/'NSW Apr 2023'!AR3-SUM('NSW Apr 2023'!L3:N3))*'NSW Apr 2023'!AF3/100)* 'NSW Apr 2023'!AR3,IF(AND('NSW Apr 2023'!M3&gt;0,'NSW Apr 2023'!N3=""),IF(($C$5*F9/'NSW Apr 2023'!AR3&lt;'NSW Apr 2023'!M3+'NSW Apr 2023'!L3),(0),(($C$5*F9/'NSW Apr 2023'!AR3-('NSW Apr 2023'!M3+'NSW Apr 2023'!L3))*'NSW Apr 2023'!AE3/100))*'NSW Apr 2023'!AR3,IF(AND('NSW Apr 2023'!L3&gt;0,'NSW Apr 2023'!M3=""&gt;0),IF(($C$5*F9/'NSW Apr 2023'!AR3&lt;'NSW Apr 2023'!L3),(0),($C$5*F9/'NSW Apr 2023'!AR3-'NSW Apr 2023'!L3)*'NSW Apr 2023'!AD3/100)*'NSW Apr 2023'!AR3,0)))))</f>
        <v>0</v>
      </c>
      <c r="S9" s="234">
        <f t="shared" ref="S9:S40" si="4">SUM(G9:R9)</f>
        <v>2842.4594545454538</v>
      </c>
      <c r="T9" s="243">
        <f t="shared" ref="T9:T43" si="5">S9+D9</f>
        <v>3053.7944545454538</v>
      </c>
      <c r="U9" s="132">
        <f t="shared" ref="U9:U43" si="6">T9*1.1</f>
        <v>3359.1738999999993</v>
      </c>
      <c r="V9" s="83">
        <f>'NSW Apr 2023'!AT3</f>
        <v>0</v>
      </c>
      <c r="W9" s="83">
        <f>'NSW Apr 2023'!AU3</f>
        <v>0</v>
      </c>
      <c r="X9" s="83">
        <f>'NSW Apr 2023'!AV3</f>
        <v>0</v>
      </c>
      <c r="Y9" s="83">
        <f>'NSW Apr 2023'!AW3</f>
        <v>0</v>
      </c>
      <c r="Z9" s="243" t="str">
        <f>IF(SUM(V9:Y9)=0,"No discount",IF(V9&gt;0,"Guaranteed off bill",IF(W9&gt;0,"Guaranteed off usage",IF(X9&gt;0,"Pay-on-time off bill","Pay-on-time off usage"))))</f>
        <v>No discount</v>
      </c>
      <c r="AA9" s="243" t="str">
        <f>IF(OR(B9="Origin Energy",B9="Red Energy",B9="Powershop"),"Inclusive","Exclusive")</f>
        <v>Exclusive</v>
      </c>
      <c r="AB9" s="243">
        <f t="shared" si="0"/>
        <v>3053.7944545454538</v>
      </c>
      <c r="AC9" s="243">
        <f t="shared" si="1"/>
        <v>3053.7944545454538</v>
      </c>
      <c r="AD9" s="132">
        <f t="shared" si="2"/>
        <v>3359.1738999999993</v>
      </c>
      <c r="AE9" s="406">
        <f t="shared" si="2"/>
        <v>3359.1738999999993</v>
      </c>
      <c r="AF9" s="399"/>
      <c r="AG9" s="399"/>
      <c r="AH9" s="399"/>
      <c r="AI9" s="399"/>
      <c r="AJ9" s="399"/>
      <c r="AK9" s="399"/>
      <c r="AL9" s="399"/>
      <c r="AM9" s="399"/>
      <c r="AN9" s="399"/>
      <c r="AO9" s="399"/>
      <c r="AP9" s="399"/>
      <c r="AQ9" s="399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20"/>
      <c r="B10" s="130" t="str">
        <f>'NSW Apr 2023'!F4</f>
        <v>EnergyAustralia</v>
      </c>
      <c r="C10" s="83" t="str">
        <f>'NSW Apr 2023'!G4</f>
        <v>Business Balance Plan</v>
      </c>
      <c r="D10" s="136">
        <f>365*'NSW Apr 2023'!H4/100</f>
        <v>273.3186363636363</v>
      </c>
      <c r="E10" s="264">
        <f>IF('NSW Apr 2023'!AQ4=3,0.5,IF('NSW Apr 2023'!AQ4=2,0.33,0))</f>
        <v>0.5</v>
      </c>
      <c r="F10" s="264">
        <f t="shared" si="3"/>
        <v>0.5</v>
      </c>
      <c r="G10" s="136">
        <f>IF('NSW Apr 2023'!K4="",($C$5*E10/'NSW Apr 2023'!AQ4*'NSW Apr 2023'!W4/100)*'NSW Apr 2023'!AQ4,IF($C$5*E10/'NSW Apr 2023'!AQ4&gt;='NSW Apr 2023'!L4,('NSW Apr 2023'!L4*'NSW Apr 2023'!W4/100)*'NSW Apr 2023'!AQ4,($C$5*E10/'NSW Apr 2023'!AQ4*'NSW Apr 2023'!W4/100)*'NSW Apr 2023'!AQ4))</f>
        <v>156.95699999999999</v>
      </c>
      <c r="H10" s="136">
        <f>IF(AND('NSW Apr 2023'!L4&gt;0,'NSW Apr 2023'!M4&gt;0),IF($C$5*E10/'NSW Apr 2023'!AQ4&lt;'NSW Apr 2023'!L4,0,IF(($C$5*E10/'NSW Apr 2023'!AQ4-'NSW Apr 2023'!L4)&lt;=('NSW Apr 2023'!M4+'NSW Apr 2023'!L4),((($C$5*E10/'NSW Apr 2023'!AQ4-'NSW Apr 2023'!L4)*'NSW Apr 2023'!X4/100))*'NSW Apr 2023'!AQ4,((('NSW Apr 2023'!M4)*'NSW Apr 2023'!X4/100)*'NSW Apr 2023'!AQ4))),0)</f>
        <v>109.73645454545454</v>
      </c>
      <c r="I10" s="136">
        <f>IF(AND('NSW Apr 2023'!M4&gt;0,'NSW Apr 2023'!N4&gt;0),IF($C$5*E10/'NSW Apr 2023'!AQ4&lt;('NSW Apr 2023'!L4+'NSW Apr 2023'!M4),0,IF(($C$5*E10/'NSW Apr 2023'!AQ4-'NSW Apr 2023'!L4+'NSW Apr 2023'!M4)&lt;=('NSW Apr 2023'!L4+'NSW Apr 2023'!M4+'NSW Apr 2023'!N4),((($C$5*E10/'NSW Apr 2023'!AQ4-('NSW Apr 2023'!L4+'NSW Apr 2023'!M4))*'NSW Apr 2023'!Y4/100))*'NSW Apr 2023'!AQ4,('NSW Apr 2023'!N4*'NSW Apr 2023'!Y4/100)* 'NSW Apr 2023'!AQ4)),0)</f>
        <v>252.59099999999995</v>
      </c>
      <c r="J10" s="136">
        <f>IF(AND('NSW Apr 2023'!N4&gt;0,'NSW Apr 2023'!O4&gt;0),IF($C$5*E10/'NSW Apr 2023'!AQ4&lt;('NSW Apr 2023'!L4+'NSW Apr 2023'!M4+'NSW Apr 2023'!N4),0,IF(($C$5*E10/'NSW Apr 2023'!AQ4-'NSW Apr 2023'!L4+'NSW Apr 2023'!M4+'NSW Apr 2023'!N4)&lt;=('NSW Apr 2023'!L4+'NSW Apr 2023'!M4+'NSW Apr 2023'!N4+'NSW Apr 2023'!O4),(($C$5*E10/'NSW Apr 2023'!AQ4-('NSW Apr 2023'!L4+'NSW Apr 2023'!M4+'NSW Apr 2023'!N4))*'NSW Apr 2023'!Z4/100)*'NSW Apr 2023'!AQ4,('NSW Apr 2023'!O4*'NSW Apr 2023'!Z4/100)*'NSW Apr 2023'!AQ4)),0)</f>
        <v>913.64090909090919</v>
      </c>
      <c r="K10" s="136">
        <f>IF(AND('NSW Apr 2023'!O4&gt;0,'NSW Apr 2023'!P4&gt;0),IF($C$5*E10/'NSW Apr 2023'!AQ4&lt;('NSW Apr 2023'!L4+'NSW Apr 2023'!M4+'NSW Apr 2023'!N4+'NSW Apr 2023'!O4),0,IF(($C$5*E10/'NSW Apr 2023'!AQ4-'NSW Apr 2023'!L4+'NSW Apr 2023'!M4+'NSW Apr 2023'!N4+'NSW Apr 2023'!O4)&lt;=('NSW Apr 2023'!L4+'NSW Apr 2023'!M4+'NSW Apr 2023'!N4+'NSW Apr 2023'!O4+'NSW Apr 2023'!P4),(($C$5*E10/'NSW Apr 2023'!AQ4-('NSW Apr 2023'!L4+'NSW Apr 2023'!M4+'NSW Apr 2023'!N4+'NSW Apr 2023'!O4))*'NSW Apr 2023'!AA4/100)*'NSW Apr 2023'!AQ4,('NSW Apr 2023'!P4*'NSW Apr 2023'!AA4/100)*'NSW Apr 2023'!AQ4)),0)</f>
        <v>0</v>
      </c>
      <c r="L10" s="136">
        <f>IF(AND('NSW Apr 2023'!P4&gt;0,'NSW Apr 2023'!O4&gt;0),IF(($C$5*E10/'NSW Apr 2023'!AQ4&lt;SUM('NSW Apr 2023'!L4:P4)),(0),($C$5*E10/'NSW Apr 2023'!AQ4-SUM('NSW Apr 2023'!L4:P4))*'NSW Apr 2023'!AB4/100)* 'NSW Apr 2023'!AQ4,IF(AND('NSW Apr 2023'!O4&gt;0,'NSW Apr 2023'!P4=""),IF(($C$5*E10/'NSW Apr 2023'!AQ4&lt; SUM('NSW Apr 2023'!L4:O4)),(0),($C$5*E10/'NSW Apr 2023'!AQ4-SUM('NSW Apr 2023'!L4:O4))*'NSW Apr 2023'!AA4/100)* 'NSW Apr 2023'!AQ4,IF(AND('NSW Apr 2023'!N4&gt;0,'NSW Apr 2023'!O4=""),IF(($C$5*E10/'NSW Apr 2023'!AQ4&lt; SUM('NSW Apr 2023'!L4:N4)),(0),($C$5*E10/'NSW Apr 2023'!AQ4-SUM('NSW Apr 2023'!L4:N4))*'NSW Apr 2023'!Z4/100)* 'NSW Apr 2023'!AQ4,IF(AND('NSW Apr 2023'!M4&gt;0,'NSW Apr 2023'!N4=""),IF(($C$5*E10/'NSW Apr 2023'!AQ4&lt;'NSW Apr 2023'!M4+'NSW Apr 2023'!L4),(0),(($C$5*E10/'NSW Apr 2023'!AQ4-('NSW Apr 2023'!M4+'NSW Apr 2023'!L4))*'NSW Apr 2023'!Y4/100))*'NSW Apr 2023'!AQ4,IF(AND('NSW Apr 2023'!L4&gt;0,'NSW Apr 2023'!M4=""&gt;0),IF(($C$5*E10/'NSW Apr 2023'!AQ4&lt;'NSW Apr 2023'!L4),(0),($C$5*E10/'NSW Apr 2023'!AQ4-'NSW Apr 2023'!L4)*'NSW Apr 2023'!X4/100)*'NSW Apr 2023'!AQ4,0)))))</f>
        <v>0</v>
      </c>
      <c r="M10" s="136">
        <f>IF('NSW Apr 2023'!K4="",($C$5*F10/'NSW Apr 2023'!AR4*'NSW Apr 2023'!AC4/100)*'NSW Apr 2023'!AR4,IF($C$5*F10/'NSW Apr 2023'!AR4&gt;='NSW Apr 2023'!L4,('NSW Apr 2023'!L4*'NSW Apr 2023'!AC4/100)*'NSW Apr 2023'!AR4,($C$5*F10/'NSW Apr 2023'!AR4*'NSW Apr 2023'!AC4/100)*'NSW Apr 2023'!AR4))</f>
        <v>156.95699999999999</v>
      </c>
      <c r="N10" s="136">
        <f>IF(AND('NSW Apr 2023'!L4&gt;0,'NSW Apr 2023'!M4&gt;0),IF($C$5*F10/'NSW Apr 2023'!AR4&lt;'NSW Apr 2023'!L4,0,IF(($C$5*F10/'NSW Apr 2023'!AR4-'NSW Apr 2023'!L4)&lt;=('NSW Apr 2023'!M4+'NSW Apr 2023'!L4),((($C$5*F10/'NSW Apr 2023'!AR4-'NSW Apr 2023'!L4)*'NSW Apr 2023'!AD4/100))*'NSW Apr 2023'!AR4,((('NSW Apr 2023'!M4)*'NSW Apr 2023'!AD4/100)*'NSW Apr 2023'!AR4))),0)</f>
        <v>109.73645454545454</v>
      </c>
      <c r="O10" s="136">
        <f>IF(AND('NSW Apr 2023'!M4&gt;0,'NSW Apr 2023'!N4&gt;0),IF($C$5*F10/'NSW Apr 2023'!AR4&lt;('NSW Apr 2023'!L4+'NSW Apr 2023'!M4),0,IF(($C$5*F10/'NSW Apr 2023'!AR4-'NSW Apr 2023'!L4+'NSW Apr 2023'!M4)&lt;=('NSW Apr 2023'!L4+'NSW Apr 2023'!M4+'NSW Apr 2023'!N4),((($C$5*F10/'NSW Apr 2023'!AR4-('NSW Apr 2023'!L4+'NSW Apr 2023'!M4))*'NSW Apr 2023'!AE4/100))*'NSW Apr 2023'!AR4,('NSW Apr 2023'!N4*'NSW Apr 2023'!AE4/100)*'NSW Apr 2023'!AR4)),0)</f>
        <v>252.59099999999995</v>
      </c>
      <c r="P10" s="136">
        <f>IF(AND('NSW Apr 2023'!N4&gt;0,'NSW Apr 2023'!O4&gt;0),IF($C$5*F10/'NSW Apr 2023'!AR4&lt;('NSW Apr 2023'!L4+'NSW Apr 2023'!M4+'NSW Apr 2023'!N4),0,IF(($C$5*F10/'NSW Apr 2023'!AR4-'NSW Apr 2023'!L4+'NSW Apr 2023'!M4+'NSW Apr 2023'!N4)&lt;=('NSW Apr 2023'!L4+'NSW Apr 2023'!M4+'NSW Apr 2023'!N4+'NSW Apr 2023'!O4),(($C$5*F10/'NSW Apr 2023'!AR4-('NSW Apr 2023'!L4+'NSW Apr 2023'!M4+'NSW Apr 2023'!N4))*'NSW Apr 2023'!AF4/100)*'NSW Apr 2023'!AR4,('NSW Apr 2023'!O4*'NSW Apr 2023'!AF4/100)*'NSW Apr 2023'!AR4)),0)</f>
        <v>913.64090909090919</v>
      </c>
      <c r="Q10" s="136">
        <f>IF(AND('NSW Apr 2023'!P4&gt;0,'NSW Apr 2023'!P4&gt;0),IF($C$5*F10/'NSW Apr 2023'!AR4&lt;('NSW Apr 2023'!L4+'NSW Apr 2023'!M4+'NSW Apr 2023'!N4+'NSW Apr 2023'!O4),0,IF(($C$5*F10/'NSW Apr 2023'!AR4-'NSW Apr 2023'!L4+'NSW Apr 2023'!M4+'NSW Apr 2023'!N4+'NSW Apr 2023'!O4)&lt;=('NSW Apr 2023'!L4+'NSW Apr 2023'!M4+'NSW Apr 2023'!N4+'NSW Apr 2023'!O4+'NSW Apr 2023'!P4),(($C$5*F10/'NSW Apr 2023'!AR4-('NSW Apr 2023'!L4+'NSW Apr 2023'!M4+'NSW Apr 2023'!N4+'NSW Apr 2023'!O4))*'NSW Apr 2023'!AG4/100)*'NSW Apr 2023'!AR4,('NSW Apr 2023'!P4*'NSW Apr 2023'!AG4/100)*'NSW Apr 2023'!AR4)),0)</f>
        <v>0</v>
      </c>
      <c r="R10" s="136">
        <f>IF(AND('NSW Apr 2023'!P4&gt;0,'NSW Apr 2023'!O4&gt;0),IF(($C$5*F10/'NSW Apr 2023'!AR4&lt;SUM('NSW Apr 2023'!L4:P4)),(0),($C$5*F10/'NSW Apr 2023'!AR4-SUM('NSW Apr 2023'!L4:P4))*'NSW Apr 2023'!AB4/100)* 'NSW Apr 2023'!AR4,IF(AND('NSW Apr 2023'!O4&gt;0,'NSW Apr 2023'!P4=""),IF(($C$5*F10/'NSW Apr 2023'!AR4&lt; SUM('NSW Apr 2023'!L4:O4)),(0),($C$5*F10/'NSW Apr 2023'!AR4-SUM('NSW Apr 2023'!L4:O4))*'NSW Apr 2023'!AG4/100)* 'NSW Apr 2023'!AR4,IF(AND('NSW Apr 2023'!N4&gt;0,'NSW Apr 2023'!O4=""),IF(($C$5*F10/'NSW Apr 2023'!AR4&lt; SUM('NSW Apr 2023'!L4:N4)),(0),($C$5*F10/'NSW Apr 2023'!AR4-SUM('NSW Apr 2023'!L4:N4))*'NSW Apr 2023'!AF4/100)* 'NSW Apr 2023'!AR4,IF(AND('NSW Apr 2023'!M4&gt;0,'NSW Apr 2023'!N4=""),IF(($C$5*F10/'NSW Apr 2023'!AR4&lt;'NSW Apr 2023'!M4+'NSW Apr 2023'!L4),(0),(($C$5*F10/'NSW Apr 2023'!AR4-('NSW Apr 2023'!M4+'NSW Apr 2023'!L4))*'NSW Apr 2023'!AE4/100))*'NSW Apr 2023'!AR4,IF(AND('NSW Apr 2023'!L4&gt;0,'NSW Apr 2023'!M4=""&gt;0),IF(($C$5*F10/'NSW Apr 2023'!AR4&lt;'NSW Apr 2023'!L4),(0),($C$5*F10/'NSW Apr 2023'!AR4-'NSW Apr 2023'!L4)*'NSW Apr 2023'!AD4/100)*'NSW Apr 2023'!AR4,0)))))</f>
        <v>0</v>
      </c>
      <c r="S10" s="234">
        <f t="shared" si="4"/>
        <v>2865.8507272727275</v>
      </c>
      <c r="T10" s="243">
        <f t="shared" si="5"/>
        <v>3139.1693636363639</v>
      </c>
      <c r="U10" s="132">
        <f t="shared" si="6"/>
        <v>3453.0863000000004</v>
      </c>
      <c r="V10" s="83">
        <f>'NSW Apr 2023'!AT4</f>
        <v>5</v>
      </c>
      <c r="W10" s="83">
        <f>'NSW Apr 2023'!AU4</f>
        <v>0</v>
      </c>
      <c r="X10" s="83">
        <f>'NSW Apr 2023'!AV4</f>
        <v>0</v>
      </c>
      <c r="Y10" s="83">
        <f>'NSW Apr 2023'!AW4</f>
        <v>0</v>
      </c>
      <c r="Z10" s="243" t="str">
        <f t="shared" ref="Z10:Z43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3" si="8">IF(OR(B10="Origin Energy",B10="Red Energy",B10="Powershop"),"Inclusive","Exclusive")</f>
        <v>Exclusive</v>
      </c>
      <c r="AB10" s="243">
        <f t="shared" si="0"/>
        <v>2982.2108954545456</v>
      </c>
      <c r="AC10" s="243">
        <f t="shared" si="1"/>
        <v>2982.2108954545456</v>
      </c>
      <c r="AD10" s="132">
        <f t="shared" si="2"/>
        <v>3280.4319850000006</v>
      </c>
      <c r="AE10" s="406">
        <f t="shared" si="2"/>
        <v>3280.4319850000006</v>
      </c>
      <c r="AF10" s="399"/>
      <c r="AG10" s="399"/>
      <c r="AH10" s="399"/>
      <c r="AI10" s="399"/>
      <c r="AJ10" s="399"/>
      <c r="AK10" s="399"/>
      <c r="AL10" s="399"/>
      <c r="AM10" s="399"/>
      <c r="AN10" s="399"/>
      <c r="AO10" s="399"/>
      <c r="AP10" s="399"/>
      <c r="AQ10" s="399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20"/>
      <c r="B11" s="130" t="str">
        <f>'NSW Apr 2023'!F5</f>
        <v>Origin Energy</v>
      </c>
      <c r="C11" s="83" t="str">
        <f>'NSW Apr 2023'!G5</f>
        <v>Business Go Variable</v>
      </c>
      <c r="D11" s="136">
        <f>365*'NSW Apr 2023'!H5/100</f>
        <v>236.81863636363633</v>
      </c>
      <c r="E11" s="264">
        <f>IF('NSW Apr 2023'!AQ5=3,0.5,IF('NSW Apr 2023'!AQ5=2,0.33,0))</f>
        <v>0.5</v>
      </c>
      <c r="F11" s="264">
        <f t="shared" si="3"/>
        <v>0.5</v>
      </c>
      <c r="G11" s="136">
        <f>IF('NSW Apr 2023'!K5="",($C$5*E11/'NSW Apr 2023'!AQ5*'NSW Apr 2023'!W5/100)*'NSW Apr 2023'!AQ5,IF($C$5*E11/'NSW Apr 2023'!AQ5&gt;='NSW Apr 2023'!L5,('NSW Apr 2023'!L5*'NSW Apr 2023'!W5/100)*'NSW Apr 2023'!AQ5,($C$5*E11/'NSW Apr 2023'!AQ5*'NSW Apr 2023'!W5/100)*'NSW Apr 2023'!AQ5))</f>
        <v>149.83799999999999</v>
      </c>
      <c r="H11" s="136">
        <f>IF(AND('NSW Apr 2023'!L5&gt;0,'NSW Apr 2023'!M5&gt;0),IF($C$5*E11/'NSW Apr 2023'!AQ5&lt;'NSW Apr 2023'!L5,0,IF(($C$5*E11/'NSW Apr 2023'!AQ5-'NSW Apr 2023'!L5)&lt;=('NSW Apr 2023'!M5+'NSW Apr 2023'!L5),((($C$5*E11/'NSW Apr 2023'!AQ5-'NSW Apr 2023'!L5)*'NSW Apr 2023'!X5/100))*'NSW Apr 2023'!AQ5,((('NSW Apr 2023'!M5)*'NSW Apr 2023'!X5/100)*'NSW Apr 2023'!AQ5))),0)</f>
        <v>1253.5234545454546</v>
      </c>
      <c r="I11" s="136">
        <f>IF(AND('NSW Apr 2023'!M5&gt;0,'NSW Apr 2023'!N5&gt;0),IF($C$5*E11/'NSW Apr 2023'!AQ5&lt;('NSW Apr 2023'!L5+'NSW Apr 2023'!M5),0,IF(($C$5*E11/'NSW Apr 2023'!AQ5-'NSW Apr 2023'!L5+'NSW Apr 2023'!M5)&lt;=('NSW Apr 2023'!L5+'NSW Apr 2023'!M5+'NSW Apr 2023'!N5),((($C$5*E11/'NSW Apr 2023'!AQ5-('NSW Apr 2023'!L5+'NSW Apr 2023'!M5))*'NSW Apr 2023'!Y5/100))*'NSW Apr 2023'!AQ5,('NSW Apr 2023'!N5*'NSW Apr 2023'!Y5/100)* 'NSW Apr 2023'!AQ5)),0)</f>
        <v>0</v>
      </c>
      <c r="J11" s="136">
        <f>IF(AND('NSW Apr 2023'!N5&gt;0,'NSW Apr 2023'!O5&gt;0),IF($C$5*E11/'NSW Apr 2023'!AQ5&lt;('NSW Apr 2023'!L5+'NSW Apr 2023'!M5+'NSW Apr 2023'!N5),0,IF(($C$5*E11/'NSW Apr 2023'!AQ5-'NSW Apr 2023'!L5+'NSW Apr 2023'!M5+'NSW Apr 2023'!N5)&lt;=('NSW Apr 2023'!L5+'NSW Apr 2023'!M5+'NSW Apr 2023'!N5+'NSW Apr 2023'!O5),(($C$5*E11/'NSW Apr 2023'!AQ5-('NSW Apr 2023'!L5+'NSW Apr 2023'!M5+'NSW Apr 2023'!N5))*'NSW Apr 2023'!Z5/100)*'NSW Apr 2023'!AQ5,('NSW Apr 2023'!O5*'NSW Apr 2023'!Z5/100)*'NSW Apr 2023'!AQ5)),0)</f>
        <v>0</v>
      </c>
      <c r="K11" s="136">
        <f>IF(AND('NSW Apr 2023'!O5&gt;0,'NSW Apr 2023'!P5&gt;0),IF($C$5*E11/'NSW Apr 2023'!AQ5&lt;('NSW Apr 2023'!L5+'NSW Apr 2023'!M5+'NSW Apr 2023'!N5+'NSW Apr 2023'!O5),0,IF(($C$5*E11/'NSW Apr 2023'!AQ5-'NSW Apr 2023'!L5+'NSW Apr 2023'!M5+'NSW Apr 2023'!N5+'NSW Apr 2023'!O5)&lt;=('NSW Apr 2023'!L5+'NSW Apr 2023'!M5+'NSW Apr 2023'!N5+'NSW Apr 2023'!O5+'NSW Apr 2023'!P5),(($C$5*E11/'NSW Apr 2023'!AQ5-('NSW Apr 2023'!L5+'NSW Apr 2023'!M5+'NSW Apr 2023'!N5+'NSW Apr 2023'!O5))*'NSW Apr 2023'!AA5/100)*'NSW Apr 2023'!AQ5,('NSW Apr 2023'!P5*'NSW Apr 2023'!AA5/100)*'NSW Apr 2023'!AQ5)),0)</f>
        <v>0</v>
      </c>
      <c r="L11" s="136">
        <f>IF(AND('NSW Apr 2023'!P5&gt;0,'NSW Apr 2023'!O5&gt;0),IF(($C$5*E11/'NSW Apr 2023'!AQ5&lt;SUM('NSW Apr 2023'!L5:P5)),(0),($C$5*E11/'NSW Apr 2023'!AQ5-SUM('NSW Apr 2023'!L5:P5))*'NSW Apr 2023'!AB5/100)* 'NSW Apr 2023'!AQ5,IF(AND('NSW Apr 2023'!O5&gt;0,'NSW Apr 2023'!P5=""),IF(($C$5*E11/'NSW Apr 2023'!AQ5&lt; SUM('NSW Apr 2023'!L5:O5)),(0),($C$5*E11/'NSW Apr 2023'!AQ5-SUM('NSW Apr 2023'!L5:O5))*'NSW Apr 2023'!AA5/100)* 'NSW Apr 2023'!AQ5,IF(AND('NSW Apr 2023'!N5&gt;0,'NSW Apr 2023'!O5=""),IF(($C$5*E11/'NSW Apr 2023'!AQ5&lt; SUM('NSW Apr 2023'!L5:N5)),(0),($C$5*E11/'NSW Apr 2023'!AQ5-SUM('NSW Apr 2023'!L5:N5))*'NSW Apr 2023'!Z5/100)* 'NSW Apr 2023'!AQ5,IF(AND('NSW Apr 2023'!M5&gt;0,'NSW Apr 2023'!N5=""),IF(($C$5*E11/'NSW Apr 2023'!AQ5&lt;'NSW Apr 2023'!M5+'NSW Apr 2023'!L5),(0),(($C$5*E11/'NSW Apr 2023'!AQ5-('NSW Apr 2023'!M5+'NSW Apr 2023'!L5))*'NSW Apr 2023'!Y5/100))*'NSW Apr 2023'!AQ5,IF(AND('NSW Apr 2023'!L5&gt;0,'NSW Apr 2023'!M5=""&gt;0),IF(($C$5*E11/'NSW Apr 2023'!AQ5&lt;'NSW Apr 2023'!L5),(0),($C$5*E11/'NSW Apr 2023'!AQ5-'NSW Apr 2023'!L5)*'NSW Apr 2023'!X5/100)*'NSW Apr 2023'!AQ5,0)))))</f>
        <v>0</v>
      </c>
      <c r="M11" s="136">
        <f>IF('NSW Apr 2023'!K5="",($C$5*F11/'NSW Apr 2023'!AR5*'NSW Apr 2023'!AC5/100)*'NSW Apr 2023'!AR5,IF($C$5*F11/'NSW Apr 2023'!AR5&gt;='NSW Apr 2023'!L5,('NSW Apr 2023'!L5*'NSW Apr 2023'!AC5/100)*'NSW Apr 2023'!AR5,($C$5*F11/'NSW Apr 2023'!AR5*'NSW Apr 2023'!AC5/100)*'NSW Apr 2023'!AR5))</f>
        <v>149.83799999999999</v>
      </c>
      <c r="N11" s="136">
        <f>IF(AND('NSW Apr 2023'!L5&gt;0,'NSW Apr 2023'!M5&gt;0),IF($C$5*F11/'NSW Apr 2023'!AR5&lt;'NSW Apr 2023'!L5,0,IF(($C$5*F11/'NSW Apr 2023'!AR5-'NSW Apr 2023'!L5)&lt;=('NSW Apr 2023'!M5+'NSW Apr 2023'!L5),((($C$5*F11/'NSW Apr 2023'!AR5-'NSW Apr 2023'!L5)*'NSW Apr 2023'!AD5/100))*'NSW Apr 2023'!AR5,((('NSW Apr 2023'!M5)*'NSW Apr 2023'!AD5/100)*'NSW Apr 2023'!AR5))),0)</f>
        <v>1253.5234545454546</v>
      </c>
      <c r="O11" s="136">
        <f>IF(AND('NSW Apr 2023'!M5&gt;0,'NSW Apr 2023'!N5&gt;0),IF($C$5*F11/'NSW Apr 2023'!AR5&lt;('NSW Apr 2023'!L5+'NSW Apr 2023'!M5),0,IF(($C$5*F11/'NSW Apr 2023'!AR5-'NSW Apr 2023'!L5+'NSW Apr 2023'!M5)&lt;=('NSW Apr 2023'!L5+'NSW Apr 2023'!M5+'NSW Apr 2023'!N5),((($C$5*F11/'NSW Apr 2023'!AR5-('NSW Apr 2023'!L5+'NSW Apr 2023'!M5))*'NSW Apr 2023'!AE5/100))*'NSW Apr 2023'!AR5,('NSW Apr 2023'!N5*'NSW Apr 2023'!AE5/100)*'NSW Apr 2023'!AR5)),0)</f>
        <v>0</v>
      </c>
      <c r="P11" s="136">
        <f>IF(AND('NSW Apr 2023'!N5&gt;0,'NSW Apr 2023'!O5&gt;0),IF($C$5*F11/'NSW Apr 2023'!AR5&lt;('NSW Apr 2023'!L5+'NSW Apr 2023'!M5+'NSW Apr 2023'!N5),0,IF(($C$5*F11/'NSW Apr 2023'!AR5-'NSW Apr 2023'!L5+'NSW Apr 2023'!M5+'NSW Apr 2023'!N5)&lt;=('NSW Apr 2023'!L5+'NSW Apr 2023'!M5+'NSW Apr 2023'!N5+'NSW Apr 2023'!O5),(($C$5*F11/'NSW Apr 2023'!AR5-('NSW Apr 2023'!L5+'NSW Apr 2023'!M5+'NSW Apr 2023'!N5))*'NSW Apr 2023'!AF5/100)*'NSW Apr 2023'!AR5,('NSW Apr 2023'!O5*'NSW Apr 2023'!AF5/100)*'NSW Apr 2023'!AR5)),0)</f>
        <v>0</v>
      </c>
      <c r="Q11" s="136">
        <f>IF(AND('NSW Apr 2023'!P5&gt;0,'NSW Apr 2023'!P5&gt;0),IF($C$5*F11/'NSW Apr 2023'!AR5&lt;('NSW Apr 2023'!L5+'NSW Apr 2023'!M5+'NSW Apr 2023'!N5+'NSW Apr 2023'!O5),0,IF(($C$5*F11/'NSW Apr 2023'!AR5-'NSW Apr 2023'!L5+'NSW Apr 2023'!M5+'NSW Apr 2023'!N5+'NSW Apr 2023'!O5)&lt;=('NSW Apr 2023'!L5+'NSW Apr 2023'!M5+'NSW Apr 2023'!N5+'NSW Apr 2023'!O5+'NSW Apr 2023'!P5),(($C$5*F11/'NSW Apr 2023'!AR5-('NSW Apr 2023'!L5+'NSW Apr 2023'!M5+'NSW Apr 2023'!N5+'NSW Apr 2023'!O5))*'NSW Apr 2023'!AG5/100)*'NSW Apr 2023'!AR5,('NSW Apr 2023'!P5*'NSW Apr 2023'!AG5/100)*'NSW Apr 2023'!AR5)),0)</f>
        <v>0</v>
      </c>
      <c r="R11" s="136">
        <f>IF(AND('NSW Apr 2023'!P5&gt;0,'NSW Apr 2023'!O5&gt;0),IF(($C$5*F11/'NSW Apr 2023'!AR5&lt;SUM('NSW Apr 2023'!L5:P5)),(0),($C$5*F11/'NSW Apr 2023'!AR5-SUM('NSW Apr 2023'!L5:P5))*'NSW Apr 2023'!AB5/100)* 'NSW Apr 2023'!AR5,IF(AND('NSW Apr 2023'!O5&gt;0,'NSW Apr 2023'!P5=""),IF(($C$5*F11/'NSW Apr 2023'!AR5&lt; SUM('NSW Apr 2023'!L5:O5)),(0),($C$5*F11/'NSW Apr 2023'!AR5-SUM('NSW Apr 2023'!L5:O5))*'NSW Apr 2023'!AG5/100)* 'NSW Apr 2023'!AR5,IF(AND('NSW Apr 2023'!N5&gt;0,'NSW Apr 2023'!O5=""),IF(($C$5*F11/'NSW Apr 2023'!AR5&lt; SUM('NSW Apr 2023'!L5:N5)),(0),($C$5*F11/'NSW Apr 2023'!AR5-SUM('NSW Apr 2023'!L5:N5))*'NSW Apr 2023'!AF5/100)* 'NSW Apr 2023'!AR5,IF(AND('NSW Apr 2023'!M5&gt;0,'NSW Apr 2023'!N5=""),IF(($C$5*F11/'NSW Apr 2023'!AR5&lt;'NSW Apr 2023'!M5+'NSW Apr 2023'!L5),(0),(($C$5*F11/'NSW Apr 2023'!AR5-('NSW Apr 2023'!M5+'NSW Apr 2023'!L5))*'NSW Apr 2023'!AE5/100))*'NSW Apr 2023'!AR5,IF(AND('NSW Apr 2023'!L5&gt;0,'NSW Apr 2023'!M5=""&gt;0),IF(($C$5*F11/'NSW Apr 2023'!AR5&lt;'NSW Apr 2023'!L5),(0),($C$5*F11/'NSW Apr 2023'!AR5-'NSW Apr 2023'!L5)*'NSW Apr 2023'!AD5/100)*'NSW Apr 2023'!AR5,0)))))</f>
        <v>0</v>
      </c>
      <c r="S11" s="234">
        <f t="shared" si="4"/>
        <v>2806.7229090909091</v>
      </c>
      <c r="T11" s="243">
        <f t="shared" si="5"/>
        <v>3043.5415454545455</v>
      </c>
      <c r="U11" s="132">
        <f t="shared" si="6"/>
        <v>3347.8957000000005</v>
      </c>
      <c r="V11" s="83">
        <f>'NSW Apr 2023'!AT5</f>
        <v>0</v>
      </c>
      <c r="W11" s="83">
        <f>'NSW Apr 2023'!AU5</f>
        <v>0</v>
      </c>
      <c r="X11" s="83">
        <f>'NSW Apr 2023'!AV5</f>
        <v>0</v>
      </c>
      <c r="Y11" s="83">
        <f>'NSW Apr 2023'!AW5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3043.5415454545455</v>
      </c>
      <c r="AC11" s="243">
        <f t="shared" si="1"/>
        <v>3043.5415454545455</v>
      </c>
      <c r="AD11" s="132">
        <f t="shared" si="2"/>
        <v>3347.8957000000005</v>
      </c>
      <c r="AE11" s="406">
        <f t="shared" si="2"/>
        <v>3347.8957000000005</v>
      </c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20"/>
      <c r="B12" s="130" t="str">
        <f>'NSW Apr 2023'!F6</f>
        <v>Red Energy</v>
      </c>
      <c r="C12" s="83" t="str">
        <f>'NSW Apr 2023'!G6</f>
        <v xml:space="preserve">Business Saver </v>
      </c>
      <c r="D12" s="136">
        <f>365*'NSW Apr 2023'!H6/100</f>
        <v>255.46681818181816</v>
      </c>
      <c r="E12" s="264">
        <f>IF('NSW Apr 2023'!AQ6=3,0.5,IF('NSW Apr 2023'!AQ6=2,0.33,0))</f>
        <v>0.5</v>
      </c>
      <c r="F12" s="264">
        <f t="shared" si="3"/>
        <v>0.5</v>
      </c>
      <c r="G12" s="136">
        <f>IF('NSW Apr 2023'!K6="",($C$5*E12/'NSW Apr 2023'!AQ6*'NSW Apr 2023'!W6/100)*'NSW Apr 2023'!AQ6,IF($C$5*E12/'NSW Apr 2023'!AQ6&gt;='NSW Apr 2023'!L6,('NSW Apr 2023'!L6*'NSW Apr 2023'!W6/100)*'NSW Apr 2023'!AQ6,($C$5*E12/'NSW Apr 2023'!AQ6*'NSW Apr 2023'!W6/100)*'NSW Apr 2023'!AQ6))</f>
        <v>122.37899999999998</v>
      </c>
      <c r="H12" s="136">
        <f>IF(AND('NSW Apr 2023'!L6&gt;0,'NSW Apr 2023'!M6&gt;0),IF($C$5*E12/'NSW Apr 2023'!AQ6&lt;'NSW Apr 2023'!L6,0,IF(($C$5*E12/'NSW Apr 2023'!AQ6-'NSW Apr 2023'!L6)&lt;=('NSW Apr 2023'!M6+'NSW Apr 2023'!L6),((($C$5*E12/'NSW Apr 2023'!AQ6-'NSW Apr 2023'!L6)*'NSW Apr 2023'!X6/100))*'NSW Apr 2023'!AQ6,((('NSW Apr 2023'!M6)*'NSW Apr 2023'!X6/100)*'NSW Apr 2023'!AQ6))),0)</f>
        <v>102.06490909090908</v>
      </c>
      <c r="I12" s="136">
        <f>IF(AND('NSW Apr 2023'!M6&gt;0,'NSW Apr 2023'!N6&gt;0),IF($C$5*E12/'NSW Apr 2023'!AQ6&lt;('NSW Apr 2023'!L6+'NSW Apr 2023'!M6),0,IF(($C$5*E12/'NSW Apr 2023'!AQ6-'NSW Apr 2023'!L6+'NSW Apr 2023'!M6)&lt;=('NSW Apr 2023'!L6+'NSW Apr 2023'!M6+'NSW Apr 2023'!N6),((($C$5*E12/'NSW Apr 2023'!AQ6-('NSW Apr 2023'!L6+'NSW Apr 2023'!M6))*'NSW Apr 2023'!Y6/100))*'NSW Apr 2023'!AQ6,('NSW Apr 2023'!N6*'NSW Apr 2023'!Y6/100)* 'NSW Apr 2023'!AQ6)),0)</f>
        <v>226.76699999999994</v>
      </c>
      <c r="J12" s="136">
        <f>IF(AND('NSW Apr 2023'!N6&gt;0,'NSW Apr 2023'!O6&gt;0),IF($C$5*E12/'NSW Apr 2023'!AQ6&lt;('NSW Apr 2023'!L6+'NSW Apr 2023'!M6+'NSW Apr 2023'!N6),0,IF(($C$5*E12/'NSW Apr 2023'!AQ6-'NSW Apr 2023'!L6+'NSW Apr 2023'!M6+'NSW Apr 2023'!N6)&lt;=('NSW Apr 2023'!L6+'NSW Apr 2023'!M6+'NSW Apr 2023'!N6+'NSW Apr 2023'!O6),(($C$5*E12/'NSW Apr 2023'!AQ6-('NSW Apr 2023'!L6+'NSW Apr 2023'!M6+'NSW Apr 2023'!N6))*'NSW Apr 2023'!Z6/100)*'NSW Apr 2023'!AQ6,('NSW Apr 2023'!O6*'NSW Apr 2023'!Z6/100)*'NSW Apr 2023'!AQ6)),0)</f>
        <v>836.99318181818182</v>
      </c>
      <c r="K12" s="136">
        <f>IF(AND('NSW Apr 2023'!O6&gt;0,'NSW Apr 2023'!P6&gt;0),IF($C$5*E12/'NSW Apr 2023'!AQ6&lt;('NSW Apr 2023'!L6+'NSW Apr 2023'!M6+'NSW Apr 2023'!N6+'NSW Apr 2023'!O6),0,IF(($C$5*E12/'NSW Apr 2023'!AQ6-'NSW Apr 2023'!L6+'NSW Apr 2023'!M6+'NSW Apr 2023'!N6+'NSW Apr 2023'!O6)&lt;=('NSW Apr 2023'!L6+'NSW Apr 2023'!M6+'NSW Apr 2023'!N6+'NSW Apr 2023'!O6+'NSW Apr 2023'!P6),(($C$5*E12/'NSW Apr 2023'!AQ6-('NSW Apr 2023'!L6+'NSW Apr 2023'!M6+'NSW Apr 2023'!N6+'NSW Apr 2023'!O6))*'NSW Apr 2023'!AA6/100)*'NSW Apr 2023'!AQ6,('NSW Apr 2023'!P6*'NSW Apr 2023'!AA6/100)*'NSW Apr 2023'!AQ6)),0)</f>
        <v>0</v>
      </c>
      <c r="L12" s="136">
        <f>IF(AND('NSW Apr 2023'!P6&gt;0,'NSW Apr 2023'!O6&gt;0),IF(($C$5*E12/'NSW Apr 2023'!AQ6&lt;SUM('NSW Apr 2023'!L6:P6)),(0),($C$5*E12/'NSW Apr 2023'!AQ6-SUM('NSW Apr 2023'!L6:P6))*'NSW Apr 2023'!AB6/100)* 'NSW Apr 2023'!AQ6,IF(AND('NSW Apr 2023'!O6&gt;0,'NSW Apr 2023'!P6=""),IF(($C$5*E12/'NSW Apr 2023'!AQ6&lt; SUM('NSW Apr 2023'!L6:O6)),(0),($C$5*E12/'NSW Apr 2023'!AQ6-SUM('NSW Apr 2023'!L6:O6))*'NSW Apr 2023'!AA6/100)* 'NSW Apr 2023'!AQ6,IF(AND('NSW Apr 2023'!N6&gt;0,'NSW Apr 2023'!O6=""),IF(($C$5*E12/'NSW Apr 2023'!AQ6&lt; SUM('NSW Apr 2023'!L6:N6)),(0),($C$5*E12/'NSW Apr 2023'!AQ6-SUM('NSW Apr 2023'!L6:N6))*'NSW Apr 2023'!Z6/100)* 'NSW Apr 2023'!AQ6,IF(AND('NSW Apr 2023'!M6&gt;0,'NSW Apr 2023'!N6=""),IF(($C$5*E12/'NSW Apr 2023'!AQ6&lt;'NSW Apr 2023'!M6+'NSW Apr 2023'!L6),(0),(($C$5*E12/'NSW Apr 2023'!AQ6-('NSW Apr 2023'!M6+'NSW Apr 2023'!L6))*'NSW Apr 2023'!Y6/100))*'NSW Apr 2023'!AQ6,IF(AND('NSW Apr 2023'!L6&gt;0,'NSW Apr 2023'!M6=""&gt;0),IF(($C$5*E12/'NSW Apr 2023'!AQ6&lt;'NSW Apr 2023'!L6),(0),($C$5*E12/'NSW Apr 2023'!AQ6-'NSW Apr 2023'!L6)*'NSW Apr 2023'!X6/100)*'NSW Apr 2023'!AQ6,0)))))</f>
        <v>0</v>
      </c>
      <c r="M12" s="136">
        <f>IF('NSW Apr 2023'!K6="",($C$5*F12/'NSW Apr 2023'!AR6*'NSW Apr 2023'!AC6/100)*'NSW Apr 2023'!AR6,IF($C$5*F12/'NSW Apr 2023'!AR6&gt;='NSW Apr 2023'!L6,('NSW Apr 2023'!L6*'NSW Apr 2023'!AC6/100)*'NSW Apr 2023'!AR6,($C$5*F12/'NSW Apr 2023'!AR6*'NSW Apr 2023'!AC6/100)*'NSW Apr 2023'!AR6))</f>
        <v>122.37899999999998</v>
      </c>
      <c r="N12" s="136">
        <f>IF(AND('NSW Apr 2023'!L6&gt;0,'NSW Apr 2023'!M6&gt;0),IF($C$5*F12/'NSW Apr 2023'!AR6&lt;'NSW Apr 2023'!L6,0,IF(($C$5*F12/'NSW Apr 2023'!AR6-'NSW Apr 2023'!L6)&lt;=('NSW Apr 2023'!M6+'NSW Apr 2023'!L6),((($C$5*F12/'NSW Apr 2023'!AR6-'NSW Apr 2023'!L6)*'NSW Apr 2023'!AD6/100))*'NSW Apr 2023'!AR6,((('NSW Apr 2023'!M6)*'NSW Apr 2023'!AD6/100)*'NSW Apr 2023'!AR6))),0)</f>
        <v>102.06490909090908</v>
      </c>
      <c r="O12" s="136">
        <f>IF(AND('NSW Apr 2023'!M6&gt;0,'NSW Apr 2023'!N6&gt;0),IF($C$5*F12/'NSW Apr 2023'!AR6&lt;('NSW Apr 2023'!L6+'NSW Apr 2023'!M6),0,IF(($C$5*F12/'NSW Apr 2023'!AR6-'NSW Apr 2023'!L6+'NSW Apr 2023'!M6)&lt;=('NSW Apr 2023'!L6+'NSW Apr 2023'!M6+'NSW Apr 2023'!N6),((($C$5*F12/'NSW Apr 2023'!AR6-('NSW Apr 2023'!L6+'NSW Apr 2023'!M6))*'NSW Apr 2023'!AE6/100))*'NSW Apr 2023'!AR6,('NSW Apr 2023'!N6*'NSW Apr 2023'!AE6/100)*'NSW Apr 2023'!AR6)),0)</f>
        <v>226.76699999999994</v>
      </c>
      <c r="P12" s="136">
        <f>IF(AND('NSW Apr 2023'!N6&gt;0,'NSW Apr 2023'!O6&gt;0),IF($C$5*F12/'NSW Apr 2023'!AR6&lt;('NSW Apr 2023'!L6+'NSW Apr 2023'!M6+'NSW Apr 2023'!N6),0,IF(($C$5*F12/'NSW Apr 2023'!AR6-'NSW Apr 2023'!L6+'NSW Apr 2023'!M6+'NSW Apr 2023'!N6)&lt;=('NSW Apr 2023'!L6+'NSW Apr 2023'!M6+'NSW Apr 2023'!N6+'NSW Apr 2023'!O6),(($C$5*F12/'NSW Apr 2023'!AR6-('NSW Apr 2023'!L6+'NSW Apr 2023'!M6+'NSW Apr 2023'!N6))*'NSW Apr 2023'!AF6/100)*'NSW Apr 2023'!AR6,('NSW Apr 2023'!O6*'NSW Apr 2023'!AF6/100)*'NSW Apr 2023'!AR6)),0)</f>
        <v>836.99318181818182</v>
      </c>
      <c r="Q12" s="136">
        <f>IF(AND('NSW Apr 2023'!P6&gt;0,'NSW Apr 2023'!P6&gt;0),IF($C$5*F12/'NSW Apr 2023'!AR6&lt;('NSW Apr 2023'!L6+'NSW Apr 2023'!M6+'NSW Apr 2023'!N6+'NSW Apr 2023'!O6),0,IF(($C$5*F12/'NSW Apr 2023'!AR6-'NSW Apr 2023'!L6+'NSW Apr 2023'!M6+'NSW Apr 2023'!N6+'NSW Apr 2023'!O6)&lt;=('NSW Apr 2023'!L6+'NSW Apr 2023'!M6+'NSW Apr 2023'!N6+'NSW Apr 2023'!O6+'NSW Apr 2023'!P6),(($C$5*F12/'NSW Apr 2023'!AR6-('NSW Apr 2023'!L6+'NSW Apr 2023'!M6+'NSW Apr 2023'!N6+'NSW Apr 2023'!O6))*'NSW Apr 2023'!AG6/100)*'NSW Apr 2023'!AR6,('NSW Apr 2023'!P6*'NSW Apr 2023'!AG6/100)*'NSW Apr 2023'!AR6)),0)</f>
        <v>0</v>
      </c>
      <c r="R12" s="136">
        <f>IF(AND('NSW Apr 2023'!P6&gt;0,'NSW Apr 2023'!O6&gt;0),IF(($C$5*F12/'NSW Apr 2023'!AR6&lt;SUM('NSW Apr 2023'!L6:P6)),(0),($C$5*F12/'NSW Apr 2023'!AR6-SUM('NSW Apr 2023'!L6:P6))*'NSW Apr 2023'!AB6/100)* 'NSW Apr 2023'!AR6,IF(AND('NSW Apr 2023'!O6&gt;0,'NSW Apr 2023'!P6=""),IF(($C$5*F12/'NSW Apr 2023'!AR6&lt; SUM('NSW Apr 2023'!L6:O6)),(0),($C$5*F12/'NSW Apr 2023'!AR6-SUM('NSW Apr 2023'!L6:O6))*'NSW Apr 2023'!AG6/100)* 'NSW Apr 2023'!AR6,IF(AND('NSW Apr 2023'!N6&gt;0,'NSW Apr 2023'!O6=""),IF(($C$5*F12/'NSW Apr 2023'!AR6&lt; SUM('NSW Apr 2023'!L6:N6)),(0),($C$5*F12/'NSW Apr 2023'!AR6-SUM('NSW Apr 2023'!L6:N6))*'NSW Apr 2023'!AF6/100)* 'NSW Apr 2023'!AR6,IF(AND('NSW Apr 2023'!M6&gt;0,'NSW Apr 2023'!N6=""),IF(($C$5*F12/'NSW Apr 2023'!AR6&lt;'NSW Apr 2023'!M6+'NSW Apr 2023'!L6),(0),(($C$5*F12/'NSW Apr 2023'!AR6-('NSW Apr 2023'!M6+'NSW Apr 2023'!L6))*'NSW Apr 2023'!AE6/100))*'NSW Apr 2023'!AR6,IF(AND('NSW Apr 2023'!L6&gt;0,'NSW Apr 2023'!M6=""&gt;0),IF(($C$5*F12/'NSW Apr 2023'!AR6&lt;'NSW Apr 2023'!L6),(0),($C$5*F12/'NSW Apr 2023'!AR6-'NSW Apr 2023'!L6)*'NSW Apr 2023'!AD6/100)*'NSW Apr 2023'!AR6,0)))))</f>
        <v>0</v>
      </c>
      <c r="S12" s="234">
        <f t="shared" si="4"/>
        <v>2576.4081818181817</v>
      </c>
      <c r="T12" s="243">
        <f t="shared" si="5"/>
        <v>2831.875</v>
      </c>
      <c r="U12" s="132">
        <f t="shared" si="6"/>
        <v>3115.0625000000005</v>
      </c>
      <c r="V12" s="83">
        <f>'NSW Apr 2023'!AT6</f>
        <v>0</v>
      </c>
      <c r="W12" s="83">
        <f>'NSW Apr 2023'!AU6</f>
        <v>0</v>
      </c>
      <c r="X12" s="83">
        <f>'NSW Apr 2023'!AV6</f>
        <v>0</v>
      </c>
      <c r="Y12" s="83">
        <f>'NSW Apr 2023'!AW6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2831.875</v>
      </c>
      <c r="AC12" s="243">
        <f t="shared" si="1"/>
        <v>2831.875</v>
      </c>
      <c r="AD12" s="132">
        <f t="shared" si="2"/>
        <v>3115.0625000000005</v>
      </c>
      <c r="AE12" s="406">
        <f t="shared" si="2"/>
        <v>3115.0625000000005</v>
      </c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20"/>
      <c r="B13" s="130" t="str">
        <f>'NSW Apr 2023'!F7</f>
        <v>Simply Energy</v>
      </c>
      <c r="C13" s="83" t="str">
        <f>'NSW Apr 2023'!G7</f>
        <v xml:space="preserve">Business Saver </v>
      </c>
      <c r="D13" s="136">
        <f>365*'NSW Apr 2023'!H7/100</f>
        <v>229.78409090909088</v>
      </c>
      <c r="E13" s="264">
        <f>IF('NSW Apr 2023'!AQ7=3,0.5,IF('NSW Apr 2023'!AQ7=2,0.33,0))</f>
        <v>0.5</v>
      </c>
      <c r="F13" s="264">
        <f t="shared" si="3"/>
        <v>0.5</v>
      </c>
      <c r="G13" s="136">
        <f>IF('NSW Apr 2023'!K7="",($C$5*E13/'NSW Apr 2023'!AQ7*'NSW Apr 2023'!W7/100)*'NSW Apr 2023'!AQ7,IF($C$5*E13/'NSW Apr 2023'!AQ7&gt;='NSW Apr 2023'!L7,('NSW Apr 2023'!L7*'NSW Apr 2023'!W7/100)*'NSW Apr 2023'!AQ7,($C$5*E13/'NSW Apr 2023'!AQ7*'NSW Apr 2023'!W7/100)*'NSW Apr 2023'!AQ7))</f>
        <v>166.44900000000001</v>
      </c>
      <c r="H13" s="136">
        <f>IF(AND('NSW Apr 2023'!L7&gt;0,'NSW Apr 2023'!M7&gt;0),IF($C$5*E13/'NSW Apr 2023'!AQ7&lt;'NSW Apr 2023'!L7,0,IF(($C$5*E13/'NSW Apr 2023'!AQ7-'NSW Apr 2023'!L7)&lt;=('NSW Apr 2023'!M7+'NSW Apr 2023'!L7),((($C$5*E13/'NSW Apr 2023'!AQ7-'NSW Apr 2023'!L7)*'NSW Apr 2023'!X7/100))*'NSW Apr 2023'!AQ7,((('NSW Apr 2023'!M7)*'NSW Apr 2023'!X7/100)*'NSW Apr 2023'!AQ7))),0)</f>
        <v>102.06490909090908</v>
      </c>
      <c r="I13" s="136">
        <f>IF(AND('NSW Apr 2023'!M7&gt;0,'NSW Apr 2023'!N7&gt;0),IF($C$5*E13/'NSW Apr 2023'!AQ7&lt;('NSW Apr 2023'!L7+'NSW Apr 2023'!M7),0,IF(($C$5*E13/'NSW Apr 2023'!AQ7-'NSW Apr 2023'!L7+'NSW Apr 2023'!M7)&lt;=('NSW Apr 2023'!L7+'NSW Apr 2023'!M7+'NSW Apr 2023'!N7),((($C$5*E13/'NSW Apr 2023'!AQ7-('NSW Apr 2023'!L7+'NSW Apr 2023'!M7))*'NSW Apr 2023'!Y7/100))*'NSW Apr 2023'!AQ7,('NSW Apr 2023'!N7*'NSW Apr 2023'!Y7/100)* 'NSW Apr 2023'!AQ7)),0)</f>
        <v>240.48599999999999</v>
      </c>
      <c r="J13" s="136">
        <f>IF(AND('NSW Apr 2023'!N7&gt;0,'NSW Apr 2023'!O7&gt;0),IF($C$5*E13/'NSW Apr 2023'!AQ7&lt;('NSW Apr 2023'!L7+'NSW Apr 2023'!M7+'NSW Apr 2023'!N7),0,IF(($C$5*E13/'NSW Apr 2023'!AQ7-'NSW Apr 2023'!L7+'NSW Apr 2023'!M7+'NSW Apr 2023'!N7)&lt;=('NSW Apr 2023'!L7+'NSW Apr 2023'!M7+'NSW Apr 2023'!N7+'NSW Apr 2023'!O7),(($C$5*E13/'NSW Apr 2023'!AQ7-('NSW Apr 2023'!L7+'NSW Apr 2023'!M7+'NSW Apr 2023'!N7))*'NSW Apr 2023'!Z7/100)*'NSW Apr 2023'!AQ7,('NSW Apr 2023'!O7*'NSW Apr 2023'!Z7/100)*'NSW Apr 2023'!AQ7)),0)</f>
        <v>907.5090909090909</v>
      </c>
      <c r="K13" s="136">
        <f>IF(AND('NSW Apr 2023'!O7&gt;0,'NSW Apr 2023'!P7&gt;0),IF($C$5*E13/'NSW Apr 2023'!AQ7&lt;('NSW Apr 2023'!L7+'NSW Apr 2023'!M7+'NSW Apr 2023'!N7+'NSW Apr 2023'!O7),0,IF(($C$5*E13/'NSW Apr 2023'!AQ7-'NSW Apr 2023'!L7+'NSW Apr 2023'!M7+'NSW Apr 2023'!N7+'NSW Apr 2023'!O7)&lt;=('NSW Apr 2023'!L7+'NSW Apr 2023'!M7+'NSW Apr 2023'!N7+'NSW Apr 2023'!O7+'NSW Apr 2023'!P7),(($C$5*E13/'NSW Apr 2023'!AQ7-('NSW Apr 2023'!L7+'NSW Apr 2023'!M7+'NSW Apr 2023'!N7+'NSW Apr 2023'!O7))*'NSW Apr 2023'!AA7/100)*'NSW Apr 2023'!AQ7,('NSW Apr 2023'!P7*'NSW Apr 2023'!AA7/100)*'NSW Apr 2023'!AQ7)),0)</f>
        <v>0</v>
      </c>
      <c r="L13" s="136">
        <f>IF(AND('NSW Apr 2023'!P7&gt;0,'NSW Apr 2023'!O7&gt;0),IF(($C$5*E13/'NSW Apr 2023'!AQ7&lt;SUM('NSW Apr 2023'!L7:P7)),(0),($C$5*E13/'NSW Apr 2023'!AQ7-SUM('NSW Apr 2023'!L7:P7))*'NSW Apr 2023'!AB7/100)* 'NSW Apr 2023'!AQ7,IF(AND('NSW Apr 2023'!O7&gt;0,'NSW Apr 2023'!P7=""),IF(($C$5*E13/'NSW Apr 2023'!AQ7&lt; SUM('NSW Apr 2023'!L7:O7)),(0),($C$5*E13/'NSW Apr 2023'!AQ7-SUM('NSW Apr 2023'!L7:O7))*'NSW Apr 2023'!AA7/100)* 'NSW Apr 2023'!AQ7,IF(AND('NSW Apr 2023'!N7&gt;0,'NSW Apr 2023'!O7=""),IF(($C$5*E13/'NSW Apr 2023'!AQ7&lt; SUM('NSW Apr 2023'!L7:N7)),(0),($C$5*E13/'NSW Apr 2023'!AQ7-SUM('NSW Apr 2023'!L7:N7))*'NSW Apr 2023'!Z7/100)* 'NSW Apr 2023'!AQ7,IF(AND('NSW Apr 2023'!M7&gt;0,'NSW Apr 2023'!N7=""),IF(($C$5*E13/'NSW Apr 2023'!AQ7&lt;'NSW Apr 2023'!M7+'NSW Apr 2023'!L7),(0),(($C$5*E13/'NSW Apr 2023'!AQ7-('NSW Apr 2023'!M7+'NSW Apr 2023'!L7))*'NSW Apr 2023'!Y7/100))*'NSW Apr 2023'!AQ7,IF(AND('NSW Apr 2023'!L7&gt;0,'NSW Apr 2023'!M7=""&gt;0),IF(($C$5*E13/'NSW Apr 2023'!AQ7&lt;'NSW Apr 2023'!L7),(0),($C$5*E13/'NSW Apr 2023'!AQ7-'NSW Apr 2023'!L7)*'NSW Apr 2023'!X7/100)*'NSW Apr 2023'!AQ7,0)))))</f>
        <v>0</v>
      </c>
      <c r="M13" s="136">
        <f>IF('NSW Apr 2023'!K7="",($C$5*F13/'NSW Apr 2023'!AR7*'NSW Apr 2023'!AC7/100)*'NSW Apr 2023'!AR7,IF($C$5*F13/'NSW Apr 2023'!AR7&gt;='NSW Apr 2023'!L7,('NSW Apr 2023'!L7*'NSW Apr 2023'!AC7/100)*'NSW Apr 2023'!AR7,($C$5*F13/'NSW Apr 2023'!AR7*'NSW Apr 2023'!AC7/100)*'NSW Apr 2023'!AR7))</f>
        <v>166.44900000000001</v>
      </c>
      <c r="N13" s="136">
        <f>IF(AND('NSW Apr 2023'!L7&gt;0,'NSW Apr 2023'!M7&gt;0),IF($C$5*F13/'NSW Apr 2023'!AR7&lt;'NSW Apr 2023'!L7,0,IF(($C$5*F13/'NSW Apr 2023'!AR7-'NSW Apr 2023'!L7)&lt;=('NSW Apr 2023'!M7+'NSW Apr 2023'!L7),((($C$5*F13/'NSW Apr 2023'!AR7-'NSW Apr 2023'!L7)*'NSW Apr 2023'!AD7/100))*'NSW Apr 2023'!AR7,((('NSW Apr 2023'!M7)*'NSW Apr 2023'!AD7/100)*'NSW Apr 2023'!AR7))),0)</f>
        <v>102.06490909090908</v>
      </c>
      <c r="O13" s="136">
        <f>IF(AND('NSW Apr 2023'!M7&gt;0,'NSW Apr 2023'!N7&gt;0),IF($C$5*F13/'NSW Apr 2023'!AR7&lt;('NSW Apr 2023'!L7+'NSW Apr 2023'!M7),0,IF(($C$5*F13/'NSW Apr 2023'!AR7-'NSW Apr 2023'!L7+'NSW Apr 2023'!M7)&lt;=('NSW Apr 2023'!L7+'NSW Apr 2023'!M7+'NSW Apr 2023'!N7),((($C$5*F13/'NSW Apr 2023'!AR7-('NSW Apr 2023'!L7+'NSW Apr 2023'!M7))*'NSW Apr 2023'!AE7/100))*'NSW Apr 2023'!AR7,('NSW Apr 2023'!N7*'NSW Apr 2023'!AE7/100)*'NSW Apr 2023'!AR7)),0)</f>
        <v>240.48599999999999</v>
      </c>
      <c r="P13" s="136">
        <f>IF(AND('NSW Apr 2023'!N7&gt;0,'NSW Apr 2023'!O7&gt;0),IF($C$5*F13/'NSW Apr 2023'!AR7&lt;('NSW Apr 2023'!L7+'NSW Apr 2023'!M7+'NSW Apr 2023'!N7),0,IF(($C$5*F13/'NSW Apr 2023'!AR7-'NSW Apr 2023'!L7+'NSW Apr 2023'!M7+'NSW Apr 2023'!N7)&lt;=('NSW Apr 2023'!L7+'NSW Apr 2023'!M7+'NSW Apr 2023'!N7+'NSW Apr 2023'!O7),(($C$5*F13/'NSW Apr 2023'!AR7-('NSW Apr 2023'!L7+'NSW Apr 2023'!M7+'NSW Apr 2023'!N7))*'NSW Apr 2023'!AF7/100)*'NSW Apr 2023'!AR7,('NSW Apr 2023'!O7*'NSW Apr 2023'!AF7/100)*'NSW Apr 2023'!AR7)),0)</f>
        <v>907.5090909090909</v>
      </c>
      <c r="Q13" s="136">
        <f>IF(AND('NSW Apr 2023'!P7&gt;0,'NSW Apr 2023'!P7&gt;0),IF($C$5*F13/'NSW Apr 2023'!AR7&lt;('NSW Apr 2023'!L7+'NSW Apr 2023'!M7+'NSW Apr 2023'!N7+'NSW Apr 2023'!O7),0,IF(($C$5*F13/'NSW Apr 2023'!AR7-'NSW Apr 2023'!L7+'NSW Apr 2023'!M7+'NSW Apr 2023'!N7+'NSW Apr 2023'!O7)&lt;=('NSW Apr 2023'!L7+'NSW Apr 2023'!M7+'NSW Apr 2023'!N7+'NSW Apr 2023'!O7+'NSW Apr 2023'!P7),(($C$5*F13/'NSW Apr 2023'!AR7-('NSW Apr 2023'!L7+'NSW Apr 2023'!M7+'NSW Apr 2023'!N7+'NSW Apr 2023'!O7))*'NSW Apr 2023'!AG7/100)*'NSW Apr 2023'!AR7,('NSW Apr 2023'!P7*'NSW Apr 2023'!AG7/100)*'NSW Apr 2023'!AR7)),0)</f>
        <v>0</v>
      </c>
      <c r="R13" s="136">
        <f>IF(AND('NSW Apr 2023'!P7&gt;0,'NSW Apr 2023'!O7&gt;0),IF(($C$5*F13/'NSW Apr 2023'!AR7&lt;SUM('NSW Apr 2023'!L7:P7)),(0),($C$5*F13/'NSW Apr 2023'!AR7-SUM('NSW Apr 2023'!L7:P7))*'NSW Apr 2023'!AB7/100)* 'NSW Apr 2023'!AR7,IF(AND('NSW Apr 2023'!O7&gt;0,'NSW Apr 2023'!P7=""),IF(($C$5*F13/'NSW Apr 2023'!AR7&lt; SUM('NSW Apr 2023'!L7:O7)),(0),($C$5*F13/'NSW Apr 2023'!AR7-SUM('NSW Apr 2023'!L7:O7))*'NSW Apr 2023'!AG7/100)* 'NSW Apr 2023'!AR7,IF(AND('NSW Apr 2023'!N7&gt;0,'NSW Apr 2023'!O7=""),IF(($C$5*F13/'NSW Apr 2023'!AR7&lt; SUM('NSW Apr 2023'!L7:N7)),(0),($C$5*F13/'NSW Apr 2023'!AR7-SUM('NSW Apr 2023'!L7:N7))*'NSW Apr 2023'!AF7/100)* 'NSW Apr 2023'!AR7,IF(AND('NSW Apr 2023'!M7&gt;0,'NSW Apr 2023'!N7=""),IF(($C$5*F13/'NSW Apr 2023'!AR7&lt;'NSW Apr 2023'!M7+'NSW Apr 2023'!L7),(0),(($C$5*F13/'NSW Apr 2023'!AR7-('NSW Apr 2023'!M7+'NSW Apr 2023'!L7))*'NSW Apr 2023'!AE7/100))*'NSW Apr 2023'!AR7,IF(AND('NSW Apr 2023'!L7&gt;0,'NSW Apr 2023'!M7=""&gt;0),IF(($C$5*F13/'NSW Apr 2023'!AR7&lt;'NSW Apr 2023'!L7),(0),($C$5*F13/'NSW Apr 2023'!AR7-'NSW Apr 2023'!L7)*'NSW Apr 2023'!AD7/100)*'NSW Apr 2023'!AR7,0)))))</f>
        <v>0</v>
      </c>
      <c r="S13" s="234">
        <f t="shared" si="4"/>
        <v>2833.018</v>
      </c>
      <c r="T13" s="243">
        <f t="shared" si="5"/>
        <v>3062.802090909091</v>
      </c>
      <c r="U13" s="132">
        <f t="shared" si="6"/>
        <v>3369.0823000000005</v>
      </c>
      <c r="V13" s="83">
        <f>'NSW Apr 2023'!AT7</f>
        <v>1</v>
      </c>
      <c r="W13" s="83">
        <f>'NSW Apr 2023'!AU7</f>
        <v>0</v>
      </c>
      <c r="X13" s="83">
        <f>'NSW Apr 2023'!AV7</f>
        <v>0</v>
      </c>
      <c r="Y13" s="83">
        <f>'NSW Apr 2023'!AW7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3032.17407</v>
      </c>
      <c r="AC13" s="243">
        <f t="shared" si="1"/>
        <v>3032.17407</v>
      </c>
      <c r="AD13" s="132">
        <f t="shared" si="2"/>
        <v>3335.3914770000001</v>
      </c>
      <c r="AE13" s="406">
        <f t="shared" si="2"/>
        <v>3335.3914770000001</v>
      </c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20"/>
      <c r="B14" s="130" t="str">
        <f>'NSW Apr 2023'!F8</f>
        <v>Alinta Energy</v>
      </c>
      <c r="C14" s="83" t="str">
        <f>'NSW Apr 2023'!G8</f>
        <v>BusinessDeal</v>
      </c>
      <c r="D14" s="136">
        <f>365*'NSW Apr 2023'!H8/100</f>
        <v>269.86772727272722</v>
      </c>
      <c r="E14" s="264">
        <f>IF('NSW Apr 2023'!AQ8=3,0.5,IF('NSW Apr 2023'!AQ8=2,0.33,0))</f>
        <v>0.5</v>
      </c>
      <c r="F14" s="264">
        <f t="shared" si="3"/>
        <v>0.5</v>
      </c>
      <c r="G14" s="136">
        <f>IF('NSW Apr 2023'!K8="",($C$5*E14/'NSW Apr 2023'!AQ8*'NSW Apr 2023'!W8/100)*'NSW Apr 2023'!AQ8,IF($C$5*E14/'NSW Apr 2023'!AQ8&gt;='NSW Apr 2023'!L8,('NSW Apr 2023'!L8*'NSW Apr 2023'!W8/100)*'NSW Apr 2023'!AQ8,($C$5*E14/'NSW Apr 2023'!AQ8*'NSW Apr 2023'!W8/100)*'NSW Apr 2023'!AQ8))</f>
        <v>116.955</v>
      </c>
      <c r="H14" s="136">
        <f>IF(AND('NSW Apr 2023'!L8&gt;0,'NSW Apr 2023'!M8&gt;0),IF($C$5*E14/'NSW Apr 2023'!AQ8&lt;'NSW Apr 2023'!L8,0,IF(($C$5*E14/'NSW Apr 2023'!AQ8-'NSW Apr 2023'!L8)&lt;=('NSW Apr 2023'!M8+'NSW Apr 2023'!L8),((($C$5*E14/'NSW Apr 2023'!AQ8-'NSW Apr 2023'!L8)*'NSW Apr 2023'!X8/100))*'NSW Apr 2023'!AQ8,((('NSW Apr 2023'!M8)*'NSW Apr 2023'!X8/100)*'NSW Apr 2023'!AQ8))),0)</f>
        <v>90.057272727272732</v>
      </c>
      <c r="I14" s="136">
        <f>IF(AND('NSW Apr 2023'!M8&gt;0,'NSW Apr 2023'!N8&gt;0),IF($C$5*E14/'NSW Apr 2023'!AQ8&lt;('NSW Apr 2023'!L8+'NSW Apr 2023'!M8),0,IF(($C$5*E14/'NSW Apr 2023'!AQ8-'NSW Apr 2023'!L8+'NSW Apr 2023'!M8)&lt;=('NSW Apr 2023'!L8+'NSW Apr 2023'!M8+'NSW Apr 2023'!N8),((($C$5*E14/'NSW Apr 2023'!AQ8-('NSW Apr 2023'!L8+'NSW Apr 2023'!M8))*'NSW Apr 2023'!Y8/100))*'NSW Apr 2023'!AQ8,('NSW Apr 2023'!N8*'NSW Apr 2023'!Y8/100)* 'NSW Apr 2023'!AQ8)),0)</f>
        <v>212.24099999999996</v>
      </c>
      <c r="J14" s="136">
        <f>IF(AND('NSW Apr 2023'!N8&gt;0,'NSW Apr 2023'!O8&gt;0),IF($C$5*E14/'NSW Apr 2023'!AQ8&lt;('NSW Apr 2023'!L8+'NSW Apr 2023'!M8+'NSW Apr 2023'!N8),0,IF(($C$5*E14/'NSW Apr 2023'!AQ8-'NSW Apr 2023'!L8+'NSW Apr 2023'!M8+'NSW Apr 2023'!N8)&lt;=('NSW Apr 2023'!L8+'NSW Apr 2023'!M8+'NSW Apr 2023'!N8+'NSW Apr 2023'!O8),(($C$5*E14/'NSW Apr 2023'!AQ8-('NSW Apr 2023'!L8+'NSW Apr 2023'!M8+'NSW Apr 2023'!N8))*'NSW Apr 2023'!Z8/100)*'NSW Apr 2023'!AQ8,('NSW Apr 2023'!O8*'NSW Apr 2023'!Z8/100)*'NSW Apr 2023'!AQ8)),0)</f>
        <v>803.26818181818203</v>
      </c>
      <c r="K14" s="136">
        <f>IF(AND('NSW Apr 2023'!O8&gt;0,'NSW Apr 2023'!P8&gt;0),IF($C$5*E14/'NSW Apr 2023'!AQ8&lt;('NSW Apr 2023'!L8+'NSW Apr 2023'!M8+'NSW Apr 2023'!N8+'NSW Apr 2023'!O8),0,IF(($C$5*E14/'NSW Apr 2023'!AQ8-'NSW Apr 2023'!L8+'NSW Apr 2023'!M8+'NSW Apr 2023'!N8+'NSW Apr 2023'!O8)&lt;=('NSW Apr 2023'!L8+'NSW Apr 2023'!M8+'NSW Apr 2023'!N8+'NSW Apr 2023'!O8+'NSW Apr 2023'!P8),(($C$5*E14/'NSW Apr 2023'!AQ8-('NSW Apr 2023'!L8+'NSW Apr 2023'!M8+'NSW Apr 2023'!N8+'NSW Apr 2023'!O8))*'NSW Apr 2023'!AA8/100)*'NSW Apr 2023'!AQ8,('NSW Apr 2023'!P8*'NSW Apr 2023'!AA8/100)*'NSW Apr 2023'!AQ8)),0)</f>
        <v>0</v>
      </c>
      <c r="L14" s="136">
        <f>IF(AND('NSW Apr 2023'!P8&gt;0,'NSW Apr 2023'!O8&gt;0),IF(($C$5*E14/'NSW Apr 2023'!AQ8&lt;SUM('NSW Apr 2023'!L8:P8)),(0),($C$5*E14/'NSW Apr 2023'!AQ8-SUM('NSW Apr 2023'!L8:P8))*'NSW Apr 2023'!AB8/100)* 'NSW Apr 2023'!AQ8,IF(AND('NSW Apr 2023'!O8&gt;0,'NSW Apr 2023'!P8=""),IF(($C$5*E14/'NSW Apr 2023'!AQ8&lt; SUM('NSW Apr 2023'!L8:O8)),(0),($C$5*E14/'NSW Apr 2023'!AQ8-SUM('NSW Apr 2023'!L8:O8))*'NSW Apr 2023'!AA8/100)* 'NSW Apr 2023'!AQ8,IF(AND('NSW Apr 2023'!N8&gt;0,'NSW Apr 2023'!O8=""),IF(($C$5*E14/'NSW Apr 2023'!AQ8&lt; SUM('NSW Apr 2023'!L8:N8)),(0),($C$5*E14/'NSW Apr 2023'!AQ8-SUM('NSW Apr 2023'!L8:N8))*'NSW Apr 2023'!Z8/100)* 'NSW Apr 2023'!AQ8,IF(AND('NSW Apr 2023'!M8&gt;0,'NSW Apr 2023'!N8=""),IF(($C$5*E14/'NSW Apr 2023'!AQ8&lt;'NSW Apr 2023'!M8+'NSW Apr 2023'!L8),(0),(($C$5*E14/'NSW Apr 2023'!AQ8-('NSW Apr 2023'!M8+'NSW Apr 2023'!L8))*'NSW Apr 2023'!Y8/100))*'NSW Apr 2023'!AQ8,IF(AND('NSW Apr 2023'!L8&gt;0,'NSW Apr 2023'!M8=""&gt;0),IF(($C$5*E14/'NSW Apr 2023'!AQ8&lt;'NSW Apr 2023'!L8),(0),($C$5*E14/'NSW Apr 2023'!AQ8-'NSW Apr 2023'!L8)*'NSW Apr 2023'!X8/100)*'NSW Apr 2023'!AQ8,0)))))</f>
        <v>0</v>
      </c>
      <c r="M14" s="136">
        <f>IF('NSW Apr 2023'!K8="",($C$5*F14/'NSW Apr 2023'!AR8*'NSW Apr 2023'!AC8/100)*'NSW Apr 2023'!AR8,IF($C$5*F14/'NSW Apr 2023'!AR8&gt;='NSW Apr 2023'!L8,('NSW Apr 2023'!L8*'NSW Apr 2023'!AC8/100)*'NSW Apr 2023'!AR8,($C$5*F14/'NSW Apr 2023'!AR8*'NSW Apr 2023'!AC8/100)*'NSW Apr 2023'!AR8))</f>
        <v>116.955</v>
      </c>
      <c r="N14" s="136">
        <f>IF(AND('NSW Apr 2023'!L8&gt;0,'NSW Apr 2023'!M8&gt;0),IF($C$5*F14/'NSW Apr 2023'!AR8&lt;'NSW Apr 2023'!L8,0,IF(($C$5*F14/'NSW Apr 2023'!AR8-'NSW Apr 2023'!L8)&lt;=('NSW Apr 2023'!M8+'NSW Apr 2023'!L8),((($C$5*F14/'NSW Apr 2023'!AR8-'NSW Apr 2023'!L8)*'NSW Apr 2023'!AD8/100))*'NSW Apr 2023'!AR8,((('NSW Apr 2023'!M8)*'NSW Apr 2023'!AD8/100)*'NSW Apr 2023'!AR8))),0)</f>
        <v>90.057272727272732</v>
      </c>
      <c r="O14" s="136">
        <f>IF(AND('NSW Apr 2023'!M8&gt;0,'NSW Apr 2023'!N8&gt;0),IF($C$5*F14/'NSW Apr 2023'!AR8&lt;('NSW Apr 2023'!L8+'NSW Apr 2023'!M8),0,IF(($C$5*F14/'NSW Apr 2023'!AR8-'NSW Apr 2023'!L8+'NSW Apr 2023'!M8)&lt;=('NSW Apr 2023'!L8+'NSW Apr 2023'!M8+'NSW Apr 2023'!N8),((($C$5*F14/'NSW Apr 2023'!AR8-('NSW Apr 2023'!L8+'NSW Apr 2023'!M8))*'NSW Apr 2023'!AE8/100))*'NSW Apr 2023'!AR8,('NSW Apr 2023'!N8*'NSW Apr 2023'!AE8/100)*'NSW Apr 2023'!AR8)),0)</f>
        <v>212.24099999999996</v>
      </c>
      <c r="P14" s="136">
        <f>IF(AND('NSW Apr 2023'!N8&gt;0,'NSW Apr 2023'!O8&gt;0),IF($C$5*F14/'NSW Apr 2023'!AR8&lt;('NSW Apr 2023'!L8+'NSW Apr 2023'!M8+'NSW Apr 2023'!N8),0,IF(($C$5*F14/'NSW Apr 2023'!AR8-'NSW Apr 2023'!L8+'NSW Apr 2023'!M8+'NSW Apr 2023'!N8)&lt;=('NSW Apr 2023'!L8+'NSW Apr 2023'!M8+'NSW Apr 2023'!N8+'NSW Apr 2023'!O8),(($C$5*F14/'NSW Apr 2023'!AR8-('NSW Apr 2023'!L8+'NSW Apr 2023'!M8+'NSW Apr 2023'!N8))*'NSW Apr 2023'!AF8/100)*'NSW Apr 2023'!AR8,('NSW Apr 2023'!O8*'NSW Apr 2023'!AF8/100)*'NSW Apr 2023'!AR8)),0)</f>
        <v>803.26818181818203</v>
      </c>
      <c r="Q14" s="136">
        <f>IF(AND('NSW Apr 2023'!P8&gt;0,'NSW Apr 2023'!P8&gt;0),IF($C$5*F14/'NSW Apr 2023'!AR8&lt;('NSW Apr 2023'!L8+'NSW Apr 2023'!M8+'NSW Apr 2023'!N8+'NSW Apr 2023'!O8),0,IF(($C$5*F14/'NSW Apr 2023'!AR8-'NSW Apr 2023'!L8+'NSW Apr 2023'!M8+'NSW Apr 2023'!N8+'NSW Apr 2023'!O8)&lt;=('NSW Apr 2023'!L8+'NSW Apr 2023'!M8+'NSW Apr 2023'!N8+'NSW Apr 2023'!O8+'NSW Apr 2023'!P8),(($C$5*F14/'NSW Apr 2023'!AR8-('NSW Apr 2023'!L8+'NSW Apr 2023'!M8+'NSW Apr 2023'!N8+'NSW Apr 2023'!O8))*'NSW Apr 2023'!AG8/100)*'NSW Apr 2023'!AR8,('NSW Apr 2023'!P8*'NSW Apr 2023'!AG8/100)*'NSW Apr 2023'!AR8)),0)</f>
        <v>0</v>
      </c>
      <c r="R14" s="136">
        <f>IF(AND('NSW Apr 2023'!P8&gt;0,'NSW Apr 2023'!O8&gt;0),IF(($C$5*F14/'NSW Apr 2023'!AR8&lt;SUM('NSW Apr 2023'!L8:P8)),(0),($C$5*F14/'NSW Apr 2023'!AR8-SUM('NSW Apr 2023'!L8:P8))*'NSW Apr 2023'!AB8/100)* 'NSW Apr 2023'!AR8,IF(AND('NSW Apr 2023'!O8&gt;0,'NSW Apr 2023'!P8=""),IF(($C$5*F14/'NSW Apr 2023'!AR8&lt; SUM('NSW Apr 2023'!L8:O8)),(0),($C$5*F14/'NSW Apr 2023'!AR8-SUM('NSW Apr 2023'!L8:O8))*'NSW Apr 2023'!AG8/100)* 'NSW Apr 2023'!AR8,IF(AND('NSW Apr 2023'!N8&gt;0,'NSW Apr 2023'!O8=""),IF(($C$5*F14/'NSW Apr 2023'!AR8&lt; SUM('NSW Apr 2023'!L8:N8)),(0),($C$5*F14/'NSW Apr 2023'!AR8-SUM('NSW Apr 2023'!L8:N8))*'NSW Apr 2023'!AF8/100)* 'NSW Apr 2023'!AR8,IF(AND('NSW Apr 2023'!M8&gt;0,'NSW Apr 2023'!N8=""),IF(($C$5*F14/'NSW Apr 2023'!AR8&lt;'NSW Apr 2023'!M8+'NSW Apr 2023'!L8),(0),(($C$5*F14/'NSW Apr 2023'!AR8-('NSW Apr 2023'!M8+'NSW Apr 2023'!L8))*'NSW Apr 2023'!AE8/100))*'NSW Apr 2023'!AR8,IF(AND('NSW Apr 2023'!L8&gt;0,'NSW Apr 2023'!M8=""&gt;0),IF(($C$5*F14/'NSW Apr 2023'!AR8&lt;'NSW Apr 2023'!L8),(0),($C$5*F14/'NSW Apr 2023'!AR8-'NSW Apr 2023'!L8)*'NSW Apr 2023'!AD8/100)*'NSW Apr 2023'!AR8,0)))))</f>
        <v>0</v>
      </c>
      <c r="S14" s="234">
        <f t="shared" ref="S14" si="9">SUM(G14:R14)</f>
        <v>2445.0429090909092</v>
      </c>
      <c r="T14" s="243">
        <f t="shared" si="5"/>
        <v>2714.9106363636365</v>
      </c>
      <c r="U14" s="132">
        <f t="shared" si="6"/>
        <v>2986.4017000000003</v>
      </c>
      <c r="V14" s="83">
        <f>'NSW Apr 2023'!AT8</f>
        <v>0</v>
      </c>
      <c r="W14" s="83">
        <f>'NSW Apr 2023'!AU8</f>
        <v>0</v>
      </c>
      <c r="X14" s="83">
        <f>'NSW Apr 2023'!AV8</f>
        <v>0</v>
      </c>
      <c r="Y14" s="83">
        <f>'NSW Apr 2023'!AW8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2714.9106363636365</v>
      </c>
      <c r="AC14" s="243">
        <f t="shared" si="1"/>
        <v>2714.9106363636365</v>
      </c>
      <c r="AD14" s="132">
        <f t="shared" si="2"/>
        <v>2986.4017000000003</v>
      </c>
      <c r="AE14" s="406">
        <f t="shared" si="2"/>
        <v>2986.4017000000003</v>
      </c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22"/>
      <c r="B15" s="150" t="str">
        <f>'NSW Apr 2023'!F9</f>
        <v>Powershop</v>
      </c>
      <c r="C15" s="154" t="str">
        <f>'NSW Apr 2023'!G9</f>
        <v>Carbon Neutral</v>
      </c>
      <c r="D15" s="155">
        <f>365*'NSW Apr 2023'!H9/100</f>
        <v>396.68863636363631</v>
      </c>
      <c r="E15" s="265">
        <f>IF('NSW Apr 2023'!AQ9=3,0.5,IF('NSW Apr 2023'!AQ9=2,0.33,0))</f>
        <v>0.5</v>
      </c>
      <c r="F15" s="265">
        <f t="shared" si="3"/>
        <v>0.5</v>
      </c>
      <c r="G15" s="155">
        <f>IF('NSW Apr 2023'!K9="",($C$5*E15/'NSW Apr 2023'!AQ9*'NSW Apr 2023'!W9/100)*'NSW Apr 2023'!AQ9,IF($C$5*E15/'NSW Apr 2023'!AQ9&gt;='NSW Apr 2023'!L9,('NSW Apr 2023'!L9*'NSW Apr 2023'!W9/100)*'NSW Apr 2023'!AQ9,($C$5*E15/'NSW Apr 2023'!AQ9*'NSW Apr 2023'!W9/100)*'NSW Apr 2023'!AQ9))</f>
        <v>1336.3636363636363</v>
      </c>
      <c r="H15" s="155">
        <f>IF(AND('NSW Apr 2023'!L9&gt;0,'NSW Apr 2023'!M9&gt;0),IF($C$5*E15/'NSW Apr 2023'!AQ9&lt;'NSW Apr 2023'!L9,0,IF(($C$5*E15/'NSW Apr 2023'!AQ9-'NSW Apr 2023'!L9)&lt;=('NSW Apr 2023'!M9+'NSW Apr 2023'!L9),((($C$5*E15/'NSW Apr 2023'!AQ9-'NSW Apr 2023'!L9)*'NSW Apr 2023'!X9/100))*'NSW Apr 2023'!AQ9,((('NSW Apr 2023'!M9)*'NSW Apr 2023'!X9/100)*'NSW Apr 2023'!AQ9))),0)</f>
        <v>0</v>
      </c>
      <c r="I15" s="155">
        <f>IF(AND('NSW Apr 2023'!M9&gt;0,'NSW Apr 2023'!N9&gt;0),IF($C$5*E15/'NSW Apr 2023'!AQ9&lt;('NSW Apr 2023'!L9+'NSW Apr 2023'!M9),0,IF(($C$5*E15/'NSW Apr 2023'!AQ9-'NSW Apr 2023'!L9+'NSW Apr 2023'!M9)&lt;=('NSW Apr 2023'!L9+'NSW Apr 2023'!M9+'NSW Apr 2023'!N9),((($C$5*E15/'NSW Apr 2023'!AQ9-('NSW Apr 2023'!L9+'NSW Apr 2023'!M9))*'NSW Apr 2023'!Y9/100))*'NSW Apr 2023'!AQ9,('NSW Apr 2023'!N9*'NSW Apr 2023'!Y9/100)* 'NSW Apr 2023'!AQ9)),0)</f>
        <v>0</v>
      </c>
      <c r="J15" s="155">
        <f>IF(AND('NSW Apr 2023'!N9&gt;0,'NSW Apr 2023'!O9&gt;0),IF($C$5*E15/'NSW Apr 2023'!AQ9&lt;('NSW Apr 2023'!L9+'NSW Apr 2023'!M9+'NSW Apr 2023'!N9),0,IF(($C$5*E15/'NSW Apr 2023'!AQ9-'NSW Apr 2023'!L9+'NSW Apr 2023'!M9+'NSW Apr 2023'!N9)&lt;=('NSW Apr 2023'!L9+'NSW Apr 2023'!M9+'NSW Apr 2023'!N9+'NSW Apr 2023'!O9),(($C$5*E15/'NSW Apr 2023'!AQ9-('NSW Apr 2023'!L9+'NSW Apr 2023'!M9+'NSW Apr 2023'!N9))*'NSW Apr 2023'!Z9/100)*'NSW Apr 2023'!AQ9,('NSW Apr 2023'!O9*'NSW Apr 2023'!Z9/100)*'NSW Apr 2023'!AQ9)),0)</f>
        <v>0</v>
      </c>
      <c r="K15" s="155">
        <f>IF(AND('NSW Apr 2023'!O9&gt;0,'NSW Apr 2023'!P9&gt;0),IF($C$5*E15/'NSW Apr 2023'!AQ9&lt;('NSW Apr 2023'!L9+'NSW Apr 2023'!M9+'NSW Apr 2023'!N9+'NSW Apr 2023'!O9),0,IF(($C$5*E15/'NSW Apr 2023'!AQ9-'NSW Apr 2023'!L9+'NSW Apr 2023'!M9+'NSW Apr 2023'!N9+'NSW Apr 2023'!O9)&lt;=('NSW Apr 2023'!L9+'NSW Apr 2023'!M9+'NSW Apr 2023'!N9+'NSW Apr 2023'!O9+'NSW Apr 2023'!P9),(($C$5*E15/'NSW Apr 2023'!AQ9-('NSW Apr 2023'!L9+'NSW Apr 2023'!M9+'NSW Apr 2023'!N9+'NSW Apr 2023'!O9))*'NSW Apr 2023'!AA9/100)*'NSW Apr 2023'!AQ9,('NSW Apr 2023'!P9*'NSW Apr 2023'!AA9/100)*'NSW Apr 2023'!AQ9)),0)</f>
        <v>0</v>
      </c>
      <c r="L15" s="155">
        <f>IF(AND('NSW Apr 2023'!P9&gt;0,'NSW Apr 2023'!O9&gt;0),IF(($C$5*E15/'NSW Apr 2023'!AQ9&lt;SUM('NSW Apr 2023'!L9:P9)),(0),($C$5*E15/'NSW Apr 2023'!AQ9-SUM('NSW Apr 2023'!L9:P9))*'NSW Apr 2023'!AB9/100)* 'NSW Apr 2023'!AQ9,IF(AND('NSW Apr 2023'!O9&gt;0,'NSW Apr 2023'!P9=""),IF(($C$5*E15/'NSW Apr 2023'!AQ9&lt; SUM('NSW Apr 2023'!L9:O9)),(0),($C$5*E15/'NSW Apr 2023'!AQ9-SUM('NSW Apr 2023'!L9:O9))*'NSW Apr 2023'!AA9/100)* 'NSW Apr 2023'!AQ9,IF(AND('NSW Apr 2023'!N9&gt;0,'NSW Apr 2023'!O9=""),IF(($C$5*E15/'NSW Apr 2023'!AQ9&lt; SUM('NSW Apr 2023'!L9:N9)),(0),($C$5*E15/'NSW Apr 2023'!AQ9-SUM('NSW Apr 2023'!L9:N9))*'NSW Apr 2023'!Z9/100)* 'NSW Apr 2023'!AQ9,IF(AND('NSW Apr 2023'!M9&gt;0,'NSW Apr 2023'!N9=""),IF(($C$5*E15/'NSW Apr 2023'!AQ9&lt;'NSW Apr 2023'!M9+'NSW Apr 2023'!L9),(0),(($C$5*E15/'NSW Apr 2023'!AQ9-('NSW Apr 2023'!M9+'NSW Apr 2023'!L9))*'NSW Apr 2023'!Y9/100))*'NSW Apr 2023'!AQ9,IF(AND('NSW Apr 2023'!L9&gt;0,'NSW Apr 2023'!M9=""&gt;0),IF(($C$5*E15/'NSW Apr 2023'!AQ9&lt;'NSW Apr 2023'!L9),(0),($C$5*E15/'NSW Apr 2023'!AQ9-'NSW Apr 2023'!L9)*'NSW Apr 2023'!X9/100)*'NSW Apr 2023'!AQ9,0)))))</f>
        <v>0</v>
      </c>
      <c r="M15" s="155">
        <f>IF('NSW Apr 2023'!K9="",($C$5*F15/'NSW Apr 2023'!AR9*'NSW Apr 2023'!AC9/100)*'NSW Apr 2023'!AR9,IF($C$5*F15/'NSW Apr 2023'!AR9&gt;='NSW Apr 2023'!L9,('NSW Apr 2023'!L9*'NSW Apr 2023'!AC9/100)*'NSW Apr 2023'!AR9,($C$5*F15/'NSW Apr 2023'!AR9*'NSW Apr 2023'!AC9/100)*'NSW Apr 2023'!AR9))</f>
        <v>1336.3636363636363</v>
      </c>
      <c r="N15" s="155">
        <f>IF(AND('NSW Apr 2023'!L9&gt;0,'NSW Apr 2023'!M9&gt;0),IF($C$5*F15/'NSW Apr 2023'!AR9&lt;'NSW Apr 2023'!L9,0,IF(($C$5*F15/'NSW Apr 2023'!AR9-'NSW Apr 2023'!L9)&lt;=('NSW Apr 2023'!M9+'NSW Apr 2023'!L9),((($C$5*F15/'NSW Apr 2023'!AR9-'NSW Apr 2023'!L9)*'NSW Apr 2023'!AD9/100))*'NSW Apr 2023'!AR9,((('NSW Apr 2023'!M9)*'NSW Apr 2023'!AD9/100)*'NSW Apr 2023'!AR9))),0)</f>
        <v>0</v>
      </c>
      <c r="O15" s="155">
        <f>IF(AND('NSW Apr 2023'!M9&gt;0,'NSW Apr 2023'!N9&gt;0),IF($C$5*F15/'NSW Apr 2023'!AR9&lt;('NSW Apr 2023'!L9+'NSW Apr 2023'!M9),0,IF(($C$5*F15/'NSW Apr 2023'!AR9-'NSW Apr 2023'!L9+'NSW Apr 2023'!M9)&lt;=('NSW Apr 2023'!L9+'NSW Apr 2023'!M9+'NSW Apr 2023'!N9),((($C$5*F15/'NSW Apr 2023'!AR9-('NSW Apr 2023'!L9+'NSW Apr 2023'!M9))*'NSW Apr 2023'!AE9/100))*'NSW Apr 2023'!AR9,('NSW Apr 2023'!N9*'NSW Apr 2023'!AE9/100)*'NSW Apr 2023'!AR9)),0)</f>
        <v>0</v>
      </c>
      <c r="P15" s="155">
        <f>IF(AND('NSW Apr 2023'!N9&gt;0,'NSW Apr 2023'!O9&gt;0),IF($C$5*F15/'NSW Apr 2023'!AR9&lt;('NSW Apr 2023'!L9+'NSW Apr 2023'!M9+'NSW Apr 2023'!N9),0,IF(($C$5*F15/'NSW Apr 2023'!AR9-'NSW Apr 2023'!L9+'NSW Apr 2023'!M9+'NSW Apr 2023'!N9)&lt;=('NSW Apr 2023'!L9+'NSW Apr 2023'!M9+'NSW Apr 2023'!N9+'NSW Apr 2023'!O9),(($C$5*F15/'NSW Apr 2023'!AR9-('NSW Apr 2023'!L9+'NSW Apr 2023'!M9+'NSW Apr 2023'!N9))*'NSW Apr 2023'!AF9/100)*'NSW Apr 2023'!AR9,('NSW Apr 2023'!O9*'NSW Apr 2023'!AF9/100)*'NSW Apr 2023'!AR9)),0)</f>
        <v>0</v>
      </c>
      <c r="Q15" s="155">
        <f>IF(AND('NSW Apr 2023'!P9&gt;0,'NSW Apr 2023'!P9&gt;0),IF($C$5*F15/'NSW Apr 2023'!AR9&lt;('NSW Apr 2023'!L9+'NSW Apr 2023'!M9+'NSW Apr 2023'!N9+'NSW Apr 2023'!O9),0,IF(($C$5*F15/'NSW Apr 2023'!AR9-'NSW Apr 2023'!L9+'NSW Apr 2023'!M9+'NSW Apr 2023'!N9+'NSW Apr 2023'!O9)&lt;=('NSW Apr 2023'!L9+'NSW Apr 2023'!M9+'NSW Apr 2023'!N9+'NSW Apr 2023'!O9+'NSW Apr 2023'!P9),(($C$5*F15/'NSW Apr 2023'!AR9-('NSW Apr 2023'!L9+'NSW Apr 2023'!M9+'NSW Apr 2023'!N9+'NSW Apr 2023'!O9))*'NSW Apr 2023'!AG9/100)*'NSW Apr 2023'!AR9,('NSW Apr 2023'!P9*'NSW Apr 2023'!AG9/100)*'NSW Apr 2023'!AR9)),0)</f>
        <v>0</v>
      </c>
      <c r="R15" s="155">
        <f>IF(AND('NSW Apr 2023'!P9&gt;0,'NSW Apr 2023'!O9&gt;0),IF(($C$5*F15/'NSW Apr 2023'!AR9&lt;SUM('NSW Apr 2023'!L9:P9)),(0),($C$5*F15/'NSW Apr 2023'!AR9-SUM('NSW Apr 2023'!L9:P9))*'NSW Apr 2023'!AB9/100)* 'NSW Apr 2023'!AR9,IF(AND('NSW Apr 2023'!O9&gt;0,'NSW Apr 2023'!P9=""),IF(($C$5*F15/'NSW Apr 2023'!AR9&lt; SUM('NSW Apr 2023'!L9:O9)),(0),($C$5*F15/'NSW Apr 2023'!AR9-SUM('NSW Apr 2023'!L9:O9))*'NSW Apr 2023'!AG9/100)* 'NSW Apr 2023'!AR9,IF(AND('NSW Apr 2023'!N9&gt;0,'NSW Apr 2023'!O9=""),IF(($C$5*F15/'NSW Apr 2023'!AR9&lt; SUM('NSW Apr 2023'!L9:N9)),(0),($C$5*F15/'NSW Apr 2023'!AR9-SUM('NSW Apr 2023'!L9:N9))*'NSW Apr 2023'!AF9/100)* 'NSW Apr 2023'!AR9,IF(AND('NSW Apr 2023'!M9&gt;0,'NSW Apr 2023'!N9=""),IF(($C$5*F15/'NSW Apr 2023'!AR9&lt;'NSW Apr 2023'!M9+'NSW Apr 2023'!L9),(0),(($C$5*F15/'NSW Apr 2023'!AR9-('NSW Apr 2023'!M9+'NSW Apr 2023'!L9))*'NSW Apr 2023'!AE9/100))*'NSW Apr 2023'!AR9,IF(AND('NSW Apr 2023'!L9&gt;0,'NSW Apr 2023'!M9=""&gt;0),IF(($C$5*F15/'NSW Apr 2023'!AR9&lt;'NSW Apr 2023'!L9),(0),($C$5*F15/'NSW Apr 2023'!AR9-'NSW Apr 2023'!L9)*'NSW Apr 2023'!AD9/100)*'NSW Apr 2023'!AR9,0)))))</f>
        <v>0</v>
      </c>
      <c r="S15" s="273">
        <f t="shared" ref="S15" si="10">SUM(G15:R15)</f>
        <v>2672.7272727272725</v>
      </c>
      <c r="T15" s="268">
        <f t="shared" si="5"/>
        <v>3069.4159090909088</v>
      </c>
      <c r="U15" s="151">
        <f t="shared" si="6"/>
        <v>3376.3575000000001</v>
      </c>
      <c r="V15" s="154">
        <f>'NSW Apr 2023'!AT9</f>
        <v>0</v>
      </c>
      <c r="W15" s="154">
        <f>'NSW Apr 2023'!AU9</f>
        <v>0</v>
      </c>
      <c r="X15" s="154">
        <f>'NSW Apr 2023'!AV9</f>
        <v>0</v>
      </c>
      <c r="Y15" s="154">
        <f>'NSW Apr 2023'!AW9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3069.4159090909088</v>
      </c>
      <c r="AC15" s="268">
        <f t="shared" si="1"/>
        <v>3069.4159090909088</v>
      </c>
      <c r="AD15" s="151">
        <f t="shared" si="2"/>
        <v>3376.3575000000001</v>
      </c>
      <c r="AE15" s="407">
        <f t="shared" si="2"/>
        <v>3376.3575000000001</v>
      </c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20" t="str">
        <f>'NSW Apr 2023'!D10</f>
        <v xml:space="preserve">ActewAGL Queanbeyan </v>
      </c>
      <c r="B16" s="130" t="str">
        <f>'NSW Apr 2023'!F10</f>
        <v>ActewAGL</v>
      </c>
      <c r="C16" s="83" t="str">
        <f>'NSW Apr 2023'!G10</f>
        <v>Business plan</v>
      </c>
      <c r="D16" s="136">
        <f>365*'NSW Apr 2023'!H10/100</f>
        <v>357.69999999999993</v>
      </c>
      <c r="E16" s="264">
        <f>IF('NSW Apr 2023'!AQ10=3,0.5,IF('NSW Apr 2023'!AQ10=2,0.33,0))</f>
        <v>0.5</v>
      </c>
      <c r="F16" s="264">
        <f t="shared" si="3"/>
        <v>0.5</v>
      </c>
      <c r="G16" s="136">
        <f>IF('NSW Apr 2023'!K10="",($C$5*E16/'NSW Apr 2023'!AQ10*'NSW Apr 2023'!W10/100)*'NSW Apr 2023'!AQ10,IF($C$5*E16/'NSW Apr 2023'!AQ10&gt;='NSW Apr 2023'!L10,('NSW Apr 2023'!L10*'NSW Apr 2023'!W10/100)*'NSW Apr 2023'!AQ10,($C$5*E16/'NSW Apr 2023'!AQ10*'NSW Apr 2023'!W10/100)*'NSW Apr 2023'!AQ10))</f>
        <v>218.71636363636364</v>
      </c>
      <c r="H16" s="136">
        <f>IF(AND('NSW Apr 2023'!L10&gt;0,'NSW Apr 2023'!M10&gt;0),IF($C$5*E16/'NSW Apr 2023'!AQ10&lt;'NSW Apr 2023'!L10,0,IF(($C$5*E16/'NSW Apr 2023'!AQ10-'NSW Apr 2023'!L10)&lt;=('NSW Apr 2023'!M10+'NSW Apr 2023'!L10),((($C$5*E16/'NSW Apr 2023'!AQ10-'NSW Apr 2023'!L10)*'NSW Apr 2023'!X10/100))*'NSW Apr 2023'!AQ10,((('NSW Apr 2023'!M10)*'NSW Apr 2023'!X10/100)*'NSW Apr 2023'!AQ10))),0)</f>
        <v>1146.8654545454544</v>
      </c>
      <c r="I16" s="136">
        <f>IF(AND('NSW Apr 2023'!M10&gt;0,'NSW Apr 2023'!N10&gt;0),IF($C$5*E16/'NSW Apr 2023'!AQ10&lt;('NSW Apr 2023'!L10+'NSW Apr 2023'!M10),0,IF(($C$5*E16/'NSW Apr 2023'!AQ10-'NSW Apr 2023'!L10+'NSW Apr 2023'!M10)&lt;=('NSW Apr 2023'!L10+'NSW Apr 2023'!M10+'NSW Apr 2023'!N10),((($C$5*E16/'NSW Apr 2023'!AQ10-('NSW Apr 2023'!L10+'NSW Apr 2023'!M10))*'NSW Apr 2023'!Y10/100))*'NSW Apr 2023'!AQ10,('NSW Apr 2023'!N10*'NSW Apr 2023'!Y10/100)* 'NSW Apr 2023'!AQ10)),0)</f>
        <v>0</v>
      </c>
      <c r="J16" s="136">
        <f>IF(AND('NSW Apr 2023'!N10&gt;0,'NSW Apr 2023'!O10&gt;0),IF($C$5*E16/'NSW Apr 2023'!AQ10&lt;('NSW Apr 2023'!L10+'NSW Apr 2023'!M10+'NSW Apr 2023'!N10),0,IF(($C$5*E16/'NSW Apr 2023'!AQ10-'NSW Apr 2023'!L10+'NSW Apr 2023'!M10+'NSW Apr 2023'!N10)&lt;=('NSW Apr 2023'!L10+'NSW Apr 2023'!M10+'NSW Apr 2023'!N10+'NSW Apr 2023'!O10),(($C$5*E16/'NSW Apr 2023'!AQ10-('NSW Apr 2023'!L10+'NSW Apr 2023'!M10+'NSW Apr 2023'!N10))*'NSW Apr 2023'!Z10/100)*'NSW Apr 2023'!AQ10,('NSW Apr 2023'!O10*'NSW Apr 2023'!Z10/100)*'NSW Apr 2023'!AQ10)),0)</f>
        <v>0</v>
      </c>
      <c r="K16" s="136">
        <f>IF(AND('NSW Apr 2023'!O10&gt;0,'NSW Apr 2023'!P10&gt;0),IF($C$5*E16/'NSW Apr 2023'!AQ10&lt;('NSW Apr 2023'!L10+'NSW Apr 2023'!M10+'NSW Apr 2023'!N10+'NSW Apr 2023'!O10),0,IF(($C$5*E16/'NSW Apr 2023'!AQ10-'NSW Apr 2023'!L10+'NSW Apr 2023'!M10+'NSW Apr 2023'!N10+'NSW Apr 2023'!O10)&lt;=('NSW Apr 2023'!L10+'NSW Apr 2023'!M10+'NSW Apr 2023'!N10+'NSW Apr 2023'!O10+'NSW Apr 2023'!P10),(($C$5*E16/'NSW Apr 2023'!AQ10-('NSW Apr 2023'!L10+'NSW Apr 2023'!M10+'NSW Apr 2023'!N10+'NSW Apr 2023'!O10))*'NSW Apr 2023'!AA10/100)*'NSW Apr 2023'!AQ10,('NSW Apr 2023'!P10*'NSW Apr 2023'!AA10/100)*'NSW Apr 2023'!AQ10)),0)</f>
        <v>0</v>
      </c>
      <c r="L16" s="136">
        <f>IF(AND('NSW Apr 2023'!P10&gt;0,'NSW Apr 2023'!O10&gt;0),IF(($C$5*E16/'NSW Apr 2023'!AQ10&lt;SUM('NSW Apr 2023'!L10:P10)),(0),($C$5*E16/'NSW Apr 2023'!AQ10-SUM('NSW Apr 2023'!L10:P10))*'NSW Apr 2023'!AB10/100)* 'NSW Apr 2023'!AQ10,IF(AND('NSW Apr 2023'!O10&gt;0,'NSW Apr 2023'!P10=""),IF(($C$5*E16/'NSW Apr 2023'!AQ10&lt; SUM('NSW Apr 2023'!L10:O10)),(0),($C$5*E16/'NSW Apr 2023'!AQ10-SUM('NSW Apr 2023'!L10:O10))*'NSW Apr 2023'!AA10/100)* 'NSW Apr 2023'!AQ10,IF(AND('NSW Apr 2023'!N10&gt;0,'NSW Apr 2023'!O10=""),IF(($C$5*E16/'NSW Apr 2023'!AQ10&lt; SUM('NSW Apr 2023'!L10:N10)),(0),($C$5*E16/'NSW Apr 2023'!AQ10-SUM('NSW Apr 2023'!L10:N10))*'NSW Apr 2023'!Z10/100)* 'NSW Apr 2023'!AQ10,IF(AND('NSW Apr 2023'!M10&gt;0,'NSW Apr 2023'!N10=""),IF(($C$5*E16/'NSW Apr 2023'!AQ10&lt;'NSW Apr 2023'!M10+'NSW Apr 2023'!L10),(0),(($C$5*E16/'NSW Apr 2023'!AQ10-('NSW Apr 2023'!M10+'NSW Apr 2023'!L10))*'NSW Apr 2023'!Y10/100))*'NSW Apr 2023'!AQ10,IF(AND('NSW Apr 2023'!L10&gt;0,'NSW Apr 2023'!M10=""&gt;0),IF(($C$5*E16/'NSW Apr 2023'!AQ10&lt;'NSW Apr 2023'!L10),(0),($C$5*E16/'NSW Apr 2023'!AQ10-'NSW Apr 2023'!L10)*'NSW Apr 2023'!X10/100)*'NSW Apr 2023'!AQ10,0)))))</f>
        <v>0</v>
      </c>
      <c r="M16" s="136">
        <f>IF('NSW Apr 2023'!K10="",($C$5*F16/'NSW Apr 2023'!AR10*'NSW Apr 2023'!AC10/100)*'NSW Apr 2023'!AR10,IF($C$5*F16/'NSW Apr 2023'!AR10&gt;='NSW Apr 2023'!L10,('NSW Apr 2023'!L10*'NSW Apr 2023'!AC10/100)*'NSW Apr 2023'!AR10,($C$5*F16/'NSW Apr 2023'!AR10*'NSW Apr 2023'!AC10/100)*'NSW Apr 2023'!AR10))</f>
        <v>218.71636363636364</v>
      </c>
      <c r="N16" s="136">
        <f>IF(AND('NSW Apr 2023'!L10&gt;0,'NSW Apr 2023'!M10&gt;0),IF($C$5*F16/'NSW Apr 2023'!AR10&lt;'NSW Apr 2023'!L10,0,IF(($C$5*F16/'NSW Apr 2023'!AR10-'NSW Apr 2023'!L10)&lt;=('NSW Apr 2023'!M10+'NSW Apr 2023'!L10),((($C$5*F16/'NSW Apr 2023'!AR10-'NSW Apr 2023'!L10)*'NSW Apr 2023'!AD10/100))*'NSW Apr 2023'!AR10,((('NSW Apr 2023'!M10)*'NSW Apr 2023'!AD10/100)*'NSW Apr 2023'!AR10))),0)</f>
        <v>1146.8654545454544</v>
      </c>
      <c r="O16" s="136">
        <f>IF(AND('NSW Apr 2023'!M10&gt;0,'NSW Apr 2023'!N10&gt;0),IF($C$5*F16/'NSW Apr 2023'!AR10&lt;('NSW Apr 2023'!L10+'NSW Apr 2023'!M10),0,IF(($C$5*F16/'NSW Apr 2023'!AR10-'NSW Apr 2023'!L10+'NSW Apr 2023'!M10)&lt;=('NSW Apr 2023'!L10+'NSW Apr 2023'!M10+'NSW Apr 2023'!N10),((($C$5*F16/'NSW Apr 2023'!AR10-('NSW Apr 2023'!L10+'NSW Apr 2023'!M10))*'NSW Apr 2023'!AE10/100))*'NSW Apr 2023'!AR10,('NSW Apr 2023'!N10*'NSW Apr 2023'!AE10/100)*'NSW Apr 2023'!AR10)),0)</f>
        <v>0</v>
      </c>
      <c r="P16" s="136">
        <f>IF(AND('NSW Apr 2023'!N10&gt;0,'NSW Apr 2023'!O10&gt;0),IF($C$5*F16/'NSW Apr 2023'!AR10&lt;('NSW Apr 2023'!L10+'NSW Apr 2023'!M10+'NSW Apr 2023'!N10),0,IF(($C$5*F16/'NSW Apr 2023'!AR10-'NSW Apr 2023'!L10+'NSW Apr 2023'!M10+'NSW Apr 2023'!N10)&lt;=('NSW Apr 2023'!L10+'NSW Apr 2023'!M10+'NSW Apr 2023'!N10+'NSW Apr 2023'!O10),(($C$5*F16/'NSW Apr 2023'!AR10-('NSW Apr 2023'!L10+'NSW Apr 2023'!M10+'NSW Apr 2023'!N10))*'NSW Apr 2023'!AF10/100)*'NSW Apr 2023'!AR10,('NSW Apr 2023'!O10*'NSW Apr 2023'!AF10/100)*'NSW Apr 2023'!AR10)),0)</f>
        <v>0</v>
      </c>
      <c r="Q16" s="136">
        <f>IF(AND('NSW Apr 2023'!P10&gt;0,'NSW Apr 2023'!P10&gt;0),IF($C$5*F16/'NSW Apr 2023'!AR10&lt;('NSW Apr 2023'!L10+'NSW Apr 2023'!M10+'NSW Apr 2023'!N10+'NSW Apr 2023'!O10),0,IF(($C$5*F16/'NSW Apr 2023'!AR10-'NSW Apr 2023'!L10+'NSW Apr 2023'!M10+'NSW Apr 2023'!N10+'NSW Apr 2023'!O10)&lt;=('NSW Apr 2023'!L10+'NSW Apr 2023'!M10+'NSW Apr 2023'!N10+'NSW Apr 2023'!O10+'NSW Apr 2023'!P10),(($C$5*F16/'NSW Apr 2023'!AR10-('NSW Apr 2023'!L10+'NSW Apr 2023'!M10+'NSW Apr 2023'!N10+'NSW Apr 2023'!O10))*'NSW Apr 2023'!AG10/100)*'NSW Apr 2023'!AR10,('NSW Apr 2023'!P10*'NSW Apr 2023'!AG10/100)*'NSW Apr 2023'!AR10)),0)</f>
        <v>0</v>
      </c>
      <c r="R16" s="136">
        <f>IF(AND('NSW Apr 2023'!P10&gt;0,'NSW Apr 2023'!O10&gt;0),IF(($C$5*F16/'NSW Apr 2023'!AR10&lt;SUM('NSW Apr 2023'!L10:P10)),(0),($C$5*F16/'NSW Apr 2023'!AR10-SUM('NSW Apr 2023'!L10:P10))*'NSW Apr 2023'!AB10/100)* 'NSW Apr 2023'!AR10,IF(AND('NSW Apr 2023'!O10&gt;0,'NSW Apr 2023'!P10=""),IF(($C$5*F16/'NSW Apr 2023'!AR10&lt; SUM('NSW Apr 2023'!L10:O10)),(0),($C$5*F16/'NSW Apr 2023'!AR10-SUM('NSW Apr 2023'!L10:O10))*'NSW Apr 2023'!AG10/100)* 'NSW Apr 2023'!AR10,IF(AND('NSW Apr 2023'!N10&gt;0,'NSW Apr 2023'!O10=""),IF(($C$5*F16/'NSW Apr 2023'!AR10&lt; SUM('NSW Apr 2023'!L10:N10)),(0),($C$5*F16/'NSW Apr 2023'!AR10-SUM('NSW Apr 2023'!L10:N10))*'NSW Apr 2023'!AF10/100)* 'NSW Apr 2023'!AR10,IF(AND('NSW Apr 2023'!M10&gt;0,'NSW Apr 2023'!N10=""),IF(($C$5*F16/'NSW Apr 2023'!AR10&lt;'NSW Apr 2023'!M10+'NSW Apr 2023'!L10),(0),(($C$5*F16/'NSW Apr 2023'!AR10-('NSW Apr 2023'!M10+'NSW Apr 2023'!L10))*'NSW Apr 2023'!AE10/100))*'NSW Apr 2023'!AR10,IF(AND('NSW Apr 2023'!L10&gt;0,'NSW Apr 2023'!M10=""&gt;0),IF(($C$5*F16/'NSW Apr 2023'!AR10&lt;'NSW Apr 2023'!L10),(0),($C$5*F16/'NSW Apr 2023'!AR10-'NSW Apr 2023'!L10)*'NSW Apr 2023'!AD10/100)*'NSW Apr 2023'!AR10,0)))))</f>
        <v>0</v>
      </c>
      <c r="S16" s="234">
        <f t="shared" si="4"/>
        <v>2731.1636363636362</v>
      </c>
      <c r="T16" s="243">
        <f t="shared" si="5"/>
        <v>3088.863636363636</v>
      </c>
      <c r="U16" s="132">
        <f t="shared" si="6"/>
        <v>3397.75</v>
      </c>
      <c r="V16" s="83">
        <f>'NSW Apr 2023'!AT10</f>
        <v>0</v>
      </c>
      <c r="W16" s="83">
        <f>'NSW Apr 2023'!AU10</f>
        <v>10</v>
      </c>
      <c r="X16" s="83">
        <f>'NSW Apr 2023'!AV10</f>
        <v>0</v>
      </c>
      <c r="Y16" s="83">
        <f>'NSW Apr 2023'!AW10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2815.7472727272725</v>
      </c>
      <c r="AC16" s="243">
        <f t="shared" si="1"/>
        <v>2815.7472727272725</v>
      </c>
      <c r="AD16" s="132">
        <f t="shared" si="2"/>
        <v>3097.3220000000001</v>
      </c>
      <c r="AE16" s="406">
        <f t="shared" si="2"/>
        <v>3097.3220000000001</v>
      </c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20"/>
      <c r="B17" s="130" t="str">
        <f>'NSW Apr 2023'!F11</f>
        <v>EnergyAustralia</v>
      </c>
      <c r="C17" s="83" t="str">
        <f>'NSW Apr 2023'!G11</f>
        <v>Business Balance Plan</v>
      </c>
      <c r="D17" s="136">
        <f>365*'NSW Apr 2023'!H11/100</f>
        <v>300.46136363636361</v>
      </c>
      <c r="E17" s="264">
        <f>IF('NSW Apr 2023'!AQ11=3,0.5,IF('NSW Apr 2023'!AQ11=2,0.33,0))</f>
        <v>0.5</v>
      </c>
      <c r="F17" s="264">
        <f t="shared" si="3"/>
        <v>0.5</v>
      </c>
      <c r="G17" s="136">
        <f>IF('NSW Apr 2023'!K11="",($C$5*E17/'NSW Apr 2023'!AQ11*'NSW Apr 2023'!W11/100)*'NSW Apr 2023'!AQ11,IF($C$5*E17/'NSW Apr 2023'!AQ11&gt;='NSW Apr 2023'!L11,('NSW Apr 2023'!L11*'NSW Apr 2023'!W11/100)*'NSW Apr 2023'!AQ11,($C$5*E17/'NSW Apr 2023'!AQ11*'NSW Apr 2023'!W11/100)*'NSW Apr 2023'!AQ11))</f>
        <v>228.64319999999995</v>
      </c>
      <c r="H17" s="136">
        <f>IF(AND('NSW Apr 2023'!L11&gt;0,'NSW Apr 2023'!M11&gt;0),IF($C$5*E17/'NSW Apr 2023'!AQ11&lt;'NSW Apr 2023'!L11,0,IF(($C$5*E17/'NSW Apr 2023'!AQ11-'NSW Apr 2023'!L11)&lt;=('NSW Apr 2023'!M11+'NSW Apr 2023'!L11),((($C$5*E17/'NSW Apr 2023'!AQ11-'NSW Apr 2023'!L11)*'NSW Apr 2023'!X11/100))*'NSW Apr 2023'!AQ11,((('NSW Apr 2023'!M11)*'NSW Apr 2023'!X11/100)*'NSW Apr 2023'!AQ11))),0)</f>
        <v>1219.9869818181819</v>
      </c>
      <c r="I17" s="136">
        <f>IF(AND('NSW Apr 2023'!M11&gt;0,'NSW Apr 2023'!N11&gt;0),IF($C$5*E17/'NSW Apr 2023'!AQ11&lt;('NSW Apr 2023'!L11+'NSW Apr 2023'!M11),0,IF(($C$5*E17/'NSW Apr 2023'!AQ11-'NSW Apr 2023'!L11+'NSW Apr 2023'!M11)&lt;=('NSW Apr 2023'!L11+'NSW Apr 2023'!M11+'NSW Apr 2023'!N11),((($C$5*E17/'NSW Apr 2023'!AQ11-('NSW Apr 2023'!L11+'NSW Apr 2023'!M11))*'NSW Apr 2023'!Y11/100))*'NSW Apr 2023'!AQ11,('NSW Apr 2023'!N11*'NSW Apr 2023'!Y11/100)* 'NSW Apr 2023'!AQ11)),0)</f>
        <v>0</v>
      </c>
      <c r="J17" s="136">
        <f>IF(AND('NSW Apr 2023'!N11&gt;0,'NSW Apr 2023'!O11&gt;0),IF($C$5*E17/'NSW Apr 2023'!AQ11&lt;('NSW Apr 2023'!L11+'NSW Apr 2023'!M11+'NSW Apr 2023'!N11),0,IF(($C$5*E17/'NSW Apr 2023'!AQ11-'NSW Apr 2023'!L11+'NSW Apr 2023'!M11+'NSW Apr 2023'!N11)&lt;=('NSW Apr 2023'!L11+'NSW Apr 2023'!M11+'NSW Apr 2023'!N11+'NSW Apr 2023'!O11),(($C$5*E17/'NSW Apr 2023'!AQ11-('NSW Apr 2023'!L11+'NSW Apr 2023'!M11+'NSW Apr 2023'!N11))*'NSW Apr 2023'!Z11/100)*'NSW Apr 2023'!AQ11,('NSW Apr 2023'!O11*'NSW Apr 2023'!Z11/100)*'NSW Apr 2023'!AQ11)),0)</f>
        <v>0</v>
      </c>
      <c r="K17" s="136">
        <f>IF(AND('NSW Apr 2023'!O11&gt;0,'NSW Apr 2023'!P11&gt;0),IF($C$5*E17/'NSW Apr 2023'!AQ11&lt;('NSW Apr 2023'!L11+'NSW Apr 2023'!M11+'NSW Apr 2023'!N11+'NSW Apr 2023'!O11),0,IF(($C$5*E17/'NSW Apr 2023'!AQ11-'NSW Apr 2023'!L11+'NSW Apr 2023'!M11+'NSW Apr 2023'!N11+'NSW Apr 2023'!O11)&lt;=('NSW Apr 2023'!L11+'NSW Apr 2023'!M11+'NSW Apr 2023'!N11+'NSW Apr 2023'!O11+'NSW Apr 2023'!P11),(($C$5*E17/'NSW Apr 2023'!AQ11-('NSW Apr 2023'!L11+'NSW Apr 2023'!M11+'NSW Apr 2023'!N11+'NSW Apr 2023'!O11))*'NSW Apr 2023'!AA11/100)*'NSW Apr 2023'!AQ11,('NSW Apr 2023'!P11*'NSW Apr 2023'!AA11/100)*'NSW Apr 2023'!AQ11)),0)</f>
        <v>0</v>
      </c>
      <c r="L17" s="136">
        <f>IF(AND('NSW Apr 2023'!P11&gt;0,'NSW Apr 2023'!O11&gt;0),IF(($C$5*E17/'NSW Apr 2023'!AQ11&lt;SUM('NSW Apr 2023'!L11:P11)),(0),($C$5*E17/'NSW Apr 2023'!AQ11-SUM('NSW Apr 2023'!L11:P11))*'NSW Apr 2023'!AB11/100)* 'NSW Apr 2023'!AQ11,IF(AND('NSW Apr 2023'!O11&gt;0,'NSW Apr 2023'!P11=""),IF(($C$5*E17/'NSW Apr 2023'!AQ11&lt; SUM('NSW Apr 2023'!L11:O11)),(0),($C$5*E17/'NSW Apr 2023'!AQ11-SUM('NSW Apr 2023'!L11:O11))*'NSW Apr 2023'!AA11/100)* 'NSW Apr 2023'!AQ11,IF(AND('NSW Apr 2023'!N11&gt;0,'NSW Apr 2023'!O11=""),IF(($C$5*E17/'NSW Apr 2023'!AQ11&lt; SUM('NSW Apr 2023'!L11:N11)),(0),($C$5*E17/'NSW Apr 2023'!AQ11-SUM('NSW Apr 2023'!L11:N11))*'NSW Apr 2023'!Z11/100)* 'NSW Apr 2023'!AQ11,IF(AND('NSW Apr 2023'!M11&gt;0,'NSW Apr 2023'!N11=""),IF(($C$5*E17/'NSW Apr 2023'!AQ11&lt;'NSW Apr 2023'!M11+'NSW Apr 2023'!L11),(0),(($C$5*E17/'NSW Apr 2023'!AQ11-('NSW Apr 2023'!M11+'NSW Apr 2023'!L11))*'NSW Apr 2023'!Y11/100))*'NSW Apr 2023'!AQ11,IF(AND('NSW Apr 2023'!L11&gt;0,'NSW Apr 2023'!M11=""&gt;0),IF(($C$5*E17/'NSW Apr 2023'!AQ11&lt;'NSW Apr 2023'!L11),(0),($C$5*E17/'NSW Apr 2023'!AQ11-'NSW Apr 2023'!L11)*'NSW Apr 2023'!X11/100)*'NSW Apr 2023'!AQ11,0)))))</f>
        <v>0</v>
      </c>
      <c r="M17" s="136">
        <f>IF('NSW Apr 2023'!K11="",($C$5*F17/'NSW Apr 2023'!AR11*'NSW Apr 2023'!AC11/100)*'NSW Apr 2023'!AR11,IF($C$5*F17/'NSW Apr 2023'!AR11&gt;='NSW Apr 2023'!L11,('NSW Apr 2023'!L11*'NSW Apr 2023'!AC11/100)*'NSW Apr 2023'!AR11,($C$5*F17/'NSW Apr 2023'!AR11*'NSW Apr 2023'!AC11/100)*'NSW Apr 2023'!AR11))</f>
        <v>228.64319999999995</v>
      </c>
      <c r="N17" s="136">
        <f>IF(AND('NSW Apr 2023'!L11&gt;0,'NSW Apr 2023'!M11&gt;0),IF($C$5*F17/'NSW Apr 2023'!AR11&lt;'NSW Apr 2023'!L11,0,IF(($C$5*F17/'NSW Apr 2023'!AR11-'NSW Apr 2023'!L11)&lt;=('NSW Apr 2023'!M11+'NSW Apr 2023'!L11),((($C$5*F17/'NSW Apr 2023'!AR11-'NSW Apr 2023'!L11)*'NSW Apr 2023'!AD11/100))*'NSW Apr 2023'!AR11,((('NSW Apr 2023'!M11)*'NSW Apr 2023'!AD11/100)*'NSW Apr 2023'!AR11))),0)</f>
        <v>1219.9869818181819</v>
      </c>
      <c r="O17" s="136">
        <f>IF(AND('NSW Apr 2023'!M11&gt;0,'NSW Apr 2023'!N11&gt;0),IF($C$5*F17/'NSW Apr 2023'!AR11&lt;('NSW Apr 2023'!L11+'NSW Apr 2023'!M11),0,IF(($C$5*F17/'NSW Apr 2023'!AR11-'NSW Apr 2023'!L11+'NSW Apr 2023'!M11)&lt;=('NSW Apr 2023'!L11+'NSW Apr 2023'!M11+'NSW Apr 2023'!N11),((($C$5*F17/'NSW Apr 2023'!AR11-('NSW Apr 2023'!L11+'NSW Apr 2023'!M11))*'NSW Apr 2023'!AE11/100))*'NSW Apr 2023'!AR11,('NSW Apr 2023'!N11*'NSW Apr 2023'!AE11/100)*'NSW Apr 2023'!AR11)),0)</f>
        <v>0</v>
      </c>
      <c r="P17" s="136">
        <f>IF(AND('NSW Apr 2023'!N11&gt;0,'NSW Apr 2023'!O11&gt;0),IF($C$5*F17/'NSW Apr 2023'!AR11&lt;('NSW Apr 2023'!L11+'NSW Apr 2023'!M11+'NSW Apr 2023'!N11),0,IF(($C$5*F17/'NSW Apr 2023'!AR11-'NSW Apr 2023'!L11+'NSW Apr 2023'!M11+'NSW Apr 2023'!N11)&lt;=('NSW Apr 2023'!L11+'NSW Apr 2023'!M11+'NSW Apr 2023'!N11+'NSW Apr 2023'!O11),(($C$5*F17/'NSW Apr 2023'!AR11-('NSW Apr 2023'!L11+'NSW Apr 2023'!M11+'NSW Apr 2023'!N11))*'NSW Apr 2023'!AF11/100)*'NSW Apr 2023'!AR11,('NSW Apr 2023'!O11*'NSW Apr 2023'!AF11/100)*'NSW Apr 2023'!AR11)),0)</f>
        <v>0</v>
      </c>
      <c r="Q17" s="136">
        <f>IF(AND('NSW Apr 2023'!P11&gt;0,'NSW Apr 2023'!P11&gt;0),IF($C$5*F17/'NSW Apr 2023'!AR11&lt;('NSW Apr 2023'!L11+'NSW Apr 2023'!M11+'NSW Apr 2023'!N11+'NSW Apr 2023'!O11),0,IF(($C$5*F17/'NSW Apr 2023'!AR11-'NSW Apr 2023'!L11+'NSW Apr 2023'!M11+'NSW Apr 2023'!N11+'NSW Apr 2023'!O11)&lt;=('NSW Apr 2023'!L11+'NSW Apr 2023'!M11+'NSW Apr 2023'!N11+'NSW Apr 2023'!O11+'NSW Apr 2023'!P11),(($C$5*F17/'NSW Apr 2023'!AR11-('NSW Apr 2023'!L11+'NSW Apr 2023'!M11+'NSW Apr 2023'!N11+'NSW Apr 2023'!O11))*'NSW Apr 2023'!AG11/100)*'NSW Apr 2023'!AR11,('NSW Apr 2023'!P11*'NSW Apr 2023'!AG11/100)*'NSW Apr 2023'!AR11)),0)</f>
        <v>0</v>
      </c>
      <c r="R17" s="136">
        <f>IF(AND('NSW Apr 2023'!P11&gt;0,'NSW Apr 2023'!O11&gt;0),IF(($C$5*F17/'NSW Apr 2023'!AR11&lt;SUM('NSW Apr 2023'!L11:P11)),(0),($C$5*F17/'NSW Apr 2023'!AR11-SUM('NSW Apr 2023'!L11:P11))*'NSW Apr 2023'!AB11/100)* 'NSW Apr 2023'!AR11,IF(AND('NSW Apr 2023'!O11&gt;0,'NSW Apr 2023'!P11=""),IF(($C$5*F17/'NSW Apr 2023'!AR11&lt; SUM('NSW Apr 2023'!L11:O11)),(0),($C$5*F17/'NSW Apr 2023'!AR11-SUM('NSW Apr 2023'!L11:O11))*'NSW Apr 2023'!AG11/100)* 'NSW Apr 2023'!AR11,IF(AND('NSW Apr 2023'!N11&gt;0,'NSW Apr 2023'!O11=""),IF(($C$5*F17/'NSW Apr 2023'!AR11&lt; SUM('NSW Apr 2023'!L11:N11)),(0),($C$5*F17/'NSW Apr 2023'!AR11-SUM('NSW Apr 2023'!L11:N11))*'NSW Apr 2023'!AF11/100)* 'NSW Apr 2023'!AR11,IF(AND('NSW Apr 2023'!M11&gt;0,'NSW Apr 2023'!N11=""),IF(($C$5*F17/'NSW Apr 2023'!AR11&lt;'NSW Apr 2023'!M11+'NSW Apr 2023'!L11),(0),(($C$5*F17/'NSW Apr 2023'!AR11-('NSW Apr 2023'!M11+'NSW Apr 2023'!L11))*'NSW Apr 2023'!AE11/100))*'NSW Apr 2023'!AR11,IF(AND('NSW Apr 2023'!L11&gt;0,'NSW Apr 2023'!M11=""&gt;0),IF(($C$5*F17/'NSW Apr 2023'!AR11&lt;'NSW Apr 2023'!L11),(0),($C$5*F17/'NSW Apr 2023'!AR11-'NSW Apr 2023'!L11)*'NSW Apr 2023'!AD11/100)*'NSW Apr 2023'!AR11,0)))))</f>
        <v>0</v>
      </c>
      <c r="S17" s="234">
        <f t="shared" si="4"/>
        <v>2897.2603636363638</v>
      </c>
      <c r="T17" s="243">
        <f t="shared" si="5"/>
        <v>3197.7217272727275</v>
      </c>
      <c r="U17" s="132">
        <f t="shared" si="6"/>
        <v>3517.4939000000004</v>
      </c>
      <c r="V17" s="83">
        <f>'NSW Apr 2023'!AT11</f>
        <v>5</v>
      </c>
      <c r="W17" s="83">
        <f>'NSW Apr 2023'!AU11</f>
        <v>0</v>
      </c>
      <c r="X17" s="83">
        <f>'NSW Apr 2023'!AV11</f>
        <v>0</v>
      </c>
      <c r="Y17" s="83">
        <f>'NSW Apr 2023'!AW11</f>
        <v>0</v>
      </c>
      <c r="Z17" s="243" t="str">
        <f t="shared" si="7"/>
        <v>Guaranteed off bill</v>
      </c>
      <c r="AA17" s="243" t="str">
        <f t="shared" si="8"/>
        <v>Exclusive</v>
      </c>
      <c r="AB17" s="243">
        <f t="shared" si="0"/>
        <v>3037.8356409090911</v>
      </c>
      <c r="AC17" s="243">
        <f t="shared" si="1"/>
        <v>3037.8356409090911</v>
      </c>
      <c r="AD17" s="132">
        <f t="shared" si="2"/>
        <v>3341.6192050000004</v>
      </c>
      <c r="AE17" s="406">
        <f t="shared" si="2"/>
        <v>3341.6192050000004</v>
      </c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20"/>
      <c r="B18" s="130" t="str">
        <f>'NSW Apr 2023'!F12</f>
        <v>Red Energy</v>
      </c>
      <c r="C18" s="83" t="str">
        <f>'NSW Apr 2023'!G12</f>
        <v xml:space="preserve">Business Saver </v>
      </c>
      <c r="D18" s="136">
        <f>365*'NSW Apr 2023'!H12/100</f>
        <v>266.3836363636363</v>
      </c>
      <c r="E18" s="264">
        <f>IF('NSW Apr 2023'!AQ12=3,0.5,IF('NSW Apr 2023'!AQ12=2,0.33,0))</f>
        <v>0.5</v>
      </c>
      <c r="F18" s="264">
        <f t="shared" ref="F18:F19" si="11">1-E18</f>
        <v>0.5</v>
      </c>
      <c r="G18" s="136">
        <f>IF('NSW Apr 2023'!K12="",($C$5*E18/'NSW Apr 2023'!AQ12*'NSW Apr 2023'!W12/100)*'NSW Apr 2023'!AQ12,IF($C$5*E18/'NSW Apr 2023'!AQ12&gt;='NSW Apr 2023'!L12,('NSW Apr 2023'!L12*'NSW Apr 2023'!W12/100)*'NSW Apr 2023'!AQ12,($C$5*E18/'NSW Apr 2023'!AQ12*'NSW Apr 2023'!W12/100)*'NSW Apr 2023'!AQ12))</f>
        <v>244.2109090909091</v>
      </c>
      <c r="H18" s="136">
        <f>IF(AND('NSW Apr 2023'!L12&gt;0,'NSW Apr 2023'!M12&gt;0),IF($C$5*E18/'NSW Apr 2023'!AQ12&lt;'NSW Apr 2023'!L12,0,IF(($C$5*E18/'NSW Apr 2023'!AQ12-'NSW Apr 2023'!L12)&lt;=('NSW Apr 2023'!M12+'NSW Apr 2023'!L12),((($C$5*E18/'NSW Apr 2023'!AQ12-'NSW Apr 2023'!L12)*'NSW Apr 2023'!X12/100))*'NSW Apr 2023'!AQ12,((('NSW Apr 2023'!M12)*'NSW Apr 2023'!X12/100)*'NSW Apr 2023'!AQ12))),0)</f>
        <v>1185.6109090909092</v>
      </c>
      <c r="I18" s="136">
        <f>IF(AND('NSW Apr 2023'!M12&gt;0,'NSW Apr 2023'!N12&gt;0),IF($C$5*E18/'NSW Apr 2023'!AQ12&lt;('NSW Apr 2023'!L12+'NSW Apr 2023'!M12),0,IF(($C$5*E18/'NSW Apr 2023'!AQ12-'NSW Apr 2023'!L12+'NSW Apr 2023'!M12)&lt;=('NSW Apr 2023'!L12+'NSW Apr 2023'!M12+'NSW Apr 2023'!N12),((($C$5*E18/'NSW Apr 2023'!AQ12-('NSW Apr 2023'!L12+'NSW Apr 2023'!M12))*'NSW Apr 2023'!Y12/100))*'NSW Apr 2023'!AQ12,('NSW Apr 2023'!N12*'NSW Apr 2023'!Y12/100)* 'NSW Apr 2023'!AQ12)),0)</f>
        <v>0</v>
      </c>
      <c r="J18" s="136">
        <f>IF(AND('NSW Apr 2023'!N12&gt;0,'NSW Apr 2023'!O12&gt;0),IF($C$5*E18/'NSW Apr 2023'!AQ12&lt;('NSW Apr 2023'!L12+'NSW Apr 2023'!M12+'NSW Apr 2023'!N12),0,IF(($C$5*E18/'NSW Apr 2023'!AQ12-'NSW Apr 2023'!L12+'NSW Apr 2023'!M12+'NSW Apr 2023'!N12)&lt;=('NSW Apr 2023'!L12+'NSW Apr 2023'!M12+'NSW Apr 2023'!N12+'NSW Apr 2023'!O12),(($C$5*E18/'NSW Apr 2023'!AQ12-('NSW Apr 2023'!L12+'NSW Apr 2023'!M12+'NSW Apr 2023'!N12))*'NSW Apr 2023'!Z12/100)*'NSW Apr 2023'!AQ12,('NSW Apr 2023'!O12*'NSW Apr 2023'!Z12/100)*'NSW Apr 2023'!AQ12)),0)</f>
        <v>0</v>
      </c>
      <c r="K18" s="136">
        <f>IF(AND('NSW Apr 2023'!O12&gt;0,'NSW Apr 2023'!P12&gt;0),IF($C$5*E18/'NSW Apr 2023'!AQ12&lt;('NSW Apr 2023'!L12+'NSW Apr 2023'!M12+'NSW Apr 2023'!N12+'NSW Apr 2023'!O12),0,IF(($C$5*E18/'NSW Apr 2023'!AQ12-'NSW Apr 2023'!L12+'NSW Apr 2023'!M12+'NSW Apr 2023'!N12+'NSW Apr 2023'!O12)&lt;=('NSW Apr 2023'!L12+'NSW Apr 2023'!M12+'NSW Apr 2023'!N12+'NSW Apr 2023'!O12+'NSW Apr 2023'!P12),(($C$5*E18/'NSW Apr 2023'!AQ12-('NSW Apr 2023'!L12+'NSW Apr 2023'!M12+'NSW Apr 2023'!N12+'NSW Apr 2023'!O12))*'NSW Apr 2023'!AA12/100)*'NSW Apr 2023'!AQ12,('NSW Apr 2023'!P12*'NSW Apr 2023'!AA12/100)*'NSW Apr 2023'!AQ12)),0)</f>
        <v>0</v>
      </c>
      <c r="L18" s="136">
        <f>IF(AND('NSW Apr 2023'!P12&gt;0,'NSW Apr 2023'!O12&gt;0),IF(($C$5*E18/'NSW Apr 2023'!AQ12&lt;SUM('NSW Apr 2023'!L12:P12)),(0),($C$5*E18/'NSW Apr 2023'!AQ12-SUM('NSW Apr 2023'!L12:P12))*'NSW Apr 2023'!AB12/100)* 'NSW Apr 2023'!AQ12,IF(AND('NSW Apr 2023'!O12&gt;0,'NSW Apr 2023'!P12=""),IF(($C$5*E18/'NSW Apr 2023'!AQ12&lt; SUM('NSW Apr 2023'!L12:O12)),(0),($C$5*E18/'NSW Apr 2023'!AQ12-SUM('NSW Apr 2023'!L12:O12))*'NSW Apr 2023'!AA12/100)* 'NSW Apr 2023'!AQ12,IF(AND('NSW Apr 2023'!N12&gt;0,'NSW Apr 2023'!O12=""),IF(($C$5*E18/'NSW Apr 2023'!AQ12&lt; SUM('NSW Apr 2023'!L12:N12)),(0),($C$5*E18/'NSW Apr 2023'!AQ12-SUM('NSW Apr 2023'!L12:N12))*'NSW Apr 2023'!Z12/100)* 'NSW Apr 2023'!AQ12,IF(AND('NSW Apr 2023'!M12&gt;0,'NSW Apr 2023'!N12=""),IF(($C$5*E18/'NSW Apr 2023'!AQ12&lt;'NSW Apr 2023'!M12+'NSW Apr 2023'!L12),(0),(($C$5*E18/'NSW Apr 2023'!AQ12-('NSW Apr 2023'!M12+'NSW Apr 2023'!L12))*'NSW Apr 2023'!Y12/100))*'NSW Apr 2023'!AQ12,IF(AND('NSW Apr 2023'!L12&gt;0,'NSW Apr 2023'!M12=""&gt;0),IF(($C$5*E18/'NSW Apr 2023'!AQ12&lt;'NSW Apr 2023'!L12),(0),($C$5*E18/'NSW Apr 2023'!AQ12-'NSW Apr 2023'!L12)*'NSW Apr 2023'!X12/100)*'NSW Apr 2023'!AQ12,0)))))</f>
        <v>0</v>
      </c>
      <c r="M18" s="136">
        <f>IF('NSW Apr 2023'!K12="",($C$5*F18/'NSW Apr 2023'!AR12*'NSW Apr 2023'!AC12/100)*'NSW Apr 2023'!AR12,IF($C$5*F18/'NSW Apr 2023'!AR12&gt;='NSW Apr 2023'!L12,('NSW Apr 2023'!L12*'NSW Apr 2023'!AC12/100)*'NSW Apr 2023'!AR12,($C$5*F18/'NSW Apr 2023'!AR12*'NSW Apr 2023'!AC12/100)*'NSW Apr 2023'!AR12))</f>
        <v>244.2109090909091</v>
      </c>
      <c r="N18" s="136">
        <f>IF(AND('NSW Apr 2023'!L12&gt;0,'NSW Apr 2023'!M12&gt;0),IF($C$5*F18/'NSW Apr 2023'!AR12&lt;'NSW Apr 2023'!L12,0,IF(($C$5*F18/'NSW Apr 2023'!AR12-'NSW Apr 2023'!L12)&lt;=('NSW Apr 2023'!M12+'NSW Apr 2023'!L12),((($C$5*F18/'NSW Apr 2023'!AR12-'NSW Apr 2023'!L12)*'NSW Apr 2023'!AD12/100))*'NSW Apr 2023'!AR12,((('NSW Apr 2023'!M12)*'NSW Apr 2023'!AD12/100)*'NSW Apr 2023'!AR12))),0)</f>
        <v>1185.6109090909092</v>
      </c>
      <c r="O18" s="136">
        <f>IF(AND('NSW Apr 2023'!M12&gt;0,'NSW Apr 2023'!N12&gt;0),IF($C$5*F18/'NSW Apr 2023'!AR12&lt;('NSW Apr 2023'!L12+'NSW Apr 2023'!M12),0,IF(($C$5*F18/'NSW Apr 2023'!AR12-'NSW Apr 2023'!L12+'NSW Apr 2023'!M12)&lt;=('NSW Apr 2023'!L12+'NSW Apr 2023'!M12+'NSW Apr 2023'!N12),((($C$5*F18/'NSW Apr 2023'!AR12-('NSW Apr 2023'!L12+'NSW Apr 2023'!M12))*'NSW Apr 2023'!AE12/100))*'NSW Apr 2023'!AR12,('NSW Apr 2023'!N12*'NSW Apr 2023'!AE12/100)*'NSW Apr 2023'!AR12)),0)</f>
        <v>0</v>
      </c>
      <c r="P18" s="136">
        <f>IF(AND('NSW Apr 2023'!N12&gt;0,'NSW Apr 2023'!O12&gt;0),IF($C$5*F18/'NSW Apr 2023'!AR12&lt;('NSW Apr 2023'!L12+'NSW Apr 2023'!M12+'NSW Apr 2023'!N12),0,IF(($C$5*F18/'NSW Apr 2023'!AR12-'NSW Apr 2023'!L12+'NSW Apr 2023'!M12+'NSW Apr 2023'!N12)&lt;=('NSW Apr 2023'!L12+'NSW Apr 2023'!M12+'NSW Apr 2023'!N12+'NSW Apr 2023'!O12),(($C$5*F18/'NSW Apr 2023'!AR12-('NSW Apr 2023'!L12+'NSW Apr 2023'!M12+'NSW Apr 2023'!N12))*'NSW Apr 2023'!AF12/100)*'NSW Apr 2023'!AR12,('NSW Apr 2023'!O12*'NSW Apr 2023'!AF12/100)*'NSW Apr 2023'!AR12)),0)</f>
        <v>0</v>
      </c>
      <c r="Q18" s="136">
        <f>IF(AND('NSW Apr 2023'!P12&gt;0,'NSW Apr 2023'!P12&gt;0),IF($C$5*F18/'NSW Apr 2023'!AR12&lt;('NSW Apr 2023'!L12+'NSW Apr 2023'!M12+'NSW Apr 2023'!N12+'NSW Apr 2023'!O12),0,IF(($C$5*F18/'NSW Apr 2023'!AR12-'NSW Apr 2023'!L12+'NSW Apr 2023'!M12+'NSW Apr 2023'!N12+'NSW Apr 2023'!O12)&lt;=('NSW Apr 2023'!L12+'NSW Apr 2023'!M12+'NSW Apr 2023'!N12+'NSW Apr 2023'!O12+'NSW Apr 2023'!P12),(($C$5*F18/'NSW Apr 2023'!AR12-('NSW Apr 2023'!L12+'NSW Apr 2023'!M12+'NSW Apr 2023'!N12+'NSW Apr 2023'!O12))*'NSW Apr 2023'!AG12/100)*'NSW Apr 2023'!AR12,('NSW Apr 2023'!P12*'NSW Apr 2023'!AG12/100)*'NSW Apr 2023'!AR12)),0)</f>
        <v>0</v>
      </c>
      <c r="R18" s="136">
        <f>IF(AND('NSW Apr 2023'!P12&gt;0,'NSW Apr 2023'!O12&gt;0),IF(($C$5*F18/'NSW Apr 2023'!AR12&lt;SUM('NSW Apr 2023'!L12:P12)),(0),($C$5*F18/'NSW Apr 2023'!AR12-SUM('NSW Apr 2023'!L12:P12))*'NSW Apr 2023'!AB12/100)* 'NSW Apr 2023'!AR12,IF(AND('NSW Apr 2023'!O12&gt;0,'NSW Apr 2023'!P12=""),IF(($C$5*F18/'NSW Apr 2023'!AR12&lt; SUM('NSW Apr 2023'!L12:O12)),(0),($C$5*F18/'NSW Apr 2023'!AR12-SUM('NSW Apr 2023'!L12:O12))*'NSW Apr 2023'!AG12/100)* 'NSW Apr 2023'!AR12,IF(AND('NSW Apr 2023'!N12&gt;0,'NSW Apr 2023'!O12=""),IF(($C$5*F18/'NSW Apr 2023'!AR12&lt; SUM('NSW Apr 2023'!L12:N12)),(0),($C$5*F18/'NSW Apr 2023'!AR12-SUM('NSW Apr 2023'!L12:N12))*'NSW Apr 2023'!AF12/100)* 'NSW Apr 2023'!AR12,IF(AND('NSW Apr 2023'!M12&gt;0,'NSW Apr 2023'!N12=""),IF(($C$5*F18/'NSW Apr 2023'!AR12&lt;'NSW Apr 2023'!M12+'NSW Apr 2023'!L12),(0),(($C$5*F18/'NSW Apr 2023'!AR12-('NSW Apr 2023'!M12+'NSW Apr 2023'!L12))*'NSW Apr 2023'!AE12/100))*'NSW Apr 2023'!AR12,IF(AND('NSW Apr 2023'!L12&gt;0,'NSW Apr 2023'!M12=""&gt;0),IF(($C$5*F18/'NSW Apr 2023'!AR12&lt;'NSW Apr 2023'!L12),(0),($C$5*F18/'NSW Apr 2023'!AR12-'NSW Apr 2023'!L12)*'NSW Apr 2023'!AD12/100)*'NSW Apr 2023'!AR12,0)))))</f>
        <v>0</v>
      </c>
      <c r="S18" s="234">
        <f t="shared" ref="S18:S19" si="12">SUM(G18:R18)</f>
        <v>2859.6436363636367</v>
      </c>
      <c r="T18" s="243">
        <f t="shared" ref="T18:T19" si="13">S18+D18</f>
        <v>3126.0272727272732</v>
      </c>
      <c r="U18" s="132">
        <f t="shared" ref="U18:U19" si="14">T18*1.1</f>
        <v>3438.6300000000006</v>
      </c>
      <c r="V18" s="83">
        <f>'NSW Apr 2023'!AT12</f>
        <v>0</v>
      </c>
      <c r="W18" s="83">
        <f>'NSW Apr 2023'!AU12</f>
        <v>0</v>
      </c>
      <c r="X18" s="83">
        <f>'NSW Apr 2023'!AV12</f>
        <v>0</v>
      </c>
      <c r="Y18" s="83">
        <f>'NSW Apr 2023'!AW12</f>
        <v>0</v>
      </c>
      <c r="Z18" s="243" t="str">
        <f t="shared" ref="Z18:Z19" si="15">IF(SUM(V18:Y18)=0,"No discount",IF(V18&gt;0,"Guaranteed off bill",IF(W18&gt;0,"Guaranteed off usage",IF(X18&gt;0,"Pay-on-time off bill","Pay-on-time off usage"))))</f>
        <v>No discount</v>
      </c>
      <c r="AA18" s="243" t="str">
        <f t="shared" ref="AA18:AA19" si="16">IF(OR(B18="Origin Energy",B18="Red Energy",B18="Powershop"),"Inclusive","Exclusive")</f>
        <v>Inclusive</v>
      </c>
      <c r="AB18" s="243">
        <f t="shared" ref="AB18:AB19" si="17">IF(AND(Z18="Guaranteed off bill",AA18="Inclusive"),((T18*1.1)-((T18*1.1)*V18/100))/1.1,IF(AND(Z18="Guaranteed off usage",AA18="Inclusive"),((T18*1.1)-((S18*1.1)*W18/100))/1.1,IF(AND(Z18="Guaranteed off bill",AA18="Exclusive"),T18-(T18*V18/100),IF(AND(Z18="Guaranteed off usage",AA18="Exclusive"),T18-(S18*W18/100),IF(AA18="Inclusive",((T18*1.1))/1.1,T18)))))</f>
        <v>3126.0272727272732</v>
      </c>
      <c r="AC18" s="243">
        <f t="shared" ref="AC18:AC19" si="18">IF(AND(Z18="Pay-on-time off bill",AA18="Inclusive"),((AB18*1.1)-((AB18*1.1)*X18/100))/1.1,IF(AND(Z18="Pay-on-time off usage",AA18="Inclusive"),((AB18*1.1)-((S18*1.1)*Y18/100))/1.1,IF(AND(Z18="Pay-on-time off bill",AA18="Exclusive"),AB18-(AB18*X18/100),IF(AND(Z18="Pay-on-time off usage",AA18="Exclusive"),AB18-(S18*Y18/100),IF(AA18="Inclusive",((AB18*1.1))/1.1,AB18)))))</f>
        <v>3126.0272727272732</v>
      </c>
      <c r="AD18" s="132">
        <f t="shared" ref="AD18:AD19" si="19">AB18*1.1</f>
        <v>3438.6300000000006</v>
      </c>
      <c r="AE18" s="406">
        <f t="shared" ref="AE18:AE19" si="20">AC18*1.1</f>
        <v>3438.6300000000006</v>
      </c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22"/>
      <c r="B19" s="150" t="str">
        <f>'NSW Apr 2023'!F13</f>
        <v>Origin Energy</v>
      </c>
      <c r="C19" s="154" t="str">
        <f>'NSW Apr 2023'!G13</f>
        <v>Business Basic</v>
      </c>
      <c r="D19" s="155">
        <f>365*'NSW Apr 2023'!H13/100</f>
        <v>494.47545454545457</v>
      </c>
      <c r="E19" s="265">
        <f>IF('NSW Apr 2023'!AQ13=3,0.5,IF('NSW Apr 2023'!AQ13=2,0.33,0))</f>
        <v>0.5</v>
      </c>
      <c r="F19" s="265">
        <f t="shared" si="11"/>
        <v>0.5</v>
      </c>
      <c r="G19" s="155">
        <f>IF('NSW Apr 2023'!K13="",($C$5*E19/'NSW Apr 2023'!AQ13*'NSW Apr 2023'!W13/100)*'NSW Apr 2023'!AQ13,IF($C$5*E19/'NSW Apr 2023'!AQ13&gt;='NSW Apr 2023'!L13,('NSW Apr 2023'!L13*'NSW Apr 2023'!W13/100)*'NSW Apr 2023'!AQ13,($C$5*E19/'NSW Apr 2023'!AQ13*'NSW Apr 2023'!W13/100)*'NSW Apr 2023'!AQ13))</f>
        <v>562.22181818181821</v>
      </c>
      <c r="H19" s="155">
        <f>IF(AND('NSW Apr 2023'!L13&gt;0,'NSW Apr 2023'!M13&gt;0),IF($C$5*E19/'NSW Apr 2023'!AQ13&lt;'NSW Apr 2023'!L13,0,IF(($C$5*E19/'NSW Apr 2023'!AQ13-'NSW Apr 2023'!L13)&lt;=('NSW Apr 2023'!M13+'NSW Apr 2023'!L13),((($C$5*E19/'NSW Apr 2023'!AQ13-'NSW Apr 2023'!L13)*'NSW Apr 2023'!X13/100))*'NSW Apr 2023'!AQ13,((('NSW Apr 2023'!M13)*'NSW Apr 2023'!X13/100)*'NSW Apr 2023'!AQ13))),0)</f>
        <v>1239.8072727272729</v>
      </c>
      <c r="I19" s="155">
        <f>IF(AND('NSW Apr 2023'!M13&gt;0,'NSW Apr 2023'!N13&gt;0),IF($C$5*E19/'NSW Apr 2023'!AQ13&lt;('NSW Apr 2023'!L13+'NSW Apr 2023'!M13),0,IF(($C$5*E19/'NSW Apr 2023'!AQ13-'NSW Apr 2023'!L13+'NSW Apr 2023'!M13)&lt;=('NSW Apr 2023'!L13+'NSW Apr 2023'!M13+'NSW Apr 2023'!N13),((($C$5*E19/'NSW Apr 2023'!AQ13-('NSW Apr 2023'!L13+'NSW Apr 2023'!M13))*'NSW Apr 2023'!Y13/100))*'NSW Apr 2023'!AQ13,('NSW Apr 2023'!N13*'NSW Apr 2023'!Y13/100)* 'NSW Apr 2023'!AQ13)),0)</f>
        <v>0</v>
      </c>
      <c r="J19" s="155">
        <f>IF(AND('NSW Apr 2023'!N13&gt;0,'NSW Apr 2023'!O13&gt;0),IF($C$5*E19/'NSW Apr 2023'!AQ13&lt;('NSW Apr 2023'!L13+'NSW Apr 2023'!M13+'NSW Apr 2023'!N13),0,IF(($C$5*E19/'NSW Apr 2023'!AQ13-'NSW Apr 2023'!L13+'NSW Apr 2023'!M13+'NSW Apr 2023'!N13)&lt;=('NSW Apr 2023'!L13+'NSW Apr 2023'!M13+'NSW Apr 2023'!N13+'NSW Apr 2023'!O13),(($C$5*E19/'NSW Apr 2023'!AQ13-('NSW Apr 2023'!L13+'NSW Apr 2023'!M13+'NSW Apr 2023'!N13))*'NSW Apr 2023'!Z13/100)*'NSW Apr 2023'!AQ13,('NSW Apr 2023'!O13*'NSW Apr 2023'!Z13/100)*'NSW Apr 2023'!AQ13)),0)</f>
        <v>0</v>
      </c>
      <c r="K19" s="155">
        <f>IF(AND('NSW Apr 2023'!O13&gt;0,'NSW Apr 2023'!P13&gt;0),IF($C$5*E19/'NSW Apr 2023'!AQ13&lt;('NSW Apr 2023'!L13+'NSW Apr 2023'!M13+'NSW Apr 2023'!N13+'NSW Apr 2023'!O13),0,IF(($C$5*E19/'NSW Apr 2023'!AQ13-'NSW Apr 2023'!L13+'NSW Apr 2023'!M13+'NSW Apr 2023'!N13+'NSW Apr 2023'!O13)&lt;=('NSW Apr 2023'!L13+'NSW Apr 2023'!M13+'NSW Apr 2023'!N13+'NSW Apr 2023'!O13+'NSW Apr 2023'!P13),(($C$5*E19/'NSW Apr 2023'!AQ13-('NSW Apr 2023'!L13+'NSW Apr 2023'!M13+'NSW Apr 2023'!N13+'NSW Apr 2023'!O13))*'NSW Apr 2023'!AA13/100)*'NSW Apr 2023'!AQ13,('NSW Apr 2023'!P13*'NSW Apr 2023'!AA13/100)*'NSW Apr 2023'!AQ13)),0)</f>
        <v>0</v>
      </c>
      <c r="L19" s="155">
        <f>IF(AND('NSW Apr 2023'!P13&gt;0,'NSW Apr 2023'!O13&gt;0),IF(($C$5*E19/'NSW Apr 2023'!AQ13&lt;SUM('NSW Apr 2023'!L13:P13)),(0),($C$5*E19/'NSW Apr 2023'!AQ13-SUM('NSW Apr 2023'!L13:P13))*'NSW Apr 2023'!AB13/100)* 'NSW Apr 2023'!AQ13,IF(AND('NSW Apr 2023'!O13&gt;0,'NSW Apr 2023'!P13=""),IF(($C$5*E19/'NSW Apr 2023'!AQ13&lt; SUM('NSW Apr 2023'!L13:O13)),(0),($C$5*E19/'NSW Apr 2023'!AQ13-SUM('NSW Apr 2023'!L13:O13))*'NSW Apr 2023'!AA13/100)* 'NSW Apr 2023'!AQ13,IF(AND('NSW Apr 2023'!N13&gt;0,'NSW Apr 2023'!O13=""),IF(($C$5*E19/'NSW Apr 2023'!AQ13&lt; SUM('NSW Apr 2023'!L13:N13)),(0),($C$5*E19/'NSW Apr 2023'!AQ13-SUM('NSW Apr 2023'!L13:N13))*'NSW Apr 2023'!Z13/100)* 'NSW Apr 2023'!AQ13,IF(AND('NSW Apr 2023'!M13&gt;0,'NSW Apr 2023'!N13=""),IF(($C$5*E19/'NSW Apr 2023'!AQ13&lt;'NSW Apr 2023'!M13+'NSW Apr 2023'!L13),(0),(($C$5*E19/'NSW Apr 2023'!AQ13-('NSW Apr 2023'!M13+'NSW Apr 2023'!L13))*'NSW Apr 2023'!Y13/100))*'NSW Apr 2023'!AQ13,IF(AND('NSW Apr 2023'!L13&gt;0,'NSW Apr 2023'!M13=""&gt;0),IF(($C$5*E19/'NSW Apr 2023'!AQ13&lt;'NSW Apr 2023'!L13),(0),($C$5*E19/'NSW Apr 2023'!AQ13-'NSW Apr 2023'!L13)*'NSW Apr 2023'!X13/100)*'NSW Apr 2023'!AQ13,0)))))</f>
        <v>0</v>
      </c>
      <c r="M19" s="155">
        <f>IF('NSW Apr 2023'!K13="",($C$5*F19/'NSW Apr 2023'!AR13*'NSW Apr 2023'!AC13/100)*'NSW Apr 2023'!AR13,IF($C$5*F19/'NSW Apr 2023'!AR13&gt;='NSW Apr 2023'!L13,('NSW Apr 2023'!L13*'NSW Apr 2023'!AC13/100)*'NSW Apr 2023'!AR13,($C$5*F19/'NSW Apr 2023'!AR13*'NSW Apr 2023'!AC13/100)*'NSW Apr 2023'!AR13))</f>
        <v>562.22181818181821</v>
      </c>
      <c r="N19" s="155">
        <f>IF(AND('NSW Apr 2023'!L13&gt;0,'NSW Apr 2023'!M13&gt;0),IF($C$5*F19/'NSW Apr 2023'!AR13&lt;'NSW Apr 2023'!L13,0,IF(($C$5*F19/'NSW Apr 2023'!AR13-'NSW Apr 2023'!L13)&lt;=('NSW Apr 2023'!M13+'NSW Apr 2023'!L13),((($C$5*F19/'NSW Apr 2023'!AR13-'NSW Apr 2023'!L13)*'NSW Apr 2023'!AD13/100))*'NSW Apr 2023'!AR13,((('NSW Apr 2023'!M13)*'NSW Apr 2023'!AD13/100)*'NSW Apr 2023'!AR13))),0)</f>
        <v>1239.8072727272729</v>
      </c>
      <c r="O19" s="155">
        <f>IF(AND('NSW Apr 2023'!M13&gt;0,'NSW Apr 2023'!N13&gt;0),IF($C$5*F19/'NSW Apr 2023'!AR13&lt;('NSW Apr 2023'!L13+'NSW Apr 2023'!M13),0,IF(($C$5*F19/'NSW Apr 2023'!AR13-'NSW Apr 2023'!L13+'NSW Apr 2023'!M13)&lt;=('NSW Apr 2023'!L13+'NSW Apr 2023'!M13+'NSW Apr 2023'!N13),((($C$5*F19/'NSW Apr 2023'!AR13-('NSW Apr 2023'!L13+'NSW Apr 2023'!M13))*'NSW Apr 2023'!AE13/100))*'NSW Apr 2023'!AR13,('NSW Apr 2023'!N13*'NSW Apr 2023'!AE13/100)*'NSW Apr 2023'!AR13)),0)</f>
        <v>0</v>
      </c>
      <c r="P19" s="155">
        <f>IF(AND('NSW Apr 2023'!N13&gt;0,'NSW Apr 2023'!O13&gt;0),IF($C$5*F19/'NSW Apr 2023'!AR13&lt;('NSW Apr 2023'!L13+'NSW Apr 2023'!M13+'NSW Apr 2023'!N13),0,IF(($C$5*F19/'NSW Apr 2023'!AR13-'NSW Apr 2023'!L13+'NSW Apr 2023'!M13+'NSW Apr 2023'!N13)&lt;=('NSW Apr 2023'!L13+'NSW Apr 2023'!M13+'NSW Apr 2023'!N13+'NSW Apr 2023'!O13),(($C$5*F19/'NSW Apr 2023'!AR13-('NSW Apr 2023'!L13+'NSW Apr 2023'!M13+'NSW Apr 2023'!N13))*'NSW Apr 2023'!AF13/100)*'NSW Apr 2023'!AR13,('NSW Apr 2023'!O13*'NSW Apr 2023'!AF13/100)*'NSW Apr 2023'!AR13)),0)</f>
        <v>0</v>
      </c>
      <c r="Q19" s="155">
        <f>IF(AND('NSW Apr 2023'!P13&gt;0,'NSW Apr 2023'!P13&gt;0),IF($C$5*F19/'NSW Apr 2023'!AR13&lt;('NSW Apr 2023'!L13+'NSW Apr 2023'!M13+'NSW Apr 2023'!N13+'NSW Apr 2023'!O13),0,IF(($C$5*F19/'NSW Apr 2023'!AR13-'NSW Apr 2023'!L13+'NSW Apr 2023'!M13+'NSW Apr 2023'!N13+'NSW Apr 2023'!O13)&lt;=('NSW Apr 2023'!L13+'NSW Apr 2023'!M13+'NSW Apr 2023'!N13+'NSW Apr 2023'!O13+'NSW Apr 2023'!P13),(($C$5*F19/'NSW Apr 2023'!AR13-('NSW Apr 2023'!L13+'NSW Apr 2023'!M13+'NSW Apr 2023'!N13+'NSW Apr 2023'!O13))*'NSW Apr 2023'!AG13/100)*'NSW Apr 2023'!AR13,('NSW Apr 2023'!P13*'NSW Apr 2023'!AG13/100)*'NSW Apr 2023'!AR13)),0)</f>
        <v>0</v>
      </c>
      <c r="R19" s="155">
        <f>IF(AND('NSW Apr 2023'!P13&gt;0,'NSW Apr 2023'!O13&gt;0),IF(($C$5*F19/'NSW Apr 2023'!AR13&lt;SUM('NSW Apr 2023'!L13:P13)),(0),($C$5*F19/'NSW Apr 2023'!AR13-SUM('NSW Apr 2023'!L13:P13))*'NSW Apr 2023'!AB13/100)* 'NSW Apr 2023'!AR13,IF(AND('NSW Apr 2023'!O13&gt;0,'NSW Apr 2023'!P13=""),IF(($C$5*F19/'NSW Apr 2023'!AR13&lt; SUM('NSW Apr 2023'!L13:O13)),(0),($C$5*F19/'NSW Apr 2023'!AR13-SUM('NSW Apr 2023'!L13:O13))*'NSW Apr 2023'!AG13/100)* 'NSW Apr 2023'!AR13,IF(AND('NSW Apr 2023'!N13&gt;0,'NSW Apr 2023'!O13=""),IF(($C$5*F19/'NSW Apr 2023'!AR13&lt; SUM('NSW Apr 2023'!L13:N13)),(0),($C$5*F19/'NSW Apr 2023'!AR13-SUM('NSW Apr 2023'!L13:N13))*'NSW Apr 2023'!AF13/100)* 'NSW Apr 2023'!AR13,IF(AND('NSW Apr 2023'!M13&gt;0,'NSW Apr 2023'!N13=""),IF(($C$5*F19/'NSW Apr 2023'!AR13&lt;'NSW Apr 2023'!M13+'NSW Apr 2023'!L13),(0),(($C$5*F19/'NSW Apr 2023'!AR13-('NSW Apr 2023'!M13+'NSW Apr 2023'!L13))*'NSW Apr 2023'!AE13/100))*'NSW Apr 2023'!AR13,IF(AND('NSW Apr 2023'!L13&gt;0,'NSW Apr 2023'!M13=""&gt;0),IF(($C$5*F19/'NSW Apr 2023'!AR13&lt;'NSW Apr 2023'!L13),(0),($C$5*F19/'NSW Apr 2023'!AR13-'NSW Apr 2023'!L13)*'NSW Apr 2023'!AD13/100)*'NSW Apr 2023'!AR13,0)))))</f>
        <v>0</v>
      </c>
      <c r="S19" s="273">
        <f t="shared" si="12"/>
        <v>3604.0581818181822</v>
      </c>
      <c r="T19" s="268">
        <f t="shared" si="13"/>
        <v>4098.533636363637</v>
      </c>
      <c r="U19" s="151">
        <f t="shared" si="14"/>
        <v>4508.3870000000015</v>
      </c>
      <c r="V19" s="154">
        <f>'NSW Apr 2023'!AT13</f>
        <v>0</v>
      </c>
      <c r="W19" s="154">
        <f>'NSW Apr 2023'!AU13</f>
        <v>0</v>
      </c>
      <c r="X19" s="154">
        <f>'NSW Apr 2023'!AV13</f>
        <v>0</v>
      </c>
      <c r="Y19" s="154">
        <f>'NSW Apr 2023'!AW13</f>
        <v>0</v>
      </c>
      <c r="Z19" s="268" t="str">
        <f t="shared" si="15"/>
        <v>No discount</v>
      </c>
      <c r="AA19" s="268" t="str">
        <f t="shared" si="16"/>
        <v>Inclusive</v>
      </c>
      <c r="AB19" s="268">
        <f t="shared" si="17"/>
        <v>4098.533636363637</v>
      </c>
      <c r="AC19" s="268">
        <f t="shared" si="18"/>
        <v>4098.533636363637</v>
      </c>
      <c r="AD19" s="151">
        <f t="shared" si="19"/>
        <v>4508.3870000000015</v>
      </c>
      <c r="AE19" s="407">
        <f t="shared" si="20"/>
        <v>4508.3870000000015</v>
      </c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Apr 2023'!D14</f>
        <v>ActewAGL Shoalhaven</v>
      </c>
      <c r="B20" s="150" t="str">
        <f>'NSW Apr 2023'!F14</f>
        <v>ActewAGL</v>
      </c>
      <c r="C20" s="154" t="str">
        <f>'NSW Apr 2023'!G14</f>
        <v>Standard plan</v>
      </c>
      <c r="D20" s="155">
        <f>365*'NSW Apr 2023'!H14/100</f>
        <v>383.24999999999994</v>
      </c>
      <c r="E20" s="265">
        <f>IF('NSW Apr 2023'!AQ14=3,0.5,IF('NSW Apr 2023'!AQ14=2,0.33,0))</f>
        <v>0.5</v>
      </c>
      <c r="F20" s="265">
        <f t="shared" si="3"/>
        <v>0.5</v>
      </c>
      <c r="G20" s="155">
        <f>IF('NSW Apr 2023'!K14="",($C$5*E20/'NSW Apr 2023'!AQ14*'NSW Apr 2023'!W14/100)*'NSW Apr 2023'!AQ14,IF($C$5*E20/'NSW Apr 2023'!AQ14&gt;='NSW Apr 2023'!L14,('NSW Apr 2023'!L14*'NSW Apr 2023'!W14/100)*'NSW Apr 2023'!AQ14,($C$5*E20/'NSW Apr 2023'!AQ14*'NSW Apr 2023'!W14/100)*'NSW Apr 2023'!AQ14))</f>
        <v>1531.818181818182</v>
      </c>
      <c r="H20" s="155">
        <f>IF(AND('NSW Apr 2023'!L14&gt;0,'NSW Apr 2023'!M14&gt;0),IF($C$5*E20/'NSW Apr 2023'!AQ14&lt;'NSW Apr 2023'!L14,0,IF(($C$5*E20/'NSW Apr 2023'!AQ14-'NSW Apr 2023'!L14)&lt;=('NSW Apr 2023'!M14+'NSW Apr 2023'!L14),((($C$5*E20/'NSW Apr 2023'!AQ14-'NSW Apr 2023'!L14)*'NSW Apr 2023'!X14/100))*'NSW Apr 2023'!AQ14,((('NSW Apr 2023'!M14)*'NSW Apr 2023'!X14/100)*'NSW Apr 2023'!AQ14))),0)</f>
        <v>0</v>
      </c>
      <c r="I20" s="155">
        <f>IF(AND('NSW Apr 2023'!M14&gt;0,'NSW Apr 2023'!N14&gt;0),IF($C$5*E20/'NSW Apr 2023'!AQ14&lt;('NSW Apr 2023'!L14+'NSW Apr 2023'!M14),0,IF(($C$5*E20/'NSW Apr 2023'!AQ14-'NSW Apr 2023'!L14+'NSW Apr 2023'!M14)&lt;=('NSW Apr 2023'!L14+'NSW Apr 2023'!M14+'NSW Apr 2023'!N14),((($C$5*E20/'NSW Apr 2023'!AQ14-('NSW Apr 2023'!L14+'NSW Apr 2023'!M14))*'NSW Apr 2023'!Y14/100))*'NSW Apr 2023'!AQ14,('NSW Apr 2023'!N14*'NSW Apr 2023'!Y14/100)* 'NSW Apr 2023'!AQ14)),0)</f>
        <v>0</v>
      </c>
      <c r="J20" s="155">
        <f>IF(AND('NSW Apr 2023'!N14&gt;0,'NSW Apr 2023'!O14&gt;0),IF($C$5*E20/'NSW Apr 2023'!AQ14&lt;('NSW Apr 2023'!L14+'NSW Apr 2023'!M14+'NSW Apr 2023'!N14),0,IF(($C$5*E20/'NSW Apr 2023'!AQ14-'NSW Apr 2023'!L14+'NSW Apr 2023'!M14+'NSW Apr 2023'!N14)&lt;=('NSW Apr 2023'!L14+'NSW Apr 2023'!M14+'NSW Apr 2023'!N14+'NSW Apr 2023'!O14),(($C$5*E20/'NSW Apr 2023'!AQ14-('NSW Apr 2023'!L14+'NSW Apr 2023'!M14+'NSW Apr 2023'!N14))*'NSW Apr 2023'!Z14/100)*'NSW Apr 2023'!AQ14,('NSW Apr 2023'!O14*'NSW Apr 2023'!Z14/100)*'NSW Apr 2023'!AQ14)),0)</f>
        <v>0</v>
      </c>
      <c r="K20" s="155">
        <f>IF(AND('NSW Apr 2023'!O14&gt;0,'NSW Apr 2023'!P14&gt;0),IF($C$5*E20/'NSW Apr 2023'!AQ14&lt;('NSW Apr 2023'!L14+'NSW Apr 2023'!M14+'NSW Apr 2023'!N14+'NSW Apr 2023'!O14),0,IF(($C$5*E20/'NSW Apr 2023'!AQ14-'NSW Apr 2023'!L14+'NSW Apr 2023'!M14+'NSW Apr 2023'!N14+'NSW Apr 2023'!O14)&lt;=('NSW Apr 2023'!L14+'NSW Apr 2023'!M14+'NSW Apr 2023'!N14+'NSW Apr 2023'!O14+'NSW Apr 2023'!P14),(($C$5*E20/'NSW Apr 2023'!AQ14-('NSW Apr 2023'!L14+'NSW Apr 2023'!M14+'NSW Apr 2023'!N14+'NSW Apr 2023'!O14))*'NSW Apr 2023'!AA14/100)*'NSW Apr 2023'!AQ14,('NSW Apr 2023'!P14*'NSW Apr 2023'!AA14/100)*'NSW Apr 2023'!AQ14)),0)</f>
        <v>0</v>
      </c>
      <c r="L20" s="155">
        <f>IF(AND('NSW Apr 2023'!P14&gt;0,'NSW Apr 2023'!O14&gt;0),IF(($C$5*E20/'NSW Apr 2023'!AQ14&lt;SUM('NSW Apr 2023'!L14:P14)),(0),($C$5*E20/'NSW Apr 2023'!AQ14-SUM('NSW Apr 2023'!L14:P14))*'NSW Apr 2023'!AB14/100)* 'NSW Apr 2023'!AQ14,IF(AND('NSW Apr 2023'!O14&gt;0,'NSW Apr 2023'!P14=""),IF(($C$5*E20/'NSW Apr 2023'!AQ14&lt; SUM('NSW Apr 2023'!L14:O14)),(0),($C$5*E20/'NSW Apr 2023'!AQ14-SUM('NSW Apr 2023'!L14:O14))*'NSW Apr 2023'!AA14/100)* 'NSW Apr 2023'!AQ14,IF(AND('NSW Apr 2023'!N14&gt;0,'NSW Apr 2023'!O14=""),IF(($C$5*E20/'NSW Apr 2023'!AQ14&lt; SUM('NSW Apr 2023'!L14:N14)),(0),($C$5*E20/'NSW Apr 2023'!AQ14-SUM('NSW Apr 2023'!L14:N14))*'NSW Apr 2023'!Z14/100)* 'NSW Apr 2023'!AQ14,IF(AND('NSW Apr 2023'!M14&gt;0,'NSW Apr 2023'!N14=""),IF(($C$5*E20/'NSW Apr 2023'!AQ14&lt;'NSW Apr 2023'!M14+'NSW Apr 2023'!L14),(0),(($C$5*E20/'NSW Apr 2023'!AQ14-('NSW Apr 2023'!M14+'NSW Apr 2023'!L14))*'NSW Apr 2023'!Y14/100))*'NSW Apr 2023'!AQ14,IF(AND('NSW Apr 2023'!L14&gt;0,'NSW Apr 2023'!M14=""&gt;0),IF(($C$5*E20/'NSW Apr 2023'!AQ14&lt;'NSW Apr 2023'!L14),(0),($C$5*E20/'NSW Apr 2023'!AQ14-'NSW Apr 2023'!L14)*'NSW Apr 2023'!X14/100)*'NSW Apr 2023'!AQ14,0)))))</f>
        <v>0</v>
      </c>
      <c r="M20" s="155">
        <f>IF('NSW Apr 2023'!K14="",($C$5*F20/'NSW Apr 2023'!AR14*'NSW Apr 2023'!AC14/100)*'NSW Apr 2023'!AR14,IF($C$5*F20/'NSW Apr 2023'!AR14&gt;='NSW Apr 2023'!L14,('NSW Apr 2023'!L14*'NSW Apr 2023'!AC14/100)*'NSW Apr 2023'!AR14,($C$5*F20/'NSW Apr 2023'!AR14*'NSW Apr 2023'!AC14/100)*'NSW Apr 2023'!AR14))</f>
        <v>1531.818181818182</v>
      </c>
      <c r="N20" s="155">
        <f>IF(AND('NSW Apr 2023'!L14&gt;0,'NSW Apr 2023'!M14&gt;0),IF($C$5*F20/'NSW Apr 2023'!AR14&lt;'NSW Apr 2023'!L14,0,IF(($C$5*F20/'NSW Apr 2023'!AR14-'NSW Apr 2023'!L14)&lt;=('NSW Apr 2023'!M14+'NSW Apr 2023'!L14),((($C$5*F20/'NSW Apr 2023'!AR14-'NSW Apr 2023'!L14)*'NSW Apr 2023'!AD14/100))*'NSW Apr 2023'!AR14,((('NSW Apr 2023'!M14)*'NSW Apr 2023'!AD14/100)*'NSW Apr 2023'!AR14))),0)</f>
        <v>0</v>
      </c>
      <c r="O20" s="155">
        <f>IF(AND('NSW Apr 2023'!M14&gt;0,'NSW Apr 2023'!N14&gt;0),IF($C$5*F20/'NSW Apr 2023'!AR14&lt;('NSW Apr 2023'!L14+'NSW Apr 2023'!M14),0,IF(($C$5*F20/'NSW Apr 2023'!AR14-'NSW Apr 2023'!L14+'NSW Apr 2023'!M14)&lt;=('NSW Apr 2023'!L14+'NSW Apr 2023'!M14+'NSW Apr 2023'!N14),((($C$5*F20/'NSW Apr 2023'!AR14-('NSW Apr 2023'!L14+'NSW Apr 2023'!M14))*'NSW Apr 2023'!AE14/100))*'NSW Apr 2023'!AR14,('NSW Apr 2023'!N14*'NSW Apr 2023'!AE14/100)*'NSW Apr 2023'!AR14)),0)</f>
        <v>0</v>
      </c>
      <c r="P20" s="155">
        <f>IF(AND('NSW Apr 2023'!N14&gt;0,'NSW Apr 2023'!O14&gt;0),IF($C$5*F20/'NSW Apr 2023'!AR14&lt;('NSW Apr 2023'!L14+'NSW Apr 2023'!M14+'NSW Apr 2023'!N14),0,IF(($C$5*F20/'NSW Apr 2023'!AR14-'NSW Apr 2023'!L14+'NSW Apr 2023'!M14+'NSW Apr 2023'!N14)&lt;=('NSW Apr 2023'!L14+'NSW Apr 2023'!M14+'NSW Apr 2023'!N14+'NSW Apr 2023'!O14),(($C$5*F20/'NSW Apr 2023'!AR14-('NSW Apr 2023'!L14+'NSW Apr 2023'!M14+'NSW Apr 2023'!N14))*'NSW Apr 2023'!AF14/100)*'NSW Apr 2023'!AR14,('NSW Apr 2023'!O14*'NSW Apr 2023'!AF14/100)*'NSW Apr 2023'!AR14)),0)</f>
        <v>0</v>
      </c>
      <c r="Q20" s="155">
        <f>IF(AND('NSW Apr 2023'!P14&gt;0,'NSW Apr 2023'!P14&gt;0),IF($C$5*F20/'NSW Apr 2023'!AR14&lt;('NSW Apr 2023'!L14+'NSW Apr 2023'!M14+'NSW Apr 2023'!N14+'NSW Apr 2023'!O14),0,IF(($C$5*F20/'NSW Apr 2023'!AR14-'NSW Apr 2023'!L14+'NSW Apr 2023'!M14+'NSW Apr 2023'!N14+'NSW Apr 2023'!O14)&lt;=('NSW Apr 2023'!L14+'NSW Apr 2023'!M14+'NSW Apr 2023'!N14+'NSW Apr 2023'!O14+'NSW Apr 2023'!P14),(($C$5*F20/'NSW Apr 2023'!AR14-('NSW Apr 2023'!L14+'NSW Apr 2023'!M14+'NSW Apr 2023'!N14+'NSW Apr 2023'!O14))*'NSW Apr 2023'!AG14/100)*'NSW Apr 2023'!AR14,('NSW Apr 2023'!P14*'NSW Apr 2023'!AG14/100)*'NSW Apr 2023'!AR14)),0)</f>
        <v>0</v>
      </c>
      <c r="R20" s="155">
        <f>IF(AND('NSW Apr 2023'!P14&gt;0,'NSW Apr 2023'!O14&gt;0),IF(($C$5*F20/'NSW Apr 2023'!AR14&lt;SUM('NSW Apr 2023'!L14:P14)),(0),($C$5*F20/'NSW Apr 2023'!AR14-SUM('NSW Apr 2023'!L14:P14))*'NSW Apr 2023'!AB14/100)* 'NSW Apr 2023'!AR14,IF(AND('NSW Apr 2023'!O14&gt;0,'NSW Apr 2023'!P14=""),IF(($C$5*F20/'NSW Apr 2023'!AR14&lt; SUM('NSW Apr 2023'!L14:O14)),(0),($C$5*F20/'NSW Apr 2023'!AR14-SUM('NSW Apr 2023'!L14:O14))*'NSW Apr 2023'!AG14/100)* 'NSW Apr 2023'!AR14,IF(AND('NSW Apr 2023'!N14&gt;0,'NSW Apr 2023'!O14=""),IF(($C$5*F20/'NSW Apr 2023'!AR14&lt; SUM('NSW Apr 2023'!L14:N14)),(0),($C$5*F20/'NSW Apr 2023'!AR14-SUM('NSW Apr 2023'!L14:N14))*'NSW Apr 2023'!AF14/100)* 'NSW Apr 2023'!AR14,IF(AND('NSW Apr 2023'!M14&gt;0,'NSW Apr 2023'!N14=""),IF(($C$5*F20/'NSW Apr 2023'!AR14&lt;'NSW Apr 2023'!M14+'NSW Apr 2023'!L14),(0),(($C$5*F20/'NSW Apr 2023'!AR14-('NSW Apr 2023'!M14+'NSW Apr 2023'!L14))*'NSW Apr 2023'!AE14/100))*'NSW Apr 2023'!AR14,IF(AND('NSW Apr 2023'!L14&gt;0,'NSW Apr 2023'!M14=""&gt;0),IF(($C$5*F20/'NSW Apr 2023'!AR14&lt;'NSW Apr 2023'!L14),(0),($C$5*F20/'NSW Apr 2023'!AR14-'NSW Apr 2023'!L14)*'NSW Apr 2023'!AD14/100)*'NSW Apr 2023'!AR14,0)))))</f>
        <v>0</v>
      </c>
      <c r="S20" s="273">
        <f t="shared" si="4"/>
        <v>3063.636363636364</v>
      </c>
      <c r="T20" s="268">
        <f t="shared" si="5"/>
        <v>3446.886363636364</v>
      </c>
      <c r="U20" s="151">
        <f t="shared" si="6"/>
        <v>3791.5750000000007</v>
      </c>
      <c r="V20" s="154">
        <f>'NSW Apr 2023'!AT14</f>
        <v>0</v>
      </c>
      <c r="W20" s="154">
        <f>'NSW Apr 2023'!AU14</f>
        <v>0</v>
      </c>
      <c r="X20" s="154">
        <f>'NSW Apr 2023'!AV14</f>
        <v>0</v>
      </c>
      <c r="Y20" s="154">
        <f>'NSW Apr 2023'!AW14</f>
        <v>0</v>
      </c>
      <c r="Z20" s="268" t="str">
        <f t="shared" si="7"/>
        <v>No discount</v>
      </c>
      <c r="AA20" s="268" t="str">
        <f t="shared" si="8"/>
        <v>Exclusive</v>
      </c>
      <c r="AB20" s="268">
        <f t="shared" si="0"/>
        <v>3446.886363636364</v>
      </c>
      <c r="AC20" s="268">
        <f t="shared" si="1"/>
        <v>3446.886363636364</v>
      </c>
      <c r="AD20" s="151">
        <f t="shared" si="2"/>
        <v>3791.5750000000007</v>
      </c>
      <c r="AE20" s="407">
        <f t="shared" si="2"/>
        <v>3791.5750000000007</v>
      </c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Apr 2023'!D15</f>
        <v>Capital Region</v>
      </c>
      <c r="B21" s="150" t="str">
        <f>'NSW Apr 2023'!F15</f>
        <v>ActewAGL</v>
      </c>
      <c r="C21" s="154" t="str">
        <f>'NSW Apr 2023'!G15</f>
        <v>Business plan</v>
      </c>
      <c r="D21" s="155">
        <f>365*'NSW Apr 2023'!H15/100</f>
        <v>288.35000000000002</v>
      </c>
      <c r="E21" s="265">
        <f>IF('NSW Apr 2023'!AQ15=3,0.5,IF('NSW Apr 2023'!AQ15=2,0.33,0))</f>
        <v>0.5</v>
      </c>
      <c r="F21" s="265">
        <f t="shared" si="3"/>
        <v>0.5</v>
      </c>
      <c r="G21" s="155">
        <f>IF('NSW Apr 2023'!K15="",($C$5*E21/'NSW Apr 2023'!AQ15*'NSW Apr 2023'!W15/100)*'NSW Apr 2023'!AQ15,IF($C$5*E21/'NSW Apr 2023'!AQ15&gt;='NSW Apr 2023'!L15,('NSW Apr 2023'!L15*'NSW Apr 2023'!W15/100)*'NSW Apr 2023'!AQ15,($C$5*E21/'NSW Apr 2023'!AQ15*'NSW Apr 2023'!W15/100)*'NSW Apr 2023'!AQ15))</f>
        <v>137.97300000000001</v>
      </c>
      <c r="H21" s="155">
        <f>IF(AND('NSW Apr 2023'!L15&gt;0,'NSW Apr 2023'!M15&gt;0),IF($C$5*E21/'NSW Apr 2023'!AQ15&lt;'NSW Apr 2023'!L15,0,IF(($C$5*E21/'NSW Apr 2023'!AQ15-'NSW Apr 2023'!L15)&lt;=('NSW Apr 2023'!M15+'NSW Apr 2023'!L15),((($C$5*E21/'NSW Apr 2023'!AQ15-'NSW Apr 2023'!L15)*'NSW Apr 2023'!X15/100))*'NSW Apr 2023'!AQ15,((('NSW Apr 2023'!M15)*'NSW Apr 2023'!X15/100)*'NSW Apr 2023'!AQ15))),0)</f>
        <v>91.391454545454536</v>
      </c>
      <c r="I21" s="155">
        <f>IF(AND('NSW Apr 2023'!M15&gt;0,'NSW Apr 2023'!N15&gt;0),IF($C$5*E21/'NSW Apr 2023'!AQ15&lt;('NSW Apr 2023'!L15+'NSW Apr 2023'!M15),0,IF(($C$5*E21/'NSW Apr 2023'!AQ15-'NSW Apr 2023'!L15+'NSW Apr 2023'!M15)&lt;=('NSW Apr 2023'!L15+'NSW Apr 2023'!M15+'NSW Apr 2023'!N15),((($C$5*E21/'NSW Apr 2023'!AQ15-('NSW Apr 2023'!L15+'NSW Apr 2023'!M15))*'NSW Apr 2023'!Y15/100))*'NSW Apr 2023'!AQ15,('NSW Apr 2023'!N15*'NSW Apr 2023'!Y15/100)* 'NSW Apr 2023'!AQ15)),0)</f>
        <v>220.31099999999995</v>
      </c>
      <c r="J21" s="155">
        <f>IF(AND('NSW Apr 2023'!N15&gt;0,'NSW Apr 2023'!O15&gt;0),IF($C$5*E21/'NSW Apr 2023'!AQ15&lt;('NSW Apr 2023'!L15+'NSW Apr 2023'!M15+'NSW Apr 2023'!N15),0,IF(($C$5*E21/'NSW Apr 2023'!AQ15-'NSW Apr 2023'!L15+'NSW Apr 2023'!M15+'NSW Apr 2023'!N15)&lt;=('NSW Apr 2023'!L15+'NSW Apr 2023'!M15+'NSW Apr 2023'!N15+'NSW Apr 2023'!O15),(($C$5*E21/'NSW Apr 2023'!AQ15-('NSW Apr 2023'!L15+'NSW Apr 2023'!M15+'NSW Apr 2023'!N15))*'NSW Apr 2023'!Z15/100)*'NSW Apr 2023'!AQ15,('NSW Apr 2023'!O15*'NSW Apr 2023'!Z15/100)*'NSW Apr 2023'!AQ15)),0)</f>
        <v>818.5977272727273</v>
      </c>
      <c r="K21" s="155">
        <f>IF(AND('NSW Apr 2023'!O15&gt;0,'NSW Apr 2023'!P15&gt;0),IF($C$5*E21/'NSW Apr 2023'!AQ15&lt;('NSW Apr 2023'!L15+'NSW Apr 2023'!M15+'NSW Apr 2023'!N15+'NSW Apr 2023'!O15),0,IF(($C$5*E21/'NSW Apr 2023'!AQ15-'NSW Apr 2023'!L15+'NSW Apr 2023'!M15+'NSW Apr 2023'!N15+'NSW Apr 2023'!O15)&lt;=('NSW Apr 2023'!L15+'NSW Apr 2023'!M15+'NSW Apr 2023'!N15+'NSW Apr 2023'!O15+'NSW Apr 2023'!P15),(($C$5*E21/'NSW Apr 2023'!AQ15-('NSW Apr 2023'!L15+'NSW Apr 2023'!M15+'NSW Apr 2023'!N15+'NSW Apr 2023'!O15))*'NSW Apr 2023'!AA15/100)*'NSW Apr 2023'!AQ15,('NSW Apr 2023'!P15*'NSW Apr 2023'!AA15/100)*'NSW Apr 2023'!AQ15)),0)</f>
        <v>0</v>
      </c>
      <c r="L21" s="155">
        <f>IF(AND('NSW Apr 2023'!P15&gt;0,'NSW Apr 2023'!O15&gt;0),IF(($C$5*E21/'NSW Apr 2023'!AQ15&lt;SUM('NSW Apr 2023'!L15:P15)),(0),($C$5*E21/'NSW Apr 2023'!AQ15-SUM('NSW Apr 2023'!L15:P15))*'NSW Apr 2023'!AB15/100)* 'NSW Apr 2023'!AQ15,IF(AND('NSW Apr 2023'!O15&gt;0,'NSW Apr 2023'!P15=""),IF(($C$5*E21/'NSW Apr 2023'!AQ15&lt; SUM('NSW Apr 2023'!L15:O15)),(0),($C$5*E21/'NSW Apr 2023'!AQ15-SUM('NSW Apr 2023'!L15:O15))*'NSW Apr 2023'!AA15/100)* 'NSW Apr 2023'!AQ15,IF(AND('NSW Apr 2023'!N15&gt;0,'NSW Apr 2023'!O15=""),IF(($C$5*E21/'NSW Apr 2023'!AQ15&lt; SUM('NSW Apr 2023'!L15:N15)),(0),($C$5*E21/'NSW Apr 2023'!AQ15-SUM('NSW Apr 2023'!L15:N15))*'NSW Apr 2023'!Z15/100)* 'NSW Apr 2023'!AQ15,IF(AND('NSW Apr 2023'!M15&gt;0,'NSW Apr 2023'!N15=""),IF(($C$5*E21/'NSW Apr 2023'!AQ15&lt;'NSW Apr 2023'!M15+'NSW Apr 2023'!L15),(0),(($C$5*E21/'NSW Apr 2023'!AQ15-('NSW Apr 2023'!M15+'NSW Apr 2023'!L15))*'NSW Apr 2023'!Y15/100))*'NSW Apr 2023'!AQ15,IF(AND('NSW Apr 2023'!L15&gt;0,'NSW Apr 2023'!M15=""&gt;0),IF(($C$5*E21/'NSW Apr 2023'!AQ15&lt;'NSW Apr 2023'!L15),(0),($C$5*E21/'NSW Apr 2023'!AQ15-'NSW Apr 2023'!L15)*'NSW Apr 2023'!X15/100)*'NSW Apr 2023'!AQ15,0)))))</f>
        <v>0</v>
      </c>
      <c r="M21" s="155">
        <f>IF('NSW Apr 2023'!K15="",($C$5*F21/'NSW Apr 2023'!AR15*'NSW Apr 2023'!AC15/100)*'NSW Apr 2023'!AR15,IF($C$5*F21/'NSW Apr 2023'!AR15&gt;='NSW Apr 2023'!L15,('NSW Apr 2023'!L15*'NSW Apr 2023'!AC15/100)*'NSW Apr 2023'!AR15,($C$5*F21/'NSW Apr 2023'!AR15*'NSW Apr 2023'!AC15/100)*'NSW Apr 2023'!AR15))</f>
        <v>137.97300000000001</v>
      </c>
      <c r="N21" s="155">
        <f>IF(AND('NSW Apr 2023'!L15&gt;0,'NSW Apr 2023'!M15&gt;0),IF($C$5*F21/'NSW Apr 2023'!AR15&lt;'NSW Apr 2023'!L15,0,IF(($C$5*F21/'NSW Apr 2023'!AR15-'NSW Apr 2023'!L15)&lt;=('NSW Apr 2023'!M15+'NSW Apr 2023'!L15),((($C$5*F21/'NSW Apr 2023'!AR15-'NSW Apr 2023'!L15)*'NSW Apr 2023'!AD15/100))*'NSW Apr 2023'!AR15,((('NSW Apr 2023'!M15)*'NSW Apr 2023'!AD15/100)*'NSW Apr 2023'!AR15))),0)</f>
        <v>91.391454545454536</v>
      </c>
      <c r="O21" s="155">
        <f>IF(AND('NSW Apr 2023'!M15&gt;0,'NSW Apr 2023'!N15&gt;0),IF($C$5*F21/'NSW Apr 2023'!AR15&lt;('NSW Apr 2023'!L15+'NSW Apr 2023'!M15),0,IF(($C$5*F21/'NSW Apr 2023'!AR15-'NSW Apr 2023'!L15+'NSW Apr 2023'!M15)&lt;=('NSW Apr 2023'!L15+'NSW Apr 2023'!M15+'NSW Apr 2023'!N15),((($C$5*F21/'NSW Apr 2023'!AR15-('NSW Apr 2023'!L15+'NSW Apr 2023'!M15))*'NSW Apr 2023'!AE15/100))*'NSW Apr 2023'!AR15,('NSW Apr 2023'!N15*'NSW Apr 2023'!AE15/100)*'NSW Apr 2023'!AR15)),0)</f>
        <v>220.31099999999995</v>
      </c>
      <c r="P21" s="155">
        <f>IF(AND('NSW Apr 2023'!N15&gt;0,'NSW Apr 2023'!O15&gt;0),IF($C$5*F21/'NSW Apr 2023'!AR15&lt;('NSW Apr 2023'!L15+'NSW Apr 2023'!M15+'NSW Apr 2023'!N15),0,IF(($C$5*F21/'NSW Apr 2023'!AR15-'NSW Apr 2023'!L15+'NSW Apr 2023'!M15+'NSW Apr 2023'!N15)&lt;=('NSW Apr 2023'!L15+'NSW Apr 2023'!M15+'NSW Apr 2023'!N15+'NSW Apr 2023'!O15),(($C$5*F21/'NSW Apr 2023'!AR15-('NSW Apr 2023'!L15+'NSW Apr 2023'!M15+'NSW Apr 2023'!N15))*'NSW Apr 2023'!AF15/100)*'NSW Apr 2023'!AR15,('NSW Apr 2023'!O15*'NSW Apr 2023'!AF15/100)*'NSW Apr 2023'!AR15)),0)</f>
        <v>818.5977272727273</v>
      </c>
      <c r="Q21" s="155">
        <f>IF(AND('NSW Apr 2023'!P15&gt;0,'NSW Apr 2023'!P15&gt;0),IF($C$5*F21/'NSW Apr 2023'!AR15&lt;('NSW Apr 2023'!L15+'NSW Apr 2023'!M15+'NSW Apr 2023'!N15+'NSW Apr 2023'!O15),0,IF(($C$5*F21/'NSW Apr 2023'!AR15-'NSW Apr 2023'!L15+'NSW Apr 2023'!M15+'NSW Apr 2023'!N15+'NSW Apr 2023'!O15)&lt;=('NSW Apr 2023'!L15+'NSW Apr 2023'!M15+'NSW Apr 2023'!N15+'NSW Apr 2023'!O15+'NSW Apr 2023'!P15),(($C$5*F21/'NSW Apr 2023'!AR15-('NSW Apr 2023'!L15+'NSW Apr 2023'!M15+'NSW Apr 2023'!N15+'NSW Apr 2023'!O15))*'NSW Apr 2023'!AG15/100)*'NSW Apr 2023'!AR15,('NSW Apr 2023'!P15*'NSW Apr 2023'!AG15/100)*'NSW Apr 2023'!AR15)),0)</f>
        <v>0</v>
      </c>
      <c r="R21" s="155">
        <f>IF(AND('NSW Apr 2023'!P15&gt;0,'NSW Apr 2023'!O15&gt;0),IF(($C$5*F21/'NSW Apr 2023'!AR15&lt;SUM('NSW Apr 2023'!L15:P15)),(0),($C$5*F21/'NSW Apr 2023'!AR15-SUM('NSW Apr 2023'!L15:P15))*'NSW Apr 2023'!AB15/100)* 'NSW Apr 2023'!AR15,IF(AND('NSW Apr 2023'!O15&gt;0,'NSW Apr 2023'!P15=""),IF(($C$5*F21/'NSW Apr 2023'!AR15&lt; SUM('NSW Apr 2023'!L15:O15)),(0),($C$5*F21/'NSW Apr 2023'!AR15-SUM('NSW Apr 2023'!L15:O15))*'NSW Apr 2023'!AG15/100)* 'NSW Apr 2023'!AR15,IF(AND('NSW Apr 2023'!N15&gt;0,'NSW Apr 2023'!O15=""),IF(($C$5*F21/'NSW Apr 2023'!AR15&lt; SUM('NSW Apr 2023'!L15:N15)),(0),($C$5*F21/'NSW Apr 2023'!AR15-SUM('NSW Apr 2023'!L15:N15))*'NSW Apr 2023'!AF15/100)* 'NSW Apr 2023'!AR15,IF(AND('NSW Apr 2023'!M15&gt;0,'NSW Apr 2023'!N15=""),IF(($C$5*F21/'NSW Apr 2023'!AR15&lt;'NSW Apr 2023'!M15+'NSW Apr 2023'!L15),(0),(($C$5*F21/'NSW Apr 2023'!AR15-('NSW Apr 2023'!M15+'NSW Apr 2023'!L15))*'NSW Apr 2023'!AE15/100))*'NSW Apr 2023'!AR15,IF(AND('NSW Apr 2023'!L15&gt;0,'NSW Apr 2023'!M15=""&gt;0),IF(($C$5*F21/'NSW Apr 2023'!AR15&lt;'NSW Apr 2023'!L15),(0),($C$5*F21/'NSW Apr 2023'!AR15-'NSW Apr 2023'!L15)*'NSW Apr 2023'!AD15/100)*'NSW Apr 2023'!AR15,0)))))</f>
        <v>0</v>
      </c>
      <c r="S21" s="273">
        <f t="shared" si="4"/>
        <v>2536.5463636363638</v>
      </c>
      <c r="T21" s="268">
        <f t="shared" si="5"/>
        <v>2824.8963636363637</v>
      </c>
      <c r="U21" s="151">
        <f t="shared" si="6"/>
        <v>3107.3860000000004</v>
      </c>
      <c r="V21" s="154">
        <f>'NSW Apr 2023'!AT15</f>
        <v>8</v>
      </c>
      <c r="W21" s="154">
        <f>'NSW Apr 2023'!AU15</f>
        <v>0</v>
      </c>
      <c r="X21" s="154">
        <f>'NSW Apr 2023'!AV15</f>
        <v>0</v>
      </c>
      <c r="Y21" s="154">
        <f>'NSW Apr 2023'!AW15</f>
        <v>0</v>
      </c>
      <c r="Z21" s="268" t="str">
        <f t="shared" si="7"/>
        <v>Guaranteed off bill</v>
      </c>
      <c r="AA21" s="268" t="str">
        <f t="shared" si="8"/>
        <v>Exclusive</v>
      </c>
      <c r="AB21" s="268">
        <f t="shared" si="0"/>
        <v>2598.9046545454548</v>
      </c>
      <c r="AC21" s="268">
        <f t="shared" si="1"/>
        <v>2598.9046545454548</v>
      </c>
      <c r="AD21" s="151">
        <f t="shared" si="2"/>
        <v>2858.7951200000007</v>
      </c>
      <c r="AE21" s="407">
        <f t="shared" si="2"/>
        <v>2858.7951200000007</v>
      </c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17" t="str">
        <f>'NSW Apr 2023'!D16</f>
        <v>Tamworth</v>
      </c>
      <c r="B22" s="130" t="str">
        <f>'NSW Apr 2023'!F16</f>
        <v>Origin Energy</v>
      </c>
      <c r="C22" s="83" t="str">
        <f>'NSW Apr 2023'!G16</f>
        <v>Business Go Variable</v>
      </c>
      <c r="D22" s="136">
        <f>365*'NSW Apr 2023'!H16/100</f>
        <v>322.62681818181818</v>
      </c>
      <c r="E22" s="264">
        <f>IF('NSW Apr 2023'!AQ16=3,0.5,IF('NSW Apr 2023'!AQ16=2,0.33,0))</f>
        <v>0.5</v>
      </c>
      <c r="F22" s="264">
        <f t="shared" si="3"/>
        <v>0.5</v>
      </c>
      <c r="G22" s="136">
        <f>IF('NSW Apr 2023'!K16="",($C$5*E22/'NSW Apr 2023'!AQ16*'NSW Apr 2023'!W16/100)*'NSW Apr 2023'!AQ16,IF($C$5*E22/'NSW Apr 2023'!AQ16&gt;='NSW Apr 2023'!L16,('NSW Apr 2023'!L16*'NSW Apr 2023'!W16/100)*'NSW Apr 2023'!AQ16,($C$5*E22/'NSW Apr 2023'!AQ16*'NSW Apr 2023'!W16/100)*'NSW Apr 2023'!AQ16))</f>
        <v>1963.6363636363635</v>
      </c>
      <c r="H22" s="136">
        <f>IF(AND('NSW Apr 2023'!L16&gt;0,'NSW Apr 2023'!M16&gt;0),IF($C$5*E22/'NSW Apr 2023'!AQ16&lt;'NSW Apr 2023'!L16,0,IF(($C$5*E22/'NSW Apr 2023'!AQ16-'NSW Apr 2023'!L16)&lt;=('NSW Apr 2023'!M16+'NSW Apr 2023'!L16),((($C$5*E22/'NSW Apr 2023'!AQ16-'NSW Apr 2023'!L16)*'NSW Apr 2023'!X16/100))*'NSW Apr 2023'!AQ16,((('NSW Apr 2023'!M16)*'NSW Apr 2023'!X16/100)*'NSW Apr 2023'!AQ16))),0)</f>
        <v>0</v>
      </c>
      <c r="I22" s="136">
        <f>IF(AND('NSW Apr 2023'!M16&gt;0,'NSW Apr 2023'!N16&gt;0),IF($C$5*E22/'NSW Apr 2023'!AQ16&lt;('NSW Apr 2023'!L16+'NSW Apr 2023'!M16),0,IF(($C$5*E22/'NSW Apr 2023'!AQ16-'NSW Apr 2023'!L16+'NSW Apr 2023'!M16)&lt;=('NSW Apr 2023'!L16+'NSW Apr 2023'!M16+'NSW Apr 2023'!N16),((($C$5*E22/'NSW Apr 2023'!AQ16-('NSW Apr 2023'!L16+'NSW Apr 2023'!M16))*'NSW Apr 2023'!Y16/100))*'NSW Apr 2023'!AQ16,('NSW Apr 2023'!N16*'NSW Apr 2023'!Y16/100)* 'NSW Apr 2023'!AQ16)),0)</f>
        <v>0</v>
      </c>
      <c r="J22" s="136">
        <f>IF(AND('NSW Apr 2023'!N16&gt;0,'NSW Apr 2023'!O16&gt;0),IF($C$5*E22/'NSW Apr 2023'!AQ16&lt;('NSW Apr 2023'!L16+'NSW Apr 2023'!M16+'NSW Apr 2023'!N16),0,IF(($C$5*E22/'NSW Apr 2023'!AQ16-'NSW Apr 2023'!L16+'NSW Apr 2023'!M16+'NSW Apr 2023'!N16)&lt;=('NSW Apr 2023'!L16+'NSW Apr 2023'!M16+'NSW Apr 2023'!N16+'NSW Apr 2023'!O16),(($C$5*E22/'NSW Apr 2023'!AQ16-('NSW Apr 2023'!L16+'NSW Apr 2023'!M16+'NSW Apr 2023'!N16))*'NSW Apr 2023'!Z16/100)*'NSW Apr 2023'!AQ16,('NSW Apr 2023'!O16*'NSW Apr 2023'!Z16/100)*'NSW Apr 2023'!AQ16)),0)</f>
        <v>0</v>
      </c>
      <c r="K22" s="136">
        <f>IF(AND('NSW Apr 2023'!O16&gt;0,'NSW Apr 2023'!P16&gt;0),IF($C$5*E22/'NSW Apr 2023'!AQ16&lt;('NSW Apr 2023'!L16+'NSW Apr 2023'!M16+'NSW Apr 2023'!N16+'NSW Apr 2023'!O16),0,IF(($C$5*E22/'NSW Apr 2023'!AQ16-'NSW Apr 2023'!L16+'NSW Apr 2023'!M16+'NSW Apr 2023'!N16+'NSW Apr 2023'!O16)&lt;=('NSW Apr 2023'!L16+'NSW Apr 2023'!M16+'NSW Apr 2023'!N16+'NSW Apr 2023'!O16+'NSW Apr 2023'!P16),(($C$5*E22/'NSW Apr 2023'!AQ16-('NSW Apr 2023'!L16+'NSW Apr 2023'!M16+'NSW Apr 2023'!N16+'NSW Apr 2023'!O16))*'NSW Apr 2023'!AA16/100)*'NSW Apr 2023'!AQ16,('NSW Apr 2023'!P16*'NSW Apr 2023'!AA16/100)*'NSW Apr 2023'!AQ16)),0)</f>
        <v>0</v>
      </c>
      <c r="L22" s="136">
        <f>IF(AND('NSW Apr 2023'!P16&gt;0,'NSW Apr 2023'!O16&gt;0),IF(($C$5*E22/'NSW Apr 2023'!AQ16&lt;SUM('NSW Apr 2023'!L16:P16)),(0),($C$5*E22/'NSW Apr 2023'!AQ16-SUM('NSW Apr 2023'!L16:P16))*'NSW Apr 2023'!AB16/100)* 'NSW Apr 2023'!AQ16,IF(AND('NSW Apr 2023'!O16&gt;0,'NSW Apr 2023'!P16=""),IF(($C$5*E22/'NSW Apr 2023'!AQ16&lt; SUM('NSW Apr 2023'!L16:O16)),(0),($C$5*E22/'NSW Apr 2023'!AQ16-SUM('NSW Apr 2023'!L16:O16))*'NSW Apr 2023'!AA16/100)* 'NSW Apr 2023'!AQ16,IF(AND('NSW Apr 2023'!N16&gt;0,'NSW Apr 2023'!O16=""),IF(($C$5*E22/'NSW Apr 2023'!AQ16&lt; SUM('NSW Apr 2023'!L16:N16)),(0),($C$5*E22/'NSW Apr 2023'!AQ16-SUM('NSW Apr 2023'!L16:N16))*'NSW Apr 2023'!Z16/100)* 'NSW Apr 2023'!AQ16,IF(AND('NSW Apr 2023'!M16&gt;0,'NSW Apr 2023'!N16=""),IF(($C$5*E22/'NSW Apr 2023'!AQ16&lt;'NSW Apr 2023'!M16+'NSW Apr 2023'!L16),(0),(($C$5*E22/'NSW Apr 2023'!AQ16-('NSW Apr 2023'!M16+'NSW Apr 2023'!L16))*'NSW Apr 2023'!Y16/100))*'NSW Apr 2023'!AQ16,IF(AND('NSW Apr 2023'!L16&gt;0,'NSW Apr 2023'!M16=""&gt;0),IF(($C$5*E22/'NSW Apr 2023'!AQ16&lt;'NSW Apr 2023'!L16),(0),($C$5*E22/'NSW Apr 2023'!AQ16-'NSW Apr 2023'!L16)*'NSW Apr 2023'!X16/100)*'NSW Apr 2023'!AQ16,0)))))</f>
        <v>0</v>
      </c>
      <c r="M22" s="136">
        <f>IF('NSW Apr 2023'!K16="",($C$5*F22/'NSW Apr 2023'!AR16*'NSW Apr 2023'!AC16/100)*'NSW Apr 2023'!AR16,IF($C$5*F22/'NSW Apr 2023'!AR16&gt;='NSW Apr 2023'!L16,('NSW Apr 2023'!L16*'NSW Apr 2023'!AC16/100)*'NSW Apr 2023'!AR16,($C$5*F22/'NSW Apr 2023'!AR16*'NSW Apr 2023'!AC16/100)*'NSW Apr 2023'!AR16))</f>
        <v>1963.6363636363635</v>
      </c>
      <c r="N22" s="136">
        <f>IF(AND('NSW Apr 2023'!L16&gt;0,'NSW Apr 2023'!M16&gt;0),IF($C$5*F22/'NSW Apr 2023'!AR16&lt;'NSW Apr 2023'!L16,0,IF(($C$5*F22/'NSW Apr 2023'!AR16-'NSW Apr 2023'!L16)&lt;=('NSW Apr 2023'!M16+'NSW Apr 2023'!L16),((($C$5*F22/'NSW Apr 2023'!AR16-'NSW Apr 2023'!L16)*'NSW Apr 2023'!AD16/100))*'NSW Apr 2023'!AR16,((('NSW Apr 2023'!M16)*'NSW Apr 2023'!AD16/100)*'NSW Apr 2023'!AR16))),0)</f>
        <v>0</v>
      </c>
      <c r="O22" s="136">
        <f>IF(AND('NSW Apr 2023'!M16&gt;0,'NSW Apr 2023'!N16&gt;0),IF($C$5*F22/'NSW Apr 2023'!AR16&lt;('NSW Apr 2023'!L16+'NSW Apr 2023'!M16),0,IF(($C$5*F22/'NSW Apr 2023'!AR16-'NSW Apr 2023'!L16+'NSW Apr 2023'!M16)&lt;=('NSW Apr 2023'!L16+'NSW Apr 2023'!M16+'NSW Apr 2023'!N16),((($C$5*F22/'NSW Apr 2023'!AR16-('NSW Apr 2023'!L16+'NSW Apr 2023'!M16))*'NSW Apr 2023'!AE16/100))*'NSW Apr 2023'!AR16,('NSW Apr 2023'!N16*'NSW Apr 2023'!AE16/100)*'NSW Apr 2023'!AR16)),0)</f>
        <v>0</v>
      </c>
      <c r="P22" s="136">
        <f>IF(AND('NSW Apr 2023'!N16&gt;0,'NSW Apr 2023'!O16&gt;0),IF($C$5*F22/'NSW Apr 2023'!AR16&lt;('NSW Apr 2023'!L16+'NSW Apr 2023'!M16+'NSW Apr 2023'!N16),0,IF(($C$5*F22/'NSW Apr 2023'!AR16-'NSW Apr 2023'!L16+'NSW Apr 2023'!M16+'NSW Apr 2023'!N16)&lt;=('NSW Apr 2023'!L16+'NSW Apr 2023'!M16+'NSW Apr 2023'!N16+'NSW Apr 2023'!O16),(($C$5*F22/'NSW Apr 2023'!AR16-('NSW Apr 2023'!L16+'NSW Apr 2023'!M16+'NSW Apr 2023'!N16))*'NSW Apr 2023'!AF16/100)*'NSW Apr 2023'!AR16,('NSW Apr 2023'!O16*'NSW Apr 2023'!AF16/100)*'NSW Apr 2023'!AR16)),0)</f>
        <v>0</v>
      </c>
      <c r="Q22" s="136">
        <f>IF(AND('NSW Apr 2023'!P16&gt;0,'NSW Apr 2023'!P16&gt;0),IF($C$5*F22/'NSW Apr 2023'!AR16&lt;('NSW Apr 2023'!L16+'NSW Apr 2023'!M16+'NSW Apr 2023'!N16+'NSW Apr 2023'!O16),0,IF(($C$5*F22/'NSW Apr 2023'!AR16-'NSW Apr 2023'!L16+'NSW Apr 2023'!M16+'NSW Apr 2023'!N16+'NSW Apr 2023'!O16)&lt;=('NSW Apr 2023'!L16+'NSW Apr 2023'!M16+'NSW Apr 2023'!N16+'NSW Apr 2023'!O16+'NSW Apr 2023'!P16),(($C$5*F22/'NSW Apr 2023'!AR16-('NSW Apr 2023'!L16+'NSW Apr 2023'!M16+'NSW Apr 2023'!N16+'NSW Apr 2023'!O16))*'NSW Apr 2023'!AG16/100)*'NSW Apr 2023'!AR16,('NSW Apr 2023'!P16*'NSW Apr 2023'!AG16/100)*'NSW Apr 2023'!AR16)),0)</f>
        <v>0</v>
      </c>
      <c r="R22" s="136">
        <f>IF(AND('NSW Apr 2023'!P16&gt;0,'NSW Apr 2023'!O16&gt;0),IF(($C$5*F22/'NSW Apr 2023'!AR16&lt;SUM('NSW Apr 2023'!L16:P16)),(0),($C$5*F22/'NSW Apr 2023'!AR16-SUM('NSW Apr 2023'!L16:P16))*'NSW Apr 2023'!AB16/100)* 'NSW Apr 2023'!AR16,IF(AND('NSW Apr 2023'!O16&gt;0,'NSW Apr 2023'!P16=""),IF(($C$5*F22/'NSW Apr 2023'!AR16&lt; SUM('NSW Apr 2023'!L16:O16)),(0),($C$5*F22/'NSW Apr 2023'!AR16-SUM('NSW Apr 2023'!L16:O16))*'NSW Apr 2023'!AG16/100)* 'NSW Apr 2023'!AR16,IF(AND('NSW Apr 2023'!N16&gt;0,'NSW Apr 2023'!O16=""),IF(($C$5*F22/'NSW Apr 2023'!AR16&lt; SUM('NSW Apr 2023'!L16:N16)),(0),($C$5*F22/'NSW Apr 2023'!AR16-SUM('NSW Apr 2023'!L16:N16))*'NSW Apr 2023'!AF16/100)* 'NSW Apr 2023'!AR16,IF(AND('NSW Apr 2023'!M16&gt;0,'NSW Apr 2023'!N16=""),IF(($C$5*F22/'NSW Apr 2023'!AR16&lt;'NSW Apr 2023'!M16+'NSW Apr 2023'!L16),(0),(($C$5*F22/'NSW Apr 2023'!AR16-('NSW Apr 2023'!M16+'NSW Apr 2023'!L16))*'NSW Apr 2023'!AE16/100))*'NSW Apr 2023'!AR16,IF(AND('NSW Apr 2023'!L16&gt;0,'NSW Apr 2023'!M16=""&gt;0),IF(($C$5*F22/'NSW Apr 2023'!AR16&lt;'NSW Apr 2023'!L16),(0),($C$5*F22/'NSW Apr 2023'!AR16-'NSW Apr 2023'!L16)*'NSW Apr 2023'!AD16/100)*'NSW Apr 2023'!AR16,0)))))</f>
        <v>0</v>
      </c>
      <c r="S22" s="234">
        <f t="shared" si="4"/>
        <v>3927.272727272727</v>
      </c>
      <c r="T22" s="243">
        <f t="shared" si="5"/>
        <v>4249.8995454545457</v>
      </c>
      <c r="U22" s="132">
        <f t="shared" si="6"/>
        <v>4674.8895000000002</v>
      </c>
      <c r="V22" s="83">
        <f>'NSW Apr 2023'!AT16</f>
        <v>0</v>
      </c>
      <c r="W22" s="83">
        <f>'NSW Apr 2023'!AU16</f>
        <v>0</v>
      </c>
      <c r="X22" s="83">
        <f>'NSW Apr 2023'!AV16</f>
        <v>0</v>
      </c>
      <c r="Y22" s="83">
        <f>'NSW Apr 2023'!AW16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4249.8995454545457</v>
      </c>
      <c r="AC22" s="243">
        <f t="shared" si="1"/>
        <v>4249.8995454545457</v>
      </c>
      <c r="AD22" s="132">
        <f t="shared" si="2"/>
        <v>4674.8895000000002</v>
      </c>
      <c r="AE22" s="406">
        <f t="shared" si="2"/>
        <v>4674.8895000000002</v>
      </c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17"/>
      <c r="B23" s="130" t="str">
        <f>'NSW Apr 2023'!F17</f>
        <v>Red Energy</v>
      </c>
      <c r="C23" s="83" t="str">
        <f>'NSW Apr 2023'!G17</f>
        <v xml:space="preserve">Business Saver </v>
      </c>
      <c r="D23" s="136">
        <f>365*'NSW Apr 2023'!H17/100</f>
        <v>277.00181818181818</v>
      </c>
      <c r="E23" s="264">
        <f>IF('NSW Apr 2023'!AQ17=3,0.5,IF('NSW Apr 2023'!AQ17=2,0.33,0))</f>
        <v>0.5</v>
      </c>
      <c r="F23" s="264">
        <f t="shared" si="3"/>
        <v>0.5</v>
      </c>
      <c r="G23" s="136">
        <f>IF('NSW Apr 2023'!K17="",($C$5*E23/'NSW Apr 2023'!AQ17*'NSW Apr 2023'!W17/100)*'NSW Apr 2023'!AQ17,IF($C$5*E23/'NSW Apr 2023'!AQ17&gt;='NSW Apr 2023'!L17,('NSW Apr 2023'!L17*'NSW Apr 2023'!W17/100)*'NSW Apr 2023'!AQ17,($C$5*E23/'NSW Apr 2023'!AQ17*'NSW Apr 2023'!W17/100)*'NSW Apr 2023'!AQ17))</f>
        <v>1840.909090909091</v>
      </c>
      <c r="H23" s="136">
        <f>IF(AND('NSW Apr 2023'!L17&gt;0,'NSW Apr 2023'!M17&gt;0),IF($C$5*E23/'NSW Apr 2023'!AQ17&lt;'NSW Apr 2023'!L17,0,IF(($C$5*E23/'NSW Apr 2023'!AQ17-'NSW Apr 2023'!L17)&lt;=('NSW Apr 2023'!M17+'NSW Apr 2023'!L17),((($C$5*E23/'NSW Apr 2023'!AQ17-'NSW Apr 2023'!L17)*'NSW Apr 2023'!X17/100))*'NSW Apr 2023'!AQ17,((('NSW Apr 2023'!M17)*'NSW Apr 2023'!X17/100)*'NSW Apr 2023'!AQ17))),0)</f>
        <v>0</v>
      </c>
      <c r="I23" s="136">
        <f>IF(AND('NSW Apr 2023'!M17&gt;0,'NSW Apr 2023'!N17&gt;0),IF($C$5*E23/'NSW Apr 2023'!AQ17&lt;('NSW Apr 2023'!L17+'NSW Apr 2023'!M17),0,IF(($C$5*E23/'NSW Apr 2023'!AQ17-'NSW Apr 2023'!L17+'NSW Apr 2023'!M17)&lt;=('NSW Apr 2023'!L17+'NSW Apr 2023'!M17+'NSW Apr 2023'!N17),((($C$5*E23/'NSW Apr 2023'!AQ17-('NSW Apr 2023'!L17+'NSW Apr 2023'!M17))*'NSW Apr 2023'!Y17/100))*'NSW Apr 2023'!AQ17,('NSW Apr 2023'!N17*'NSW Apr 2023'!Y17/100)* 'NSW Apr 2023'!AQ17)),0)</f>
        <v>0</v>
      </c>
      <c r="J23" s="136">
        <f>IF(AND('NSW Apr 2023'!N17&gt;0,'NSW Apr 2023'!O17&gt;0),IF($C$5*E23/'NSW Apr 2023'!AQ17&lt;('NSW Apr 2023'!L17+'NSW Apr 2023'!M17+'NSW Apr 2023'!N17),0,IF(($C$5*E23/'NSW Apr 2023'!AQ17-'NSW Apr 2023'!L17+'NSW Apr 2023'!M17+'NSW Apr 2023'!N17)&lt;=('NSW Apr 2023'!L17+'NSW Apr 2023'!M17+'NSW Apr 2023'!N17+'NSW Apr 2023'!O17),(($C$5*E23/'NSW Apr 2023'!AQ17-('NSW Apr 2023'!L17+'NSW Apr 2023'!M17+'NSW Apr 2023'!N17))*'NSW Apr 2023'!Z17/100)*'NSW Apr 2023'!AQ17,('NSW Apr 2023'!O17*'NSW Apr 2023'!Z17/100)*'NSW Apr 2023'!AQ17)),0)</f>
        <v>0</v>
      </c>
      <c r="K23" s="136">
        <f>IF(AND('NSW Apr 2023'!O17&gt;0,'NSW Apr 2023'!P17&gt;0),IF($C$5*E23/'NSW Apr 2023'!AQ17&lt;('NSW Apr 2023'!L17+'NSW Apr 2023'!M17+'NSW Apr 2023'!N17+'NSW Apr 2023'!O17),0,IF(($C$5*E23/'NSW Apr 2023'!AQ17-'NSW Apr 2023'!L17+'NSW Apr 2023'!M17+'NSW Apr 2023'!N17+'NSW Apr 2023'!O17)&lt;=('NSW Apr 2023'!L17+'NSW Apr 2023'!M17+'NSW Apr 2023'!N17+'NSW Apr 2023'!O17+'NSW Apr 2023'!P17),(($C$5*E23/'NSW Apr 2023'!AQ17-('NSW Apr 2023'!L17+'NSW Apr 2023'!M17+'NSW Apr 2023'!N17+'NSW Apr 2023'!O17))*'NSW Apr 2023'!AA17/100)*'NSW Apr 2023'!AQ17,('NSW Apr 2023'!P17*'NSW Apr 2023'!AA17/100)*'NSW Apr 2023'!AQ17)),0)</f>
        <v>0</v>
      </c>
      <c r="L23" s="136">
        <f>IF(AND('NSW Apr 2023'!P17&gt;0,'NSW Apr 2023'!O17&gt;0),IF(($C$5*E23/'NSW Apr 2023'!AQ17&lt;SUM('NSW Apr 2023'!L17:P17)),(0),($C$5*E23/'NSW Apr 2023'!AQ17-SUM('NSW Apr 2023'!L17:P17))*'NSW Apr 2023'!AB17/100)* 'NSW Apr 2023'!AQ17,IF(AND('NSW Apr 2023'!O17&gt;0,'NSW Apr 2023'!P17=""),IF(($C$5*E23/'NSW Apr 2023'!AQ17&lt; SUM('NSW Apr 2023'!L17:O17)),(0),($C$5*E23/'NSW Apr 2023'!AQ17-SUM('NSW Apr 2023'!L17:O17))*'NSW Apr 2023'!AA17/100)* 'NSW Apr 2023'!AQ17,IF(AND('NSW Apr 2023'!N17&gt;0,'NSW Apr 2023'!O17=""),IF(($C$5*E23/'NSW Apr 2023'!AQ17&lt; SUM('NSW Apr 2023'!L17:N17)),(0),($C$5*E23/'NSW Apr 2023'!AQ17-SUM('NSW Apr 2023'!L17:N17))*'NSW Apr 2023'!Z17/100)* 'NSW Apr 2023'!AQ17,IF(AND('NSW Apr 2023'!M17&gt;0,'NSW Apr 2023'!N17=""),IF(($C$5*E23/'NSW Apr 2023'!AQ17&lt;'NSW Apr 2023'!M17+'NSW Apr 2023'!L17),(0),(($C$5*E23/'NSW Apr 2023'!AQ17-('NSW Apr 2023'!M17+'NSW Apr 2023'!L17))*'NSW Apr 2023'!Y17/100))*'NSW Apr 2023'!AQ17,IF(AND('NSW Apr 2023'!L17&gt;0,'NSW Apr 2023'!M17=""&gt;0),IF(($C$5*E23/'NSW Apr 2023'!AQ17&lt;'NSW Apr 2023'!L17),(0),($C$5*E23/'NSW Apr 2023'!AQ17-'NSW Apr 2023'!L17)*'NSW Apr 2023'!X17/100)*'NSW Apr 2023'!AQ17,0)))))</f>
        <v>0</v>
      </c>
      <c r="M23" s="136">
        <f>IF('NSW Apr 2023'!K17="",($C$5*F23/'NSW Apr 2023'!AR17*'NSW Apr 2023'!AC17/100)*'NSW Apr 2023'!AR17,IF($C$5*F23/'NSW Apr 2023'!AR17&gt;='NSW Apr 2023'!L17,('NSW Apr 2023'!L17*'NSW Apr 2023'!AC17/100)*'NSW Apr 2023'!AR17,($C$5*F23/'NSW Apr 2023'!AR17*'NSW Apr 2023'!AC17/100)*'NSW Apr 2023'!AR17))</f>
        <v>1840.909090909091</v>
      </c>
      <c r="N23" s="136">
        <f>IF(AND('NSW Apr 2023'!L17&gt;0,'NSW Apr 2023'!M17&gt;0),IF($C$5*F23/'NSW Apr 2023'!AR17&lt;'NSW Apr 2023'!L17,0,IF(($C$5*F23/'NSW Apr 2023'!AR17-'NSW Apr 2023'!L17)&lt;=('NSW Apr 2023'!M17+'NSW Apr 2023'!L17),((($C$5*F23/'NSW Apr 2023'!AR17-'NSW Apr 2023'!L17)*'NSW Apr 2023'!AD17/100))*'NSW Apr 2023'!AR17,((('NSW Apr 2023'!M17)*'NSW Apr 2023'!AD17/100)*'NSW Apr 2023'!AR17))),0)</f>
        <v>0</v>
      </c>
      <c r="O23" s="136">
        <f>IF(AND('NSW Apr 2023'!M17&gt;0,'NSW Apr 2023'!N17&gt;0),IF($C$5*F23/'NSW Apr 2023'!AR17&lt;('NSW Apr 2023'!L17+'NSW Apr 2023'!M17),0,IF(($C$5*F23/'NSW Apr 2023'!AR17-'NSW Apr 2023'!L17+'NSW Apr 2023'!M17)&lt;=('NSW Apr 2023'!L17+'NSW Apr 2023'!M17+'NSW Apr 2023'!N17),((($C$5*F23/'NSW Apr 2023'!AR17-('NSW Apr 2023'!L17+'NSW Apr 2023'!M17))*'NSW Apr 2023'!AE17/100))*'NSW Apr 2023'!AR17,('NSW Apr 2023'!N17*'NSW Apr 2023'!AE17/100)*'NSW Apr 2023'!AR17)),0)</f>
        <v>0</v>
      </c>
      <c r="P23" s="136">
        <f>IF(AND('NSW Apr 2023'!N17&gt;0,'NSW Apr 2023'!O17&gt;0),IF($C$5*F23/'NSW Apr 2023'!AR17&lt;('NSW Apr 2023'!L17+'NSW Apr 2023'!M17+'NSW Apr 2023'!N17),0,IF(($C$5*F23/'NSW Apr 2023'!AR17-'NSW Apr 2023'!L17+'NSW Apr 2023'!M17+'NSW Apr 2023'!N17)&lt;=('NSW Apr 2023'!L17+'NSW Apr 2023'!M17+'NSW Apr 2023'!N17+'NSW Apr 2023'!O17),(($C$5*F23/'NSW Apr 2023'!AR17-('NSW Apr 2023'!L17+'NSW Apr 2023'!M17+'NSW Apr 2023'!N17))*'NSW Apr 2023'!AF17/100)*'NSW Apr 2023'!AR17,('NSW Apr 2023'!O17*'NSW Apr 2023'!AF17/100)*'NSW Apr 2023'!AR17)),0)</f>
        <v>0</v>
      </c>
      <c r="Q23" s="136">
        <f>IF(AND('NSW Apr 2023'!P17&gt;0,'NSW Apr 2023'!P17&gt;0),IF($C$5*F23/'NSW Apr 2023'!AR17&lt;('NSW Apr 2023'!L17+'NSW Apr 2023'!M17+'NSW Apr 2023'!N17+'NSW Apr 2023'!O17),0,IF(($C$5*F23/'NSW Apr 2023'!AR17-'NSW Apr 2023'!L17+'NSW Apr 2023'!M17+'NSW Apr 2023'!N17+'NSW Apr 2023'!O17)&lt;=('NSW Apr 2023'!L17+'NSW Apr 2023'!M17+'NSW Apr 2023'!N17+'NSW Apr 2023'!O17+'NSW Apr 2023'!P17),(($C$5*F23/'NSW Apr 2023'!AR17-('NSW Apr 2023'!L17+'NSW Apr 2023'!M17+'NSW Apr 2023'!N17+'NSW Apr 2023'!O17))*'NSW Apr 2023'!AG17/100)*'NSW Apr 2023'!AR17,('NSW Apr 2023'!P17*'NSW Apr 2023'!AG17/100)*'NSW Apr 2023'!AR17)),0)</f>
        <v>0</v>
      </c>
      <c r="R23" s="136">
        <f>IF(AND('NSW Apr 2023'!P17&gt;0,'NSW Apr 2023'!O17&gt;0),IF(($C$5*F23/'NSW Apr 2023'!AR17&lt;SUM('NSW Apr 2023'!L17:P17)),(0),($C$5*F23/'NSW Apr 2023'!AR17-SUM('NSW Apr 2023'!L17:P17))*'NSW Apr 2023'!AB17/100)* 'NSW Apr 2023'!AR17,IF(AND('NSW Apr 2023'!O17&gt;0,'NSW Apr 2023'!P17=""),IF(($C$5*F23/'NSW Apr 2023'!AR17&lt; SUM('NSW Apr 2023'!L17:O17)),(0),($C$5*F23/'NSW Apr 2023'!AR17-SUM('NSW Apr 2023'!L17:O17))*'NSW Apr 2023'!AG17/100)* 'NSW Apr 2023'!AR17,IF(AND('NSW Apr 2023'!N17&gt;0,'NSW Apr 2023'!O17=""),IF(($C$5*F23/'NSW Apr 2023'!AR17&lt; SUM('NSW Apr 2023'!L17:N17)),(0),($C$5*F23/'NSW Apr 2023'!AR17-SUM('NSW Apr 2023'!L17:N17))*'NSW Apr 2023'!AF17/100)* 'NSW Apr 2023'!AR17,IF(AND('NSW Apr 2023'!M17&gt;0,'NSW Apr 2023'!N17=""),IF(($C$5*F23/'NSW Apr 2023'!AR17&lt;'NSW Apr 2023'!M17+'NSW Apr 2023'!L17),(0),(($C$5*F23/'NSW Apr 2023'!AR17-('NSW Apr 2023'!M17+'NSW Apr 2023'!L17))*'NSW Apr 2023'!AE17/100))*'NSW Apr 2023'!AR17,IF(AND('NSW Apr 2023'!L17&gt;0,'NSW Apr 2023'!M17=""&gt;0),IF(($C$5*F23/'NSW Apr 2023'!AR17&lt;'NSW Apr 2023'!L17),(0),($C$5*F23/'NSW Apr 2023'!AR17-'NSW Apr 2023'!L17)*'NSW Apr 2023'!AD17/100)*'NSW Apr 2023'!AR17,0)))))</f>
        <v>0</v>
      </c>
      <c r="S23" s="234">
        <f t="shared" ref="S23:S24" si="21">SUM(G23:R23)</f>
        <v>3681.818181818182</v>
      </c>
      <c r="T23" s="243">
        <f t="shared" si="5"/>
        <v>3958.82</v>
      </c>
      <c r="U23" s="132">
        <f t="shared" si="6"/>
        <v>4354.7020000000002</v>
      </c>
      <c r="V23" s="83">
        <f>'NSW Apr 2023'!AT17</f>
        <v>0</v>
      </c>
      <c r="W23" s="83">
        <f>'NSW Apr 2023'!AU17</f>
        <v>0</v>
      </c>
      <c r="X23" s="83">
        <f>'NSW Apr 2023'!AV17</f>
        <v>0</v>
      </c>
      <c r="Y23" s="83">
        <f>'NSW Apr 2023'!AW17</f>
        <v>0</v>
      </c>
      <c r="Z23" s="243" t="str">
        <f t="shared" si="7"/>
        <v>No discount</v>
      </c>
      <c r="AA23" s="243" t="str">
        <f t="shared" si="8"/>
        <v>Inclusive</v>
      </c>
      <c r="AB23" s="243">
        <f t="shared" si="0"/>
        <v>3958.8199999999997</v>
      </c>
      <c r="AC23" s="243">
        <f t="shared" si="1"/>
        <v>3958.8199999999997</v>
      </c>
      <c r="AD23" s="132">
        <f t="shared" si="2"/>
        <v>4354.7020000000002</v>
      </c>
      <c r="AE23" s="406">
        <f t="shared" si="2"/>
        <v>4354.7020000000002</v>
      </c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18"/>
      <c r="B24" s="150" t="str">
        <f>'NSW Apr 2023'!F18</f>
        <v>Covau</v>
      </c>
      <c r="C24" s="154" t="str">
        <f>'NSW Apr 2023'!G18</f>
        <v>Freedom</v>
      </c>
      <c r="D24" s="155">
        <f>365*'NSW Apr 2023'!H18/100</f>
        <v>341.4077272727273</v>
      </c>
      <c r="E24" s="265">
        <f>IF('NSW Apr 2023'!AQ18=3,0.5,IF('NSW Apr 2023'!AQ18=2,0.33,0))</f>
        <v>0.5</v>
      </c>
      <c r="F24" s="265">
        <f t="shared" si="3"/>
        <v>0.5</v>
      </c>
      <c r="G24" s="155">
        <f>IF('NSW Apr 2023'!K18="",($C$5*E24/'NSW Apr 2023'!AQ18*'NSW Apr 2023'!W18/100)*'NSW Apr 2023'!AQ18,IF($C$5*E24/'NSW Apr 2023'!AQ18&gt;='NSW Apr 2023'!L18,('NSW Apr 2023'!L18*'NSW Apr 2023'!W18/100)*'NSW Apr 2023'!AQ18,($C$5*E24/'NSW Apr 2023'!AQ18*'NSW Apr 2023'!W18/100)*'NSW Apr 2023'!AQ18))</f>
        <v>1927.2727272727275</v>
      </c>
      <c r="H24" s="155">
        <f>IF(AND('NSW Apr 2023'!L18&gt;0,'NSW Apr 2023'!M18&gt;0),IF($C$5*E24/'NSW Apr 2023'!AQ18&lt;'NSW Apr 2023'!L18,0,IF(($C$5*E24/'NSW Apr 2023'!AQ18-'NSW Apr 2023'!L18)&lt;=('NSW Apr 2023'!M18+'NSW Apr 2023'!L18),((($C$5*E24/'NSW Apr 2023'!AQ18-'NSW Apr 2023'!L18)*'NSW Apr 2023'!X18/100))*'NSW Apr 2023'!AQ18,((('NSW Apr 2023'!M18)*'NSW Apr 2023'!X18/100)*'NSW Apr 2023'!AQ18))),0)</f>
        <v>0</v>
      </c>
      <c r="I24" s="155">
        <f>IF(AND('NSW Apr 2023'!M18&gt;0,'NSW Apr 2023'!N18&gt;0),IF($C$5*E24/'NSW Apr 2023'!AQ18&lt;('NSW Apr 2023'!L18+'NSW Apr 2023'!M18),0,IF(($C$5*E24/'NSW Apr 2023'!AQ18-'NSW Apr 2023'!L18+'NSW Apr 2023'!M18)&lt;=('NSW Apr 2023'!L18+'NSW Apr 2023'!M18+'NSW Apr 2023'!N18),((($C$5*E24/'NSW Apr 2023'!AQ18-('NSW Apr 2023'!L18+'NSW Apr 2023'!M18))*'NSW Apr 2023'!Y18/100))*'NSW Apr 2023'!AQ18,('NSW Apr 2023'!N18*'NSW Apr 2023'!Y18/100)* 'NSW Apr 2023'!AQ18)),0)</f>
        <v>0</v>
      </c>
      <c r="J24" s="155">
        <f>IF(AND('NSW Apr 2023'!N18&gt;0,'NSW Apr 2023'!O18&gt;0),IF($C$5*E24/'NSW Apr 2023'!AQ18&lt;('NSW Apr 2023'!L18+'NSW Apr 2023'!M18+'NSW Apr 2023'!N18),0,IF(($C$5*E24/'NSW Apr 2023'!AQ18-'NSW Apr 2023'!L18+'NSW Apr 2023'!M18+'NSW Apr 2023'!N18)&lt;=('NSW Apr 2023'!L18+'NSW Apr 2023'!M18+'NSW Apr 2023'!N18+'NSW Apr 2023'!O18),(($C$5*E24/'NSW Apr 2023'!AQ18-('NSW Apr 2023'!L18+'NSW Apr 2023'!M18+'NSW Apr 2023'!N18))*'NSW Apr 2023'!Z18/100)*'NSW Apr 2023'!AQ18,('NSW Apr 2023'!O18*'NSW Apr 2023'!Z18/100)*'NSW Apr 2023'!AQ18)),0)</f>
        <v>0</v>
      </c>
      <c r="K24" s="155">
        <f>IF(AND('NSW Apr 2023'!O18&gt;0,'NSW Apr 2023'!P18&gt;0),IF($C$5*E24/'NSW Apr 2023'!AQ18&lt;('NSW Apr 2023'!L18+'NSW Apr 2023'!M18+'NSW Apr 2023'!N18+'NSW Apr 2023'!O18),0,IF(($C$5*E24/'NSW Apr 2023'!AQ18-'NSW Apr 2023'!L18+'NSW Apr 2023'!M18+'NSW Apr 2023'!N18+'NSW Apr 2023'!O18)&lt;=('NSW Apr 2023'!L18+'NSW Apr 2023'!M18+'NSW Apr 2023'!N18+'NSW Apr 2023'!O18+'NSW Apr 2023'!P18),(($C$5*E24/'NSW Apr 2023'!AQ18-('NSW Apr 2023'!L18+'NSW Apr 2023'!M18+'NSW Apr 2023'!N18+'NSW Apr 2023'!O18))*'NSW Apr 2023'!AA18/100)*'NSW Apr 2023'!AQ18,('NSW Apr 2023'!P18*'NSW Apr 2023'!AA18/100)*'NSW Apr 2023'!AQ18)),0)</f>
        <v>0</v>
      </c>
      <c r="L24" s="155">
        <f>IF(AND('NSW Apr 2023'!P18&gt;0,'NSW Apr 2023'!O18&gt;0),IF(($C$5*E24/'NSW Apr 2023'!AQ18&lt;SUM('NSW Apr 2023'!L18:P18)),(0),($C$5*E24/'NSW Apr 2023'!AQ18-SUM('NSW Apr 2023'!L18:P18))*'NSW Apr 2023'!AB18/100)* 'NSW Apr 2023'!AQ18,IF(AND('NSW Apr 2023'!O18&gt;0,'NSW Apr 2023'!P18=""),IF(($C$5*E24/'NSW Apr 2023'!AQ18&lt; SUM('NSW Apr 2023'!L18:O18)),(0),($C$5*E24/'NSW Apr 2023'!AQ18-SUM('NSW Apr 2023'!L18:O18))*'NSW Apr 2023'!AA18/100)* 'NSW Apr 2023'!AQ18,IF(AND('NSW Apr 2023'!N18&gt;0,'NSW Apr 2023'!O18=""),IF(($C$5*E24/'NSW Apr 2023'!AQ18&lt; SUM('NSW Apr 2023'!L18:N18)),(0),($C$5*E24/'NSW Apr 2023'!AQ18-SUM('NSW Apr 2023'!L18:N18))*'NSW Apr 2023'!Z18/100)* 'NSW Apr 2023'!AQ18,IF(AND('NSW Apr 2023'!M18&gt;0,'NSW Apr 2023'!N18=""),IF(($C$5*E24/'NSW Apr 2023'!AQ18&lt;'NSW Apr 2023'!M18+'NSW Apr 2023'!L18),(0),(($C$5*E24/'NSW Apr 2023'!AQ18-('NSW Apr 2023'!M18+'NSW Apr 2023'!L18))*'NSW Apr 2023'!Y18/100))*'NSW Apr 2023'!AQ18,IF(AND('NSW Apr 2023'!L18&gt;0,'NSW Apr 2023'!M18=""&gt;0),IF(($C$5*E24/'NSW Apr 2023'!AQ18&lt;'NSW Apr 2023'!L18),(0),($C$5*E24/'NSW Apr 2023'!AQ18-'NSW Apr 2023'!L18)*'NSW Apr 2023'!X18/100)*'NSW Apr 2023'!AQ18,0)))))</f>
        <v>0</v>
      </c>
      <c r="M24" s="155">
        <f>IF('NSW Apr 2023'!K18="",($C$5*F24/'NSW Apr 2023'!AR18*'NSW Apr 2023'!AC18/100)*'NSW Apr 2023'!AR18,IF($C$5*F24/'NSW Apr 2023'!AR18&gt;='NSW Apr 2023'!L18,('NSW Apr 2023'!L18*'NSW Apr 2023'!AC18/100)*'NSW Apr 2023'!AR18,($C$5*F24/'NSW Apr 2023'!AR18*'NSW Apr 2023'!AC18/100)*'NSW Apr 2023'!AR18))</f>
        <v>1927.2727272727275</v>
      </c>
      <c r="N24" s="155">
        <f>IF(AND('NSW Apr 2023'!L18&gt;0,'NSW Apr 2023'!M18&gt;0),IF($C$5*F24/'NSW Apr 2023'!AR18&lt;'NSW Apr 2023'!L18,0,IF(($C$5*F24/'NSW Apr 2023'!AR18-'NSW Apr 2023'!L18)&lt;=('NSW Apr 2023'!M18+'NSW Apr 2023'!L18),((($C$5*F24/'NSW Apr 2023'!AR18-'NSW Apr 2023'!L18)*'NSW Apr 2023'!AD18/100))*'NSW Apr 2023'!AR18,((('NSW Apr 2023'!M18)*'NSW Apr 2023'!AD18/100)*'NSW Apr 2023'!AR18))),0)</f>
        <v>0</v>
      </c>
      <c r="O24" s="155">
        <f>IF(AND('NSW Apr 2023'!M18&gt;0,'NSW Apr 2023'!N18&gt;0),IF($C$5*F24/'NSW Apr 2023'!AR18&lt;('NSW Apr 2023'!L18+'NSW Apr 2023'!M18),0,IF(($C$5*F24/'NSW Apr 2023'!AR18-'NSW Apr 2023'!L18+'NSW Apr 2023'!M18)&lt;=('NSW Apr 2023'!L18+'NSW Apr 2023'!M18+'NSW Apr 2023'!N18),((($C$5*F24/'NSW Apr 2023'!AR18-('NSW Apr 2023'!L18+'NSW Apr 2023'!M18))*'NSW Apr 2023'!AE18/100))*'NSW Apr 2023'!AR18,('NSW Apr 2023'!N18*'NSW Apr 2023'!AE18/100)*'NSW Apr 2023'!AR18)),0)</f>
        <v>0</v>
      </c>
      <c r="P24" s="155">
        <f>IF(AND('NSW Apr 2023'!N18&gt;0,'NSW Apr 2023'!O18&gt;0),IF($C$5*F24/'NSW Apr 2023'!AR18&lt;('NSW Apr 2023'!L18+'NSW Apr 2023'!M18+'NSW Apr 2023'!N18),0,IF(($C$5*F24/'NSW Apr 2023'!AR18-'NSW Apr 2023'!L18+'NSW Apr 2023'!M18+'NSW Apr 2023'!N18)&lt;=('NSW Apr 2023'!L18+'NSW Apr 2023'!M18+'NSW Apr 2023'!N18+'NSW Apr 2023'!O18),(($C$5*F24/'NSW Apr 2023'!AR18-('NSW Apr 2023'!L18+'NSW Apr 2023'!M18+'NSW Apr 2023'!N18))*'NSW Apr 2023'!AF18/100)*'NSW Apr 2023'!AR18,('NSW Apr 2023'!O18*'NSW Apr 2023'!AF18/100)*'NSW Apr 2023'!AR18)),0)</f>
        <v>0</v>
      </c>
      <c r="Q24" s="155">
        <f>IF(AND('NSW Apr 2023'!P18&gt;0,'NSW Apr 2023'!P18&gt;0),IF($C$5*F24/'NSW Apr 2023'!AR18&lt;('NSW Apr 2023'!L18+'NSW Apr 2023'!M18+'NSW Apr 2023'!N18+'NSW Apr 2023'!O18),0,IF(($C$5*F24/'NSW Apr 2023'!AR18-'NSW Apr 2023'!L18+'NSW Apr 2023'!M18+'NSW Apr 2023'!N18+'NSW Apr 2023'!O18)&lt;=('NSW Apr 2023'!L18+'NSW Apr 2023'!M18+'NSW Apr 2023'!N18+'NSW Apr 2023'!O18+'NSW Apr 2023'!P18),(($C$5*F24/'NSW Apr 2023'!AR18-('NSW Apr 2023'!L18+'NSW Apr 2023'!M18+'NSW Apr 2023'!N18+'NSW Apr 2023'!O18))*'NSW Apr 2023'!AG18/100)*'NSW Apr 2023'!AR18,('NSW Apr 2023'!P18*'NSW Apr 2023'!AG18/100)*'NSW Apr 2023'!AR18)),0)</f>
        <v>0</v>
      </c>
      <c r="R24" s="155">
        <f>IF(AND('NSW Apr 2023'!P18&gt;0,'NSW Apr 2023'!O18&gt;0),IF(($C$5*F24/'NSW Apr 2023'!AR18&lt;SUM('NSW Apr 2023'!L18:P18)),(0),($C$5*F24/'NSW Apr 2023'!AR18-SUM('NSW Apr 2023'!L18:P18))*'NSW Apr 2023'!AB18/100)* 'NSW Apr 2023'!AR18,IF(AND('NSW Apr 2023'!O18&gt;0,'NSW Apr 2023'!P18=""),IF(($C$5*F24/'NSW Apr 2023'!AR18&lt; SUM('NSW Apr 2023'!L18:O18)),(0),($C$5*F24/'NSW Apr 2023'!AR18-SUM('NSW Apr 2023'!L18:O18))*'NSW Apr 2023'!AG18/100)* 'NSW Apr 2023'!AR18,IF(AND('NSW Apr 2023'!N18&gt;0,'NSW Apr 2023'!O18=""),IF(($C$5*F24/'NSW Apr 2023'!AR18&lt; SUM('NSW Apr 2023'!L18:N18)),(0),($C$5*F24/'NSW Apr 2023'!AR18-SUM('NSW Apr 2023'!L18:N18))*'NSW Apr 2023'!AF18/100)* 'NSW Apr 2023'!AR18,IF(AND('NSW Apr 2023'!M18&gt;0,'NSW Apr 2023'!N18=""),IF(($C$5*F24/'NSW Apr 2023'!AR18&lt;'NSW Apr 2023'!M18+'NSW Apr 2023'!L18),(0),(($C$5*F24/'NSW Apr 2023'!AR18-('NSW Apr 2023'!M18+'NSW Apr 2023'!L18))*'NSW Apr 2023'!AE18/100))*'NSW Apr 2023'!AR18,IF(AND('NSW Apr 2023'!L18&gt;0,'NSW Apr 2023'!M18=""&gt;0),IF(($C$5*F24/'NSW Apr 2023'!AR18&lt;'NSW Apr 2023'!L18),(0),($C$5*F24/'NSW Apr 2023'!AR18-'NSW Apr 2023'!L18)*'NSW Apr 2023'!AD18/100)*'NSW Apr 2023'!AR18,0)))))</f>
        <v>0</v>
      </c>
      <c r="S24" s="273">
        <f t="shared" si="21"/>
        <v>3854.545454545455</v>
      </c>
      <c r="T24" s="268">
        <f t="shared" si="5"/>
        <v>4195.9531818181822</v>
      </c>
      <c r="U24" s="151">
        <f t="shared" si="6"/>
        <v>4615.5485000000008</v>
      </c>
      <c r="V24" s="154">
        <f>'NSW Apr 2023'!AT18</f>
        <v>0</v>
      </c>
      <c r="W24" s="154">
        <f>'NSW Apr 2023'!AU18</f>
        <v>0</v>
      </c>
      <c r="X24" s="154">
        <f>'NSW Apr 2023'!AV18</f>
        <v>0</v>
      </c>
      <c r="Y24" s="154">
        <f>'NSW Apr 2023'!AW18</f>
        <v>0</v>
      </c>
      <c r="Z24" s="268" t="str">
        <f t="shared" si="7"/>
        <v>No discount</v>
      </c>
      <c r="AA24" s="268" t="str">
        <f t="shared" si="8"/>
        <v>Exclusive</v>
      </c>
      <c r="AB24" s="268">
        <f t="shared" si="0"/>
        <v>4195.9531818181822</v>
      </c>
      <c r="AC24" s="268">
        <f t="shared" si="1"/>
        <v>4195.9531818181822</v>
      </c>
      <c r="AD24" s="151">
        <f t="shared" si="2"/>
        <v>4615.5485000000008</v>
      </c>
      <c r="AE24" s="407">
        <f t="shared" si="2"/>
        <v>4615.5485000000008</v>
      </c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19" t="str">
        <f>'NSW Apr 2023'!D19</f>
        <v>AGN Albury</v>
      </c>
      <c r="B25" s="130" t="str">
        <f>'NSW Apr 2023'!F19</f>
        <v>EnergyAustralia</v>
      </c>
      <c r="C25" s="83" t="str">
        <f>'NSW Apr 2023'!G19</f>
        <v>Business Balance Plan</v>
      </c>
      <c r="D25" s="136">
        <f>365*'NSW Apr 2023'!H19/100</f>
        <v>319.07636363636362</v>
      </c>
      <c r="E25" s="264">
        <f>IF('NSW Apr 2023'!AQ19=3,0.5,IF('NSW Apr 2023'!AQ19=2,0.33,0))</f>
        <v>0.5</v>
      </c>
      <c r="F25" s="264">
        <f t="shared" si="3"/>
        <v>0.5</v>
      </c>
      <c r="G25" s="136">
        <f>IF('NSW Apr 2023'!K19="",($C$5*E25/'NSW Apr 2023'!AQ19*'NSW Apr 2023'!W19/100)*'NSW Apr 2023'!AQ19,IF($C$5*E25/'NSW Apr 2023'!AQ19&gt;='NSW Apr 2023'!L19,('NSW Apr 2023'!L19*'NSW Apr 2023'!W19/100)*'NSW Apr 2023'!AQ19,($C$5*E25/'NSW Apr 2023'!AQ19*'NSW Apr 2023'!W19/100)*'NSW Apr 2023'!AQ19))</f>
        <v>495.81818181818176</v>
      </c>
      <c r="H25" s="136">
        <f>IF(AND('NSW Apr 2023'!L19&gt;0,'NSW Apr 2023'!M19&gt;0),IF($C$5*E25/'NSW Apr 2023'!AQ19&lt;'NSW Apr 2023'!L19,0,IF(($C$5*E25/'NSW Apr 2023'!AQ19-'NSW Apr 2023'!L19)&lt;=('NSW Apr 2023'!M19+'NSW Apr 2023'!L19),((($C$5*E25/'NSW Apr 2023'!AQ19-'NSW Apr 2023'!L19)*'NSW Apr 2023'!X19/100))*'NSW Apr 2023'!AQ19,((('NSW Apr 2023'!M19)*'NSW Apr 2023'!X19/100)*'NSW Apr 2023'!AQ19))),0)</f>
        <v>776.72727272727263</v>
      </c>
      <c r="I25" s="136">
        <f>IF(AND('NSW Apr 2023'!M19&gt;0,'NSW Apr 2023'!N19&gt;0),IF($C$5*E25/'NSW Apr 2023'!AQ19&lt;('NSW Apr 2023'!L19+'NSW Apr 2023'!M19),0,IF(($C$5*E25/'NSW Apr 2023'!AQ19-'NSW Apr 2023'!L19+'NSW Apr 2023'!M19)&lt;=('NSW Apr 2023'!L19+'NSW Apr 2023'!M19+'NSW Apr 2023'!N19),((($C$5*E25/'NSW Apr 2023'!AQ19-('NSW Apr 2023'!L19+'NSW Apr 2023'!M19))*'NSW Apr 2023'!Y19/100))*'NSW Apr 2023'!AQ19,('NSW Apr 2023'!N19*'NSW Apr 2023'!Y19/100)* 'NSW Apr 2023'!AQ19)),0)</f>
        <v>334.72727272727275</v>
      </c>
      <c r="J25" s="136">
        <f>IF(AND('NSW Apr 2023'!N19&gt;0,'NSW Apr 2023'!O19&gt;0),IF($C$5*E25/'NSW Apr 2023'!AQ19&lt;('NSW Apr 2023'!L19+'NSW Apr 2023'!M19+'NSW Apr 2023'!N19),0,IF(($C$5*E25/'NSW Apr 2023'!AQ19-'NSW Apr 2023'!L19+'NSW Apr 2023'!M19+'NSW Apr 2023'!N19)&lt;=('NSW Apr 2023'!L19+'NSW Apr 2023'!M19+'NSW Apr 2023'!N19+'NSW Apr 2023'!O19),(($C$5*E25/'NSW Apr 2023'!AQ19-('NSW Apr 2023'!L19+'NSW Apr 2023'!M19+'NSW Apr 2023'!N19))*'NSW Apr 2023'!Z19/100)*'NSW Apr 2023'!AQ19,('NSW Apr 2023'!O19*'NSW Apr 2023'!Z19/100)*'NSW Apr 2023'!AQ19)),0)</f>
        <v>0</v>
      </c>
      <c r="K25" s="136">
        <f>IF(AND('NSW Apr 2023'!O19&gt;0,'NSW Apr 2023'!P19&gt;0),IF($C$5*E25/'NSW Apr 2023'!AQ19&lt;('NSW Apr 2023'!L19+'NSW Apr 2023'!M19+'NSW Apr 2023'!N19+'NSW Apr 2023'!O19),0,IF(($C$5*E25/'NSW Apr 2023'!AQ19-'NSW Apr 2023'!L19+'NSW Apr 2023'!M19+'NSW Apr 2023'!N19+'NSW Apr 2023'!O19)&lt;=('NSW Apr 2023'!L19+'NSW Apr 2023'!M19+'NSW Apr 2023'!N19+'NSW Apr 2023'!O19+'NSW Apr 2023'!P19),(($C$5*E25/'NSW Apr 2023'!AQ19-('NSW Apr 2023'!L19+'NSW Apr 2023'!M19+'NSW Apr 2023'!N19+'NSW Apr 2023'!O19))*'NSW Apr 2023'!AA19/100)*'NSW Apr 2023'!AQ19,('NSW Apr 2023'!P19*'NSW Apr 2023'!AA19/100)*'NSW Apr 2023'!AQ19)),0)</f>
        <v>0</v>
      </c>
      <c r="L25" s="136">
        <f>IF(AND('NSW Apr 2023'!P19&gt;0,'NSW Apr 2023'!O19&gt;0),IF(($C$5*E25/'NSW Apr 2023'!AQ19&lt;SUM('NSW Apr 2023'!L19:P19)),(0),($C$5*E25/'NSW Apr 2023'!AQ19-SUM('NSW Apr 2023'!L19:P19))*'NSW Apr 2023'!AB19/100)* 'NSW Apr 2023'!AQ19,IF(AND('NSW Apr 2023'!O19&gt;0,'NSW Apr 2023'!P19=""),IF(($C$5*E25/'NSW Apr 2023'!AQ19&lt; SUM('NSW Apr 2023'!L19:O19)),(0),($C$5*E25/'NSW Apr 2023'!AQ19-SUM('NSW Apr 2023'!L19:O19))*'NSW Apr 2023'!AA19/100)* 'NSW Apr 2023'!AQ19,IF(AND('NSW Apr 2023'!N19&gt;0,'NSW Apr 2023'!O19=""),IF(($C$5*E25/'NSW Apr 2023'!AQ19&lt; SUM('NSW Apr 2023'!L19:N19)),(0),($C$5*E25/'NSW Apr 2023'!AQ19-SUM('NSW Apr 2023'!L19:N19))*'NSW Apr 2023'!Z19/100)* 'NSW Apr 2023'!AQ19,IF(AND('NSW Apr 2023'!M19&gt;0,'NSW Apr 2023'!N19=""),IF(($C$5*E25/'NSW Apr 2023'!AQ19&lt;'NSW Apr 2023'!M19+'NSW Apr 2023'!L19),(0),(($C$5*E25/'NSW Apr 2023'!AQ19-('NSW Apr 2023'!M19+'NSW Apr 2023'!L19))*'NSW Apr 2023'!Y19/100))*'NSW Apr 2023'!AQ19,IF(AND('NSW Apr 2023'!L19&gt;0,'NSW Apr 2023'!M19=""&gt;0),IF(($C$5*E25/'NSW Apr 2023'!AQ19&lt;'NSW Apr 2023'!L19),(0),($C$5*E25/'NSW Apr 2023'!AQ19-'NSW Apr 2023'!L19)*'NSW Apr 2023'!X19/100)*'NSW Apr 2023'!AQ19,0)))))</f>
        <v>0</v>
      </c>
      <c r="M25" s="136">
        <f>IF('NSW Apr 2023'!K19="",($C$5*F25/'NSW Apr 2023'!AR19*'NSW Apr 2023'!AC19/100)*'NSW Apr 2023'!AR19,IF($C$5*F25/'NSW Apr 2023'!AR19&gt;='NSW Apr 2023'!L19,('NSW Apr 2023'!L19*'NSW Apr 2023'!AC19/100)*'NSW Apr 2023'!AR19,($C$5*F25/'NSW Apr 2023'!AR19*'NSW Apr 2023'!AC19/100)*'NSW Apr 2023'!AR19))</f>
        <v>495.81818181818176</v>
      </c>
      <c r="N25" s="136">
        <f>IF(AND('NSW Apr 2023'!L19&gt;0,'NSW Apr 2023'!M19&gt;0),IF($C$5*F25/'NSW Apr 2023'!AR19&lt;'NSW Apr 2023'!L19,0,IF(($C$5*F25/'NSW Apr 2023'!AR19-'NSW Apr 2023'!L19)&lt;=('NSW Apr 2023'!M19+'NSW Apr 2023'!L19),((($C$5*F25/'NSW Apr 2023'!AR19-'NSW Apr 2023'!L19)*'NSW Apr 2023'!AD19/100))*'NSW Apr 2023'!AR19,((('NSW Apr 2023'!M19)*'NSW Apr 2023'!AD19/100)*'NSW Apr 2023'!AR19))),0)</f>
        <v>776.72727272727263</v>
      </c>
      <c r="O25" s="136">
        <f>IF(AND('NSW Apr 2023'!M19&gt;0,'NSW Apr 2023'!N19&gt;0),IF($C$5*F25/'NSW Apr 2023'!AR19&lt;('NSW Apr 2023'!L19+'NSW Apr 2023'!M19),0,IF(($C$5*F25/'NSW Apr 2023'!AR19-'NSW Apr 2023'!L19+'NSW Apr 2023'!M19)&lt;=('NSW Apr 2023'!L19+'NSW Apr 2023'!M19+'NSW Apr 2023'!N19),((($C$5*F25/'NSW Apr 2023'!AR19-('NSW Apr 2023'!L19+'NSW Apr 2023'!M19))*'NSW Apr 2023'!AE19/100))*'NSW Apr 2023'!AR19,('NSW Apr 2023'!N19*'NSW Apr 2023'!AE19/100)*'NSW Apr 2023'!AR19)),0)</f>
        <v>334.72727272727275</v>
      </c>
      <c r="P25" s="136">
        <f>IF(AND('NSW Apr 2023'!N19&gt;0,'NSW Apr 2023'!O19&gt;0),IF($C$5*F25/'NSW Apr 2023'!AR19&lt;('NSW Apr 2023'!L19+'NSW Apr 2023'!M19+'NSW Apr 2023'!N19),0,IF(($C$5*F25/'NSW Apr 2023'!AR19-'NSW Apr 2023'!L19+'NSW Apr 2023'!M19+'NSW Apr 2023'!N19)&lt;=('NSW Apr 2023'!L19+'NSW Apr 2023'!M19+'NSW Apr 2023'!N19+'NSW Apr 2023'!O19),(($C$5*F25/'NSW Apr 2023'!AR19-('NSW Apr 2023'!L19+'NSW Apr 2023'!M19+'NSW Apr 2023'!N19))*'NSW Apr 2023'!AF19/100)*'NSW Apr 2023'!AR19,('NSW Apr 2023'!O19*'NSW Apr 2023'!AF19/100)*'NSW Apr 2023'!AR19)),0)</f>
        <v>0</v>
      </c>
      <c r="Q25" s="136">
        <f>IF(AND('NSW Apr 2023'!P19&gt;0,'NSW Apr 2023'!P19&gt;0),IF($C$5*F25/'NSW Apr 2023'!AR19&lt;('NSW Apr 2023'!L19+'NSW Apr 2023'!M19+'NSW Apr 2023'!N19+'NSW Apr 2023'!O19),0,IF(($C$5*F25/'NSW Apr 2023'!AR19-'NSW Apr 2023'!L19+'NSW Apr 2023'!M19+'NSW Apr 2023'!N19+'NSW Apr 2023'!O19)&lt;=('NSW Apr 2023'!L19+'NSW Apr 2023'!M19+'NSW Apr 2023'!N19+'NSW Apr 2023'!O19+'NSW Apr 2023'!P19),(($C$5*F25/'NSW Apr 2023'!AR19-('NSW Apr 2023'!L19+'NSW Apr 2023'!M19+'NSW Apr 2023'!N19+'NSW Apr 2023'!O19))*'NSW Apr 2023'!AG19/100)*'NSW Apr 2023'!AR19,('NSW Apr 2023'!P19*'NSW Apr 2023'!AG19/100)*'NSW Apr 2023'!AR19)),0)</f>
        <v>0</v>
      </c>
      <c r="R25" s="136">
        <f>IF(AND('NSW Apr 2023'!P19&gt;0,'NSW Apr 2023'!O19&gt;0),IF(($C$5*F25/'NSW Apr 2023'!AR19&lt;SUM('NSW Apr 2023'!L19:P19)),(0),($C$5*F25/'NSW Apr 2023'!AR19-SUM('NSW Apr 2023'!L19:P19))*'NSW Apr 2023'!AB19/100)* 'NSW Apr 2023'!AR19,IF(AND('NSW Apr 2023'!O19&gt;0,'NSW Apr 2023'!P19=""),IF(($C$5*F25/'NSW Apr 2023'!AR19&lt; SUM('NSW Apr 2023'!L19:O19)),(0),($C$5*F25/'NSW Apr 2023'!AR19-SUM('NSW Apr 2023'!L19:O19))*'NSW Apr 2023'!AG19/100)* 'NSW Apr 2023'!AR19,IF(AND('NSW Apr 2023'!N19&gt;0,'NSW Apr 2023'!O19=""),IF(($C$5*F25/'NSW Apr 2023'!AR19&lt; SUM('NSW Apr 2023'!L19:N19)),(0),($C$5*F25/'NSW Apr 2023'!AR19-SUM('NSW Apr 2023'!L19:N19))*'NSW Apr 2023'!AF19/100)* 'NSW Apr 2023'!AR19,IF(AND('NSW Apr 2023'!M19&gt;0,'NSW Apr 2023'!N19=""),IF(($C$5*F25/'NSW Apr 2023'!AR19&lt;'NSW Apr 2023'!M19+'NSW Apr 2023'!L19),(0),(($C$5*F25/'NSW Apr 2023'!AR19-('NSW Apr 2023'!M19+'NSW Apr 2023'!L19))*'NSW Apr 2023'!AE19/100))*'NSW Apr 2023'!AR19,IF(AND('NSW Apr 2023'!L19&gt;0,'NSW Apr 2023'!M19=""&gt;0),IF(($C$5*F25/'NSW Apr 2023'!AR19&lt;'NSW Apr 2023'!L19),(0),($C$5*F25/'NSW Apr 2023'!AR19-'NSW Apr 2023'!L19)*'NSW Apr 2023'!AD19/100)*'NSW Apr 2023'!AR19,0)))))</f>
        <v>0</v>
      </c>
      <c r="S25" s="234">
        <f t="shared" si="4"/>
        <v>3214.545454545454</v>
      </c>
      <c r="T25" s="243">
        <f t="shared" si="5"/>
        <v>3533.6218181818176</v>
      </c>
      <c r="U25" s="132">
        <f t="shared" si="6"/>
        <v>3886.9839999999995</v>
      </c>
      <c r="V25" s="83">
        <f>'NSW Apr 2023'!AT19</f>
        <v>5</v>
      </c>
      <c r="W25" s="83">
        <f>'NSW Apr 2023'!AU19</f>
        <v>0</v>
      </c>
      <c r="X25" s="83">
        <f>'NSW Apr 2023'!AV19</f>
        <v>0</v>
      </c>
      <c r="Y25" s="83">
        <f>'NSW Apr 2023'!AW19</f>
        <v>0</v>
      </c>
      <c r="Z25" s="243" t="str">
        <f t="shared" si="7"/>
        <v>Guaranteed off bill</v>
      </c>
      <c r="AA25" s="243" t="str">
        <f t="shared" si="8"/>
        <v>Exclusive</v>
      </c>
      <c r="AB25" s="243">
        <f t="shared" si="0"/>
        <v>3356.9407272727267</v>
      </c>
      <c r="AC25" s="243">
        <f t="shared" si="1"/>
        <v>3356.9407272727267</v>
      </c>
      <c r="AD25" s="132">
        <f t="shared" si="2"/>
        <v>3692.6347999999998</v>
      </c>
      <c r="AE25" s="406">
        <f t="shared" si="2"/>
        <v>3692.6347999999998</v>
      </c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20"/>
      <c r="B26" s="130" t="str">
        <f>'NSW Apr 2023'!F20</f>
        <v>Origin Energy</v>
      </c>
      <c r="C26" s="83" t="str">
        <f>'NSW Apr 2023'!G20</f>
        <v>Business Go Variable</v>
      </c>
      <c r="D26" s="136">
        <f>365*'NSW Apr 2023'!H20/100</f>
        <v>215.715</v>
      </c>
      <c r="E26" s="264">
        <f>IF('NSW Apr 2023'!AQ20=3,0.5,IF('NSW Apr 2023'!AQ20=2,0.33,0))</f>
        <v>0.5</v>
      </c>
      <c r="F26" s="264">
        <f t="shared" si="3"/>
        <v>0.5</v>
      </c>
      <c r="G26" s="136">
        <f>IF('NSW Apr 2023'!K20="",($C$5*E26/'NSW Apr 2023'!AQ20*'NSW Apr 2023'!W20/100)*'NSW Apr 2023'!AQ20,IF($C$5*E26/'NSW Apr 2023'!AQ20&gt;='NSW Apr 2023'!L20,('NSW Apr 2023'!L20*'NSW Apr 2023'!W20/100)*'NSW Apr 2023'!AQ20,($C$5*E26/'NSW Apr 2023'!AQ20*'NSW Apr 2023'!W20/100)*'NSW Apr 2023'!AQ20))</f>
        <v>1304.5454545454545</v>
      </c>
      <c r="H26" s="136">
        <f>IF(AND('NSW Apr 2023'!L20&gt;0,'NSW Apr 2023'!M20&gt;0),IF($C$5*E26/'NSW Apr 2023'!AQ20&lt;'NSW Apr 2023'!L20,0,IF(($C$5*E26/'NSW Apr 2023'!AQ20-'NSW Apr 2023'!L20)&lt;=('NSW Apr 2023'!M20+'NSW Apr 2023'!L20),((($C$5*E26/'NSW Apr 2023'!AQ20-'NSW Apr 2023'!L20)*'NSW Apr 2023'!X20/100))*'NSW Apr 2023'!AQ20,((('NSW Apr 2023'!M20)*'NSW Apr 2023'!X20/100)*'NSW Apr 2023'!AQ20))),0)</f>
        <v>0</v>
      </c>
      <c r="I26" s="136">
        <f>IF(AND('NSW Apr 2023'!M20&gt;0,'NSW Apr 2023'!N20&gt;0),IF($C$5*E26/'NSW Apr 2023'!AQ20&lt;('NSW Apr 2023'!L20+'NSW Apr 2023'!M20),0,IF(($C$5*E26/'NSW Apr 2023'!AQ20-'NSW Apr 2023'!L20+'NSW Apr 2023'!M20)&lt;=('NSW Apr 2023'!L20+'NSW Apr 2023'!M20+'NSW Apr 2023'!N20),((($C$5*E26/'NSW Apr 2023'!AQ20-('NSW Apr 2023'!L20+'NSW Apr 2023'!M20))*'NSW Apr 2023'!Y20/100))*'NSW Apr 2023'!AQ20,('NSW Apr 2023'!N20*'NSW Apr 2023'!Y20/100)* 'NSW Apr 2023'!AQ20)),0)</f>
        <v>0</v>
      </c>
      <c r="J26" s="136">
        <f>IF(AND('NSW Apr 2023'!N20&gt;0,'NSW Apr 2023'!O20&gt;0),IF($C$5*E26/'NSW Apr 2023'!AQ20&lt;('NSW Apr 2023'!L20+'NSW Apr 2023'!M20+'NSW Apr 2023'!N20),0,IF(($C$5*E26/'NSW Apr 2023'!AQ20-'NSW Apr 2023'!L20+'NSW Apr 2023'!M20+'NSW Apr 2023'!N20)&lt;=('NSW Apr 2023'!L20+'NSW Apr 2023'!M20+'NSW Apr 2023'!N20+'NSW Apr 2023'!O20),(($C$5*E26/'NSW Apr 2023'!AQ20-('NSW Apr 2023'!L20+'NSW Apr 2023'!M20+'NSW Apr 2023'!N20))*'NSW Apr 2023'!Z20/100)*'NSW Apr 2023'!AQ20,('NSW Apr 2023'!O20*'NSW Apr 2023'!Z20/100)*'NSW Apr 2023'!AQ20)),0)</f>
        <v>0</v>
      </c>
      <c r="K26" s="136">
        <f>IF(AND('NSW Apr 2023'!O20&gt;0,'NSW Apr 2023'!P20&gt;0),IF($C$5*E26/'NSW Apr 2023'!AQ20&lt;('NSW Apr 2023'!L20+'NSW Apr 2023'!M20+'NSW Apr 2023'!N20+'NSW Apr 2023'!O20),0,IF(($C$5*E26/'NSW Apr 2023'!AQ20-'NSW Apr 2023'!L20+'NSW Apr 2023'!M20+'NSW Apr 2023'!N20+'NSW Apr 2023'!O20)&lt;=('NSW Apr 2023'!L20+'NSW Apr 2023'!M20+'NSW Apr 2023'!N20+'NSW Apr 2023'!O20+'NSW Apr 2023'!P20),(($C$5*E26/'NSW Apr 2023'!AQ20-('NSW Apr 2023'!L20+'NSW Apr 2023'!M20+'NSW Apr 2023'!N20+'NSW Apr 2023'!O20))*'NSW Apr 2023'!AA20/100)*'NSW Apr 2023'!AQ20,('NSW Apr 2023'!P20*'NSW Apr 2023'!AA20/100)*'NSW Apr 2023'!AQ20)),0)</f>
        <v>0</v>
      </c>
      <c r="L26" s="136">
        <f>IF(AND('NSW Apr 2023'!P20&gt;0,'NSW Apr 2023'!O20&gt;0),IF(($C$5*E26/'NSW Apr 2023'!AQ20&lt;SUM('NSW Apr 2023'!L20:P20)),(0),($C$5*E26/'NSW Apr 2023'!AQ20-SUM('NSW Apr 2023'!L20:P20))*'NSW Apr 2023'!AB20/100)* 'NSW Apr 2023'!AQ20,IF(AND('NSW Apr 2023'!O20&gt;0,'NSW Apr 2023'!P20=""),IF(($C$5*E26/'NSW Apr 2023'!AQ20&lt; SUM('NSW Apr 2023'!L20:O20)),(0),($C$5*E26/'NSW Apr 2023'!AQ20-SUM('NSW Apr 2023'!L20:O20))*'NSW Apr 2023'!AA20/100)* 'NSW Apr 2023'!AQ20,IF(AND('NSW Apr 2023'!N20&gt;0,'NSW Apr 2023'!O20=""),IF(($C$5*E26/'NSW Apr 2023'!AQ20&lt; SUM('NSW Apr 2023'!L20:N20)),(0),($C$5*E26/'NSW Apr 2023'!AQ20-SUM('NSW Apr 2023'!L20:N20))*'NSW Apr 2023'!Z20/100)* 'NSW Apr 2023'!AQ20,IF(AND('NSW Apr 2023'!M20&gt;0,'NSW Apr 2023'!N20=""),IF(($C$5*E26/'NSW Apr 2023'!AQ20&lt;'NSW Apr 2023'!M20+'NSW Apr 2023'!L20),(0),(($C$5*E26/'NSW Apr 2023'!AQ20-('NSW Apr 2023'!M20+'NSW Apr 2023'!L20))*'NSW Apr 2023'!Y20/100))*'NSW Apr 2023'!AQ20,IF(AND('NSW Apr 2023'!L20&gt;0,'NSW Apr 2023'!M20=""&gt;0),IF(($C$5*E26/'NSW Apr 2023'!AQ20&lt;'NSW Apr 2023'!L20),(0),($C$5*E26/'NSW Apr 2023'!AQ20-'NSW Apr 2023'!L20)*'NSW Apr 2023'!X20/100)*'NSW Apr 2023'!AQ20,0)))))</f>
        <v>0</v>
      </c>
      <c r="M26" s="136">
        <f>IF('NSW Apr 2023'!K20="",($C$5*F26/'NSW Apr 2023'!AR20*'NSW Apr 2023'!AC20/100)*'NSW Apr 2023'!AR20,IF($C$5*F26/'NSW Apr 2023'!AR20&gt;='NSW Apr 2023'!L20,('NSW Apr 2023'!L20*'NSW Apr 2023'!AC20/100)*'NSW Apr 2023'!AR20,($C$5*F26/'NSW Apr 2023'!AR20*'NSW Apr 2023'!AC20/100)*'NSW Apr 2023'!AR20))</f>
        <v>1304.5454545454545</v>
      </c>
      <c r="N26" s="136">
        <f>IF(AND('NSW Apr 2023'!L20&gt;0,'NSW Apr 2023'!M20&gt;0),IF($C$5*F26/'NSW Apr 2023'!AR20&lt;'NSW Apr 2023'!L20,0,IF(($C$5*F26/'NSW Apr 2023'!AR20-'NSW Apr 2023'!L20)&lt;=('NSW Apr 2023'!M20+'NSW Apr 2023'!L20),((($C$5*F26/'NSW Apr 2023'!AR20-'NSW Apr 2023'!L20)*'NSW Apr 2023'!AD20/100))*'NSW Apr 2023'!AR20,((('NSW Apr 2023'!M20)*'NSW Apr 2023'!AD20/100)*'NSW Apr 2023'!AR20))),0)</f>
        <v>0</v>
      </c>
      <c r="O26" s="136">
        <f>IF(AND('NSW Apr 2023'!M20&gt;0,'NSW Apr 2023'!N20&gt;0),IF($C$5*F26/'NSW Apr 2023'!AR20&lt;('NSW Apr 2023'!L20+'NSW Apr 2023'!M20),0,IF(($C$5*F26/'NSW Apr 2023'!AR20-'NSW Apr 2023'!L20+'NSW Apr 2023'!M20)&lt;=('NSW Apr 2023'!L20+'NSW Apr 2023'!M20+'NSW Apr 2023'!N20),((($C$5*F26/'NSW Apr 2023'!AR20-('NSW Apr 2023'!L20+'NSW Apr 2023'!M20))*'NSW Apr 2023'!AE20/100))*'NSW Apr 2023'!AR20,('NSW Apr 2023'!N20*'NSW Apr 2023'!AE20/100)*'NSW Apr 2023'!AR20)),0)</f>
        <v>0</v>
      </c>
      <c r="P26" s="136">
        <f>IF(AND('NSW Apr 2023'!N20&gt;0,'NSW Apr 2023'!O20&gt;0),IF($C$5*F26/'NSW Apr 2023'!AR20&lt;('NSW Apr 2023'!L20+'NSW Apr 2023'!M20+'NSW Apr 2023'!N20),0,IF(($C$5*F26/'NSW Apr 2023'!AR20-'NSW Apr 2023'!L20+'NSW Apr 2023'!M20+'NSW Apr 2023'!N20)&lt;=('NSW Apr 2023'!L20+'NSW Apr 2023'!M20+'NSW Apr 2023'!N20+'NSW Apr 2023'!O20),(($C$5*F26/'NSW Apr 2023'!AR20-('NSW Apr 2023'!L20+'NSW Apr 2023'!M20+'NSW Apr 2023'!N20))*'NSW Apr 2023'!AF20/100)*'NSW Apr 2023'!AR20,('NSW Apr 2023'!O20*'NSW Apr 2023'!AF20/100)*'NSW Apr 2023'!AR20)),0)</f>
        <v>0</v>
      </c>
      <c r="Q26" s="136">
        <f>IF(AND('NSW Apr 2023'!P20&gt;0,'NSW Apr 2023'!P20&gt;0),IF($C$5*F26/'NSW Apr 2023'!AR20&lt;('NSW Apr 2023'!L20+'NSW Apr 2023'!M20+'NSW Apr 2023'!N20+'NSW Apr 2023'!O20),0,IF(($C$5*F26/'NSW Apr 2023'!AR20-'NSW Apr 2023'!L20+'NSW Apr 2023'!M20+'NSW Apr 2023'!N20+'NSW Apr 2023'!O20)&lt;=('NSW Apr 2023'!L20+'NSW Apr 2023'!M20+'NSW Apr 2023'!N20+'NSW Apr 2023'!O20+'NSW Apr 2023'!P20),(($C$5*F26/'NSW Apr 2023'!AR20-('NSW Apr 2023'!L20+'NSW Apr 2023'!M20+'NSW Apr 2023'!N20+'NSW Apr 2023'!O20))*'NSW Apr 2023'!AG20/100)*'NSW Apr 2023'!AR20,('NSW Apr 2023'!P20*'NSW Apr 2023'!AG20/100)*'NSW Apr 2023'!AR20)),0)</f>
        <v>0</v>
      </c>
      <c r="R26" s="136">
        <f>IF(AND('NSW Apr 2023'!P20&gt;0,'NSW Apr 2023'!O20&gt;0),IF(($C$5*F26/'NSW Apr 2023'!AR20&lt;SUM('NSW Apr 2023'!L20:P20)),(0),($C$5*F26/'NSW Apr 2023'!AR20-SUM('NSW Apr 2023'!L20:P20))*'NSW Apr 2023'!AB20/100)* 'NSW Apr 2023'!AR20,IF(AND('NSW Apr 2023'!O20&gt;0,'NSW Apr 2023'!P20=""),IF(($C$5*F26/'NSW Apr 2023'!AR20&lt; SUM('NSW Apr 2023'!L20:O20)),(0),($C$5*F26/'NSW Apr 2023'!AR20-SUM('NSW Apr 2023'!L20:O20))*'NSW Apr 2023'!AG20/100)* 'NSW Apr 2023'!AR20,IF(AND('NSW Apr 2023'!N20&gt;0,'NSW Apr 2023'!O20=""),IF(($C$5*F26/'NSW Apr 2023'!AR20&lt; SUM('NSW Apr 2023'!L20:N20)),(0),($C$5*F26/'NSW Apr 2023'!AR20-SUM('NSW Apr 2023'!L20:N20))*'NSW Apr 2023'!AF20/100)* 'NSW Apr 2023'!AR20,IF(AND('NSW Apr 2023'!M20&gt;0,'NSW Apr 2023'!N20=""),IF(($C$5*F26/'NSW Apr 2023'!AR20&lt;'NSW Apr 2023'!M20+'NSW Apr 2023'!L20),(0),(($C$5*F26/'NSW Apr 2023'!AR20-('NSW Apr 2023'!M20+'NSW Apr 2023'!L20))*'NSW Apr 2023'!AE20/100))*'NSW Apr 2023'!AR20,IF(AND('NSW Apr 2023'!L20&gt;0,'NSW Apr 2023'!M20=""&gt;0),IF(($C$5*F26/'NSW Apr 2023'!AR20&lt;'NSW Apr 2023'!L20),(0),($C$5*F26/'NSW Apr 2023'!AR20-'NSW Apr 2023'!L20)*'NSW Apr 2023'!AD20/100)*'NSW Apr 2023'!AR20,0)))))</f>
        <v>0</v>
      </c>
      <c r="S26" s="234">
        <f t="shared" si="4"/>
        <v>2609.090909090909</v>
      </c>
      <c r="T26" s="243">
        <f t="shared" si="5"/>
        <v>2824.8059090909092</v>
      </c>
      <c r="U26" s="132">
        <f t="shared" si="6"/>
        <v>3107.2865000000002</v>
      </c>
      <c r="V26" s="83">
        <f>'NSW Apr 2023'!AT20</f>
        <v>0</v>
      </c>
      <c r="W26" s="83">
        <f>'NSW Apr 2023'!AU20</f>
        <v>0</v>
      </c>
      <c r="X26" s="83">
        <f>'NSW Apr 2023'!AV20</f>
        <v>0</v>
      </c>
      <c r="Y26" s="83">
        <f>'NSW Apr 2023'!AW20</f>
        <v>0</v>
      </c>
      <c r="Z26" s="243" t="str">
        <f t="shared" si="7"/>
        <v>No discount</v>
      </c>
      <c r="AA26" s="243" t="str">
        <f t="shared" si="8"/>
        <v>Inclusive</v>
      </c>
      <c r="AB26" s="243">
        <f t="shared" si="0"/>
        <v>2824.8059090909092</v>
      </c>
      <c r="AC26" s="243">
        <f t="shared" si="1"/>
        <v>2824.8059090909092</v>
      </c>
      <c r="AD26" s="132">
        <f t="shared" si="2"/>
        <v>3107.2865000000002</v>
      </c>
      <c r="AE26" s="406">
        <f t="shared" si="2"/>
        <v>3107.2865000000002</v>
      </c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>
      <c r="A27" s="420"/>
      <c r="B27" s="130" t="str">
        <f>'NSW Apr 2023'!F21</f>
        <v>AGL</v>
      </c>
      <c r="C27" s="83" t="str">
        <f>'NSW Apr 2023'!G21</f>
        <v>Business Value Saver</v>
      </c>
      <c r="D27" s="136">
        <f>365*'NSW Apr 2023'!H21/100</f>
        <v>225.37090909090909</v>
      </c>
      <c r="E27" s="264">
        <f>IF('NSW Apr 2023'!AQ21=3,0.5,IF('NSW Apr 2023'!AQ21=2,0.33,0))</f>
        <v>0.5</v>
      </c>
      <c r="F27" s="264">
        <f t="shared" si="3"/>
        <v>0.5</v>
      </c>
      <c r="G27" s="136">
        <f>IF('NSW Apr 2023'!K21="",($C$5*E27/'NSW Apr 2023'!AQ21*'NSW Apr 2023'!W21/100)*'NSW Apr 2023'!AQ21,IF($C$5*E27/'NSW Apr 2023'!AQ21&gt;='NSW Apr 2023'!L21,('NSW Apr 2023'!L21*'NSW Apr 2023'!W21/100)*'NSW Apr 2023'!AQ21,($C$5*E27/'NSW Apr 2023'!AQ21*'NSW Apr 2023'!W21/100)*'NSW Apr 2023'!AQ21))</f>
        <v>220.90909090909093</v>
      </c>
      <c r="H27" s="136">
        <f>IF(AND('NSW Apr 2023'!L21&gt;0,'NSW Apr 2023'!M21&gt;0),IF($C$5*E27/'NSW Apr 2023'!AQ21&lt;'NSW Apr 2023'!L21,0,IF(($C$5*E27/'NSW Apr 2023'!AQ21-'NSW Apr 2023'!L21)&lt;=('NSW Apr 2023'!M21+'NSW Apr 2023'!L21),((($C$5*E27/'NSW Apr 2023'!AQ21-'NSW Apr 2023'!L21)*'NSW Apr 2023'!X21/100))*'NSW Apr 2023'!AQ21,((('NSW Apr 2023'!M21)*'NSW Apr 2023'!X21/100)*'NSW Apr 2023'!AQ21))),0)</f>
        <v>875.90909090909076</v>
      </c>
      <c r="I27" s="136">
        <f>IF(AND('NSW Apr 2023'!M21&gt;0,'NSW Apr 2023'!N21&gt;0),IF($C$5*E27/'NSW Apr 2023'!AQ21&lt;('NSW Apr 2023'!L21+'NSW Apr 2023'!M21),0,IF(($C$5*E27/'NSW Apr 2023'!AQ21-'NSW Apr 2023'!L21+'NSW Apr 2023'!M21)&lt;=('NSW Apr 2023'!L21+'NSW Apr 2023'!M21+'NSW Apr 2023'!N21),((($C$5*E27/'NSW Apr 2023'!AQ21-('NSW Apr 2023'!L21+'NSW Apr 2023'!M21))*'NSW Apr 2023'!Y21/100))*'NSW Apr 2023'!AQ21,('NSW Apr 2023'!N21*'NSW Apr 2023'!Y21/100)* 'NSW Apr 2023'!AQ21)),0)</f>
        <v>0</v>
      </c>
      <c r="J27" s="136">
        <f>IF(AND('NSW Apr 2023'!N21&gt;0,'NSW Apr 2023'!O21&gt;0),IF($C$5*E27/'NSW Apr 2023'!AQ21&lt;('NSW Apr 2023'!L21+'NSW Apr 2023'!M21+'NSW Apr 2023'!N21),0,IF(($C$5*E27/'NSW Apr 2023'!AQ21-'NSW Apr 2023'!L21+'NSW Apr 2023'!M21+'NSW Apr 2023'!N21)&lt;=('NSW Apr 2023'!L21+'NSW Apr 2023'!M21+'NSW Apr 2023'!N21+'NSW Apr 2023'!O21),(($C$5*E27/'NSW Apr 2023'!AQ21-('NSW Apr 2023'!L21+'NSW Apr 2023'!M21+'NSW Apr 2023'!N21))*'NSW Apr 2023'!Z21/100)*'NSW Apr 2023'!AQ21,('NSW Apr 2023'!O21*'NSW Apr 2023'!Z21/100)*'NSW Apr 2023'!AQ21)),0)</f>
        <v>0</v>
      </c>
      <c r="K27" s="136">
        <f>IF(AND('NSW Apr 2023'!O21&gt;0,'NSW Apr 2023'!P21&gt;0),IF($C$5*E27/'NSW Apr 2023'!AQ21&lt;('NSW Apr 2023'!L21+'NSW Apr 2023'!M21+'NSW Apr 2023'!N21+'NSW Apr 2023'!O21),0,IF(($C$5*E27/'NSW Apr 2023'!AQ21-'NSW Apr 2023'!L21+'NSW Apr 2023'!M21+'NSW Apr 2023'!N21+'NSW Apr 2023'!O21)&lt;=('NSW Apr 2023'!L21+'NSW Apr 2023'!M21+'NSW Apr 2023'!N21+'NSW Apr 2023'!O21+'NSW Apr 2023'!P21),(($C$5*E27/'NSW Apr 2023'!AQ21-('NSW Apr 2023'!L21+'NSW Apr 2023'!M21+'NSW Apr 2023'!N21+'NSW Apr 2023'!O21))*'NSW Apr 2023'!AA21/100)*'NSW Apr 2023'!AQ21,('NSW Apr 2023'!P21*'NSW Apr 2023'!AA21/100)*'NSW Apr 2023'!AQ21)),0)</f>
        <v>0</v>
      </c>
      <c r="L27" s="136">
        <f>IF(AND('NSW Apr 2023'!P21&gt;0,'NSW Apr 2023'!O21&gt;0),IF(($C$5*E27/'NSW Apr 2023'!AQ21&lt;SUM('NSW Apr 2023'!L21:P21)),(0),($C$5*E27/'NSW Apr 2023'!AQ21-SUM('NSW Apr 2023'!L21:P21))*'NSW Apr 2023'!AB21/100)* 'NSW Apr 2023'!AQ21,IF(AND('NSW Apr 2023'!O21&gt;0,'NSW Apr 2023'!P21=""),IF(($C$5*E27/'NSW Apr 2023'!AQ21&lt; SUM('NSW Apr 2023'!L21:O21)),(0),($C$5*E27/'NSW Apr 2023'!AQ21-SUM('NSW Apr 2023'!L21:O21))*'NSW Apr 2023'!AA21/100)* 'NSW Apr 2023'!AQ21,IF(AND('NSW Apr 2023'!N21&gt;0,'NSW Apr 2023'!O21=""),IF(($C$5*E27/'NSW Apr 2023'!AQ21&lt; SUM('NSW Apr 2023'!L21:N21)),(0),($C$5*E27/'NSW Apr 2023'!AQ21-SUM('NSW Apr 2023'!L21:N21))*'NSW Apr 2023'!Z21/100)* 'NSW Apr 2023'!AQ21,IF(AND('NSW Apr 2023'!M21&gt;0,'NSW Apr 2023'!N21=""),IF(($C$5*E27/'NSW Apr 2023'!AQ21&lt;'NSW Apr 2023'!M21+'NSW Apr 2023'!L21),(0),(($C$5*E27/'NSW Apr 2023'!AQ21-('NSW Apr 2023'!M21+'NSW Apr 2023'!L21))*'NSW Apr 2023'!Y21/100))*'NSW Apr 2023'!AQ21,IF(AND('NSW Apr 2023'!L21&gt;0,'NSW Apr 2023'!M21=""&gt;0),IF(($C$5*E27/'NSW Apr 2023'!AQ21&lt;'NSW Apr 2023'!L21),(0),($C$5*E27/'NSW Apr 2023'!AQ21-'NSW Apr 2023'!L21)*'NSW Apr 2023'!X21/100)*'NSW Apr 2023'!AQ21,0)))))</f>
        <v>0</v>
      </c>
      <c r="M27" s="136">
        <f>IF('NSW Apr 2023'!K21="",($C$5*F27/'NSW Apr 2023'!AR21*'NSW Apr 2023'!AC21/100)*'NSW Apr 2023'!AR21,IF($C$5*F27/'NSW Apr 2023'!AR21&gt;='NSW Apr 2023'!L21,('NSW Apr 2023'!L21*'NSW Apr 2023'!AC21/100)*'NSW Apr 2023'!AR21,($C$5*F27/'NSW Apr 2023'!AR21*'NSW Apr 2023'!AC21/100)*'NSW Apr 2023'!AR21))</f>
        <v>220.90909090909093</v>
      </c>
      <c r="N27" s="136">
        <f>IF(AND('NSW Apr 2023'!L21&gt;0,'NSW Apr 2023'!M21&gt;0),IF($C$5*F27/'NSW Apr 2023'!AR21&lt;'NSW Apr 2023'!L21,0,IF(($C$5*F27/'NSW Apr 2023'!AR21-'NSW Apr 2023'!L21)&lt;=('NSW Apr 2023'!M21+'NSW Apr 2023'!L21),((($C$5*F27/'NSW Apr 2023'!AR21-'NSW Apr 2023'!L21)*'NSW Apr 2023'!AD21/100))*'NSW Apr 2023'!AR21,((('NSW Apr 2023'!M21)*'NSW Apr 2023'!AD21/100)*'NSW Apr 2023'!AR21))),0)</f>
        <v>875.90909090909076</v>
      </c>
      <c r="O27" s="136">
        <f>IF(AND('NSW Apr 2023'!M21&gt;0,'NSW Apr 2023'!N21&gt;0),IF($C$5*F27/'NSW Apr 2023'!AR21&lt;('NSW Apr 2023'!L21+'NSW Apr 2023'!M21),0,IF(($C$5*F27/'NSW Apr 2023'!AR21-'NSW Apr 2023'!L21+'NSW Apr 2023'!M21)&lt;=('NSW Apr 2023'!L21+'NSW Apr 2023'!M21+'NSW Apr 2023'!N21),((($C$5*F27/'NSW Apr 2023'!AR21-('NSW Apr 2023'!L21+'NSW Apr 2023'!M21))*'NSW Apr 2023'!AE21/100))*'NSW Apr 2023'!AR21,('NSW Apr 2023'!N21*'NSW Apr 2023'!AE21/100)*'NSW Apr 2023'!AR21)),0)</f>
        <v>0</v>
      </c>
      <c r="P27" s="136">
        <f>IF(AND('NSW Apr 2023'!N21&gt;0,'NSW Apr 2023'!O21&gt;0),IF($C$5*F27/'NSW Apr 2023'!AR21&lt;('NSW Apr 2023'!L21+'NSW Apr 2023'!M21+'NSW Apr 2023'!N21),0,IF(($C$5*F27/'NSW Apr 2023'!AR21-'NSW Apr 2023'!L21+'NSW Apr 2023'!M21+'NSW Apr 2023'!N21)&lt;=('NSW Apr 2023'!L21+'NSW Apr 2023'!M21+'NSW Apr 2023'!N21+'NSW Apr 2023'!O21),(($C$5*F27/'NSW Apr 2023'!AR21-('NSW Apr 2023'!L21+'NSW Apr 2023'!M21+'NSW Apr 2023'!N21))*'NSW Apr 2023'!AF21/100)*'NSW Apr 2023'!AR21,('NSW Apr 2023'!O21*'NSW Apr 2023'!AF21/100)*'NSW Apr 2023'!AR21)),0)</f>
        <v>0</v>
      </c>
      <c r="Q27" s="136">
        <f>IF(AND('NSW Apr 2023'!P21&gt;0,'NSW Apr 2023'!P21&gt;0),IF($C$5*F27/'NSW Apr 2023'!AR21&lt;('NSW Apr 2023'!L21+'NSW Apr 2023'!M21+'NSW Apr 2023'!N21+'NSW Apr 2023'!O21),0,IF(($C$5*F27/'NSW Apr 2023'!AR21-'NSW Apr 2023'!L21+'NSW Apr 2023'!M21+'NSW Apr 2023'!N21+'NSW Apr 2023'!O21)&lt;=('NSW Apr 2023'!L21+'NSW Apr 2023'!M21+'NSW Apr 2023'!N21+'NSW Apr 2023'!O21+'NSW Apr 2023'!P21),(($C$5*F27/'NSW Apr 2023'!AR21-('NSW Apr 2023'!L21+'NSW Apr 2023'!M21+'NSW Apr 2023'!N21+'NSW Apr 2023'!O21))*'NSW Apr 2023'!AG21/100)*'NSW Apr 2023'!AR21,('NSW Apr 2023'!P21*'NSW Apr 2023'!AG21/100)*'NSW Apr 2023'!AR21)),0)</f>
        <v>0</v>
      </c>
      <c r="R27" s="136">
        <f>IF(AND('NSW Apr 2023'!P21&gt;0,'NSW Apr 2023'!O21&gt;0),IF(($C$5*F27/'NSW Apr 2023'!AR21&lt;SUM('NSW Apr 2023'!L21:P21)),(0),($C$5*F27/'NSW Apr 2023'!AR21-SUM('NSW Apr 2023'!L21:P21))*'NSW Apr 2023'!AB21/100)* 'NSW Apr 2023'!AR21,IF(AND('NSW Apr 2023'!O21&gt;0,'NSW Apr 2023'!P21=""),IF(($C$5*F27/'NSW Apr 2023'!AR21&lt; SUM('NSW Apr 2023'!L21:O21)),(0),($C$5*F27/'NSW Apr 2023'!AR21-SUM('NSW Apr 2023'!L21:O21))*'NSW Apr 2023'!AG21/100)* 'NSW Apr 2023'!AR21,IF(AND('NSW Apr 2023'!N21&gt;0,'NSW Apr 2023'!O21=""),IF(($C$5*F27/'NSW Apr 2023'!AR21&lt; SUM('NSW Apr 2023'!L21:N21)),(0),($C$5*F27/'NSW Apr 2023'!AR21-SUM('NSW Apr 2023'!L21:N21))*'NSW Apr 2023'!AF21/100)* 'NSW Apr 2023'!AR21,IF(AND('NSW Apr 2023'!M21&gt;0,'NSW Apr 2023'!N21=""),IF(($C$5*F27/'NSW Apr 2023'!AR21&lt;'NSW Apr 2023'!M21+'NSW Apr 2023'!L21),(0),(($C$5*F27/'NSW Apr 2023'!AR21-('NSW Apr 2023'!M21+'NSW Apr 2023'!L21))*'NSW Apr 2023'!AE21/100))*'NSW Apr 2023'!AR21,IF(AND('NSW Apr 2023'!L21&gt;0,'NSW Apr 2023'!M21=""&gt;0),IF(($C$5*F27/'NSW Apr 2023'!AR21&lt;'NSW Apr 2023'!L21),(0),($C$5*F27/'NSW Apr 2023'!AR21-'NSW Apr 2023'!L21)*'NSW Apr 2023'!AD21/100)*'NSW Apr 2023'!AR21,0)))))</f>
        <v>0</v>
      </c>
      <c r="S27" s="234">
        <f t="shared" si="4"/>
        <v>2193.6363636363635</v>
      </c>
      <c r="T27" s="243">
        <f t="shared" si="5"/>
        <v>2419.0072727272727</v>
      </c>
      <c r="U27" s="132">
        <f t="shared" si="6"/>
        <v>2660.9080000000004</v>
      </c>
      <c r="V27" s="83">
        <f>'NSW Apr 2023'!AT21</f>
        <v>0</v>
      </c>
      <c r="W27" s="83">
        <f>'NSW Apr 2023'!AU21</f>
        <v>0</v>
      </c>
      <c r="X27" s="83">
        <f>'NSW Apr 2023'!AV21</f>
        <v>0</v>
      </c>
      <c r="Y27" s="83">
        <f>'NSW Apr 2023'!AW21</f>
        <v>0</v>
      </c>
      <c r="Z27" s="243" t="str">
        <f t="shared" si="7"/>
        <v>No discount</v>
      </c>
      <c r="AA27" s="243" t="str">
        <f t="shared" si="8"/>
        <v>Exclusive</v>
      </c>
      <c r="AB27" s="243">
        <f t="shared" si="0"/>
        <v>2419.0072727272727</v>
      </c>
      <c r="AC27" s="243">
        <f t="shared" si="1"/>
        <v>2419.0072727272727</v>
      </c>
      <c r="AD27" s="132">
        <f t="shared" si="2"/>
        <v>2660.9080000000004</v>
      </c>
      <c r="AE27" s="406">
        <f t="shared" si="2"/>
        <v>2660.9080000000004</v>
      </c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Bot="1">
      <c r="A28" s="422"/>
      <c r="B28" s="150" t="str">
        <f>'NSW Apr 2023'!F22</f>
        <v>Red Energy</v>
      </c>
      <c r="C28" s="154" t="str">
        <f>'NSW Apr 2023'!G22</f>
        <v xml:space="preserve">Business Saver </v>
      </c>
      <c r="D28" s="155">
        <f>365*'NSW Apr 2023'!H22/100</f>
        <v>317.11863636363631</v>
      </c>
      <c r="E28" s="265">
        <f>IF('NSW Apr 2023'!AQ22=3,0.5,IF('NSW Apr 2023'!AQ22=2,0.33,0))</f>
        <v>0.5</v>
      </c>
      <c r="F28" s="265">
        <f t="shared" si="3"/>
        <v>0.5</v>
      </c>
      <c r="G28" s="155">
        <f>IF('NSW Apr 2023'!K22="",($C$5*E28/'NSW Apr 2023'!AQ22*'NSW Apr 2023'!W22/100)*'NSW Apr 2023'!AQ22,IF($C$5*E28/'NSW Apr 2023'!AQ22&gt;='NSW Apr 2023'!L22,('NSW Apr 2023'!L22*'NSW Apr 2023'!W22/100)*'NSW Apr 2023'!AQ22,($C$5*E28/'NSW Apr 2023'!AQ22*'NSW Apr 2023'!W22/100)*'NSW Apr 2023'!AQ22))</f>
        <v>117.47127272727272</v>
      </c>
      <c r="H28" s="155">
        <f>IF(AND('NSW Apr 2023'!L22&gt;0,'NSW Apr 2023'!M22&gt;0),IF($C$5*E28/'NSW Apr 2023'!AQ22&lt;'NSW Apr 2023'!L22,0,IF(($C$5*E28/'NSW Apr 2023'!AQ22-'NSW Apr 2023'!L22)&lt;=('NSW Apr 2023'!M22+'NSW Apr 2023'!L22),((($C$5*E28/'NSW Apr 2023'!AQ22-'NSW Apr 2023'!L22)*'NSW Apr 2023'!X22/100))*'NSW Apr 2023'!AQ22,((('NSW Apr 2023'!M22)*'NSW Apr 2023'!X22/100)*'NSW Apr 2023'!AQ22))),0)</f>
        <v>91.7410909090909</v>
      </c>
      <c r="I28" s="155">
        <f>IF(AND('NSW Apr 2023'!M22&gt;0,'NSW Apr 2023'!N22&gt;0),IF($C$5*E28/'NSW Apr 2023'!AQ22&lt;('NSW Apr 2023'!L22+'NSW Apr 2023'!M22),0,IF(($C$5*E28/'NSW Apr 2023'!AQ22-'NSW Apr 2023'!L22+'NSW Apr 2023'!M22)&lt;=('NSW Apr 2023'!L22+'NSW Apr 2023'!M22+'NSW Apr 2023'!N22),((($C$5*E28/'NSW Apr 2023'!AQ22-('NSW Apr 2023'!L22+'NSW Apr 2023'!M22))*'NSW Apr 2023'!Y22/100))*'NSW Apr 2023'!AQ22,('NSW Apr 2023'!N22*'NSW Apr 2023'!Y22/100)* 'NSW Apr 2023'!AQ22)),0)</f>
        <v>0</v>
      </c>
      <c r="J28" s="155">
        <f>IF(AND('NSW Apr 2023'!N22&gt;0,'NSW Apr 2023'!O22&gt;0),IF($C$5*E28/'NSW Apr 2023'!AQ22&lt;('NSW Apr 2023'!L22+'NSW Apr 2023'!M22+'NSW Apr 2023'!N22),0,IF(($C$5*E28/'NSW Apr 2023'!AQ22-'NSW Apr 2023'!L22+'NSW Apr 2023'!M22+'NSW Apr 2023'!N22)&lt;=('NSW Apr 2023'!L22+'NSW Apr 2023'!M22+'NSW Apr 2023'!N22+'NSW Apr 2023'!O22),(($C$5*E28/'NSW Apr 2023'!AQ22-('NSW Apr 2023'!L22+'NSW Apr 2023'!M22+'NSW Apr 2023'!N22))*'NSW Apr 2023'!Z22/100)*'NSW Apr 2023'!AQ22,('NSW Apr 2023'!O22*'NSW Apr 2023'!Z22/100)*'NSW Apr 2023'!AQ22)),0)</f>
        <v>0</v>
      </c>
      <c r="K28" s="155">
        <f>IF(AND('NSW Apr 2023'!O22&gt;0,'NSW Apr 2023'!P22&gt;0),IF($C$5*E28/'NSW Apr 2023'!AQ22&lt;('NSW Apr 2023'!L22+'NSW Apr 2023'!M22+'NSW Apr 2023'!N22+'NSW Apr 2023'!O22),0,IF(($C$5*E28/'NSW Apr 2023'!AQ22-'NSW Apr 2023'!L22+'NSW Apr 2023'!M22+'NSW Apr 2023'!N22+'NSW Apr 2023'!O22)&lt;=('NSW Apr 2023'!L22+'NSW Apr 2023'!M22+'NSW Apr 2023'!N22+'NSW Apr 2023'!O22+'NSW Apr 2023'!P22),(($C$5*E28/'NSW Apr 2023'!AQ22-('NSW Apr 2023'!L22+'NSW Apr 2023'!M22+'NSW Apr 2023'!N22+'NSW Apr 2023'!O22))*'NSW Apr 2023'!AA22/100)*'NSW Apr 2023'!AQ22,('NSW Apr 2023'!P22*'NSW Apr 2023'!AA22/100)*'NSW Apr 2023'!AQ22)),0)</f>
        <v>0</v>
      </c>
      <c r="L28" s="155">
        <f>IF(AND('NSW Apr 2023'!P22&gt;0,'NSW Apr 2023'!O22&gt;0),IF(($C$5*E28/'NSW Apr 2023'!AQ22&lt;SUM('NSW Apr 2023'!L22:P22)),(0),($C$5*E28/'NSW Apr 2023'!AQ22-SUM('NSW Apr 2023'!L22:P22))*'NSW Apr 2023'!AB22/100)* 'NSW Apr 2023'!AQ22,IF(AND('NSW Apr 2023'!O22&gt;0,'NSW Apr 2023'!P22=""),IF(($C$5*E28/'NSW Apr 2023'!AQ22&lt; SUM('NSW Apr 2023'!L22:O22)),(0),($C$5*E28/'NSW Apr 2023'!AQ22-SUM('NSW Apr 2023'!L22:O22))*'NSW Apr 2023'!AA22/100)* 'NSW Apr 2023'!AQ22,IF(AND('NSW Apr 2023'!N22&gt;0,'NSW Apr 2023'!O22=""),IF(($C$5*E28/'NSW Apr 2023'!AQ22&lt; SUM('NSW Apr 2023'!L22:N22)),(0),($C$5*E28/'NSW Apr 2023'!AQ22-SUM('NSW Apr 2023'!L22:N22))*'NSW Apr 2023'!Z22/100)* 'NSW Apr 2023'!AQ22,IF(AND('NSW Apr 2023'!M22&gt;0,'NSW Apr 2023'!N22=""),IF(($C$5*E28/'NSW Apr 2023'!AQ22&lt;'NSW Apr 2023'!M22+'NSW Apr 2023'!L22),(0),(($C$5*E28/'NSW Apr 2023'!AQ22-('NSW Apr 2023'!M22+'NSW Apr 2023'!L22))*'NSW Apr 2023'!Y22/100))*'NSW Apr 2023'!AQ22,IF(AND('NSW Apr 2023'!L22&gt;0,'NSW Apr 2023'!M22=""&gt;0),IF(($C$5*E28/'NSW Apr 2023'!AQ22&lt;'NSW Apr 2023'!L22),(0),($C$5*E28/'NSW Apr 2023'!AQ22-'NSW Apr 2023'!L22)*'NSW Apr 2023'!X22/100)*'NSW Apr 2023'!AQ22,0)))))</f>
        <v>897.29454545454553</v>
      </c>
      <c r="M28" s="155">
        <f>IF('NSW Apr 2023'!K22="",($C$5*F28/'NSW Apr 2023'!AR22*'NSW Apr 2023'!AC22/100)*'NSW Apr 2023'!AR22,IF($C$5*F28/'NSW Apr 2023'!AR22&gt;='NSW Apr 2023'!L22,('NSW Apr 2023'!L22*'NSW Apr 2023'!AC22/100)*'NSW Apr 2023'!AR22,($C$5*F28/'NSW Apr 2023'!AR22*'NSW Apr 2023'!AC22/100)*'NSW Apr 2023'!AR22))</f>
        <v>117.47127272727272</v>
      </c>
      <c r="N28" s="155">
        <f>IF(AND('NSW Apr 2023'!L22&gt;0,'NSW Apr 2023'!M22&gt;0),IF($C$5*F28/'NSW Apr 2023'!AR22&lt;'NSW Apr 2023'!L22,0,IF(($C$5*F28/'NSW Apr 2023'!AR22-'NSW Apr 2023'!L22)&lt;=('NSW Apr 2023'!M22+'NSW Apr 2023'!L22),((($C$5*F28/'NSW Apr 2023'!AR22-'NSW Apr 2023'!L22)*'NSW Apr 2023'!AD22/100))*'NSW Apr 2023'!AR22,((('NSW Apr 2023'!M22)*'NSW Apr 2023'!AD22/100)*'NSW Apr 2023'!AR22))),0)</f>
        <v>91.7410909090909</v>
      </c>
      <c r="O28" s="155">
        <f>IF(AND('NSW Apr 2023'!M22&gt;0,'NSW Apr 2023'!N22&gt;0),IF($C$5*F28/'NSW Apr 2023'!AR22&lt;('NSW Apr 2023'!L22+'NSW Apr 2023'!M22),0,IF(($C$5*F28/'NSW Apr 2023'!AR22-'NSW Apr 2023'!L22+'NSW Apr 2023'!M22)&lt;=('NSW Apr 2023'!L22+'NSW Apr 2023'!M22+'NSW Apr 2023'!N22),((($C$5*F28/'NSW Apr 2023'!AR22-('NSW Apr 2023'!L22+'NSW Apr 2023'!M22))*'NSW Apr 2023'!AE22/100))*'NSW Apr 2023'!AR22,('NSW Apr 2023'!N22*'NSW Apr 2023'!AE22/100)*'NSW Apr 2023'!AR22)),0)</f>
        <v>0</v>
      </c>
      <c r="P28" s="155">
        <f>IF(AND('NSW Apr 2023'!N22&gt;0,'NSW Apr 2023'!O22&gt;0),IF($C$5*F28/'NSW Apr 2023'!AR22&lt;('NSW Apr 2023'!L22+'NSW Apr 2023'!M22+'NSW Apr 2023'!N22),0,IF(($C$5*F28/'NSW Apr 2023'!AR22-'NSW Apr 2023'!L22+'NSW Apr 2023'!M22+'NSW Apr 2023'!N22)&lt;=('NSW Apr 2023'!L22+'NSW Apr 2023'!M22+'NSW Apr 2023'!N22+'NSW Apr 2023'!O22),(($C$5*F28/'NSW Apr 2023'!AR22-('NSW Apr 2023'!L22+'NSW Apr 2023'!M22+'NSW Apr 2023'!N22))*'NSW Apr 2023'!AF22/100)*'NSW Apr 2023'!AR22,('NSW Apr 2023'!O22*'NSW Apr 2023'!AF22/100)*'NSW Apr 2023'!AR22)),0)</f>
        <v>0</v>
      </c>
      <c r="Q28" s="155">
        <f>IF(AND('NSW Apr 2023'!P22&gt;0,'NSW Apr 2023'!P22&gt;0),IF($C$5*F28/'NSW Apr 2023'!AR22&lt;('NSW Apr 2023'!L22+'NSW Apr 2023'!M22+'NSW Apr 2023'!N22+'NSW Apr 2023'!O22),0,IF(($C$5*F28/'NSW Apr 2023'!AR22-'NSW Apr 2023'!L22+'NSW Apr 2023'!M22+'NSW Apr 2023'!N22+'NSW Apr 2023'!O22)&lt;=('NSW Apr 2023'!L22+'NSW Apr 2023'!M22+'NSW Apr 2023'!N22+'NSW Apr 2023'!O22+'NSW Apr 2023'!P22),(($C$5*F28/'NSW Apr 2023'!AR22-('NSW Apr 2023'!L22+'NSW Apr 2023'!M22+'NSW Apr 2023'!N22+'NSW Apr 2023'!O22))*'NSW Apr 2023'!AG22/100)*'NSW Apr 2023'!AR22,('NSW Apr 2023'!P22*'NSW Apr 2023'!AG22/100)*'NSW Apr 2023'!AR22)),0)</f>
        <v>0</v>
      </c>
      <c r="R28" s="155">
        <f>IF(AND('NSW Apr 2023'!P22&gt;0,'NSW Apr 2023'!O22&gt;0),IF(($C$5*F28/'NSW Apr 2023'!AR22&lt;SUM('NSW Apr 2023'!L22:P22)),(0),($C$5*F28/'NSW Apr 2023'!AR22-SUM('NSW Apr 2023'!L22:P22))*'NSW Apr 2023'!AB22/100)* 'NSW Apr 2023'!AR22,IF(AND('NSW Apr 2023'!O22&gt;0,'NSW Apr 2023'!P22=""),IF(($C$5*F28/'NSW Apr 2023'!AR22&lt; SUM('NSW Apr 2023'!L22:O22)),(0),($C$5*F28/'NSW Apr 2023'!AR22-SUM('NSW Apr 2023'!L22:O22))*'NSW Apr 2023'!AG22/100)* 'NSW Apr 2023'!AR22,IF(AND('NSW Apr 2023'!N22&gt;0,'NSW Apr 2023'!O22=""),IF(($C$5*F28/'NSW Apr 2023'!AR22&lt; SUM('NSW Apr 2023'!L22:N22)),(0),($C$5*F28/'NSW Apr 2023'!AR22-SUM('NSW Apr 2023'!L22:N22))*'NSW Apr 2023'!AF22/100)* 'NSW Apr 2023'!AR22,IF(AND('NSW Apr 2023'!M22&gt;0,'NSW Apr 2023'!N22=""),IF(($C$5*F28/'NSW Apr 2023'!AR22&lt;'NSW Apr 2023'!M22+'NSW Apr 2023'!L22),(0),(($C$5*F28/'NSW Apr 2023'!AR22-('NSW Apr 2023'!M22+'NSW Apr 2023'!L22))*'NSW Apr 2023'!AE22/100))*'NSW Apr 2023'!AR22,IF(AND('NSW Apr 2023'!L22&gt;0,'NSW Apr 2023'!M22=""&gt;0),IF(($C$5*F28/'NSW Apr 2023'!AR22&lt;'NSW Apr 2023'!L22),(0),($C$5*F28/'NSW Apr 2023'!AR22-'NSW Apr 2023'!L22)*'NSW Apr 2023'!AD22/100)*'NSW Apr 2023'!AR22,0)))))</f>
        <v>897.29454545454553</v>
      </c>
      <c r="S28" s="273">
        <f>SUM(G28:R28)</f>
        <v>2213.0138181818184</v>
      </c>
      <c r="T28" s="268">
        <f t="shared" si="5"/>
        <v>2530.1324545454545</v>
      </c>
      <c r="U28" s="151">
        <f t="shared" si="6"/>
        <v>2783.1457</v>
      </c>
      <c r="V28" s="154">
        <f>'NSW Apr 2023'!AT22</f>
        <v>0</v>
      </c>
      <c r="W28" s="154">
        <f>'NSW Apr 2023'!AU22</f>
        <v>0</v>
      </c>
      <c r="X28" s="154">
        <f>'NSW Apr 2023'!AV22</f>
        <v>0</v>
      </c>
      <c r="Y28" s="154">
        <f>'NSW Apr 2023'!AW22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2530.1324545454545</v>
      </c>
      <c r="AC28" s="268">
        <f t="shared" si="1"/>
        <v>2530.1324545454545</v>
      </c>
      <c r="AD28" s="151">
        <f t="shared" si="2"/>
        <v>2783.1457</v>
      </c>
      <c r="AE28" s="407">
        <f t="shared" si="2"/>
        <v>2783.1457</v>
      </c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Top="1">
      <c r="A29" s="417" t="str">
        <f>'NSW Apr 2023'!D23</f>
        <v>AGN Cooma</v>
      </c>
      <c r="B29" s="130" t="str">
        <f>'NSW Apr 2023'!F23</f>
        <v>Origin Energy</v>
      </c>
      <c r="C29" s="83" t="str">
        <f>'NSW Apr 2023'!G23</f>
        <v>Business Go Variable</v>
      </c>
      <c r="D29" s="136">
        <f>365*'NSW Apr 2023'!H23/100</f>
        <v>332.31590909090914</v>
      </c>
      <c r="E29" s="264">
        <f>IF('NSW Apr 2023'!AQ23=3,0.5,IF('NSW Apr 2023'!AQ23=2,0.33,0))</f>
        <v>0.5</v>
      </c>
      <c r="F29" s="264">
        <f t="shared" si="3"/>
        <v>0.5</v>
      </c>
      <c r="G29" s="136">
        <f>IF('NSW Apr 2023'!K23="",($C$5*E29/'NSW Apr 2023'!AQ23*'NSW Apr 2023'!W23/100)*'NSW Apr 2023'!AQ23,IF($C$5*E29/'NSW Apr 2023'!AQ23&gt;='NSW Apr 2023'!L23,('NSW Apr 2023'!L23*'NSW Apr 2023'!W23/100)*'NSW Apr 2023'!AQ23,($C$5*E29/'NSW Apr 2023'!AQ23*'NSW Apr 2023'!W23/100)*'NSW Apr 2023'!AQ23))</f>
        <v>1495.4545454545455</v>
      </c>
      <c r="H29" s="136">
        <f>IF(AND('NSW Apr 2023'!L23&gt;0,'NSW Apr 2023'!M23&gt;0),IF($C$5*E29/'NSW Apr 2023'!AQ23&lt;'NSW Apr 2023'!L23,0,IF(($C$5*E29/'NSW Apr 2023'!AQ23-'NSW Apr 2023'!L23)&lt;=('NSW Apr 2023'!M23+'NSW Apr 2023'!L23),((($C$5*E29/'NSW Apr 2023'!AQ23-'NSW Apr 2023'!L23)*'NSW Apr 2023'!X23/100))*'NSW Apr 2023'!AQ23,((('NSW Apr 2023'!M23)*'NSW Apr 2023'!X23/100)*'NSW Apr 2023'!AQ23))),0)</f>
        <v>0</v>
      </c>
      <c r="I29" s="136">
        <f>IF(AND('NSW Apr 2023'!M23&gt;0,'NSW Apr 2023'!N23&gt;0),IF($C$5*E29/'NSW Apr 2023'!AQ23&lt;('NSW Apr 2023'!L23+'NSW Apr 2023'!M23),0,IF(($C$5*E29/'NSW Apr 2023'!AQ23-'NSW Apr 2023'!L23+'NSW Apr 2023'!M23)&lt;=('NSW Apr 2023'!L23+'NSW Apr 2023'!M23+'NSW Apr 2023'!N23),((($C$5*E29/'NSW Apr 2023'!AQ23-('NSW Apr 2023'!L23+'NSW Apr 2023'!M23))*'NSW Apr 2023'!Y23/100))*'NSW Apr 2023'!AQ23,('NSW Apr 2023'!N23*'NSW Apr 2023'!Y23/100)* 'NSW Apr 2023'!AQ23)),0)</f>
        <v>0</v>
      </c>
      <c r="J29" s="136">
        <f>IF(AND('NSW Apr 2023'!N23&gt;0,'NSW Apr 2023'!O23&gt;0),IF($C$5*E29/'NSW Apr 2023'!AQ23&lt;('NSW Apr 2023'!L23+'NSW Apr 2023'!M23+'NSW Apr 2023'!N23),0,IF(($C$5*E29/'NSW Apr 2023'!AQ23-'NSW Apr 2023'!L23+'NSW Apr 2023'!M23+'NSW Apr 2023'!N23)&lt;=('NSW Apr 2023'!L23+'NSW Apr 2023'!M23+'NSW Apr 2023'!N23+'NSW Apr 2023'!O23),(($C$5*E29/'NSW Apr 2023'!AQ23-('NSW Apr 2023'!L23+'NSW Apr 2023'!M23+'NSW Apr 2023'!N23))*'NSW Apr 2023'!Z23/100)*'NSW Apr 2023'!AQ23,('NSW Apr 2023'!O23*'NSW Apr 2023'!Z23/100)*'NSW Apr 2023'!AQ23)),0)</f>
        <v>0</v>
      </c>
      <c r="K29" s="136">
        <f>IF(AND('NSW Apr 2023'!O23&gt;0,'NSW Apr 2023'!P23&gt;0),IF($C$5*E29/'NSW Apr 2023'!AQ23&lt;('NSW Apr 2023'!L23+'NSW Apr 2023'!M23+'NSW Apr 2023'!N23+'NSW Apr 2023'!O23),0,IF(($C$5*E29/'NSW Apr 2023'!AQ23-'NSW Apr 2023'!L23+'NSW Apr 2023'!M23+'NSW Apr 2023'!N23+'NSW Apr 2023'!O23)&lt;=('NSW Apr 2023'!L23+'NSW Apr 2023'!M23+'NSW Apr 2023'!N23+'NSW Apr 2023'!O23+'NSW Apr 2023'!P23),(($C$5*E29/'NSW Apr 2023'!AQ23-('NSW Apr 2023'!L23+'NSW Apr 2023'!M23+'NSW Apr 2023'!N23+'NSW Apr 2023'!O23))*'NSW Apr 2023'!AA23/100)*'NSW Apr 2023'!AQ23,('NSW Apr 2023'!P23*'NSW Apr 2023'!AA23/100)*'NSW Apr 2023'!AQ23)),0)</f>
        <v>0</v>
      </c>
      <c r="L29" s="136">
        <f>IF(AND('NSW Apr 2023'!P23&gt;0,'NSW Apr 2023'!O23&gt;0),IF(($C$5*E29/'NSW Apr 2023'!AQ23&lt;SUM('NSW Apr 2023'!L23:P23)),(0),($C$5*E29/'NSW Apr 2023'!AQ23-SUM('NSW Apr 2023'!L23:P23))*'NSW Apr 2023'!AB23/100)* 'NSW Apr 2023'!AQ23,IF(AND('NSW Apr 2023'!O23&gt;0,'NSW Apr 2023'!P23=""),IF(($C$5*E29/'NSW Apr 2023'!AQ23&lt; SUM('NSW Apr 2023'!L23:O23)),(0),($C$5*E29/'NSW Apr 2023'!AQ23-SUM('NSW Apr 2023'!L23:O23))*'NSW Apr 2023'!AA23/100)* 'NSW Apr 2023'!AQ23,IF(AND('NSW Apr 2023'!N23&gt;0,'NSW Apr 2023'!O23=""),IF(($C$5*E29/'NSW Apr 2023'!AQ23&lt; SUM('NSW Apr 2023'!L23:N23)),(0),($C$5*E29/'NSW Apr 2023'!AQ23-SUM('NSW Apr 2023'!L23:N23))*'NSW Apr 2023'!Z23/100)* 'NSW Apr 2023'!AQ23,IF(AND('NSW Apr 2023'!M23&gt;0,'NSW Apr 2023'!N23=""),IF(($C$5*E29/'NSW Apr 2023'!AQ23&lt;'NSW Apr 2023'!M23+'NSW Apr 2023'!L23),(0),(($C$5*E29/'NSW Apr 2023'!AQ23-('NSW Apr 2023'!M23+'NSW Apr 2023'!L23))*'NSW Apr 2023'!Y23/100))*'NSW Apr 2023'!AQ23,IF(AND('NSW Apr 2023'!L23&gt;0,'NSW Apr 2023'!M23=""&gt;0),IF(($C$5*E29/'NSW Apr 2023'!AQ23&lt;'NSW Apr 2023'!L23),(0),($C$5*E29/'NSW Apr 2023'!AQ23-'NSW Apr 2023'!L23)*'NSW Apr 2023'!X23/100)*'NSW Apr 2023'!AQ23,0)))))</f>
        <v>0</v>
      </c>
      <c r="M29" s="136">
        <f>IF('NSW Apr 2023'!K23="",($C$5*F29/'NSW Apr 2023'!AR23*'NSW Apr 2023'!AC23/100)*'NSW Apr 2023'!AR23,IF($C$5*F29/'NSW Apr 2023'!AR23&gt;='NSW Apr 2023'!L23,('NSW Apr 2023'!L23*'NSW Apr 2023'!AC23/100)*'NSW Apr 2023'!AR23,($C$5*F29/'NSW Apr 2023'!AR23*'NSW Apr 2023'!AC23/100)*'NSW Apr 2023'!AR23))</f>
        <v>1495.4545454545455</v>
      </c>
      <c r="N29" s="136">
        <f>IF(AND('NSW Apr 2023'!L23&gt;0,'NSW Apr 2023'!M23&gt;0),IF($C$5*F29/'NSW Apr 2023'!AR23&lt;'NSW Apr 2023'!L23,0,IF(($C$5*F29/'NSW Apr 2023'!AR23-'NSW Apr 2023'!L23)&lt;=('NSW Apr 2023'!M23+'NSW Apr 2023'!L23),((($C$5*F29/'NSW Apr 2023'!AR23-'NSW Apr 2023'!L23)*'NSW Apr 2023'!AD23/100))*'NSW Apr 2023'!AR23,((('NSW Apr 2023'!M23)*'NSW Apr 2023'!AD23/100)*'NSW Apr 2023'!AR23))),0)</f>
        <v>0</v>
      </c>
      <c r="O29" s="136">
        <f>IF(AND('NSW Apr 2023'!M23&gt;0,'NSW Apr 2023'!N23&gt;0),IF($C$5*F29/'NSW Apr 2023'!AR23&lt;('NSW Apr 2023'!L23+'NSW Apr 2023'!M23),0,IF(($C$5*F29/'NSW Apr 2023'!AR23-'NSW Apr 2023'!L23+'NSW Apr 2023'!M23)&lt;=('NSW Apr 2023'!L23+'NSW Apr 2023'!M23+'NSW Apr 2023'!N23),((($C$5*F29/'NSW Apr 2023'!AR23-('NSW Apr 2023'!L23+'NSW Apr 2023'!M23))*'NSW Apr 2023'!AE23/100))*'NSW Apr 2023'!AR23,('NSW Apr 2023'!N23*'NSW Apr 2023'!AE23/100)*'NSW Apr 2023'!AR23)),0)</f>
        <v>0</v>
      </c>
      <c r="P29" s="136">
        <f>IF(AND('NSW Apr 2023'!N23&gt;0,'NSW Apr 2023'!O23&gt;0),IF($C$5*F29/'NSW Apr 2023'!AR23&lt;('NSW Apr 2023'!L23+'NSW Apr 2023'!M23+'NSW Apr 2023'!N23),0,IF(($C$5*F29/'NSW Apr 2023'!AR23-'NSW Apr 2023'!L23+'NSW Apr 2023'!M23+'NSW Apr 2023'!N23)&lt;=('NSW Apr 2023'!L23+'NSW Apr 2023'!M23+'NSW Apr 2023'!N23+'NSW Apr 2023'!O23),(($C$5*F29/'NSW Apr 2023'!AR23-('NSW Apr 2023'!L23+'NSW Apr 2023'!M23+'NSW Apr 2023'!N23))*'NSW Apr 2023'!AF23/100)*'NSW Apr 2023'!AR23,('NSW Apr 2023'!O23*'NSW Apr 2023'!AF23/100)*'NSW Apr 2023'!AR23)),0)</f>
        <v>0</v>
      </c>
      <c r="Q29" s="136">
        <f>IF(AND('NSW Apr 2023'!P23&gt;0,'NSW Apr 2023'!P23&gt;0),IF($C$5*F29/'NSW Apr 2023'!AR23&lt;('NSW Apr 2023'!L23+'NSW Apr 2023'!M23+'NSW Apr 2023'!N23+'NSW Apr 2023'!O23),0,IF(($C$5*F29/'NSW Apr 2023'!AR23-'NSW Apr 2023'!L23+'NSW Apr 2023'!M23+'NSW Apr 2023'!N23+'NSW Apr 2023'!O23)&lt;=('NSW Apr 2023'!L23+'NSW Apr 2023'!M23+'NSW Apr 2023'!N23+'NSW Apr 2023'!O23+'NSW Apr 2023'!P23),(($C$5*F29/'NSW Apr 2023'!AR23-('NSW Apr 2023'!L23+'NSW Apr 2023'!M23+'NSW Apr 2023'!N23+'NSW Apr 2023'!O23))*'NSW Apr 2023'!AG23/100)*'NSW Apr 2023'!AR23,('NSW Apr 2023'!P23*'NSW Apr 2023'!AG23/100)*'NSW Apr 2023'!AR23)),0)</f>
        <v>0</v>
      </c>
      <c r="R29" s="136">
        <f>IF(AND('NSW Apr 2023'!P23&gt;0,'NSW Apr 2023'!O23&gt;0),IF(($C$5*F29/'NSW Apr 2023'!AR23&lt;SUM('NSW Apr 2023'!L23:P23)),(0),($C$5*F29/'NSW Apr 2023'!AR23-SUM('NSW Apr 2023'!L23:P23))*'NSW Apr 2023'!AB23/100)* 'NSW Apr 2023'!AR23,IF(AND('NSW Apr 2023'!O23&gt;0,'NSW Apr 2023'!P23=""),IF(($C$5*F29/'NSW Apr 2023'!AR23&lt; SUM('NSW Apr 2023'!L23:O23)),(0),($C$5*F29/'NSW Apr 2023'!AR23-SUM('NSW Apr 2023'!L23:O23))*'NSW Apr 2023'!AG23/100)* 'NSW Apr 2023'!AR23,IF(AND('NSW Apr 2023'!N23&gt;0,'NSW Apr 2023'!O23=""),IF(($C$5*F29/'NSW Apr 2023'!AR23&lt; SUM('NSW Apr 2023'!L23:N23)),(0),($C$5*F29/'NSW Apr 2023'!AR23-SUM('NSW Apr 2023'!L23:N23))*'NSW Apr 2023'!AF23/100)* 'NSW Apr 2023'!AR23,IF(AND('NSW Apr 2023'!M23&gt;0,'NSW Apr 2023'!N23=""),IF(($C$5*F29/'NSW Apr 2023'!AR23&lt;'NSW Apr 2023'!M23+'NSW Apr 2023'!L23),(0),(($C$5*F29/'NSW Apr 2023'!AR23-('NSW Apr 2023'!M23+'NSW Apr 2023'!L23))*'NSW Apr 2023'!AE23/100))*'NSW Apr 2023'!AR23,IF(AND('NSW Apr 2023'!L23&gt;0,'NSW Apr 2023'!M23=""&gt;0),IF(($C$5*F29/'NSW Apr 2023'!AR23&lt;'NSW Apr 2023'!L23),(0),($C$5*F29/'NSW Apr 2023'!AR23-'NSW Apr 2023'!L23)*'NSW Apr 2023'!AD23/100)*'NSW Apr 2023'!AR23,0)))))</f>
        <v>0</v>
      </c>
      <c r="S29" s="234">
        <f t="shared" si="4"/>
        <v>2990.909090909091</v>
      </c>
      <c r="T29" s="243">
        <f t="shared" si="5"/>
        <v>3323.2250000000004</v>
      </c>
      <c r="U29" s="132">
        <f t="shared" si="6"/>
        <v>3655.5475000000006</v>
      </c>
      <c r="V29" s="83">
        <f>'NSW Apr 2023'!AT23</f>
        <v>0</v>
      </c>
      <c r="W29" s="83">
        <f>'NSW Apr 2023'!AU23</f>
        <v>0</v>
      </c>
      <c r="X29" s="83">
        <f>'NSW Apr 2023'!AV23</f>
        <v>0</v>
      </c>
      <c r="Y29" s="83">
        <f>'NSW Apr 2023'!AW23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3323.2250000000004</v>
      </c>
      <c r="AC29" s="243">
        <f t="shared" si="1"/>
        <v>3323.2250000000004</v>
      </c>
      <c r="AD29" s="132">
        <f t="shared" si="2"/>
        <v>3655.5475000000006</v>
      </c>
      <c r="AE29" s="406">
        <f t="shared" si="2"/>
        <v>3655.5475000000006</v>
      </c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Bot="1">
      <c r="A30" s="418"/>
      <c r="B30" s="150" t="str">
        <f>'NSW Apr 2023'!F24</f>
        <v>Red Energy</v>
      </c>
      <c r="C30" s="154" t="str">
        <f>'NSW Apr 2023'!G24</f>
        <v xml:space="preserve">Business Saver </v>
      </c>
      <c r="D30" s="155">
        <f>365*'NSW Apr 2023'!H24/100</f>
        <v>351.62772727272727</v>
      </c>
      <c r="E30" s="265">
        <f>IF('NSW Apr 2023'!AQ24=3,0.5,IF('NSW Apr 2023'!AQ24=2,0.33,0))</f>
        <v>0.5</v>
      </c>
      <c r="F30" s="265">
        <f t="shared" si="3"/>
        <v>0.5</v>
      </c>
      <c r="G30" s="155">
        <f>IF('NSW Apr 2023'!K24="",($C$5*E30/'NSW Apr 2023'!AQ24*'NSW Apr 2023'!W24/100)*'NSW Apr 2023'!AQ24,IF($C$5*E30/'NSW Apr 2023'!AQ24&gt;='NSW Apr 2023'!L24,('NSW Apr 2023'!L24*'NSW Apr 2023'!W24/100)*'NSW Apr 2023'!AQ24,($C$5*E30/'NSW Apr 2023'!AQ24*'NSW Apr 2023'!W24/100)*'NSW Apr 2023'!AQ24))</f>
        <v>1345.4545454545455</v>
      </c>
      <c r="H30" s="155">
        <f>IF(AND('NSW Apr 2023'!L24&gt;0,'NSW Apr 2023'!M24&gt;0),IF($C$5*E30/'NSW Apr 2023'!AQ24&lt;'NSW Apr 2023'!L24,0,IF(($C$5*E30/'NSW Apr 2023'!AQ24-'NSW Apr 2023'!L24)&lt;=('NSW Apr 2023'!M24+'NSW Apr 2023'!L24),((($C$5*E30/'NSW Apr 2023'!AQ24-'NSW Apr 2023'!L24)*'NSW Apr 2023'!X24/100))*'NSW Apr 2023'!AQ24,((('NSW Apr 2023'!M24)*'NSW Apr 2023'!X24/100)*'NSW Apr 2023'!AQ24))),0)</f>
        <v>0</v>
      </c>
      <c r="I30" s="155">
        <f>IF(AND('NSW Apr 2023'!M24&gt;0,'NSW Apr 2023'!N24&gt;0),IF($C$5*E30/'NSW Apr 2023'!AQ24&lt;('NSW Apr 2023'!L24+'NSW Apr 2023'!M24),0,IF(($C$5*E30/'NSW Apr 2023'!AQ24-'NSW Apr 2023'!L24+'NSW Apr 2023'!M24)&lt;=('NSW Apr 2023'!L24+'NSW Apr 2023'!M24+'NSW Apr 2023'!N24),((($C$5*E30/'NSW Apr 2023'!AQ24-('NSW Apr 2023'!L24+'NSW Apr 2023'!M24))*'NSW Apr 2023'!Y24/100))*'NSW Apr 2023'!AQ24,('NSW Apr 2023'!N24*'NSW Apr 2023'!Y24/100)* 'NSW Apr 2023'!AQ24)),0)</f>
        <v>0</v>
      </c>
      <c r="J30" s="155">
        <f>IF(AND('NSW Apr 2023'!N24&gt;0,'NSW Apr 2023'!O24&gt;0),IF($C$5*E30/'NSW Apr 2023'!AQ24&lt;('NSW Apr 2023'!L24+'NSW Apr 2023'!M24+'NSW Apr 2023'!N24),0,IF(($C$5*E30/'NSW Apr 2023'!AQ24-'NSW Apr 2023'!L24+'NSW Apr 2023'!M24+'NSW Apr 2023'!N24)&lt;=('NSW Apr 2023'!L24+'NSW Apr 2023'!M24+'NSW Apr 2023'!N24+'NSW Apr 2023'!O24),(($C$5*E30/'NSW Apr 2023'!AQ24-('NSW Apr 2023'!L24+'NSW Apr 2023'!M24+'NSW Apr 2023'!N24))*'NSW Apr 2023'!Z24/100)*'NSW Apr 2023'!AQ24,('NSW Apr 2023'!O24*'NSW Apr 2023'!Z24/100)*'NSW Apr 2023'!AQ24)),0)</f>
        <v>0</v>
      </c>
      <c r="K30" s="155">
        <f>IF(AND('NSW Apr 2023'!O24&gt;0,'NSW Apr 2023'!P24&gt;0),IF($C$5*E30/'NSW Apr 2023'!AQ24&lt;('NSW Apr 2023'!L24+'NSW Apr 2023'!M24+'NSW Apr 2023'!N24+'NSW Apr 2023'!O24),0,IF(($C$5*E30/'NSW Apr 2023'!AQ24-'NSW Apr 2023'!L24+'NSW Apr 2023'!M24+'NSW Apr 2023'!N24+'NSW Apr 2023'!O24)&lt;=('NSW Apr 2023'!L24+'NSW Apr 2023'!M24+'NSW Apr 2023'!N24+'NSW Apr 2023'!O24+'NSW Apr 2023'!P24),(($C$5*E30/'NSW Apr 2023'!AQ24-('NSW Apr 2023'!L24+'NSW Apr 2023'!M24+'NSW Apr 2023'!N24+'NSW Apr 2023'!O24))*'NSW Apr 2023'!AA24/100)*'NSW Apr 2023'!AQ24,('NSW Apr 2023'!P24*'NSW Apr 2023'!AA24/100)*'NSW Apr 2023'!AQ24)),0)</f>
        <v>0</v>
      </c>
      <c r="L30" s="155">
        <f>IF(AND('NSW Apr 2023'!P24&gt;0,'NSW Apr 2023'!O24&gt;0),IF(($C$5*E30/'NSW Apr 2023'!AQ24&lt;SUM('NSW Apr 2023'!L24:P24)),(0),($C$5*E30/'NSW Apr 2023'!AQ24-SUM('NSW Apr 2023'!L24:P24))*'NSW Apr 2023'!AB24/100)* 'NSW Apr 2023'!AQ24,IF(AND('NSW Apr 2023'!O24&gt;0,'NSW Apr 2023'!P24=""),IF(($C$5*E30/'NSW Apr 2023'!AQ24&lt; SUM('NSW Apr 2023'!L24:O24)),(0),($C$5*E30/'NSW Apr 2023'!AQ24-SUM('NSW Apr 2023'!L24:O24))*'NSW Apr 2023'!AA24/100)* 'NSW Apr 2023'!AQ24,IF(AND('NSW Apr 2023'!N24&gt;0,'NSW Apr 2023'!O24=""),IF(($C$5*E30/'NSW Apr 2023'!AQ24&lt; SUM('NSW Apr 2023'!L24:N24)),(0),($C$5*E30/'NSW Apr 2023'!AQ24-SUM('NSW Apr 2023'!L24:N24))*'NSW Apr 2023'!Z24/100)* 'NSW Apr 2023'!AQ24,IF(AND('NSW Apr 2023'!M24&gt;0,'NSW Apr 2023'!N24=""),IF(($C$5*E30/'NSW Apr 2023'!AQ24&lt;'NSW Apr 2023'!M24+'NSW Apr 2023'!L24),(0),(($C$5*E30/'NSW Apr 2023'!AQ24-('NSW Apr 2023'!M24+'NSW Apr 2023'!L24))*'NSW Apr 2023'!Y24/100))*'NSW Apr 2023'!AQ24,IF(AND('NSW Apr 2023'!L24&gt;0,'NSW Apr 2023'!M24=""&gt;0),IF(($C$5*E30/'NSW Apr 2023'!AQ24&lt;'NSW Apr 2023'!L24),(0),($C$5*E30/'NSW Apr 2023'!AQ24-'NSW Apr 2023'!L24)*'NSW Apr 2023'!X24/100)*'NSW Apr 2023'!AQ24,0)))))</f>
        <v>0</v>
      </c>
      <c r="M30" s="155">
        <f>IF('NSW Apr 2023'!K24="",($C$5*F30/'NSW Apr 2023'!AR24*'NSW Apr 2023'!AC24/100)*'NSW Apr 2023'!AR24,IF($C$5*F30/'NSW Apr 2023'!AR24&gt;='NSW Apr 2023'!L24,('NSW Apr 2023'!L24*'NSW Apr 2023'!AC24/100)*'NSW Apr 2023'!AR24,($C$5*F30/'NSW Apr 2023'!AR24*'NSW Apr 2023'!AC24/100)*'NSW Apr 2023'!AR24))</f>
        <v>1345.4545454545455</v>
      </c>
      <c r="N30" s="155">
        <f>IF(AND('NSW Apr 2023'!L24&gt;0,'NSW Apr 2023'!M24&gt;0),IF($C$5*F30/'NSW Apr 2023'!AR24&lt;'NSW Apr 2023'!L24,0,IF(($C$5*F30/'NSW Apr 2023'!AR24-'NSW Apr 2023'!L24)&lt;=('NSW Apr 2023'!M24+'NSW Apr 2023'!L24),((($C$5*F30/'NSW Apr 2023'!AR24-'NSW Apr 2023'!L24)*'NSW Apr 2023'!AD24/100))*'NSW Apr 2023'!AR24,((('NSW Apr 2023'!M24)*'NSW Apr 2023'!AD24/100)*'NSW Apr 2023'!AR24))),0)</f>
        <v>0</v>
      </c>
      <c r="O30" s="155">
        <f>IF(AND('NSW Apr 2023'!M24&gt;0,'NSW Apr 2023'!N24&gt;0),IF($C$5*F30/'NSW Apr 2023'!AR24&lt;('NSW Apr 2023'!L24+'NSW Apr 2023'!M24),0,IF(($C$5*F30/'NSW Apr 2023'!AR24-'NSW Apr 2023'!L24+'NSW Apr 2023'!M24)&lt;=('NSW Apr 2023'!L24+'NSW Apr 2023'!M24+'NSW Apr 2023'!N24),((($C$5*F30/'NSW Apr 2023'!AR24-('NSW Apr 2023'!L24+'NSW Apr 2023'!M24))*'NSW Apr 2023'!AE24/100))*'NSW Apr 2023'!AR24,('NSW Apr 2023'!N24*'NSW Apr 2023'!AE24/100)*'NSW Apr 2023'!AR24)),0)</f>
        <v>0</v>
      </c>
      <c r="P30" s="155">
        <f>IF(AND('NSW Apr 2023'!N24&gt;0,'NSW Apr 2023'!O24&gt;0),IF($C$5*F30/'NSW Apr 2023'!AR24&lt;('NSW Apr 2023'!L24+'NSW Apr 2023'!M24+'NSW Apr 2023'!N24),0,IF(($C$5*F30/'NSW Apr 2023'!AR24-'NSW Apr 2023'!L24+'NSW Apr 2023'!M24+'NSW Apr 2023'!N24)&lt;=('NSW Apr 2023'!L24+'NSW Apr 2023'!M24+'NSW Apr 2023'!N24+'NSW Apr 2023'!O24),(($C$5*F30/'NSW Apr 2023'!AR24-('NSW Apr 2023'!L24+'NSW Apr 2023'!M24+'NSW Apr 2023'!N24))*'NSW Apr 2023'!AF24/100)*'NSW Apr 2023'!AR24,('NSW Apr 2023'!O24*'NSW Apr 2023'!AF24/100)*'NSW Apr 2023'!AR24)),0)</f>
        <v>0</v>
      </c>
      <c r="Q30" s="155">
        <f>IF(AND('NSW Apr 2023'!P24&gt;0,'NSW Apr 2023'!P24&gt;0),IF($C$5*F30/'NSW Apr 2023'!AR24&lt;('NSW Apr 2023'!L24+'NSW Apr 2023'!M24+'NSW Apr 2023'!N24+'NSW Apr 2023'!O24),0,IF(($C$5*F30/'NSW Apr 2023'!AR24-'NSW Apr 2023'!L24+'NSW Apr 2023'!M24+'NSW Apr 2023'!N24+'NSW Apr 2023'!O24)&lt;=('NSW Apr 2023'!L24+'NSW Apr 2023'!M24+'NSW Apr 2023'!N24+'NSW Apr 2023'!O24+'NSW Apr 2023'!P24),(($C$5*F30/'NSW Apr 2023'!AR24-('NSW Apr 2023'!L24+'NSW Apr 2023'!M24+'NSW Apr 2023'!N24+'NSW Apr 2023'!O24))*'NSW Apr 2023'!AG24/100)*'NSW Apr 2023'!AR24,('NSW Apr 2023'!P24*'NSW Apr 2023'!AG24/100)*'NSW Apr 2023'!AR24)),0)</f>
        <v>0</v>
      </c>
      <c r="R30" s="155">
        <f>IF(AND('NSW Apr 2023'!P24&gt;0,'NSW Apr 2023'!O24&gt;0),IF(($C$5*F30/'NSW Apr 2023'!AR24&lt;SUM('NSW Apr 2023'!L24:P24)),(0),($C$5*F30/'NSW Apr 2023'!AR24-SUM('NSW Apr 2023'!L24:P24))*'NSW Apr 2023'!AB24/100)* 'NSW Apr 2023'!AR24,IF(AND('NSW Apr 2023'!O24&gt;0,'NSW Apr 2023'!P24=""),IF(($C$5*F30/'NSW Apr 2023'!AR24&lt; SUM('NSW Apr 2023'!L24:O24)),(0),($C$5*F30/'NSW Apr 2023'!AR24-SUM('NSW Apr 2023'!L24:O24))*'NSW Apr 2023'!AG24/100)* 'NSW Apr 2023'!AR24,IF(AND('NSW Apr 2023'!N24&gt;0,'NSW Apr 2023'!O24=""),IF(($C$5*F30/'NSW Apr 2023'!AR24&lt; SUM('NSW Apr 2023'!L24:N24)),(0),($C$5*F30/'NSW Apr 2023'!AR24-SUM('NSW Apr 2023'!L24:N24))*'NSW Apr 2023'!AF24/100)* 'NSW Apr 2023'!AR24,IF(AND('NSW Apr 2023'!M24&gt;0,'NSW Apr 2023'!N24=""),IF(($C$5*F30/'NSW Apr 2023'!AR24&lt;'NSW Apr 2023'!M24+'NSW Apr 2023'!L24),(0),(($C$5*F30/'NSW Apr 2023'!AR24-('NSW Apr 2023'!M24+'NSW Apr 2023'!L24))*'NSW Apr 2023'!AE24/100))*'NSW Apr 2023'!AR24,IF(AND('NSW Apr 2023'!L24&gt;0,'NSW Apr 2023'!M24=""&gt;0),IF(($C$5*F30/'NSW Apr 2023'!AR24&lt;'NSW Apr 2023'!L24),(0),($C$5*F30/'NSW Apr 2023'!AR24-'NSW Apr 2023'!L24)*'NSW Apr 2023'!AD24/100)*'NSW Apr 2023'!AR24,0)))))</f>
        <v>0</v>
      </c>
      <c r="S30" s="273">
        <f t="shared" si="4"/>
        <v>2690.909090909091</v>
      </c>
      <c r="T30" s="268">
        <f t="shared" si="5"/>
        <v>3042.5368181818185</v>
      </c>
      <c r="U30" s="151">
        <f t="shared" si="6"/>
        <v>3346.7905000000005</v>
      </c>
      <c r="V30" s="154">
        <f>'NSW Apr 2023'!AT24</f>
        <v>0</v>
      </c>
      <c r="W30" s="154">
        <f>'NSW Apr 2023'!AU24</f>
        <v>0</v>
      </c>
      <c r="X30" s="154">
        <f>'NSW Apr 2023'!AV24</f>
        <v>0</v>
      </c>
      <c r="Y30" s="154">
        <f>'NSW Apr 2023'!AW24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3042.5368181818185</v>
      </c>
      <c r="AC30" s="268">
        <f t="shared" si="1"/>
        <v>3042.5368181818185</v>
      </c>
      <c r="AD30" s="151">
        <f t="shared" ref="AD30:AE43" si="22">AB30*1.1</f>
        <v>3346.7905000000005</v>
      </c>
      <c r="AE30" s="407">
        <f t="shared" si="22"/>
        <v>3346.7905000000005</v>
      </c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Top="1">
      <c r="A31" s="416" t="str">
        <f>'NSW Apr 2023'!D25</f>
        <v>AGN Holbrook</v>
      </c>
      <c r="B31" s="130" t="str">
        <f>'NSW Apr 2023'!F25</f>
        <v>Origin Energy</v>
      </c>
      <c r="C31" s="83" t="str">
        <f>'NSW Apr 2023'!G25</f>
        <v>Business Go Variable</v>
      </c>
      <c r="D31" s="136">
        <f>365*'NSW Apr 2023'!H25/100</f>
        <v>239.14136363636356</v>
      </c>
      <c r="E31" s="264">
        <f>IF('NSW Apr 2023'!AQ25=3,0.5,IF('NSW Apr 2023'!AQ25=2,0.33,0))</f>
        <v>0.5</v>
      </c>
      <c r="F31" s="264">
        <f t="shared" si="3"/>
        <v>0.5</v>
      </c>
      <c r="G31" s="136">
        <f>IF('NSW Apr 2023'!K25="",($C$5*E31/'NSW Apr 2023'!AQ25*'NSW Apr 2023'!W25/100)*'NSW Apr 2023'!AQ25,IF($C$5*E31/'NSW Apr 2023'!AQ25&gt;='NSW Apr 2023'!L25,('NSW Apr 2023'!L25*'NSW Apr 2023'!W25/100)*'NSW Apr 2023'!AQ25,($C$5*E31/'NSW Apr 2023'!AQ25*'NSW Apr 2023'!W25/100)*'NSW Apr 2023'!AQ25))</f>
        <v>1486.3636363636365</v>
      </c>
      <c r="H31" s="136">
        <f>IF(AND('NSW Apr 2023'!L25&gt;0,'NSW Apr 2023'!M25&gt;0),IF($C$5*E31/'NSW Apr 2023'!AQ25&lt;'NSW Apr 2023'!L25,0,IF(($C$5*E31/'NSW Apr 2023'!AQ25-'NSW Apr 2023'!L25)&lt;=('NSW Apr 2023'!M25+'NSW Apr 2023'!L25),((($C$5*E31/'NSW Apr 2023'!AQ25-'NSW Apr 2023'!L25)*'NSW Apr 2023'!X25/100))*'NSW Apr 2023'!AQ25,((('NSW Apr 2023'!M25)*'NSW Apr 2023'!X25/100)*'NSW Apr 2023'!AQ25))),0)</f>
        <v>0</v>
      </c>
      <c r="I31" s="136">
        <f>IF(AND('NSW Apr 2023'!M25&gt;0,'NSW Apr 2023'!N25&gt;0),IF($C$5*E31/'NSW Apr 2023'!AQ25&lt;('NSW Apr 2023'!L25+'NSW Apr 2023'!M25),0,IF(($C$5*E31/'NSW Apr 2023'!AQ25-'NSW Apr 2023'!L25+'NSW Apr 2023'!M25)&lt;=('NSW Apr 2023'!L25+'NSW Apr 2023'!M25+'NSW Apr 2023'!N25),((($C$5*E31/'NSW Apr 2023'!AQ25-('NSW Apr 2023'!L25+'NSW Apr 2023'!M25))*'NSW Apr 2023'!Y25/100))*'NSW Apr 2023'!AQ25,('NSW Apr 2023'!N25*'NSW Apr 2023'!Y25/100)* 'NSW Apr 2023'!AQ25)),0)</f>
        <v>0</v>
      </c>
      <c r="J31" s="136">
        <f>IF(AND('NSW Apr 2023'!N25&gt;0,'NSW Apr 2023'!O25&gt;0),IF($C$5*E31/'NSW Apr 2023'!AQ25&lt;('NSW Apr 2023'!L25+'NSW Apr 2023'!M25+'NSW Apr 2023'!N25),0,IF(($C$5*E31/'NSW Apr 2023'!AQ25-'NSW Apr 2023'!L25+'NSW Apr 2023'!M25+'NSW Apr 2023'!N25)&lt;=('NSW Apr 2023'!L25+'NSW Apr 2023'!M25+'NSW Apr 2023'!N25+'NSW Apr 2023'!O25),(($C$5*E31/'NSW Apr 2023'!AQ25-('NSW Apr 2023'!L25+'NSW Apr 2023'!M25+'NSW Apr 2023'!N25))*'NSW Apr 2023'!Z25/100)*'NSW Apr 2023'!AQ25,('NSW Apr 2023'!O25*'NSW Apr 2023'!Z25/100)*'NSW Apr 2023'!AQ25)),0)</f>
        <v>0</v>
      </c>
      <c r="K31" s="136">
        <f>IF(AND('NSW Apr 2023'!O25&gt;0,'NSW Apr 2023'!P25&gt;0),IF($C$5*E31/'NSW Apr 2023'!AQ25&lt;('NSW Apr 2023'!L25+'NSW Apr 2023'!M25+'NSW Apr 2023'!N25+'NSW Apr 2023'!O25),0,IF(($C$5*E31/'NSW Apr 2023'!AQ25-'NSW Apr 2023'!L25+'NSW Apr 2023'!M25+'NSW Apr 2023'!N25+'NSW Apr 2023'!O25)&lt;=('NSW Apr 2023'!L25+'NSW Apr 2023'!M25+'NSW Apr 2023'!N25+'NSW Apr 2023'!O25+'NSW Apr 2023'!P25),(($C$5*E31/'NSW Apr 2023'!AQ25-('NSW Apr 2023'!L25+'NSW Apr 2023'!M25+'NSW Apr 2023'!N25+'NSW Apr 2023'!O25))*'NSW Apr 2023'!AA25/100)*'NSW Apr 2023'!AQ25,('NSW Apr 2023'!P25*'NSW Apr 2023'!AA25/100)*'NSW Apr 2023'!AQ25)),0)</f>
        <v>0</v>
      </c>
      <c r="L31" s="136">
        <f>IF(AND('NSW Apr 2023'!P25&gt;0,'NSW Apr 2023'!O25&gt;0),IF(($C$5*E31/'NSW Apr 2023'!AQ25&lt;SUM('NSW Apr 2023'!L25:P25)),(0),($C$5*E31/'NSW Apr 2023'!AQ25-SUM('NSW Apr 2023'!L25:P25))*'NSW Apr 2023'!AB25/100)* 'NSW Apr 2023'!AQ25,IF(AND('NSW Apr 2023'!O25&gt;0,'NSW Apr 2023'!P25=""),IF(($C$5*E31/'NSW Apr 2023'!AQ25&lt; SUM('NSW Apr 2023'!L25:O25)),(0),($C$5*E31/'NSW Apr 2023'!AQ25-SUM('NSW Apr 2023'!L25:O25))*'NSW Apr 2023'!AA25/100)* 'NSW Apr 2023'!AQ25,IF(AND('NSW Apr 2023'!N25&gt;0,'NSW Apr 2023'!O25=""),IF(($C$5*E31/'NSW Apr 2023'!AQ25&lt; SUM('NSW Apr 2023'!L25:N25)),(0),($C$5*E31/'NSW Apr 2023'!AQ25-SUM('NSW Apr 2023'!L25:N25))*'NSW Apr 2023'!Z25/100)* 'NSW Apr 2023'!AQ25,IF(AND('NSW Apr 2023'!M25&gt;0,'NSW Apr 2023'!N25=""),IF(($C$5*E31/'NSW Apr 2023'!AQ25&lt;'NSW Apr 2023'!M25+'NSW Apr 2023'!L25),(0),(($C$5*E31/'NSW Apr 2023'!AQ25-('NSW Apr 2023'!M25+'NSW Apr 2023'!L25))*'NSW Apr 2023'!Y25/100))*'NSW Apr 2023'!AQ25,IF(AND('NSW Apr 2023'!L25&gt;0,'NSW Apr 2023'!M25=""&gt;0),IF(($C$5*E31/'NSW Apr 2023'!AQ25&lt;'NSW Apr 2023'!L25),(0),($C$5*E31/'NSW Apr 2023'!AQ25-'NSW Apr 2023'!L25)*'NSW Apr 2023'!X25/100)*'NSW Apr 2023'!AQ25,0)))))</f>
        <v>0</v>
      </c>
      <c r="M31" s="136">
        <f>IF('NSW Apr 2023'!K25="",($C$5*F31/'NSW Apr 2023'!AR25*'NSW Apr 2023'!AC25/100)*'NSW Apr 2023'!AR25,IF($C$5*F31/'NSW Apr 2023'!AR25&gt;='NSW Apr 2023'!L25,('NSW Apr 2023'!L25*'NSW Apr 2023'!AC25/100)*'NSW Apr 2023'!AR25,($C$5*F31/'NSW Apr 2023'!AR25*'NSW Apr 2023'!AC25/100)*'NSW Apr 2023'!AR25))</f>
        <v>1486.3636363636365</v>
      </c>
      <c r="N31" s="136">
        <f>IF(AND('NSW Apr 2023'!L25&gt;0,'NSW Apr 2023'!M25&gt;0),IF($C$5*F31/'NSW Apr 2023'!AR25&lt;'NSW Apr 2023'!L25,0,IF(($C$5*F31/'NSW Apr 2023'!AR25-'NSW Apr 2023'!L25)&lt;=('NSW Apr 2023'!M25+'NSW Apr 2023'!L25),((($C$5*F31/'NSW Apr 2023'!AR25-'NSW Apr 2023'!L25)*'NSW Apr 2023'!AD25/100))*'NSW Apr 2023'!AR25,((('NSW Apr 2023'!M25)*'NSW Apr 2023'!AD25/100)*'NSW Apr 2023'!AR25))),0)</f>
        <v>0</v>
      </c>
      <c r="O31" s="136">
        <f>IF(AND('NSW Apr 2023'!M25&gt;0,'NSW Apr 2023'!N25&gt;0),IF($C$5*F31/'NSW Apr 2023'!AR25&lt;('NSW Apr 2023'!L25+'NSW Apr 2023'!M25),0,IF(($C$5*F31/'NSW Apr 2023'!AR25-'NSW Apr 2023'!L25+'NSW Apr 2023'!M25)&lt;=('NSW Apr 2023'!L25+'NSW Apr 2023'!M25+'NSW Apr 2023'!N25),((($C$5*F31/'NSW Apr 2023'!AR25-('NSW Apr 2023'!L25+'NSW Apr 2023'!M25))*'NSW Apr 2023'!AE25/100))*'NSW Apr 2023'!AR25,('NSW Apr 2023'!N25*'NSW Apr 2023'!AE25/100)*'NSW Apr 2023'!AR25)),0)</f>
        <v>0</v>
      </c>
      <c r="P31" s="136">
        <f>IF(AND('NSW Apr 2023'!N25&gt;0,'NSW Apr 2023'!O25&gt;0),IF($C$5*F31/'NSW Apr 2023'!AR25&lt;('NSW Apr 2023'!L25+'NSW Apr 2023'!M25+'NSW Apr 2023'!N25),0,IF(($C$5*F31/'NSW Apr 2023'!AR25-'NSW Apr 2023'!L25+'NSW Apr 2023'!M25+'NSW Apr 2023'!N25)&lt;=('NSW Apr 2023'!L25+'NSW Apr 2023'!M25+'NSW Apr 2023'!N25+'NSW Apr 2023'!O25),(($C$5*F31/'NSW Apr 2023'!AR25-('NSW Apr 2023'!L25+'NSW Apr 2023'!M25+'NSW Apr 2023'!N25))*'NSW Apr 2023'!AF25/100)*'NSW Apr 2023'!AR25,('NSW Apr 2023'!O25*'NSW Apr 2023'!AF25/100)*'NSW Apr 2023'!AR25)),0)</f>
        <v>0</v>
      </c>
      <c r="Q31" s="136">
        <f>IF(AND('NSW Apr 2023'!P25&gt;0,'NSW Apr 2023'!P25&gt;0),IF($C$5*F31/'NSW Apr 2023'!AR25&lt;('NSW Apr 2023'!L25+'NSW Apr 2023'!M25+'NSW Apr 2023'!N25+'NSW Apr 2023'!O25),0,IF(($C$5*F31/'NSW Apr 2023'!AR25-'NSW Apr 2023'!L25+'NSW Apr 2023'!M25+'NSW Apr 2023'!N25+'NSW Apr 2023'!O25)&lt;=('NSW Apr 2023'!L25+'NSW Apr 2023'!M25+'NSW Apr 2023'!N25+'NSW Apr 2023'!O25+'NSW Apr 2023'!P25),(($C$5*F31/'NSW Apr 2023'!AR25-('NSW Apr 2023'!L25+'NSW Apr 2023'!M25+'NSW Apr 2023'!N25+'NSW Apr 2023'!O25))*'NSW Apr 2023'!AG25/100)*'NSW Apr 2023'!AR25,('NSW Apr 2023'!P25*'NSW Apr 2023'!AG25/100)*'NSW Apr 2023'!AR25)),0)</f>
        <v>0</v>
      </c>
      <c r="R31" s="136">
        <f>IF(AND('NSW Apr 2023'!P25&gt;0,'NSW Apr 2023'!O25&gt;0),IF(($C$5*F31/'NSW Apr 2023'!AR25&lt;SUM('NSW Apr 2023'!L25:P25)),(0),($C$5*F31/'NSW Apr 2023'!AR25-SUM('NSW Apr 2023'!L25:P25))*'NSW Apr 2023'!AB25/100)* 'NSW Apr 2023'!AR25,IF(AND('NSW Apr 2023'!O25&gt;0,'NSW Apr 2023'!P25=""),IF(($C$5*F31/'NSW Apr 2023'!AR25&lt; SUM('NSW Apr 2023'!L25:O25)),(0),($C$5*F31/'NSW Apr 2023'!AR25-SUM('NSW Apr 2023'!L25:O25))*'NSW Apr 2023'!AG25/100)* 'NSW Apr 2023'!AR25,IF(AND('NSW Apr 2023'!N25&gt;0,'NSW Apr 2023'!O25=""),IF(($C$5*F31/'NSW Apr 2023'!AR25&lt; SUM('NSW Apr 2023'!L25:N25)),(0),($C$5*F31/'NSW Apr 2023'!AR25-SUM('NSW Apr 2023'!L25:N25))*'NSW Apr 2023'!AF25/100)* 'NSW Apr 2023'!AR25,IF(AND('NSW Apr 2023'!M25&gt;0,'NSW Apr 2023'!N25=""),IF(($C$5*F31/'NSW Apr 2023'!AR25&lt;'NSW Apr 2023'!M25+'NSW Apr 2023'!L25),(0),(($C$5*F31/'NSW Apr 2023'!AR25-('NSW Apr 2023'!M25+'NSW Apr 2023'!L25))*'NSW Apr 2023'!AE25/100))*'NSW Apr 2023'!AR25,IF(AND('NSW Apr 2023'!L25&gt;0,'NSW Apr 2023'!M25=""&gt;0),IF(($C$5*F31/'NSW Apr 2023'!AR25&lt;'NSW Apr 2023'!L25),(0),($C$5*F31/'NSW Apr 2023'!AR25-'NSW Apr 2023'!L25)*'NSW Apr 2023'!AD25/100)*'NSW Apr 2023'!AR25,0)))))</f>
        <v>0</v>
      </c>
      <c r="S31" s="234">
        <f t="shared" si="4"/>
        <v>2972.727272727273</v>
      </c>
      <c r="T31" s="243">
        <f t="shared" si="5"/>
        <v>3211.8686363636366</v>
      </c>
      <c r="U31" s="132">
        <f t="shared" si="6"/>
        <v>3533.0555000000004</v>
      </c>
      <c r="V31" s="83">
        <f>'NSW Apr 2023'!AT25</f>
        <v>0</v>
      </c>
      <c r="W31" s="83">
        <f>'NSW Apr 2023'!AU25</f>
        <v>0</v>
      </c>
      <c r="X31" s="83">
        <f>'NSW Apr 2023'!AV25</f>
        <v>0</v>
      </c>
      <c r="Y31" s="83">
        <f>'NSW Apr 2023'!AW25</f>
        <v>0</v>
      </c>
      <c r="Z31" s="243" t="str">
        <f t="shared" si="7"/>
        <v>No discount</v>
      </c>
      <c r="AA31" s="243" t="str">
        <f t="shared" si="8"/>
        <v>Inclusive</v>
      </c>
      <c r="AB31" s="243">
        <f t="shared" si="0"/>
        <v>3211.8686363636366</v>
      </c>
      <c r="AC31" s="243">
        <f t="shared" si="1"/>
        <v>3211.8686363636366</v>
      </c>
      <c r="AD31" s="132">
        <f t="shared" si="22"/>
        <v>3533.0555000000004</v>
      </c>
      <c r="AE31" s="406">
        <f t="shared" si="22"/>
        <v>3533.0555000000004</v>
      </c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>
      <c r="A32" s="417"/>
      <c r="B32" s="130" t="str">
        <f>'NSW Apr 2023'!F26</f>
        <v>AGL</v>
      </c>
      <c r="C32" s="83" t="str">
        <f>'NSW Apr 2023'!G26</f>
        <v>Business Value Saver</v>
      </c>
      <c r="D32" s="136">
        <f>365*'NSW Apr 2023'!H26/100</f>
        <v>262.93272727272722</v>
      </c>
      <c r="E32" s="264">
        <f>IF('NSW Apr 2023'!AQ26=3,0.5,IF('NSW Apr 2023'!AQ26=2,0.33,0))</f>
        <v>0.5</v>
      </c>
      <c r="F32" s="264">
        <f t="shared" si="3"/>
        <v>0.5</v>
      </c>
      <c r="G32" s="136">
        <f>IF('NSW Apr 2023'!K26="",($C$5*E32/'NSW Apr 2023'!AQ26*'NSW Apr 2023'!W26/100)*'NSW Apr 2023'!AQ26,IF($C$5*E32/'NSW Apr 2023'!AQ26&gt;='NSW Apr 2023'!L26,('NSW Apr 2023'!L26*'NSW Apr 2023'!W26/100)*'NSW Apr 2023'!AQ26,($C$5*E32/'NSW Apr 2023'!AQ26*'NSW Apr 2023'!W26/100)*'NSW Apr 2023'!AQ26))</f>
        <v>1277.2727272727273</v>
      </c>
      <c r="H32" s="136">
        <f>IF(AND('NSW Apr 2023'!L26&gt;0,'NSW Apr 2023'!M26&gt;0),IF($C$5*E32/'NSW Apr 2023'!AQ26&lt;'NSW Apr 2023'!L26,0,IF(($C$5*E32/'NSW Apr 2023'!AQ26-'NSW Apr 2023'!L26)&lt;=('NSW Apr 2023'!M26+'NSW Apr 2023'!L26),((($C$5*E32/'NSW Apr 2023'!AQ26-'NSW Apr 2023'!L26)*'NSW Apr 2023'!X26/100))*'NSW Apr 2023'!AQ26,((('NSW Apr 2023'!M26)*'NSW Apr 2023'!X26/100)*'NSW Apr 2023'!AQ26))),0)</f>
        <v>0</v>
      </c>
      <c r="I32" s="136">
        <f>IF(AND('NSW Apr 2023'!M26&gt;0,'NSW Apr 2023'!N26&gt;0),IF($C$5*E32/'NSW Apr 2023'!AQ26&lt;('NSW Apr 2023'!L26+'NSW Apr 2023'!M26),0,IF(($C$5*E32/'NSW Apr 2023'!AQ26-'NSW Apr 2023'!L26+'NSW Apr 2023'!M26)&lt;=('NSW Apr 2023'!L26+'NSW Apr 2023'!M26+'NSW Apr 2023'!N26),((($C$5*E32/'NSW Apr 2023'!AQ26-('NSW Apr 2023'!L26+'NSW Apr 2023'!M26))*'NSW Apr 2023'!Y26/100))*'NSW Apr 2023'!AQ26,('NSW Apr 2023'!N26*'NSW Apr 2023'!Y26/100)* 'NSW Apr 2023'!AQ26)),0)</f>
        <v>0</v>
      </c>
      <c r="J32" s="136">
        <f>IF(AND('NSW Apr 2023'!N26&gt;0,'NSW Apr 2023'!O26&gt;0),IF($C$5*E32/'NSW Apr 2023'!AQ26&lt;('NSW Apr 2023'!L26+'NSW Apr 2023'!M26+'NSW Apr 2023'!N26),0,IF(($C$5*E32/'NSW Apr 2023'!AQ26-'NSW Apr 2023'!L26+'NSW Apr 2023'!M26+'NSW Apr 2023'!N26)&lt;=('NSW Apr 2023'!L26+'NSW Apr 2023'!M26+'NSW Apr 2023'!N26+'NSW Apr 2023'!O26),(($C$5*E32/'NSW Apr 2023'!AQ26-('NSW Apr 2023'!L26+'NSW Apr 2023'!M26+'NSW Apr 2023'!N26))*'NSW Apr 2023'!Z26/100)*'NSW Apr 2023'!AQ26,('NSW Apr 2023'!O26*'NSW Apr 2023'!Z26/100)*'NSW Apr 2023'!AQ26)),0)</f>
        <v>0</v>
      </c>
      <c r="K32" s="136">
        <f>IF(AND('NSW Apr 2023'!O26&gt;0,'NSW Apr 2023'!P26&gt;0),IF($C$5*E32/'NSW Apr 2023'!AQ26&lt;('NSW Apr 2023'!L26+'NSW Apr 2023'!M26+'NSW Apr 2023'!N26+'NSW Apr 2023'!O26),0,IF(($C$5*E32/'NSW Apr 2023'!AQ26-'NSW Apr 2023'!L26+'NSW Apr 2023'!M26+'NSW Apr 2023'!N26+'NSW Apr 2023'!O26)&lt;=('NSW Apr 2023'!L26+'NSW Apr 2023'!M26+'NSW Apr 2023'!N26+'NSW Apr 2023'!O26+'NSW Apr 2023'!P26),(($C$5*E32/'NSW Apr 2023'!AQ26-('NSW Apr 2023'!L26+'NSW Apr 2023'!M26+'NSW Apr 2023'!N26+'NSW Apr 2023'!O26))*'NSW Apr 2023'!AA26/100)*'NSW Apr 2023'!AQ26,('NSW Apr 2023'!P26*'NSW Apr 2023'!AA26/100)*'NSW Apr 2023'!AQ26)),0)</f>
        <v>0</v>
      </c>
      <c r="L32" s="136">
        <f>IF(AND('NSW Apr 2023'!P26&gt;0,'NSW Apr 2023'!O26&gt;0),IF(($C$5*E32/'NSW Apr 2023'!AQ26&lt;SUM('NSW Apr 2023'!L26:P26)),(0),($C$5*E32/'NSW Apr 2023'!AQ26-SUM('NSW Apr 2023'!L26:P26))*'NSW Apr 2023'!AB26/100)* 'NSW Apr 2023'!AQ26,IF(AND('NSW Apr 2023'!O26&gt;0,'NSW Apr 2023'!P26=""),IF(($C$5*E32/'NSW Apr 2023'!AQ26&lt; SUM('NSW Apr 2023'!L26:O26)),(0),($C$5*E32/'NSW Apr 2023'!AQ26-SUM('NSW Apr 2023'!L26:O26))*'NSW Apr 2023'!AA26/100)* 'NSW Apr 2023'!AQ26,IF(AND('NSW Apr 2023'!N26&gt;0,'NSW Apr 2023'!O26=""),IF(($C$5*E32/'NSW Apr 2023'!AQ26&lt; SUM('NSW Apr 2023'!L26:N26)),(0),($C$5*E32/'NSW Apr 2023'!AQ26-SUM('NSW Apr 2023'!L26:N26))*'NSW Apr 2023'!Z26/100)* 'NSW Apr 2023'!AQ26,IF(AND('NSW Apr 2023'!M26&gt;0,'NSW Apr 2023'!N26=""),IF(($C$5*E32/'NSW Apr 2023'!AQ26&lt;'NSW Apr 2023'!M26+'NSW Apr 2023'!L26),(0),(($C$5*E32/'NSW Apr 2023'!AQ26-('NSW Apr 2023'!M26+'NSW Apr 2023'!L26))*'NSW Apr 2023'!Y26/100))*'NSW Apr 2023'!AQ26,IF(AND('NSW Apr 2023'!L26&gt;0,'NSW Apr 2023'!M26=""&gt;0),IF(($C$5*E32/'NSW Apr 2023'!AQ26&lt;'NSW Apr 2023'!L26),(0),($C$5*E32/'NSW Apr 2023'!AQ26-'NSW Apr 2023'!L26)*'NSW Apr 2023'!X26/100)*'NSW Apr 2023'!AQ26,0)))))</f>
        <v>0</v>
      </c>
      <c r="M32" s="136">
        <f>IF('NSW Apr 2023'!K26="",($C$5*F32/'NSW Apr 2023'!AR26*'NSW Apr 2023'!AC26/100)*'NSW Apr 2023'!AR26,IF($C$5*F32/'NSW Apr 2023'!AR26&gt;='NSW Apr 2023'!L26,('NSW Apr 2023'!L26*'NSW Apr 2023'!AC26/100)*'NSW Apr 2023'!AR26,($C$5*F32/'NSW Apr 2023'!AR26*'NSW Apr 2023'!AC26/100)*'NSW Apr 2023'!AR26))</f>
        <v>1277.2727272727273</v>
      </c>
      <c r="N32" s="136">
        <f>IF(AND('NSW Apr 2023'!L26&gt;0,'NSW Apr 2023'!M26&gt;0),IF($C$5*F32/'NSW Apr 2023'!AR26&lt;'NSW Apr 2023'!L26,0,IF(($C$5*F32/'NSW Apr 2023'!AR26-'NSW Apr 2023'!L26)&lt;=('NSW Apr 2023'!M26+'NSW Apr 2023'!L26),((($C$5*F32/'NSW Apr 2023'!AR26-'NSW Apr 2023'!L26)*'NSW Apr 2023'!AD26/100))*'NSW Apr 2023'!AR26,((('NSW Apr 2023'!M26)*'NSW Apr 2023'!AD26/100)*'NSW Apr 2023'!AR26))),0)</f>
        <v>0</v>
      </c>
      <c r="O32" s="136">
        <f>IF(AND('NSW Apr 2023'!M26&gt;0,'NSW Apr 2023'!N26&gt;0),IF($C$5*F32/'NSW Apr 2023'!AR26&lt;('NSW Apr 2023'!L26+'NSW Apr 2023'!M26),0,IF(($C$5*F32/'NSW Apr 2023'!AR26-'NSW Apr 2023'!L26+'NSW Apr 2023'!M26)&lt;=('NSW Apr 2023'!L26+'NSW Apr 2023'!M26+'NSW Apr 2023'!N26),((($C$5*F32/'NSW Apr 2023'!AR26-('NSW Apr 2023'!L26+'NSW Apr 2023'!M26))*'NSW Apr 2023'!AE26/100))*'NSW Apr 2023'!AR26,('NSW Apr 2023'!N26*'NSW Apr 2023'!AE26/100)*'NSW Apr 2023'!AR26)),0)</f>
        <v>0</v>
      </c>
      <c r="P32" s="136">
        <f>IF(AND('NSW Apr 2023'!N26&gt;0,'NSW Apr 2023'!O26&gt;0),IF($C$5*F32/'NSW Apr 2023'!AR26&lt;('NSW Apr 2023'!L26+'NSW Apr 2023'!M26+'NSW Apr 2023'!N26),0,IF(($C$5*F32/'NSW Apr 2023'!AR26-'NSW Apr 2023'!L26+'NSW Apr 2023'!M26+'NSW Apr 2023'!N26)&lt;=('NSW Apr 2023'!L26+'NSW Apr 2023'!M26+'NSW Apr 2023'!N26+'NSW Apr 2023'!O26),(($C$5*F32/'NSW Apr 2023'!AR26-('NSW Apr 2023'!L26+'NSW Apr 2023'!M26+'NSW Apr 2023'!N26))*'NSW Apr 2023'!AF26/100)*'NSW Apr 2023'!AR26,('NSW Apr 2023'!O26*'NSW Apr 2023'!AF26/100)*'NSW Apr 2023'!AR26)),0)</f>
        <v>0</v>
      </c>
      <c r="Q32" s="136">
        <f>IF(AND('NSW Apr 2023'!P26&gt;0,'NSW Apr 2023'!P26&gt;0),IF($C$5*F32/'NSW Apr 2023'!AR26&lt;('NSW Apr 2023'!L26+'NSW Apr 2023'!M26+'NSW Apr 2023'!N26+'NSW Apr 2023'!O26),0,IF(($C$5*F32/'NSW Apr 2023'!AR26-'NSW Apr 2023'!L26+'NSW Apr 2023'!M26+'NSW Apr 2023'!N26+'NSW Apr 2023'!O26)&lt;=('NSW Apr 2023'!L26+'NSW Apr 2023'!M26+'NSW Apr 2023'!N26+'NSW Apr 2023'!O26+'NSW Apr 2023'!P26),(($C$5*F32/'NSW Apr 2023'!AR26-('NSW Apr 2023'!L26+'NSW Apr 2023'!M26+'NSW Apr 2023'!N26+'NSW Apr 2023'!O26))*'NSW Apr 2023'!AG26/100)*'NSW Apr 2023'!AR26,('NSW Apr 2023'!P26*'NSW Apr 2023'!AG26/100)*'NSW Apr 2023'!AR26)),0)</f>
        <v>0</v>
      </c>
      <c r="R32" s="136">
        <f>IF(AND('NSW Apr 2023'!P26&gt;0,'NSW Apr 2023'!O26&gt;0),IF(($C$5*F32/'NSW Apr 2023'!AR26&lt;SUM('NSW Apr 2023'!L26:P26)),(0),($C$5*F32/'NSW Apr 2023'!AR26-SUM('NSW Apr 2023'!L26:P26))*'NSW Apr 2023'!AB26/100)* 'NSW Apr 2023'!AR26,IF(AND('NSW Apr 2023'!O26&gt;0,'NSW Apr 2023'!P26=""),IF(($C$5*F32/'NSW Apr 2023'!AR26&lt; SUM('NSW Apr 2023'!L26:O26)),(0),($C$5*F32/'NSW Apr 2023'!AR26-SUM('NSW Apr 2023'!L26:O26))*'NSW Apr 2023'!AG26/100)* 'NSW Apr 2023'!AR26,IF(AND('NSW Apr 2023'!N26&gt;0,'NSW Apr 2023'!O26=""),IF(($C$5*F32/'NSW Apr 2023'!AR26&lt; SUM('NSW Apr 2023'!L26:N26)),(0),($C$5*F32/'NSW Apr 2023'!AR26-SUM('NSW Apr 2023'!L26:N26))*'NSW Apr 2023'!AF26/100)* 'NSW Apr 2023'!AR26,IF(AND('NSW Apr 2023'!M26&gt;0,'NSW Apr 2023'!N26=""),IF(($C$5*F32/'NSW Apr 2023'!AR26&lt;'NSW Apr 2023'!M26+'NSW Apr 2023'!L26),(0),(($C$5*F32/'NSW Apr 2023'!AR26-('NSW Apr 2023'!M26+'NSW Apr 2023'!L26))*'NSW Apr 2023'!AE26/100))*'NSW Apr 2023'!AR26,IF(AND('NSW Apr 2023'!L26&gt;0,'NSW Apr 2023'!M26=""&gt;0),IF(($C$5*F32/'NSW Apr 2023'!AR26&lt;'NSW Apr 2023'!L26),(0),($C$5*F32/'NSW Apr 2023'!AR26-'NSW Apr 2023'!L26)*'NSW Apr 2023'!AD26/100)*'NSW Apr 2023'!AR26,0)))))</f>
        <v>0</v>
      </c>
      <c r="S32" s="234">
        <f t="shared" ref="S32:S33" si="23">SUM(G32:R32)</f>
        <v>2554.5454545454545</v>
      </c>
      <c r="T32" s="243">
        <f t="shared" si="5"/>
        <v>2817.4781818181818</v>
      </c>
      <c r="U32" s="132">
        <f t="shared" si="6"/>
        <v>3099.2260000000001</v>
      </c>
      <c r="V32" s="83">
        <f>'NSW Apr 2023'!AT26</f>
        <v>0</v>
      </c>
      <c r="W32" s="83">
        <f>'NSW Apr 2023'!AU26</f>
        <v>0</v>
      </c>
      <c r="X32" s="83">
        <f>'NSW Apr 2023'!AV26</f>
        <v>0</v>
      </c>
      <c r="Y32" s="83">
        <f>'NSW Apr 2023'!AW26</f>
        <v>0</v>
      </c>
      <c r="Z32" s="243" t="str">
        <f t="shared" si="7"/>
        <v>No discount</v>
      </c>
      <c r="AA32" s="243" t="str">
        <f t="shared" si="8"/>
        <v>Exclusive</v>
      </c>
      <c r="AB32" s="243">
        <f t="shared" si="0"/>
        <v>2817.4781818181818</v>
      </c>
      <c r="AC32" s="243">
        <f t="shared" si="1"/>
        <v>2817.4781818181818</v>
      </c>
      <c r="AD32" s="132">
        <f t="shared" si="22"/>
        <v>3099.2260000000001</v>
      </c>
      <c r="AE32" s="406">
        <f t="shared" si="22"/>
        <v>3099.2260000000001</v>
      </c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 thickBot="1">
      <c r="A33" s="418"/>
      <c r="B33" s="150" t="str">
        <f>'NSW Apr 2023'!F27</f>
        <v>Red Energy</v>
      </c>
      <c r="C33" s="154" t="str">
        <f>'NSW Apr 2023'!G27</f>
        <v xml:space="preserve">Business Saver </v>
      </c>
      <c r="D33" s="155">
        <f>365*'NSW Apr 2023'!H27/100</f>
        <v>360.95181818181817</v>
      </c>
      <c r="E33" s="265">
        <f>IF('NSW Apr 2023'!AQ27=3,0.5,IF('NSW Apr 2023'!AQ27=2,0.33,0))</f>
        <v>0.5</v>
      </c>
      <c r="F33" s="265">
        <f t="shared" si="3"/>
        <v>0.5</v>
      </c>
      <c r="G33" s="155">
        <f>IF('NSW Apr 2023'!K27="",($C$5*E33/'NSW Apr 2023'!AQ27*'NSW Apr 2023'!W27/100)*'NSW Apr 2023'!AQ27,IF($C$5*E33/'NSW Apr 2023'!AQ27&gt;='NSW Apr 2023'!L27,('NSW Apr 2023'!L27*'NSW Apr 2023'!W27/100)*'NSW Apr 2023'!AQ27,($C$5*E33/'NSW Apr 2023'!AQ27*'NSW Apr 2023'!W27/100)*'NSW Apr 2023'!AQ27))</f>
        <v>161.8592727272727</v>
      </c>
      <c r="H33" s="155">
        <f>IF(AND('NSW Apr 2023'!L27&gt;0,'NSW Apr 2023'!M27&gt;0),IF($C$5*E33/'NSW Apr 2023'!AQ27&lt;'NSW Apr 2023'!L27,0,IF(($C$5*E33/'NSW Apr 2023'!AQ27-'NSW Apr 2023'!L27)&lt;=('NSW Apr 2023'!M27+'NSW Apr 2023'!L27),((($C$5*E33/'NSW Apr 2023'!AQ27-'NSW Apr 2023'!L27)*'NSW Apr 2023'!X27/100))*'NSW Apr 2023'!AQ27,((('NSW Apr 2023'!M27)*'NSW Apr 2023'!X27/100)*'NSW Apr 2023'!AQ27))),0)</f>
        <v>115.75145454545455</v>
      </c>
      <c r="I33" s="155">
        <f>IF(AND('NSW Apr 2023'!M27&gt;0,'NSW Apr 2023'!N27&gt;0),IF($C$5*E33/'NSW Apr 2023'!AQ27&lt;('NSW Apr 2023'!L27+'NSW Apr 2023'!M27),0,IF(($C$5*E33/'NSW Apr 2023'!AQ27-'NSW Apr 2023'!L27+'NSW Apr 2023'!M27)&lt;=('NSW Apr 2023'!L27+'NSW Apr 2023'!M27+'NSW Apr 2023'!N27),((($C$5*E33/'NSW Apr 2023'!AQ27-('NSW Apr 2023'!L27+'NSW Apr 2023'!M27))*'NSW Apr 2023'!Y27/100))*'NSW Apr 2023'!AQ27,('NSW Apr 2023'!N27*'NSW Apr 2023'!Y27/100)* 'NSW Apr 2023'!AQ27)),0)</f>
        <v>0</v>
      </c>
      <c r="J33" s="155">
        <f>IF(AND('NSW Apr 2023'!N27&gt;0,'NSW Apr 2023'!O27&gt;0),IF($C$5*E33/'NSW Apr 2023'!AQ27&lt;('NSW Apr 2023'!L27+'NSW Apr 2023'!M27+'NSW Apr 2023'!N27),0,IF(($C$5*E33/'NSW Apr 2023'!AQ27-'NSW Apr 2023'!L27+'NSW Apr 2023'!M27+'NSW Apr 2023'!N27)&lt;=('NSW Apr 2023'!L27+'NSW Apr 2023'!M27+'NSW Apr 2023'!N27+'NSW Apr 2023'!O27),(($C$5*E33/'NSW Apr 2023'!AQ27-('NSW Apr 2023'!L27+'NSW Apr 2023'!M27+'NSW Apr 2023'!N27))*'NSW Apr 2023'!Z27/100)*'NSW Apr 2023'!AQ27,('NSW Apr 2023'!O27*'NSW Apr 2023'!Z27/100)*'NSW Apr 2023'!AQ27)),0)</f>
        <v>0</v>
      </c>
      <c r="K33" s="155">
        <f>IF(AND('NSW Apr 2023'!O27&gt;0,'NSW Apr 2023'!P27&gt;0),IF($C$5*E33/'NSW Apr 2023'!AQ27&lt;('NSW Apr 2023'!L27+'NSW Apr 2023'!M27+'NSW Apr 2023'!N27+'NSW Apr 2023'!O27),0,IF(($C$5*E33/'NSW Apr 2023'!AQ27-'NSW Apr 2023'!L27+'NSW Apr 2023'!M27+'NSW Apr 2023'!N27+'NSW Apr 2023'!O27)&lt;=('NSW Apr 2023'!L27+'NSW Apr 2023'!M27+'NSW Apr 2023'!N27+'NSW Apr 2023'!O27+'NSW Apr 2023'!P27),(($C$5*E33/'NSW Apr 2023'!AQ27-('NSW Apr 2023'!L27+'NSW Apr 2023'!M27+'NSW Apr 2023'!N27+'NSW Apr 2023'!O27))*'NSW Apr 2023'!AA27/100)*'NSW Apr 2023'!AQ27,('NSW Apr 2023'!P27*'NSW Apr 2023'!AA27/100)*'NSW Apr 2023'!AQ27)),0)</f>
        <v>0</v>
      </c>
      <c r="L33" s="155">
        <f>IF(AND('NSW Apr 2023'!P27&gt;0,'NSW Apr 2023'!O27&gt;0),IF(($C$5*E33/'NSW Apr 2023'!AQ27&lt;SUM('NSW Apr 2023'!L27:P27)),(0),($C$5*E33/'NSW Apr 2023'!AQ27-SUM('NSW Apr 2023'!L27:P27))*'NSW Apr 2023'!AB27/100)* 'NSW Apr 2023'!AQ27,IF(AND('NSW Apr 2023'!O27&gt;0,'NSW Apr 2023'!P27=""),IF(($C$5*E33/'NSW Apr 2023'!AQ27&lt; SUM('NSW Apr 2023'!L27:O27)),(0),($C$5*E33/'NSW Apr 2023'!AQ27-SUM('NSW Apr 2023'!L27:O27))*'NSW Apr 2023'!AA27/100)* 'NSW Apr 2023'!AQ27,IF(AND('NSW Apr 2023'!N27&gt;0,'NSW Apr 2023'!O27=""),IF(($C$5*E33/'NSW Apr 2023'!AQ27&lt; SUM('NSW Apr 2023'!L27:N27)),(0),($C$5*E33/'NSW Apr 2023'!AQ27-SUM('NSW Apr 2023'!L27:N27))*'NSW Apr 2023'!Z27/100)* 'NSW Apr 2023'!AQ27,IF(AND('NSW Apr 2023'!M27&gt;0,'NSW Apr 2023'!N27=""),IF(($C$5*E33/'NSW Apr 2023'!AQ27&lt;'NSW Apr 2023'!M27+'NSW Apr 2023'!L27),(0),(($C$5*E33/'NSW Apr 2023'!AQ27-('NSW Apr 2023'!M27+'NSW Apr 2023'!L27))*'NSW Apr 2023'!Y27/100))*'NSW Apr 2023'!AQ27,IF(AND('NSW Apr 2023'!L27&gt;0,'NSW Apr 2023'!M27=""&gt;0),IF(($C$5*E33/'NSW Apr 2023'!AQ27&lt;'NSW Apr 2023'!L27),(0),($C$5*E33/'NSW Apr 2023'!AQ27-'NSW Apr 2023'!L27)*'NSW Apr 2023'!X27/100)*'NSW Apr 2023'!AQ27,0)))))</f>
        <v>1147.7892727272726</v>
      </c>
      <c r="M33" s="155">
        <f>IF('NSW Apr 2023'!K27="",($C$5*F33/'NSW Apr 2023'!AR27*'NSW Apr 2023'!AC27/100)*'NSW Apr 2023'!AR27,IF($C$5*F33/'NSW Apr 2023'!AR27&gt;='NSW Apr 2023'!L27,('NSW Apr 2023'!L27*'NSW Apr 2023'!AC27/100)*'NSW Apr 2023'!AR27,($C$5*F33/'NSW Apr 2023'!AR27*'NSW Apr 2023'!AC27/100)*'NSW Apr 2023'!AR27))</f>
        <v>161.8592727272727</v>
      </c>
      <c r="N33" s="155">
        <f>IF(AND('NSW Apr 2023'!L27&gt;0,'NSW Apr 2023'!M27&gt;0),IF($C$5*F33/'NSW Apr 2023'!AR27&lt;'NSW Apr 2023'!L27,0,IF(($C$5*F33/'NSW Apr 2023'!AR27-'NSW Apr 2023'!L27)&lt;=('NSW Apr 2023'!M27+'NSW Apr 2023'!L27),((($C$5*F33/'NSW Apr 2023'!AR27-'NSW Apr 2023'!L27)*'NSW Apr 2023'!AD27/100))*'NSW Apr 2023'!AR27,((('NSW Apr 2023'!M27)*'NSW Apr 2023'!AD27/100)*'NSW Apr 2023'!AR27))),0)</f>
        <v>115.75145454545455</v>
      </c>
      <c r="O33" s="155">
        <f>IF(AND('NSW Apr 2023'!M27&gt;0,'NSW Apr 2023'!N27&gt;0),IF($C$5*F33/'NSW Apr 2023'!AR27&lt;('NSW Apr 2023'!L27+'NSW Apr 2023'!M27),0,IF(($C$5*F33/'NSW Apr 2023'!AR27-'NSW Apr 2023'!L27+'NSW Apr 2023'!M27)&lt;=('NSW Apr 2023'!L27+'NSW Apr 2023'!M27+'NSW Apr 2023'!N27),((($C$5*F33/'NSW Apr 2023'!AR27-('NSW Apr 2023'!L27+'NSW Apr 2023'!M27))*'NSW Apr 2023'!AE27/100))*'NSW Apr 2023'!AR27,('NSW Apr 2023'!N27*'NSW Apr 2023'!AE27/100)*'NSW Apr 2023'!AR27)),0)</f>
        <v>0</v>
      </c>
      <c r="P33" s="155">
        <f>IF(AND('NSW Apr 2023'!N27&gt;0,'NSW Apr 2023'!O27&gt;0),IF($C$5*F33/'NSW Apr 2023'!AR27&lt;('NSW Apr 2023'!L27+'NSW Apr 2023'!M27+'NSW Apr 2023'!N27),0,IF(($C$5*F33/'NSW Apr 2023'!AR27-'NSW Apr 2023'!L27+'NSW Apr 2023'!M27+'NSW Apr 2023'!N27)&lt;=('NSW Apr 2023'!L27+'NSW Apr 2023'!M27+'NSW Apr 2023'!N27+'NSW Apr 2023'!O27),(($C$5*F33/'NSW Apr 2023'!AR27-('NSW Apr 2023'!L27+'NSW Apr 2023'!M27+'NSW Apr 2023'!N27))*'NSW Apr 2023'!AF27/100)*'NSW Apr 2023'!AR27,('NSW Apr 2023'!O27*'NSW Apr 2023'!AF27/100)*'NSW Apr 2023'!AR27)),0)</f>
        <v>0</v>
      </c>
      <c r="Q33" s="155">
        <f>IF(AND('NSW Apr 2023'!P27&gt;0,'NSW Apr 2023'!P27&gt;0),IF($C$5*F33/'NSW Apr 2023'!AR27&lt;('NSW Apr 2023'!L27+'NSW Apr 2023'!M27+'NSW Apr 2023'!N27+'NSW Apr 2023'!O27),0,IF(($C$5*F33/'NSW Apr 2023'!AR27-'NSW Apr 2023'!L27+'NSW Apr 2023'!M27+'NSW Apr 2023'!N27+'NSW Apr 2023'!O27)&lt;=('NSW Apr 2023'!L27+'NSW Apr 2023'!M27+'NSW Apr 2023'!N27+'NSW Apr 2023'!O27+'NSW Apr 2023'!P27),(($C$5*F33/'NSW Apr 2023'!AR27-('NSW Apr 2023'!L27+'NSW Apr 2023'!M27+'NSW Apr 2023'!N27+'NSW Apr 2023'!O27))*'NSW Apr 2023'!AG27/100)*'NSW Apr 2023'!AR27,('NSW Apr 2023'!P27*'NSW Apr 2023'!AG27/100)*'NSW Apr 2023'!AR27)),0)</f>
        <v>0</v>
      </c>
      <c r="R33" s="155">
        <f>IF(AND('NSW Apr 2023'!P27&gt;0,'NSW Apr 2023'!O27&gt;0),IF(($C$5*F33/'NSW Apr 2023'!AR27&lt;SUM('NSW Apr 2023'!L27:P27)),(0),($C$5*F33/'NSW Apr 2023'!AR27-SUM('NSW Apr 2023'!L27:P27))*'NSW Apr 2023'!AB27/100)* 'NSW Apr 2023'!AR27,IF(AND('NSW Apr 2023'!O27&gt;0,'NSW Apr 2023'!P27=""),IF(($C$5*F33/'NSW Apr 2023'!AR27&lt; SUM('NSW Apr 2023'!L27:O27)),(0),($C$5*F33/'NSW Apr 2023'!AR27-SUM('NSW Apr 2023'!L27:O27))*'NSW Apr 2023'!AG27/100)* 'NSW Apr 2023'!AR27,IF(AND('NSW Apr 2023'!N27&gt;0,'NSW Apr 2023'!O27=""),IF(($C$5*F33/'NSW Apr 2023'!AR27&lt; SUM('NSW Apr 2023'!L27:N27)),(0),($C$5*F33/'NSW Apr 2023'!AR27-SUM('NSW Apr 2023'!L27:N27))*'NSW Apr 2023'!AF27/100)* 'NSW Apr 2023'!AR27,IF(AND('NSW Apr 2023'!M27&gt;0,'NSW Apr 2023'!N27=""),IF(($C$5*F33/'NSW Apr 2023'!AR27&lt;'NSW Apr 2023'!M27+'NSW Apr 2023'!L27),(0),(($C$5*F33/'NSW Apr 2023'!AR27-('NSW Apr 2023'!M27+'NSW Apr 2023'!L27))*'NSW Apr 2023'!AE27/100))*'NSW Apr 2023'!AR27,IF(AND('NSW Apr 2023'!L27&gt;0,'NSW Apr 2023'!M27=""&gt;0),IF(($C$5*F33/'NSW Apr 2023'!AR27&lt;'NSW Apr 2023'!L27),(0),($C$5*F33/'NSW Apr 2023'!AR27-'NSW Apr 2023'!L27)*'NSW Apr 2023'!AD27/100)*'NSW Apr 2023'!AR27,0)))))</f>
        <v>1147.7892727272726</v>
      </c>
      <c r="S33" s="273">
        <f t="shared" si="23"/>
        <v>2850.8</v>
      </c>
      <c r="T33" s="268">
        <f t="shared" si="5"/>
        <v>3211.7518181818182</v>
      </c>
      <c r="U33" s="151">
        <f t="shared" si="6"/>
        <v>3532.9270000000001</v>
      </c>
      <c r="V33" s="154">
        <f>'NSW Apr 2023'!AT27</f>
        <v>0</v>
      </c>
      <c r="W33" s="154">
        <f>'NSW Apr 2023'!AU27</f>
        <v>0</v>
      </c>
      <c r="X33" s="154">
        <f>'NSW Apr 2023'!AV27</f>
        <v>0</v>
      </c>
      <c r="Y33" s="154">
        <f>'NSW Apr 2023'!AW27</f>
        <v>0</v>
      </c>
      <c r="Z33" s="268" t="str">
        <f t="shared" si="7"/>
        <v>No discount</v>
      </c>
      <c r="AA33" s="268" t="str">
        <f t="shared" si="8"/>
        <v>Inclusive</v>
      </c>
      <c r="AB33" s="268">
        <f t="shared" si="0"/>
        <v>3211.7518181818182</v>
      </c>
      <c r="AC33" s="268">
        <f t="shared" si="1"/>
        <v>3211.7518181818182</v>
      </c>
      <c r="AD33" s="151">
        <f t="shared" si="22"/>
        <v>3532.9270000000001</v>
      </c>
      <c r="AE33" s="407">
        <f t="shared" si="22"/>
        <v>3532.9270000000001</v>
      </c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Top="1">
      <c r="A34" s="416" t="str">
        <f>'NSW Apr 2023'!D28</f>
        <v>AGN Murray Valley</v>
      </c>
      <c r="B34" s="130" t="str">
        <f>'NSW Apr 2023'!F28</f>
        <v>EnergyAustralia</v>
      </c>
      <c r="C34" s="83" t="str">
        <f>'NSW Apr 2023'!G28</f>
        <v>Business Balance Plan</v>
      </c>
      <c r="D34" s="136">
        <f>365*'NSW Apr 2023'!H28/100</f>
        <v>364.27</v>
      </c>
      <c r="E34" s="264">
        <f>IF('NSW Apr 2023'!AQ28=3,0.5,IF('NSW Apr 2023'!AQ28=2,0.33,0))</f>
        <v>0.5</v>
      </c>
      <c r="F34" s="264">
        <f t="shared" si="3"/>
        <v>0.5</v>
      </c>
      <c r="G34" s="136">
        <f>IF('NSW Apr 2023'!K28="",($C$5*E34/'NSW Apr 2023'!AQ28*'NSW Apr 2023'!W28/100)*'NSW Apr 2023'!AQ28,IF($C$5*E34/'NSW Apr 2023'!AQ28&gt;='NSW Apr 2023'!L28,('NSW Apr 2023'!L28*'NSW Apr 2023'!W28/100)*'NSW Apr 2023'!AQ28,($C$5*E34/'NSW Apr 2023'!AQ28*'NSW Apr 2023'!W28/100)*'NSW Apr 2023'!AQ28))</f>
        <v>528.5454545454545</v>
      </c>
      <c r="H34" s="136">
        <f>IF(AND('NSW Apr 2023'!L28&gt;0,'NSW Apr 2023'!M28&gt;0),IF($C$5*E34/'NSW Apr 2023'!AQ28&lt;'NSW Apr 2023'!L28,0,IF(($C$5*E34/'NSW Apr 2023'!AQ28-'NSW Apr 2023'!L28)&lt;=('NSW Apr 2023'!M28+'NSW Apr 2023'!L28),((($C$5*E34/'NSW Apr 2023'!AQ28-'NSW Apr 2023'!L28)*'NSW Apr 2023'!X28/100))*'NSW Apr 2023'!AQ28,((('NSW Apr 2023'!M28)*'NSW Apr 2023'!X28/100)*'NSW Apr 2023'!AQ28))),0)</f>
        <v>904.72727272727275</v>
      </c>
      <c r="I34" s="136">
        <f>IF(AND('NSW Apr 2023'!M28&gt;0,'NSW Apr 2023'!N28&gt;0),IF($C$5*E34/'NSW Apr 2023'!AQ28&lt;('NSW Apr 2023'!L28+'NSW Apr 2023'!M28),0,IF(($C$5*E34/'NSW Apr 2023'!AQ28-'NSW Apr 2023'!L28+'NSW Apr 2023'!M28)&lt;=('NSW Apr 2023'!L28+'NSW Apr 2023'!M28+'NSW Apr 2023'!N28),((($C$5*E34/'NSW Apr 2023'!AQ28-('NSW Apr 2023'!L28+'NSW Apr 2023'!M28))*'NSW Apr 2023'!Y28/100))*'NSW Apr 2023'!AQ28,('NSW Apr 2023'!N28*'NSW Apr 2023'!Y28/100)* 'NSW Apr 2023'!AQ28)),0)</f>
        <v>358.90909090909099</v>
      </c>
      <c r="J34" s="136">
        <f>IF(AND('NSW Apr 2023'!N28&gt;0,'NSW Apr 2023'!O28&gt;0),IF($C$5*E34/'NSW Apr 2023'!AQ28&lt;('NSW Apr 2023'!L28+'NSW Apr 2023'!M28+'NSW Apr 2023'!N28),0,IF(($C$5*E34/'NSW Apr 2023'!AQ28-'NSW Apr 2023'!L28+'NSW Apr 2023'!M28+'NSW Apr 2023'!N28)&lt;=('NSW Apr 2023'!L28+'NSW Apr 2023'!M28+'NSW Apr 2023'!N28+'NSW Apr 2023'!O28),(($C$5*E34/'NSW Apr 2023'!AQ28-('NSW Apr 2023'!L28+'NSW Apr 2023'!M28+'NSW Apr 2023'!N28))*'NSW Apr 2023'!Z28/100)*'NSW Apr 2023'!AQ28,('NSW Apr 2023'!O28*'NSW Apr 2023'!Z28/100)*'NSW Apr 2023'!AQ28)),0)</f>
        <v>0</v>
      </c>
      <c r="K34" s="136">
        <f>IF(AND('NSW Apr 2023'!O28&gt;0,'NSW Apr 2023'!P28&gt;0),IF($C$5*E34/'NSW Apr 2023'!AQ28&lt;('NSW Apr 2023'!L28+'NSW Apr 2023'!M28+'NSW Apr 2023'!N28+'NSW Apr 2023'!O28),0,IF(($C$5*E34/'NSW Apr 2023'!AQ28-'NSW Apr 2023'!L28+'NSW Apr 2023'!M28+'NSW Apr 2023'!N28+'NSW Apr 2023'!O28)&lt;=('NSW Apr 2023'!L28+'NSW Apr 2023'!M28+'NSW Apr 2023'!N28+'NSW Apr 2023'!O28+'NSW Apr 2023'!P28),(($C$5*E34/'NSW Apr 2023'!AQ28-('NSW Apr 2023'!L28+'NSW Apr 2023'!M28+'NSW Apr 2023'!N28+'NSW Apr 2023'!O28))*'NSW Apr 2023'!AA28/100)*'NSW Apr 2023'!AQ28,('NSW Apr 2023'!P28*'NSW Apr 2023'!AA28/100)*'NSW Apr 2023'!AQ28)),0)</f>
        <v>0</v>
      </c>
      <c r="L34" s="136">
        <f>IF(AND('NSW Apr 2023'!P28&gt;0,'NSW Apr 2023'!O28&gt;0),IF(($C$5*E34/'NSW Apr 2023'!AQ28&lt;SUM('NSW Apr 2023'!L28:P28)),(0),($C$5*E34/'NSW Apr 2023'!AQ28-SUM('NSW Apr 2023'!L28:P28))*'NSW Apr 2023'!AB28/100)* 'NSW Apr 2023'!AQ28,IF(AND('NSW Apr 2023'!O28&gt;0,'NSW Apr 2023'!P28=""),IF(($C$5*E34/'NSW Apr 2023'!AQ28&lt; SUM('NSW Apr 2023'!L28:O28)),(0),($C$5*E34/'NSW Apr 2023'!AQ28-SUM('NSW Apr 2023'!L28:O28))*'NSW Apr 2023'!AA28/100)* 'NSW Apr 2023'!AQ28,IF(AND('NSW Apr 2023'!N28&gt;0,'NSW Apr 2023'!O28=""),IF(($C$5*E34/'NSW Apr 2023'!AQ28&lt; SUM('NSW Apr 2023'!L28:N28)),(0),($C$5*E34/'NSW Apr 2023'!AQ28-SUM('NSW Apr 2023'!L28:N28))*'NSW Apr 2023'!Z28/100)* 'NSW Apr 2023'!AQ28,IF(AND('NSW Apr 2023'!M28&gt;0,'NSW Apr 2023'!N28=""),IF(($C$5*E34/'NSW Apr 2023'!AQ28&lt;'NSW Apr 2023'!M28+'NSW Apr 2023'!L28),(0),(($C$5*E34/'NSW Apr 2023'!AQ28-('NSW Apr 2023'!M28+'NSW Apr 2023'!L28))*'NSW Apr 2023'!Y28/100))*'NSW Apr 2023'!AQ28,IF(AND('NSW Apr 2023'!L28&gt;0,'NSW Apr 2023'!M28=""&gt;0),IF(($C$5*E34/'NSW Apr 2023'!AQ28&lt;'NSW Apr 2023'!L28),(0),($C$5*E34/'NSW Apr 2023'!AQ28-'NSW Apr 2023'!L28)*'NSW Apr 2023'!X28/100)*'NSW Apr 2023'!AQ28,0)))))</f>
        <v>0</v>
      </c>
      <c r="M34" s="136">
        <f>IF('NSW Apr 2023'!K28="",($C$5*F34/'NSW Apr 2023'!AR28*'NSW Apr 2023'!AC28/100)*'NSW Apr 2023'!AR28,IF($C$5*F34/'NSW Apr 2023'!AR28&gt;='NSW Apr 2023'!L28,('NSW Apr 2023'!L28*'NSW Apr 2023'!AC28/100)*'NSW Apr 2023'!AR28,($C$5*F34/'NSW Apr 2023'!AR28*'NSW Apr 2023'!AC28/100)*'NSW Apr 2023'!AR28))</f>
        <v>528.5454545454545</v>
      </c>
      <c r="N34" s="136">
        <f>IF(AND('NSW Apr 2023'!L28&gt;0,'NSW Apr 2023'!M28&gt;0),IF($C$5*F34/'NSW Apr 2023'!AR28&lt;'NSW Apr 2023'!L28,0,IF(($C$5*F34/'NSW Apr 2023'!AR28-'NSW Apr 2023'!L28)&lt;=('NSW Apr 2023'!M28+'NSW Apr 2023'!L28),((($C$5*F34/'NSW Apr 2023'!AR28-'NSW Apr 2023'!L28)*'NSW Apr 2023'!AD28/100))*'NSW Apr 2023'!AR28,((('NSW Apr 2023'!M28)*'NSW Apr 2023'!AD28/100)*'NSW Apr 2023'!AR28))),0)</f>
        <v>904.72727272727275</v>
      </c>
      <c r="O34" s="136">
        <f>IF(AND('NSW Apr 2023'!M28&gt;0,'NSW Apr 2023'!N28&gt;0),IF($C$5*F34/'NSW Apr 2023'!AR28&lt;('NSW Apr 2023'!L28+'NSW Apr 2023'!M28),0,IF(($C$5*F34/'NSW Apr 2023'!AR28-'NSW Apr 2023'!L28+'NSW Apr 2023'!M28)&lt;=('NSW Apr 2023'!L28+'NSW Apr 2023'!M28+'NSW Apr 2023'!N28),((($C$5*F34/'NSW Apr 2023'!AR28-('NSW Apr 2023'!L28+'NSW Apr 2023'!M28))*'NSW Apr 2023'!AE28/100))*'NSW Apr 2023'!AR28,('NSW Apr 2023'!N28*'NSW Apr 2023'!AE28/100)*'NSW Apr 2023'!AR28)),0)</f>
        <v>358.90909090909099</v>
      </c>
      <c r="P34" s="136">
        <f>IF(AND('NSW Apr 2023'!N28&gt;0,'NSW Apr 2023'!O28&gt;0),IF($C$5*F34/'NSW Apr 2023'!AR28&lt;('NSW Apr 2023'!L28+'NSW Apr 2023'!M28+'NSW Apr 2023'!N28),0,IF(($C$5*F34/'NSW Apr 2023'!AR28-'NSW Apr 2023'!L28+'NSW Apr 2023'!M28+'NSW Apr 2023'!N28)&lt;=('NSW Apr 2023'!L28+'NSW Apr 2023'!M28+'NSW Apr 2023'!N28+'NSW Apr 2023'!O28),(($C$5*F34/'NSW Apr 2023'!AR28-('NSW Apr 2023'!L28+'NSW Apr 2023'!M28+'NSW Apr 2023'!N28))*'NSW Apr 2023'!AF28/100)*'NSW Apr 2023'!AR28,('NSW Apr 2023'!O28*'NSW Apr 2023'!AF28/100)*'NSW Apr 2023'!AR28)),0)</f>
        <v>0</v>
      </c>
      <c r="Q34" s="136">
        <f>IF(AND('NSW Apr 2023'!P28&gt;0,'NSW Apr 2023'!P28&gt;0),IF($C$5*F34/'NSW Apr 2023'!AR28&lt;('NSW Apr 2023'!L28+'NSW Apr 2023'!M28+'NSW Apr 2023'!N28+'NSW Apr 2023'!O28),0,IF(($C$5*F34/'NSW Apr 2023'!AR28-'NSW Apr 2023'!L28+'NSW Apr 2023'!M28+'NSW Apr 2023'!N28+'NSW Apr 2023'!O28)&lt;=('NSW Apr 2023'!L28+'NSW Apr 2023'!M28+'NSW Apr 2023'!N28+'NSW Apr 2023'!O28+'NSW Apr 2023'!P28),(($C$5*F34/'NSW Apr 2023'!AR28-('NSW Apr 2023'!L28+'NSW Apr 2023'!M28+'NSW Apr 2023'!N28+'NSW Apr 2023'!O28))*'NSW Apr 2023'!AG28/100)*'NSW Apr 2023'!AR28,('NSW Apr 2023'!P28*'NSW Apr 2023'!AG28/100)*'NSW Apr 2023'!AR28)),0)</f>
        <v>0</v>
      </c>
      <c r="R34" s="136">
        <f>IF(AND('NSW Apr 2023'!P28&gt;0,'NSW Apr 2023'!O28&gt;0),IF(($C$5*F34/'NSW Apr 2023'!AR28&lt;SUM('NSW Apr 2023'!L28:P28)),(0),($C$5*F34/'NSW Apr 2023'!AR28-SUM('NSW Apr 2023'!L28:P28))*'NSW Apr 2023'!AB28/100)* 'NSW Apr 2023'!AR28,IF(AND('NSW Apr 2023'!O28&gt;0,'NSW Apr 2023'!P28=""),IF(($C$5*F34/'NSW Apr 2023'!AR28&lt; SUM('NSW Apr 2023'!L28:O28)),(0),($C$5*F34/'NSW Apr 2023'!AR28-SUM('NSW Apr 2023'!L28:O28))*'NSW Apr 2023'!AG28/100)* 'NSW Apr 2023'!AR28,IF(AND('NSW Apr 2023'!N28&gt;0,'NSW Apr 2023'!O28=""),IF(($C$5*F34/'NSW Apr 2023'!AR28&lt; SUM('NSW Apr 2023'!L28:N28)),(0),($C$5*F34/'NSW Apr 2023'!AR28-SUM('NSW Apr 2023'!L28:N28))*'NSW Apr 2023'!AF28/100)* 'NSW Apr 2023'!AR28,IF(AND('NSW Apr 2023'!M28&gt;0,'NSW Apr 2023'!N28=""),IF(($C$5*F34/'NSW Apr 2023'!AR28&lt;'NSW Apr 2023'!M28+'NSW Apr 2023'!L28),(0),(($C$5*F34/'NSW Apr 2023'!AR28-('NSW Apr 2023'!M28+'NSW Apr 2023'!L28))*'NSW Apr 2023'!AE28/100))*'NSW Apr 2023'!AR28,IF(AND('NSW Apr 2023'!L28&gt;0,'NSW Apr 2023'!M28=""&gt;0),IF(($C$5*F34/'NSW Apr 2023'!AR28&lt;'NSW Apr 2023'!L28),(0),($C$5*F34/'NSW Apr 2023'!AR28-'NSW Apr 2023'!L28)*'NSW Apr 2023'!AD28/100)*'NSW Apr 2023'!AR28,0)))))</f>
        <v>0</v>
      </c>
      <c r="S34" s="234">
        <f>SUM(G34:R34)</f>
        <v>3584.3636363636369</v>
      </c>
      <c r="T34" s="243">
        <f t="shared" si="5"/>
        <v>3948.6336363636369</v>
      </c>
      <c r="U34" s="132">
        <f t="shared" si="6"/>
        <v>4343.4970000000012</v>
      </c>
      <c r="V34" s="83">
        <f>'NSW Apr 2023'!AT28</f>
        <v>5</v>
      </c>
      <c r="W34" s="83">
        <f>'NSW Apr 2023'!AU28</f>
        <v>0</v>
      </c>
      <c r="X34" s="83">
        <f>'NSW Apr 2023'!AV28</f>
        <v>0</v>
      </c>
      <c r="Y34" s="83">
        <f>'NSW Apr 2023'!AW28</f>
        <v>0</v>
      </c>
      <c r="Z34" s="243" t="str">
        <f t="shared" si="7"/>
        <v>Guaranteed off bill</v>
      </c>
      <c r="AA34" s="243" t="str">
        <f t="shared" si="8"/>
        <v>Exclusive</v>
      </c>
      <c r="AB34" s="243">
        <f t="shared" si="0"/>
        <v>3751.201954545455</v>
      </c>
      <c r="AC34" s="243">
        <f t="shared" si="1"/>
        <v>3751.201954545455</v>
      </c>
      <c r="AD34" s="132">
        <f t="shared" si="22"/>
        <v>4126.3221500000009</v>
      </c>
      <c r="AE34" s="406">
        <f t="shared" si="22"/>
        <v>4126.3221500000009</v>
      </c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>
      <c r="A35" s="417"/>
      <c r="B35" s="130" t="str">
        <f>'NSW Apr 2023'!F29</f>
        <v>Origin Energy</v>
      </c>
      <c r="C35" s="83" t="str">
        <f>'NSW Apr 2023'!G29</f>
        <v>Business Go Variable</v>
      </c>
      <c r="D35" s="136">
        <f>365*'NSW Apr 2023'!H29/100</f>
        <v>260.04590909090911</v>
      </c>
      <c r="E35" s="264">
        <f>IF('NSW Apr 2023'!AQ29=3,0.5,IF('NSW Apr 2023'!AQ29=2,0.33,0))</f>
        <v>0.5</v>
      </c>
      <c r="F35" s="264">
        <f t="shared" si="3"/>
        <v>0.5</v>
      </c>
      <c r="G35" s="136">
        <f>IF('NSW Apr 2023'!K29="",($C$5*E35/'NSW Apr 2023'!AQ29*'NSW Apr 2023'!W29/100)*'NSW Apr 2023'!AQ29,IF($C$5*E35/'NSW Apr 2023'!AQ29&gt;='NSW Apr 2023'!L29,('NSW Apr 2023'!L29*'NSW Apr 2023'!W29/100)*'NSW Apr 2023'!AQ29,($C$5*E35/'NSW Apr 2023'!AQ29*'NSW Apr 2023'!W29/100)*'NSW Apr 2023'!AQ29))</f>
        <v>1400</v>
      </c>
      <c r="H35" s="136">
        <f>IF(AND('NSW Apr 2023'!L29&gt;0,'NSW Apr 2023'!M29&gt;0),IF($C$5*E35/'NSW Apr 2023'!AQ29&lt;'NSW Apr 2023'!L29,0,IF(($C$5*E35/'NSW Apr 2023'!AQ29-'NSW Apr 2023'!L29)&lt;=('NSW Apr 2023'!M29+'NSW Apr 2023'!L29),((($C$5*E35/'NSW Apr 2023'!AQ29-'NSW Apr 2023'!L29)*'NSW Apr 2023'!X29/100))*'NSW Apr 2023'!AQ29,((('NSW Apr 2023'!M29)*'NSW Apr 2023'!X29/100)*'NSW Apr 2023'!AQ29))),0)</f>
        <v>0</v>
      </c>
      <c r="I35" s="136">
        <f>IF(AND('NSW Apr 2023'!M29&gt;0,'NSW Apr 2023'!N29&gt;0),IF($C$5*E35/'NSW Apr 2023'!AQ29&lt;('NSW Apr 2023'!L29+'NSW Apr 2023'!M29),0,IF(($C$5*E35/'NSW Apr 2023'!AQ29-'NSW Apr 2023'!L29+'NSW Apr 2023'!M29)&lt;=('NSW Apr 2023'!L29+'NSW Apr 2023'!M29+'NSW Apr 2023'!N29),((($C$5*E35/'NSW Apr 2023'!AQ29-('NSW Apr 2023'!L29+'NSW Apr 2023'!M29))*'NSW Apr 2023'!Y29/100))*'NSW Apr 2023'!AQ29,('NSW Apr 2023'!N29*'NSW Apr 2023'!Y29/100)* 'NSW Apr 2023'!AQ29)),0)</f>
        <v>0</v>
      </c>
      <c r="J35" s="136">
        <f>IF(AND('NSW Apr 2023'!N29&gt;0,'NSW Apr 2023'!O29&gt;0),IF($C$5*E35/'NSW Apr 2023'!AQ29&lt;('NSW Apr 2023'!L29+'NSW Apr 2023'!M29+'NSW Apr 2023'!N29),0,IF(($C$5*E35/'NSW Apr 2023'!AQ29-'NSW Apr 2023'!L29+'NSW Apr 2023'!M29+'NSW Apr 2023'!N29)&lt;=('NSW Apr 2023'!L29+'NSW Apr 2023'!M29+'NSW Apr 2023'!N29+'NSW Apr 2023'!O29),(($C$5*E35/'NSW Apr 2023'!AQ29-('NSW Apr 2023'!L29+'NSW Apr 2023'!M29+'NSW Apr 2023'!N29))*'NSW Apr 2023'!Z29/100)*'NSW Apr 2023'!AQ29,('NSW Apr 2023'!O29*'NSW Apr 2023'!Z29/100)*'NSW Apr 2023'!AQ29)),0)</f>
        <v>0</v>
      </c>
      <c r="K35" s="136">
        <f>IF(AND('NSW Apr 2023'!O29&gt;0,'NSW Apr 2023'!P29&gt;0),IF($C$5*E35/'NSW Apr 2023'!AQ29&lt;('NSW Apr 2023'!L29+'NSW Apr 2023'!M29+'NSW Apr 2023'!N29+'NSW Apr 2023'!O29),0,IF(($C$5*E35/'NSW Apr 2023'!AQ29-'NSW Apr 2023'!L29+'NSW Apr 2023'!M29+'NSW Apr 2023'!N29+'NSW Apr 2023'!O29)&lt;=('NSW Apr 2023'!L29+'NSW Apr 2023'!M29+'NSW Apr 2023'!N29+'NSW Apr 2023'!O29+'NSW Apr 2023'!P29),(($C$5*E35/'NSW Apr 2023'!AQ29-('NSW Apr 2023'!L29+'NSW Apr 2023'!M29+'NSW Apr 2023'!N29+'NSW Apr 2023'!O29))*'NSW Apr 2023'!AA29/100)*'NSW Apr 2023'!AQ29,('NSW Apr 2023'!P29*'NSW Apr 2023'!AA29/100)*'NSW Apr 2023'!AQ29)),0)</f>
        <v>0</v>
      </c>
      <c r="L35" s="136">
        <f>IF(AND('NSW Apr 2023'!P29&gt;0,'NSW Apr 2023'!O29&gt;0),IF(($C$5*E35/'NSW Apr 2023'!AQ29&lt;SUM('NSW Apr 2023'!L29:P29)),(0),($C$5*E35/'NSW Apr 2023'!AQ29-SUM('NSW Apr 2023'!L29:P29))*'NSW Apr 2023'!AB29/100)* 'NSW Apr 2023'!AQ29,IF(AND('NSW Apr 2023'!O29&gt;0,'NSW Apr 2023'!P29=""),IF(($C$5*E35/'NSW Apr 2023'!AQ29&lt; SUM('NSW Apr 2023'!L29:O29)),(0),($C$5*E35/'NSW Apr 2023'!AQ29-SUM('NSW Apr 2023'!L29:O29))*'NSW Apr 2023'!AA29/100)* 'NSW Apr 2023'!AQ29,IF(AND('NSW Apr 2023'!N29&gt;0,'NSW Apr 2023'!O29=""),IF(($C$5*E35/'NSW Apr 2023'!AQ29&lt; SUM('NSW Apr 2023'!L29:N29)),(0),($C$5*E35/'NSW Apr 2023'!AQ29-SUM('NSW Apr 2023'!L29:N29))*'NSW Apr 2023'!Z29/100)* 'NSW Apr 2023'!AQ29,IF(AND('NSW Apr 2023'!M29&gt;0,'NSW Apr 2023'!N29=""),IF(($C$5*E35/'NSW Apr 2023'!AQ29&lt;'NSW Apr 2023'!M29+'NSW Apr 2023'!L29),(0),(($C$5*E35/'NSW Apr 2023'!AQ29-('NSW Apr 2023'!M29+'NSW Apr 2023'!L29))*'NSW Apr 2023'!Y29/100))*'NSW Apr 2023'!AQ29,IF(AND('NSW Apr 2023'!L29&gt;0,'NSW Apr 2023'!M29=""&gt;0),IF(($C$5*E35/'NSW Apr 2023'!AQ29&lt;'NSW Apr 2023'!L29),(0),($C$5*E35/'NSW Apr 2023'!AQ29-'NSW Apr 2023'!L29)*'NSW Apr 2023'!X29/100)*'NSW Apr 2023'!AQ29,0)))))</f>
        <v>0</v>
      </c>
      <c r="M35" s="136">
        <f>IF('NSW Apr 2023'!K29="",($C$5*F35/'NSW Apr 2023'!AR29*'NSW Apr 2023'!AC29/100)*'NSW Apr 2023'!AR29,IF($C$5*F35/'NSW Apr 2023'!AR29&gt;='NSW Apr 2023'!L29,('NSW Apr 2023'!L29*'NSW Apr 2023'!AC29/100)*'NSW Apr 2023'!AR29,($C$5*F35/'NSW Apr 2023'!AR29*'NSW Apr 2023'!AC29/100)*'NSW Apr 2023'!AR29))</f>
        <v>1400</v>
      </c>
      <c r="N35" s="136">
        <f>IF(AND('NSW Apr 2023'!L29&gt;0,'NSW Apr 2023'!M29&gt;0),IF($C$5*F35/'NSW Apr 2023'!AR29&lt;'NSW Apr 2023'!L29,0,IF(($C$5*F35/'NSW Apr 2023'!AR29-'NSW Apr 2023'!L29)&lt;=('NSW Apr 2023'!M29+'NSW Apr 2023'!L29),((($C$5*F35/'NSW Apr 2023'!AR29-'NSW Apr 2023'!L29)*'NSW Apr 2023'!AD29/100))*'NSW Apr 2023'!AR29,((('NSW Apr 2023'!M29)*'NSW Apr 2023'!AD29/100)*'NSW Apr 2023'!AR29))),0)</f>
        <v>0</v>
      </c>
      <c r="O35" s="136">
        <f>IF(AND('NSW Apr 2023'!M29&gt;0,'NSW Apr 2023'!N29&gt;0),IF($C$5*F35/'NSW Apr 2023'!AR29&lt;('NSW Apr 2023'!L29+'NSW Apr 2023'!M29),0,IF(($C$5*F35/'NSW Apr 2023'!AR29-'NSW Apr 2023'!L29+'NSW Apr 2023'!M29)&lt;=('NSW Apr 2023'!L29+'NSW Apr 2023'!M29+'NSW Apr 2023'!N29),((($C$5*F35/'NSW Apr 2023'!AR29-('NSW Apr 2023'!L29+'NSW Apr 2023'!M29))*'NSW Apr 2023'!AE29/100))*'NSW Apr 2023'!AR29,('NSW Apr 2023'!N29*'NSW Apr 2023'!AE29/100)*'NSW Apr 2023'!AR29)),0)</f>
        <v>0</v>
      </c>
      <c r="P35" s="136">
        <f>IF(AND('NSW Apr 2023'!N29&gt;0,'NSW Apr 2023'!O29&gt;0),IF($C$5*F35/'NSW Apr 2023'!AR29&lt;('NSW Apr 2023'!L29+'NSW Apr 2023'!M29+'NSW Apr 2023'!N29),0,IF(($C$5*F35/'NSW Apr 2023'!AR29-'NSW Apr 2023'!L29+'NSW Apr 2023'!M29+'NSW Apr 2023'!N29)&lt;=('NSW Apr 2023'!L29+'NSW Apr 2023'!M29+'NSW Apr 2023'!N29+'NSW Apr 2023'!O29),(($C$5*F35/'NSW Apr 2023'!AR29-('NSW Apr 2023'!L29+'NSW Apr 2023'!M29+'NSW Apr 2023'!N29))*'NSW Apr 2023'!AF29/100)*'NSW Apr 2023'!AR29,('NSW Apr 2023'!O29*'NSW Apr 2023'!AF29/100)*'NSW Apr 2023'!AR29)),0)</f>
        <v>0</v>
      </c>
      <c r="Q35" s="136">
        <f>IF(AND('NSW Apr 2023'!P29&gt;0,'NSW Apr 2023'!P29&gt;0),IF($C$5*F35/'NSW Apr 2023'!AR29&lt;('NSW Apr 2023'!L29+'NSW Apr 2023'!M29+'NSW Apr 2023'!N29+'NSW Apr 2023'!O29),0,IF(($C$5*F35/'NSW Apr 2023'!AR29-'NSW Apr 2023'!L29+'NSW Apr 2023'!M29+'NSW Apr 2023'!N29+'NSW Apr 2023'!O29)&lt;=('NSW Apr 2023'!L29+'NSW Apr 2023'!M29+'NSW Apr 2023'!N29+'NSW Apr 2023'!O29+'NSW Apr 2023'!P29),(($C$5*F35/'NSW Apr 2023'!AR29-('NSW Apr 2023'!L29+'NSW Apr 2023'!M29+'NSW Apr 2023'!N29+'NSW Apr 2023'!O29))*'NSW Apr 2023'!AG29/100)*'NSW Apr 2023'!AR29,('NSW Apr 2023'!P29*'NSW Apr 2023'!AG29/100)*'NSW Apr 2023'!AR29)),0)</f>
        <v>0</v>
      </c>
      <c r="R35" s="136">
        <f>IF(AND('NSW Apr 2023'!P29&gt;0,'NSW Apr 2023'!O29&gt;0),IF(($C$5*F35/'NSW Apr 2023'!AR29&lt;SUM('NSW Apr 2023'!L29:P29)),(0),($C$5*F35/'NSW Apr 2023'!AR29-SUM('NSW Apr 2023'!L29:P29))*'NSW Apr 2023'!AB29/100)* 'NSW Apr 2023'!AR29,IF(AND('NSW Apr 2023'!O29&gt;0,'NSW Apr 2023'!P29=""),IF(($C$5*F35/'NSW Apr 2023'!AR29&lt; SUM('NSW Apr 2023'!L29:O29)),(0),($C$5*F35/'NSW Apr 2023'!AR29-SUM('NSW Apr 2023'!L29:O29))*'NSW Apr 2023'!AG29/100)* 'NSW Apr 2023'!AR29,IF(AND('NSW Apr 2023'!N29&gt;0,'NSW Apr 2023'!O29=""),IF(($C$5*F35/'NSW Apr 2023'!AR29&lt; SUM('NSW Apr 2023'!L29:N29)),(0),($C$5*F35/'NSW Apr 2023'!AR29-SUM('NSW Apr 2023'!L29:N29))*'NSW Apr 2023'!AF29/100)* 'NSW Apr 2023'!AR29,IF(AND('NSW Apr 2023'!M29&gt;0,'NSW Apr 2023'!N29=""),IF(($C$5*F35/'NSW Apr 2023'!AR29&lt;'NSW Apr 2023'!M29+'NSW Apr 2023'!L29),(0),(($C$5*F35/'NSW Apr 2023'!AR29-('NSW Apr 2023'!M29+'NSW Apr 2023'!L29))*'NSW Apr 2023'!AE29/100))*'NSW Apr 2023'!AR29,IF(AND('NSW Apr 2023'!L29&gt;0,'NSW Apr 2023'!M29=""&gt;0),IF(($C$5*F35/'NSW Apr 2023'!AR29&lt;'NSW Apr 2023'!L29),(0),($C$5*F35/'NSW Apr 2023'!AR29-'NSW Apr 2023'!L29)*'NSW Apr 2023'!AD29/100)*'NSW Apr 2023'!AR29,0)))))</f>
        <v>0</v>
      </c>
      <c r="S35" s="234">
        <f t="shared" si="4"/>
        <v>2800</v>
      </c>
      <c r="T35" s="243">
        <f t="shared" si="5"/>
        <v>3060.0459090909089</v>
      </c>
      <c r="U35" s="132">
        <f t="shared" si="6"/>
        <v>3366.0505000000003</v>
      </c>
      <c r="V35" s="83">
        <f>'NSW Apr 2023'!AT29</f>
        <v>0</v>
      </c>
      <c r="W35" s="83">
        <f>'NSW Apr 2023'!AU29</f>
        <v>0</v>
      </c>
      <c r="X35" s="83">
        <f>'NSW Apr 2023'!AV29</f>
        <v>0</v>
      </c>
      <c r="Y35" s="83">
        <f>'NSW Apr 2023'!AW29</f>
        <v>0</v>
      </c>
      <c r="Z35" s="243" t="str">
        <f t="shared" si="7"/>
        <v>No discount</v>
      </c>
      <c r="AA35" s="243" t="str">
        <f t="shared" si="8"/>
        <v>Inclusive</v>
      </c>
      <c r="AB35" s="243">
        <f t="shared" si="0"/>
        <v>3060.0459090909089</v>
      </c>
      <c r="AC35" s="243">
        <f t="shared" si="1"/>
        <v>3060.0459090909089</v>
      </c>
      <c r="AD35" s="132">
        <f t="shared" si="22"/>
        <v>3366.0505000000003</v>
      </c>
      <c r="AE35" s="406">
        <f t="shared" si="22"/>
        <v>3366.0505000000003</v>
      </c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>
      <c r="A36" s="417"/>
      <c r="B36" s="130" t="str">
        <f>'NSW Apr 2023'!F30</f>
        <v>AGL</v>
      </c>
      <c r="C36" s="83" t="str">
        <f>'NSW Apr 2023'!G30</f>
        <v>Business Value Saver</v>
      </c>
      <c r="D36" s="136">
        <f>365*'NSW Apr 2023'!H30/100</f>
        <v>297.07681818181823</v>
      </c>
      <c r="E36" s="264">
        <f>IF('NSW Apr 2023'!AQ30=3,0.5,IF('NSW Apr 2023'!AQ30=2,0.33,0))</f>
        <v>0.5</v>
      </c>
      <c r="F36" s="264">
        <f t="shared" si="3"/>
        <v>0.5</v>
      </c>
      <c r="G36" s="136">
        <f>IF('NSW Apr 2023'!K30="",($C$5*E36/'NSW Apr 2023'!AQ30*'NSW Apr 2023'!W30/100)*'NSW Apr 2023'!AQ30,IF($C$5*E36/'NSW Apr 2023'!AQ30&gt;='NSW Apr 2023'!L30,('NSW Apr 2023'!L30*'NSW Apr 2023'!W30/100)*'NSW Apr 2023'!AQ30,($C$5*E36/'NSW Apr 2023'!AQ30*'NSW Apr 2023'!W30/100)*'NSW Apr 2023'!AQ30))</f>
        <v>229.90909090909088</v>
      </c>
      <c r="H36" s="136">
        <f>IF(AND('NSW Apr 2023'!L30&gt;0,'NSW Apr 2023'!M30&gt;0),IF($C$5*E36/'NSW Apr 2023'!AQ30&lt;'NSW Apr 2023'!L30,0,IF(($C$5*E36/'NSW Apr 2023'!AQ30-'NSW Apr 2023'!L30)&lt;=('NSW Apr 2023'!M30+'NSW Apr 2023'!L30),((($C$5*E36/'NSW Apr 2023'!AQ30-'NSW Apr 2023'!L30)*'NSW Apr 2023'!X30/100))*'NSW Apr 2023'!AQ30,((('NSW Apr 2023'!M30)*'NSW Apr 2023'!X30/100)*'NSW Apr 2023'!AQ30))),0)</f>
        <v>961.63636363636374</v>
      </c>
      <c r="I36" s="136">
        <f>IF(AND('NSW Apr 2023'!M30&gt;0,'NSW Apr 2023'!N30&gt;0),IF($C$5*E36/'NSW Apr 2023'!AQ30&lt;('NSW Apr 2023'!L30+'NSW Apr 2023'!M30),0,IF(($C$5*E36/'NSW Apr 2023'!AQ30-'NSW Apr 2023'!L30+'NSW Apr 2023'!M30)&lt;=('NSW Apr 2023'!L30+'NSW Apr 2023'!M30+'NSW Apr 2023'!N30),((($C$5*E36/'NSW Apr 2023'!AQ30-('NSW Apr 2023'!L30+'NSW Apr 2023'!M30))*'NSW Apr 2023'!Y30/100))*'NSW Apr 2023'!AQ30,('NSW Apr 2023'!N30*'NSW Apr 2023'!Y30/100)* 'NSW Apr 2023'!AQ30)),0)</f>
        <v>0</v>
      </c>
      <c r="J36" s="136">
        <f>IF(AND('NSW Apr 2023'!N30&gt;0,'NSW Apr 2023'!O30&gt;0),IF($C$5*E36/'NSW Apr 2023'!AQ30&lt;('NSW Apr 2023'!L30+'NSW Apr 2023'!M30+'NSW Apr 2023'!N30),0,IF(($C$5*E36/'NSW Apr 2023'!AQ30-'NSW Apr 2023'!L30+'NSW Apr 2023'!M30+'NSW Apr 2023'!N30)&lt;=('NSW Apr 2023'!L30+'NSW Apr 2023'!M30+'NSW Apr 2023'!N30+'NSW Apr 2023'!O30),(($C$5*E36/'NSW Apr 2023'!AQ30-('NSW Apr 2023'!L30+'NSW Apr 2023'!M30+'NSW Apr 2023'!N30))*'NSW Apr 2023'!Z30/100)*'NSW Apr 2023'!AQ30,('NSW Apr 2023'!O30*'NSW Apr 2023'!Z30/100)*'NSW Apr 2023'!AQ30)),0)</f>
        <v>0</v>
      </c>
      <c r="K36" s="136">
        <f>IF(AND('NSW Apr 2023'!O30&gt;0,'NSW Apr 2023'!P30&gt;0),IF($C$5*E36/'NSW Apr 2023'!AQ30&lt;('NSW Apr 2023'!L30+'NSW Apr 2023'!M30+'NSW Apr 2023'!N30+'NSW Apr 2023'!O30),0,IF(($C$5*E36/'NSW Apr 2023'!AQ30-'NSW Apr 2023'!L30+'NSW Apr 2023'!M30+'NSW Apr 2023'!N30+'NSW Apr 2023'!O30)&lt;=('NSW Apr 2023'!L30+'NSW Apr 2023'!M30+'NSW Apr 2023'!N30+'NSW Apr 2023'!O30+'NSW Apr 2023'!P30),(($C$5*E36/'NSW Apr 2023'!AQ30-('NSW Apr 2023'!L30+'NSW Apr 2023'!M30+'NSW Apr 2023'!N30+'NSW Apr 2023'!O30))*'NSW Apr 2023'!AA30/100)*'NSW Apr 2023'!AQ30,('NSW Apr 2023'!P30*'NSW Apr 2023'!AA30/100)*'NSW Apr 2023'!AQ30)),0)</f>
        <v>0</v>
      </c>
      <c r="L36" s="136">
        <f>IF(AND('NSW Apr 2023'!P30&gt;0,'NSW Apr 2023'!O30&gt;0),IF(($C$5*E36/'NSW Apr 2023'!AQ30&lt;SUM('NSW Apr 2023'!L30:P30)),(0),($C$5*E36/'NSW Apr 2023'!AQ30-SUM('NSW Apr 2023'!L30:P30))*'NSW Apr 2023'!AB30/100)* 'NSW Apr 2023'!AQ30,IF(AND('NSW Apr 2023'!O30&gt;0,'NSW Apr 2023'!P30=""),IF(($C$5*E36/'NSW Apr 2023'!AQ30&lt; SUM('NSW Apr 2023'!L30:O30)),(0),($C$5*E36/'NSW Apr 2023'!AQ30-SUM('NSW Apr 2023'!L30:O30))*'NSW Apr 2023'!AA30/100)* 'NSW Apr 2023'!AQ30,IF(AND('NSW Apr 2023'!N30&gt;0,'NSW Apr 2023'!O30=""),IF(($C$5*E36/'NSW Apr 2023'!AQ30&lt; SUM('NSW Apr 2023'!L30:N30)),(0),($C$5*E36/'NSW Apr 2023'!AQ30-SUM('NSW Apr 2023'!L30:N30))*'NSW Apr 2023'!Z30/100)* 'NSW Apr 2023'!AQ30,IF(AND('NSW Apr 2023'!M30&gt;0,'NSW Apr 2023'!N30=""),IF(($C$5*E36/'NSW Apr 2023'!AQ30&lt;'NSW Apr 2023'!M30+'NSW Apr 2023'!L30),(0),(($C$5*E36/'NSW Apr 2023'!AQ30-('NSW Apr 2023'!M30+'NSW Apr 2023'!L30))*'NSW Apr 2023'!Y30/100))*'NSW Apr 2023'!AQ30,IF(AND('NSW Apr 2023'!L30&gt;0,'NSW Apr 2023'!M30=""&gt;0),IF(($C$5*E36/'NSW Apr 2023'!AQ30&lt;'NSW Apr 2023'!L30),(0),($C$5*E36/'NSW Apr 2023'!AQ30-'NSW Apr 2023'!L30)*'NSW Apr 2023'!X30/100)*'NSW Apr 2023'!AQ30,0)))))</f>
        <v>0</v>
      </c>
      <c r="M36" s="136">
        <f>IF('NSW Apr 2023'!K30="",($C$5*F36/'NSW Apr 2023'!AR30*'NSW Apr 2023'!AC30/100)*'NSW Apr 2023'!AR30,IF($C$5*F36/'NSW Apr 2023'!AR30&gt;='NSW Apr 2023'!L30,('NSW Apr 2023'!L30*'NSW Apr 2023'!AC30/100)*'NSW Apr 2023'!AR30,($C$5*F36/'NSW Apr 2023'!AR30*'NSW Apr 2023'!AC30/100)*'NSW Apr 2023'!AR30))</f>
        <v>229.90909090909088</v>
      </c>
      <c r="N36" s="136">
        <f>IF(AND('NSW Apr 2023'!L30&gt;0,'NSW Apr 2023'!M30&gt;0),IF($C$5*F36/'NSW Apr 2023'!AR30&lt;'NSW Apr 2023'!L30,0,IF(($C$5*F36/'NSW Apr 2023'!AR30-'NSW Apr 2023'!L30)&lt;=('NSW Apr 2023'!M30+'NSW Apr 2023'!L30),((($C$5*F36/'NSW Apr 2023'!AR30-'NSW Apr 2023'!L30)*'NSW Apr 2023'!AD30/100))*'NSW Apr 2023'!AR30,((('NSW Apr 2023'!M30)*'NSW Apr 2023'!AD30/100)*'NSW Apr 2023'!AR30))),0)</f>
        <v>961.63636363636374</v>
      </c>
      <c r="O36" s="136">
        <f>IF(AND('NSW Apr 2023'!M30&gt;0,'NSW Apr 2023'!N30&gt;0),IF($C$5*F36/'NSW Apr 2023'!AR30&lt;('NSW Apr 2023'!L30+'NSW Apr 2023'!M30),0,IF(($C$5*F36/'NSW Apr 2023'!AR30-'NSW Apr 2023'!L30+'NSW Apr 2023'!M30)&lt;=('NSW Apr 2023'!L30+'NSW Apr 2023'!M30+'NSW Apr 2023'!N30),((($C$5*F36/'NSW Apr 2023'!AR30-('NSW Apr 2023'!L30+'NSW Apr 2023'!M30))*'NSW Apr 2023'!AE30/100))*'NSW Apr 2023'!AR30,('NSW Apr 2023'!N30*'NSW Apr 2023'!AE30/100)*'NSW Apr 2023'!AR30)),0)</f>
        <v>0</v>
      </c>
      <c r="P36" s="136">
        <f>IF(AND('NSW Apr 2023'!N30&gt;0,'NSW Apr 2023'!O30&gt;0),IF($C$5*F36/'NSW Apr 2023'!AR30&lt;('NSW Apr 2023'!L30+'NSW Apr 2023'!M30+'NSW Apr 2023'!N30),0,IF(($C$5*F36/'NSW Apr 2023'!AR30-'NSW Apr 2023'!L30+'NSW Apr 2023'!M30+'NSW Apr 2023'!N30)&lt;=('NSW Apr 2023'!L30+'NSW Apr 2023'!M30+'NSW Apr 2023'!N30+'NSW Apr 2023'!O30),(($C$5*F36/'NSW Apr 2023'!AR30-('NSW Apr 2023'!L30+'NSW Apr 2023'!M30+'NSW Apr 2023'!N30))*'NSW Apr 2023'!AF30/100)*'NSW Apr 2023'!AR30,('NSW Apr 2023'!O30*'NSW Apr 2023'!AF30/100)*'NSW Apr 2023'!AR30)),0)</f>
        <v>0</v>
      </c>
      <c r="Q36" s="136">
        <f>IF(AND('NSW Apr 2023'!P30&gt;0,'NSW Apr 2023'!P30&gt;0),IF($C$5*F36/'NSW Apr 2023'!AR30&lt;('NSW Apr 2023'!L30+'NSW Apr 2023'!M30+'NSW Apr 2023'!N30+'NSW Apr 2023'!O30),0,IF(($C$5*F36/'NSW Apr 2023'!AR30-'NSW Apr 2023'!L30+'NSW Apr 2023'!M30+'NSW Apr 2023'!N30+'NSW Apr 2023'!O30)&lt;=('NSW Apr 2023'!L30+'NSW Apr 2023'!M30+'NSW Apr 2023'!N30+'NSW Apr 2023'!O30+'NSW Apr 2023'!P30),(($C$5*F36/'NSW Apr 2023'!AR30-('NSW Apr 2023'!L30+'NSW Apr 2023'!M30+'NSW Apr 2023'!N30+'NSW Apr 2023'!O30))*'NSW Apr 2023'!AG30/100)*'NSW Apr 2023'!AR30,('NSW Apr 2023'!P30*'NSW Apr 2023'!AG30/100)*'NSW Apr 2023'!AR30)),0)</f>
        <v>0</v>
      </c>
      <c r="R36" s="136">
        <f>IF(AND('NSW Apr 2023'!P30&gt;0,'NSW Apr 2023'!O30&gt;0),IF(($C$5*F36/'NSW Apr 2023'!AR30&lt;SUM('NSW Apr 2023'!L30:P30)),(0),($C$5*F36/'NSW Apr 2023'!AR30-SUM('NSW Apr 2023'!L30:P30))*'NSW Apr 2023'!AB30/100)* 'NSW Apr 2023'!AR30,IF(AND('NSW Apr 2023'!O30&gt;0,'NSW Apr 2023'!P30=""),IF(($C$5*F36/'NSW Apr 2023'!AR30&lt; SUM('NSW Apr 2023'!L30:O30)),(0),($C$5*F36/'NSW Apr 2023'!AR30-SUM('NSW Apr 2023'!L30:O30))*'NSW Apr 2023'!AG30/100)* 'NSW Apr 2023'!AR30,IF(AND('NSW Apr 2023'!N30&gt;0,'NSW Apr 2023'!O30=""),IF(($C$5*F36/'NSW Apr 2023'!AR30&lt; SUM('NSW Apr 2023'!L30:N30)),(0),($C$5*F36/'NSW Apr 2023'!AR30-SUM('NSW Apr 2023'!L30:N30))*'NSW Apr 2023'!AF30/100)* 'NSW Apr 2023'!AR30,IF(AND('NSW Apr 2023'!M30&gt;0,'NSW Apr 2023'!N30=""),IF(($C$5*F36/'NSW Apr 2023'!AR30&lt;'NSW Apr 2023'!M30+'NSW Apr 2023'!L30),(0),(($C$5*F36/'NSW Apr 2023'!AR30-('NSW Apr 2023'!M30+'NSW Apr 2023'!L30))*'NSW Apr 2023'!AE30/100))*'NSW Apr 2023'!AR30,IF(AND('NSW Apr 2023'!L30&gt;0,'NSW Apr 2023'!M30=""&gt;0),IF(($C$5*F36/'NSW Apr 2023'!AR30&lt;'NSW Apr 2023'!L30),(0),($C$5*F36/'NSW Apr 2023'!AR30-'NSW Apr 2023'!L30)*'NSW Apr 2023'!AD30/100)*'NSW Apr 2023'!AR30,0)))))</f>
        <v>0</v>
      </c>
      <c r="S36" s="234">
        <f t="shared" si="4"/>
        <v>2383.090909090909</v>
      </c>
      <c r="T36" s="243">
        <f t="shared" si="5"/>
        <v>2680.1677272727275</v>
      </c>
      <c r="U36" s="132">
        <f t="shared" si="6"/>
        <v>2948.1845000000003</v>
      </c>
      <c r="V36" s="83">
        <f>'NSW Apr 2023'!AT30</f>
        <v>0</v>
      </c>
      <c r="W36" s="83">
        <f>'NSW Apr 2023'!AU30</f>
        <v>0</v>
      </c>
      <c r="X36" s="83">
        <f>'NSW Apr 2023'!AV30</f>
        <v>0</v>
      </c>
      <c r="Y36" s="83">
        <f>'NSW Apr 2023'!AW30</f>
        <v>0</v>
      </c>
      <c r="Z36" s="243" t="str">
        <f t="shared" si="7"/>
        <v>No discount</v>
      </c>
      <c r="AA36" s="243" t="str">
        <f t="shared" si="8"/>
        <v>Exclusive</v>
      </c>
      <c r="AB36" s="243">
        <f t="shared" si="0"/>
        <v>2680.1677272727275</v>
      </c>
      <c r="AC36" s="243">
        <f t="shared" si="1"/>
        <v>2680.1677272727275</v>
      </c>
      <c r="AD36" s="132">
        <f t="shared" si="22"/>
        <v>2948.1845000000003</v>
      </c>
      <c r="AE36" s="406">
        <f t="shared" si="22"/>
        <v>2948.1845000000003</v>
      </c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Bot="1">
      <c r="A37" s="418"/>
      <c r="B37" s="150" t="str">
        <f>'NSW Apr 2023'!F31</f>
        <v>Red Energy</v>
      </c>
      <c r="C37" s="154" t="str">
        <f>'NSW Apr 2023'!G31</f>
        <v xml:space="preserve">Business Saver </v>
      </c>
      <c r="D37" s="155">
        <f>365*'NSW Apr 2023'!H31/100</f>
        <v>360.95181818181817</v>
      </c>
      <c r="E37" s="265">
        <f>IF('NSW Apr 2023'!AQ31=3,0.5,IF('NSW Apr 2023'!AQ31=2,0.33,0))</f>
        <v>0.5</v>
      </c>
      <c r="F37" s="265">
        <f t="shared" si="3"/>
        <v>0.5</v>
      </c>
      <c r="G37" s="155">
        <f>IF('NSW Apr 2023'!K31="",($C$5*E37/'NSW Apr 2023'!AQ31*'NSW Apr 2023'!W31/100)*'NSW Apr 2023'!AQ31,IF($C$5*E37/'NSW Apr 2023'!AQ31&gt;='NSW Apr 2023'!L31,('NSW Apr 2023'!L31*'NSW Apr 2023'!W31/100)*'NSW Apr 2023'!AQ31,($C$5*E37/'NSW Apr 2023'!AQ31*'NSW Apr 2023'!W31/100)*'NSW Apr 2023'!AQ31))</f>
        <v>161.8592727272727</v>
      </c>
      <c r="H37" s="155">
        <f>IF(AND('NSW Apr 2023'!L31&gt;0,'NSW Apr 2023'!M31&gt;0),IF($C$5*E37/'NSW Apr 2023'!AQ31&lt;'NSW Apr 2023'!L31,0,IF(($C$5*E37/'NSW Apr 2023'!AQ31-'NSW Apr 2023'!L31)&lt;=('NSW Apr 2023'!M31+'NSW Apr 2023'!L31),((($C$5*E37/'NSW Apr 2023'!AQ31-'NSW Apr 2023'!L31)*'NSW Apr 2023'!X31/100))*'NSW Apr 2023'!AQ31,((('NSW Apr 2023'!M31)*'NSW Apr 2023'!X31/100)*'NSW Apr 2023'!AQ31))),0)</f>
        <v>115.75145454545455</v>
      </c>
      <c r="I37" s="155">
        <f>IF(AND('NSW Apr 2023'!M31&gt;0,'NSW Apr 2023'!N31&gt;0),IF($C$5*E37/'NSW Apr 2023'!AQ31&lt;('NSW Apr 2023'!L31+'NSW Apr 2023'!M31),0,IF(($C$5*E37/'NSW Apr 2023'!AQ31-'NSW Apr 2023'!L31+'NSW Apr 2023'!M31)&lt;=('NSW Apr 2023'!L31+'NSW Apr 2023'!M31+'NSW Apr 2023'!N31),((($C$5*E37/'NSW Apr 2023'!AQ31-('NSW Apr 2023'!L31+'NSW Apr 2023'!M31))*'NSW Apr 2023'!Y31/100))*'NSW Apr 2023'!AQ31,('NSW Apr 2023'!N31*'NSW Apr 2023'!Y31/100)* 'NSW Apr 2023'!AQ31)),0)</f>
        <v>0</v>
      </c>
      <c r="J37" s="155">
        <f>IF(AND('NSW Apr 2023'!N31&gt;0,'NSW Apr 2023'!O31&gt;0),IF($C$5*E37/'NSW Apr 2023'!AQ31&lt;('NSW Apr 2023'!L31+'NSW Apr 2023'!M31+'NSW Apr 2023'!N31),0,IF(($C$5*E37/'NSW Apr 2023'!AQ31-'NSW Apr 2023'!L31+'NSW Apr 2023'!M31+'NSW Apr 2023'!N31)&lt;=('NSW Apr 2023'!L31+'NSW Apr 2023'!M31+'NSW Apr 2023'!N31+'NSW Apr 2023'!O31),(($C$5*E37/'NSW Apr 2023'!AQ31-('NSW Apr 2023'!L31+'NSW Apr 2023'!M31+'NSW Apr 2023'!N31))*'NSW Apr 2023'!Z31/100)*'NSW Apr 2023'!AQ31,('NSW Apr 2023'!O31*'NSW Apr 2023'!Z31/100)*'NSW Apr 2023'!AQ31)),0)</f>
        <v>0</v>
      </c>
      <c r="K37" s="155">
        <f>IF(AND('NSW Apr 2023'!O31&gt;0,'NSW Apr 2023'!P31&gt;0),IF($C$5*E37/'NSW Apr 2023'!AQ31&lt;('NSW Apr 2023'!L31+'NSW Apr 2023'!M31+'NSW Apr 2023'!N31+'NSW Apr 2023'!O31),0,IF(($C$5*E37/'NSW Apr 2023'!AQ31-'NSW Apr 2023'!L31+'NSW Apr 2023'!M31+'NSW Apr 2023'!N31+'NSW Apr 2023'!O31)&lt;=('NSW Apr 2023'!L31+'NSW Apr 2023'!M31+'NSW Apr 2023'!N31+'NSW Apr 2023'!O31+'NSW Apr 2023'!P31),(($C$5*E37/'NSW Apr 2023'!AQ31-('NSW Apr 2023'!L31+'NSW Apr 2023'!M31+'NSW Apr 2023'!N31+'NSW Apr 2023'!O31))*'NSW Apr 2023'!AA31/100)*'NSW Apr 2023'!AQ31,('NSW Apr 2023'!P31*'NSW Apr 2023'!AA31/100)*'NSW Apr 2023'!AQ31)),0)</f>
        <v>0</v>
      </c>
      <c r="L37" s="155">
        <f>IF(AND('NSW Apr 2023'!P31&gt;0,'NSW Apr 2023'!O31&gt;0),IF(($C$5*E37/'NSW Apr 2023'!AQ31&lt;SUM('NSW Apr 2023'!L31:P31)),(0),($C$5*E37/'NSW Apr 2023'!AQ31-SUM('NSW Apr 2023'!L31:P31))*'NSW Apr 2023'!AB31/100)* 'NSW Apr 2023'!AQ31,IF(AND('NSW Apr 2023'!O31&gt;0,'NSW Apr 2023'!P31=""),IF(($C$5*E37/'NSW Apr 2023'!AQ31&lt; SUM('NSW Apr 2023'!L31:O31)),(0),($C$5*E37/'NSW Apr 2023'!AQ31-SUM('NSW Apr 2023'!L31:O31))*'NSW Apr 2023'!AA31/100)* 'NSW Apr 2023'!AQ31,IF(AND('NSW Apr 2023'!N31&gt;0,'NSW Apr 2023'!O31=""),IF(($C$5*E37/'NSW Apr 2023'!AQ31&lt; SUM('NSW Apr 2023'!L31:N31)),(0),($C$5*E37/'NSW Apr 2023'!AQ31-SUM('NSW Apr 2023'!L31:N31))*'NSW Apr 2023'!Z31/100)* 'NSW Apr 2023'!AQ31,IF(AND('NSW Apr 2023'!M31&gt;0,'NSW Apr 2023'!N31=""),IF(($C$5*E37/'NSW Apr 2023'!AQ31&lt;'NSW Apr 2023'!M31+'NSW Apr 2023'!L31),(0),(($C$5*E37/'NSW Apr 2023'!AQ31-('NSW Apr 2023'!M31+'NSW Apr 2023'!L31))*'NSW Apr 2023'!Y31/100))*'NSW Apr 2023'!AQ31,IF(AND('NSW Apr 2023'!L31&gt;0,'NSW Apr 2023'!M31=""&gt;0),IF(($C$5*E37/'NSW Apr 2023'!AQ31&lt;'NSW Apr 2023'!L31),(0),($C$5*E37/'NSW Apr 2023'!AQ31-'NSW Apr 2023'!L31)*'NSW Apr 2023'!X31/100)*'NSW Apr 2023'!AQ31,0)))))</f>
        <v>1147.7892727272726</v>
      </c>
      <c r="M37" s="155">
        <f>IF('NSW Apr 2023'!K31="",($C$5*F37/'NSW Apr 2023'!AR31*'NSW Apr 2023'!AC31/100)*'NSW Apr 2023'!AR31,IF($C$5*F37/'NSW Apr 2023'!AR31&gt;='NSW Apr 2023'!L31,('NSW Apr 2023'!L31*'NSW Apr 2023'!AC31/100)*'NSW Apr 2023'!AR31,($C$5*F37/'NSW Apr 2023'!AR31*'NSW Apr 2023'!AC31/100)*'NSW Apr 2023'!AR31))</f>
        <v>161.8592727272727</v>
      </c>
      <c r="N37" s="155">
        <f>IF(AND('NSW Apr 2023'!L31&gt;0,'NSW Apr 2023'!M31&gt;0),IF($C$5*F37/'NSW Apr 2023'!AR31&lt;'NSW Apr 2023'!L31,0,IF(($C$5*F37/'NSW Apr 2023'!AR31-'NSW Apr 2023'!L31)&lt;=('NSW Apr 2023'!M31+'NSW Apr 2023'!L31),((($C$5*F37/'NSW Apr 2023'!AR31-'NSW Apr 2023'!L31)*'NSW Apr 2023'!AD31/100))*'NSW Apr 2023'!AR31,((('NSW Apr 2023'!M31)*'NSW Apr 2023'!AD31/100)*'NSW Apr 2023'!AR31))),0)</f>
        <v>115.75145454545455</v>
      </c>
      <c r="O37" s="155">
        <f>IF(AND('NSW Apr 2023'!M31&gt;0,'NSW Apr 2023'!N31&gt;0),IF($C$5*F37/'NSW Apr 2023'!AR31&lt;('NSW Apr 2023'!L31+'NSW Apr 2023'!M31),0,IF(($C$5*F37/'NSW Apr 2023'!AR31-'NSW Apr 2023'!L31+'NSW Apr 2023'!M31)&lt;=('NSW Apr 2023'!L31+'NSW Apr 2023'!M31+'NSW Apr 2023'!N31),((($C$5*F37/'NSW Apr 2023'!AR31-('NSW Apr 2023'!L31+'NSW Apr 2023'!M31))*'NSW Apr 2023'!AE31/100))*'NSW Apr 2023'!AR31,('NSW Apr 2023'!N31*'NSW Apr 2023'!AE31/100)*'NSW Apr 2023'!AR31)),0)</f>
        <v>0</v>
      </c>
      <c r="P37" s="155">
        <f>IF(AND('NSW Apr 2023'!N31&gt;0,'NSW Apr 2023'!O31&gt;0),IF($C$5*F37/'NSW Apr 2023'!AR31&lt;('NSW Apr 2023'!L31+'NSW Apr 2023'!M31+'NSW Apr 2023'!N31),0,IF(($C$5*F37/'NSW Apr 2023'!AR31-'NSW Apr 2023'!L31+'NSW Apr 2023'!M31+'NSW Apr 2023'!N31)&lt;=('NSW Apr 2023'!L31+'NSW Apr 2023'!M31+'NSW Apr 2023'!N31+'NSW Apr 2023'!O31),(($C$5*F37/'NSW Apr 2023'!AR31-('NSW Apr 2023'!L31+'NSW Apr 2023'!M31+'NSW Apr 2023'!N31))*'NSW Apr 2023'!AF31/100)*'NSW Apr 2023'!AR31,('NSW Apr 2023'!O31*'NSW Apr 2023'!AF31/100)*'NSW Apr 2023'!AR31)),0)</f>
        <v>0</v>
      </c>
      <c r="Q37" s="155">
        <f>IF(AND('NSW Apr 2023'!P31&gt;0,'NSW Apr 2023'!P31&gt;0),IF($C$5*F37/'NSW Apr 2023'!AR31&lt;('NSW Apr 2023'!L31+'NSW Apr 2023'!M31+'NSW Apr 2023'!N31+'NSW Apr 2023'!O31),0,IF(($C$5*F37/'NSW Apr 2023'!AR31-'NSW Apr 2023'!L31+'NSW Apr 2023'!M31+'NSW Apr 2023'!N31+'NSW Apr 2023'!O31)&lt;=('NSW Apr 2023'!L31+'NSW Apr 2023'!M31+'NSW Apr 2023'!N31+'NSW Apr 2023'!O31+'NSW Apr 2023'!P31),(($C$5*F37/'NSW Apr 2023'!AR31-('NSW Apr 2023'!L31+'NSW Apr 2023'!M31+'NSW Apr 2023'!N31+'NSW Apr 2023'!O31))*'NSW Apr 2023'!AG31/100)*'NSW Apr 2023'!AR31,('NSW Apr 2023'!P31*'NSW Apr 2023'!AG31/100)*'NSW Apr 2023'!AR31)),0)</f>
        <v>0</v>
      </c>
      <c r="R37" s="155">
        <f>IF(AND('NSW Apr 2023'!P31&gt;0,'NSW Apr 2023'!O31&gt;0),IF(($C$5*F37/'NSW Apr 2023'!AR31&lt;SUM('NSW Apr 2023'!L31:P31)),(0),($C$5*F37/'NSW Apr 2023'!AR31-SUM('NSW Apr 2023'!L31:P31))*'NSW Apr 2023'!AB31/100)* 'NSW Apr 2023'!AR31,IF(AND('NSW Apr 2023'!O31&gt;0,'NSW Apr 2023'!P31=""),IF(($C$5*F37/'NSW Apr 2023'!AR31&lt; SUM('NSW Apr 2023'!L31:O31)),(0),($C$5*F37/'NSW Apr 2023'!AR31-SUM('NSW Apr 2023'!L31:O31))*'NSW Apr 2023'!AG31/100)* 'NSW Apr 2023'!AR31,IF(AND('NSW Apr 2023'!N31&gt;0,'NSW Apr 2023'!O31=""),IF(($C$5*F37/'NSW Apr 2023'!AR31&lt; SUM('NSW Apr 2023'!L31:N31)),(0),($C$5*F37/'NSW Apr 2023'!AR31-SUM('NSW Apr 2023'!L31:N31))*'NSW Apr 2023'!AF31/100)* 'NSW Apr 2023'!AR31,IF(AND('NSW Apr 2023'!M31&gt;0,'NSW Apr 2023'!N31=""),IF(($C$5*F37/'NSW Apr 2023'!AR31&lt;'NSW Apr 2023'!M31+'NSW Apr 2023'!L31),(0),(($C$5*F37/'NSW Apr 2023'!AR31-('NSW Apr 2023'!M31+'NSW Apr 2023'!L31))*'NSW Apr 2023'!AE31/100))*'NSW Apr 2023'!AR31,IF(AND('NSW Apr 2023'!L31&gt;0,'NSW Apr 2023'!M31=""&gt;0),IF(($C$5*F37/'NSW Apr 2023'!AR31&lt;'NSW Apr 2023'!L31),(0),($C$5*F37/'NSW Apr 2023'!AR31-'NSW Apr 2023'!L31)*'NSW Apr 2023'!AD31/100)*'NSW Apr 2023'!AR31,0)))))</f>
        <v>1147.7892727272726</v>
      </c>
      <c r="S37" s="273">
        <f t="shared" ref="S37" si="24">SUM(G37:R37)</f>
        <v>2850.8</v>
      </c>
      <c r="T37" s="268">
        <f t="shared" si="5"/>
        <v>3211.7518181818182</v>
      </c>
      <c r="U37" s="151">
        <f t="shared" si="6"/>
        <v>3532.9270000000001</v>
      </c>
      <c r="V37" s="154">
        <f>'NSW Apr 2023'!AT31</f>
        <v>0</v>
      </c>
      <c r="W37" s="154">
        <f>'NSW Apr 2023'!AU31</f>
        <v>0</v>
      </c>
      <c r="X37" s="154">
        <f>'NSW Apr 2023'!AV31</f>
        <v>0</v>
      </c>
      <c r="Y37" s="154">
        <f>'NSW Apr 2023'!AW31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3211.7518181818182</v>
      </c>
      <c r="AC37" s="268">
        <f t="shared" si="1"/>
        <v>3211.7518181818182</v>
      </c>
      <c r="AD37" s="151">
        <f t="shared" si="22"/>
        <v>3532.9270000000001</v>
      </c>
      <c r="AE37" s="407">
        <f t="shared" si="22"/>
        <v>3532.9270000000001</v>
      </c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s="261" customFormat="1" ht="23" customHeight="1" thickTop="1">
      <c r="A38" s="416" t="str">
        <f>'NSW Apr 2023'!D32</f>
        <v>AGN Tumut</v>
      </c>
      <c r="B38" s="130" t="str">
        <f>'NSW Apr 2023'!F32</f>
        <v>Origin Energy</v>
      </c>
      <c r="C38" s="83" t="str">
        <f>'NSW Apr 2023'!G32</f>
        <v>Business Go Variable</v>
      </c>
      <c r="D38" s="136">
        <f>365*'NSW Apr 2023'!H32/100</f>
        <v>324.48499999999996</v>
      </c>
      <c r="E38" s="264">
        <f>IF('NSW Apr 2023'!AQ32=3,0.5,IF('NSW Apr 2023'!AQ32=2,0.33,0))</f>
        <v>0.5</v>
      </c>
      <c r="F38" s="264">
        <f t="shared" si="3"/>
        <v>0.5</v>
      </c>
      <c r="G38" s="136">
        <f>IF('NSW Apr 2023'!K32="",($C$5*E38/'NSW Apr 2023'!AQ32*'NSW Apr 2023'!W32/100)*'NSW Apr 2023'!AQ32,IF($C$5*E38/'NSW Apr 2023'!AQ32&gt;='NSW Apr 2023'!L32,('NSW Apr 2023'!L32*'NSW Apr 2023'!W32/100)*'NSW Apr 2023'!AQ32,($C$5*E38/'NSW Apr 2023'!AQ32*'NSW Apr 2023'!W32/100)*'NSW Apr 2023'!AQ32))</f>
        <v>1490.9090909090908</v>
      </c>
      <c r="H38" s="136">
        <f>IF(AND('NSW Apr 2023'!L32&gt;0,'NSW Apr 2023'!M32&gt;0),IF($C$5*E38/'NSW Apr 2023'!AQ32&lt;'NSW Apr 2023'!L32,0,IF(($C$5*E38/'NSW Apr 2023'!AQ32-'NSW Apr 2023'!L32)&lt;=('NSW Apr 2023'!M32+'NSW Apr 2023'!L32),((($C$5*E38/'NSW Apr 2023'!AQ32-'NSW Apr 2023'!L32)*'NSW Apr 2023'!X32/100))*'NSW Apr 2023'!AQ32,((('NSW Apr 2023'!M32)*'NSW Apr 2023'!X32/100)*'NSW Apr 2023'!AQ32))),0)</f>
        <v>0</v>
      </c>
      <c r="I38" s="136">
        <f>IF(AND('NSW Apr 2023'!M32&gt;0,'NSW Apr 2023'!N32&gt;0),IF($C$5*E38/'NSW Apr 2023'!AQ32&lt;('NSW Apr 2023'!L32+'NSW Apr 2023'!M32),0,IF(($C$5*E38/'NSW Apr 2023'!AQ32-'NSW Apr 2023'!L32+'NSW Apr 2023'!M32)&lt;=('NSW Apr 2023'!L32+'NSW Apr 2023'!M32+'NSW Apr 2023'!N32),((($C$5*E38/'NSW Apr 2023'!AQ32-('NSW Apr 2023'!L32+'NSW Apr 2023'!M32))*'NSW Apr 2023'!Y32/100))*'NSW Apr 2023'!AQ32,('NSW Apr 2023'!N32*'NSW Apr 2023'!Y32/100)* 'NSW Apr 2023'!AQ32)),0)</f>
        <v>0</v>
      </c>
      <c r="J38" s="136">
        <f>IF(AND('NSW Apr 2023'!N32&gt;0,'NSW Apr 2023'!O32&gt;0),IF($C$5*E38/'NSW Apr 2023'!AQ32&lt;('NSW Apr 2023'!L32+'NSW Apr 2023'!M32+'NSW Apr 2023'!N32),0,IF(($C$5*E38/'NSW Apr 2023'!AQ32-'NSW Apr 2023'!L32+'NSW Apr 2023'!M32+'NSW Apr 2023'!N32)&lt;=('NSW Apr 2023'!L32+'NSW Apr 2023'!M32+'NSW Apr 2023'!N32+'NSW Apr 2023'!O32),(($C$5*E38/'NSW Apr 2023'!AQ32-('NSW Apr 2023'!L32+'NSW Apr 2023'!M32+'NSW Apr 2023'!N32))*'NSW Apr 2023'!Z32/100)*'NSW Apr 2023'!AQ32,('NSW Apr 2023'!O32*'NSW Apr 2023'!Z32/100)*'NSW Apr 2023'!AQ32)),0)</f>
        <v>0</v>
      </c>
      <c r="K38" s="136">
        <f>IF(AND('NSW Apr 2023'!O32&gt;0,'NSW Apr 2023'!P32&gt;0),IF($C$5*E38/'NSW Apr 2023'!AQ32&lt;('NSW Apr 2023'!L32+'NSW Apr 2023'!M32+'NSW Apr 2023'!N32+'NSW Apr 2023'!O32),0,IF(($C$5*E38/'NSW Apr 2023'!AQ32-'NSW Apr 2023'!L32+'NSW Apr 2023'!M32+'NSW Apr 2023'!N32+'NSW Apr 2023'!O32)&lt;=('NSW Apr 2023'!L32+'NSW Apr 2023'!M32+'NSW Apr 2023'!N32+'NSW Apr 2023'!O32+'NSW Apr 2023'!P32),(($C$5*E38/'NSW Apr 2023'!AQ32-('NSW Apr 2023'!L32+'NSW Apr 2023'!M32+'NSW Apr 2023'!N32+'NSW Apr 2023'!O32))*'NSW Apr 2023'!AA32/100)*'NSW Apr 2023'!AQ32,('NSW Apr 2023'!P32*'NSW Apr 2023'!AA32/100)*'NSW Apr 2023'!AQ32)),0)</f>
        <v>0</v>
      </c>
      <c r="L38" s="136">
        <f>IF(AND('NSW Apr 2023'!P32&gt;0,'NSW Apr 2023'!O32&gt;0),IF(($C$5*E38/'NSW Apr 2023'!AQ32&lt;SUM('NSW Apr 2023'!L32:P32)),(0),($C$5*E38/'NSW Apr 2023'!AQ32-SUM('NSW Apr 2023'!L32:P32))*'NSW Apr 2023'!AB32/100)* 'NSW Apr 2023'!AQ32,IF(AND('NSW Apr 2023'!O32&gt;0,'NSW Apr 2023'!P32=""),IF(($C$5*E38/'NSW Apr 2023'!AQ32&lt; SUM('NSW Apr 2023'!L32:O32)),(0),($C$5*E38/'NSW Apr 2023'!AQ32-SUM('NSW Apr 2023'!L32:O32))*'NSW Apr 2023'!AA32/100)* 'NSW Apr 2023'!AQ32,IF(AND('NSW Apr 2023'!N32&gt;0,'NSW Apr 2023'!O32=""),IF(($C$5*E38/'NSW Apr 2023'!AQ32&lt; SUM('NSW Apr 2023'!L32:N32)),(0),($C$5*E38/'NSW Apr 2023'!AQ32-SUM('NSW Apr 2023'!L32:N32))*'NSW Apr 2023'!Z32/100)* 'NSW Apr 2023'!AQ32,IF(AND('NSW Apr 2023'!M32&gt;0,'NSW Apr 2023'!N32=""),IF(($C$5*E38/'NSW Apr 2023'!AQ32&lt;'NSW Apr 2023'!M32+'NSW Apr 2023'!L32),(0),(($C$5*E38/'NSW Apr 2023'!AQ32-('NSW Apr 2023'!M32+'NSW Apr 2023'!L32))*'NSW Apr 2023'!Y32/100))*'NSW Apr 2023'!AQ32,IF(AND('NSW Apr 2023'!L32&gt;0,'NSW Apr 2023'!M32=""&gt;0),IF(($C$5*E38/'NSW Apr 2023'!AQ32&lt;'NSW Apr 2023'!L32),(0),($C$5*E38/'NSW Apr 2023'!AQ32-'NSW Apr 2023'!L32)*'NSW Apr 2023'!X32/100)*'NSW Apr 2023'!AQ32,0)))))</f>
        <v>0</v>
      </c>
      <c r="M38" s="136">
        <f>IF('NSW Apr 2023'!K32="",($C$5*F38/'NSW Apr 2023'!AR32*'NSW Apr 2023'!AC32/100)*'NSW Apr 2023'!AR32,IF($C$5*F38/'NSW Apr 2023'!AR32&gt;='NSW Apr 2023'!L32,('NSW Apr 2023'!L32*'NSW Apr 2023'!AC32/100)*'NSW Apr 2023'!AR32,($C$5*F38/'NSW Apr 2023'!AR32*'NSW Apr 2023'!AC32/100)*'NSW Apr 2023'!AR32))</f>
        <v>1490.9090909090908</v>
      </c>
      <c r="N38" s="136">
        <f>IF(AND('NSW Apr 2023'!L32&gt;0,'NSW Apr 2023'!M32&gt;0),IF($C$5*F38/'NSW Apr 2023'!AR32&lt;'NSW Apr 2023'!L32,0,IF(($C$5*F38/'NSW Apr 2023'!AR32-'NSW Apr 2023'!L32)&lt;=('NSW Apr 2023'!M32+'NSW Apr 2023'!L32),((($C$5*F38/'NSW Apr 2023'!AR32-'NSW Apr 2023'!L32)*'NSW Apr 2023'!AD32/100))*'NSW Apr 2023'!AR32,((('NSW Apr 2023'!M32)*'NSW Apr 2023'!AD32/100)*'NSW Apr 2023'!AR32))),0)</f>
        <v>0</v>
      </c>
      <c r="O38" s="136">
        <f>IF(AND('NSW Apr 2023'!M32&gt;0,'NSW Apr 2023'!N32&gt;0),IF($C$5*F38/'NSW Apr 2023'!AR32&lt;('NSW Apr 2023'!L32+'NSW Apr 2023'!M32),0,IF(($C$5*F38/'NSW Apr 2023'!AR32-'NSW Apr 2023'!L32+'NSW Apr 2023'!M32)&lt;=('NSW Apr 2023'!L32+'NSW Apr 2023'!M32+'NSW Apr 2023'!N32),((($C$5*F38/'NSW Apr 2023'!AR32-('NSW Apr 2023'!L32+'NSW Apr 2023'!M32))*'NSW Apr 2023'!AE32/100))*'NSW Apr 2023'!AR32,('NSW Apr 2023'!N32*'NSW Apr 2023'!AE32/100)*'NSW Apr 2023'!AR32)),0)</f>
        <v>0</v>
      </c>
      <c r="P38" s="136">
        <f>IF(AND('NSW Apr 2023'!N32&gt;0,'NSW Apr 2023'!O32&gt;0),IF($C$5*F38/'NSW Apr 2023'!AR32&lt;('NSW Apr 2023'!L32+'NSW Apr 2023'!M32+'NSW Apr 2023'!N32),0,IF(($C$5*F38/'NSW Apr 2023'!AR32-'NSW Apr 2023'!L32+'NSW Apr 2023'!M32+'NSW Apr 2023'!N32)&lt;=('NSW Apr 2023'!L32+'NSW Apr 2023'!M32+'NSW Apr 2023'!N32+'NSW Apr 2023'!O32),(($C$5*F38/'NSW Apr 2023'!AR32-('NSW Apr 2023'!L32+'NSW Apr 2023'!M32+'NSW Apr 2023'!N32))*'NSW Apr 2023'!AF32/100)*'NSW Apr 2023'!AR32,('NSW Apr 2023'!O32*'NSW Apr 2023'!AF32/100)*'NSW Apr 2023'!AR32)),0)</f>
        <v>0</v>
      </c>
      <c r="Q38" s="136">
        <f>IF(AND('NSW Apr 2023'!P32&gt;0,'NSW Apr 2023'!P32&gt;0),IF($C$5*F38/'NSW Apr 2023'!AR32&lt;('NSW Apr 2023'!L32+'NSW Apr 2023'!M32+'NSW Apr 2023'!N32+'NSW Apr 2023'!O32),0,IF(($C$5*F38/'NSW Apr 2023'!AR32-'NSW Apr 2023'!L32+'NSW Apr 2023'!M32+'NSW Apr 2023'!N32+'NSW Apr 2023'!O32)&lt;=('NSW Apr 2023'!L32+'NSW Apr 2023'!M32+'NSW Apr 2023'!N32+'NSW Apr 2023'!O32+'NSW Apr 2023'!P32),(($C$5*F38/'NSW Apr 2023'!AR32-('NSW Apr 2023'!L32+'NSW Apr 2023'!M32+'NSW Apr 2023'!N32+'NSW Apr 2023'!O32))*'NSW Apr 2023'!AG32/100)*'NSW Apr 2023'!AR32,('NSW Apr 2023'!P32*'NSW Apr 2023'!AG32/100)*'NSW Apr 2023'!AR32)),0)</f>
        <v>0</v>
      </c>
      <c r="R38" s="136">
        <f>IF(AND('NSW Apr 2023'!P32&gt;0,'NSW Apr 2023'!O32&gt;0),IF(($C$5*F38/'NSW Apr 2023'!AR32&lt;SUM('NSW Apr 2023'!L32:P32)),(0),($C$5*F38/'NSW Apr 2023'!AR32-SUM('NSW Apr 2023'!L32:P32))*'NSW Apr 2023'!AB32/100)* 'NSW Apr 2023'!AR32,IF(AND('NSW Apr 2023'!O32&gt;0,'NSW Apr 2023'!P32=""),IF(($C$5*F38/'NSW Apr 2023'!AR32&lt; SUM('NSW Apr 2023'!L32:O32)),(0),($C$5*F38/'NSW Apr 2023'!AR32-SUM('NSW Apr 2023'!L32:O32))*'NSW Apr 2023'!AG32/100)* 'NSW Apr 2023'!AR32,IF(AND('NSW Apr 2023'!N32&gt;0,'NSW Apr 2023'!O32=""),IF(($C$5*F38/'NSW Apr 2023'!AR32&lt; SUM('NSW Apr 2023'!L32:N32)),(0),($C$5*F38/'NSW Apr 2023'!AR32-SUM('NSW Apr 2023'!L32:N32))*'NSW Apr 2023'!AF32/100)* 'NSW Apr 2023'!AR32,IF(AND('NSW Apr 2023'!M32&gt;0,'NSW Apr 2023'!N32=""),IF(($C$5*F38/'NSW Apr 2023'!AR32&lt;'NSW Apr 2023'!M32+'NSW Apr 2023'!L32),(0),(($C$5*F38/'NSW Apr 2023'!AR32-('NSW Apr 2023'!M32+'NSW Apr 2023'!L32))*'NSW Apr 2023'!AE32/100))*'NSW Apr 2023'!AR32,IF(AND('NSW Apr 2023'!L32&gt;0,'NSW Apr 2023'!M32=""&gt;0),IF(($C$5*F38/'NSW Apr 2023'!AR32&lt;'NSW Apr 2023'!L32),(0),($C$5*F38/'NSW Apr 2023'!AR32-'NSW Apr 2023'!L32)*'NSW Apr 2023'!AD32/100)*'NSW Apr 2023'!AR32,0)))))</f>
        <v>0</v>
      </c>
      <c r="S38" s="234">
        <f t="shared" si="4"/>
        <v>2981.8181818181815</v>
      </c>
      <c r="T38" s="243">
        <f t="shared" si="5"/>
        <v>3306.3031818181817</v>
      </c>
      <c r="U38" s="132">
        <f t="shared" si="6"/>
        <v>3636.9335000000001</v>
      </c>
      <c r="V38" s="83">
        <f>'NSW Apr 2023'!AT32</f>
        <v>0</v>
      </c>
      <c r="W38" s="83">
        <f>'NSW Apr 2023'!AU32</f>
        <v>0</v>
      </c>
      <c r="X38" s="83">
        <f>'NSW Apr 2023'!AV32</f>
        <v>0</v>
      </c>
      <c r="Y38" s="83">
        <f>'NSW Apr 2023'!AW32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3306.3031818181817</v>
      </c>
      <c r="AC38" s="243">
        <f t="shared" si="1"/>
        <v>3306.3031818181817</v>
      </c>
      <c r="AD38" s="132">
        <f t="shared" si="22"/>
        <v>3636.9335000000001</v>
      </c>
      <c r="AE38" s="406">
        <f t="shared" si="22"/>
        <v>3636.9335000000001</v>
      </c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/>
      <c r="AS38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</row>
    <row r="39" spans="1:146" s="261" customFormat="1" ht="23" customHeight="1" thickBot="1">
      <c r="A39" s="418"/>
      <c r="B39" s="150" t="str">
        <f>'NSW Apr 2023'!F33</f>
        <v>Red Energy</v>
      </c>
      <c r="C39" s="154" t="str">
        <f>'NSW Apr 2023'!G33</f>
        <v xml:space="preserve">Business Saver </v>
      </c>
      <c r="D39" s="155">
        <f>365*'NSW Apr 2023'!H33/100</f>
        <v>344.99136363636359</v>
      </c>
      <c r="E39" s="265">
        <f>IF('NSW Apr 2023'!AQ33=3,0.5,IF('NSW Apr 2023'!AQ33=2,0.33,0))</f>
        <v>0.5</v>
      </c>
      <c r="F39" s="265">
        <f t="shared" si="3"/>
        <v>0.5</v>
      </c>
      <c r="G39" s="155">
        <f>IF('NSW Apr 2023'!K33="",($C$5*E39/'NSW Apr 2023'!AQ33*'NSW Apr 2023'!W33/100)*'NSW Apr 2023'!AQ33,IF($C$5*E39/'NSW Apr 2023'!AQ33&gt;='NSW Apr 2023'!L33,('NSW Apr 2023'!L33*'NSW Apr 2023'!W33/100)*'NSW Apr 2023'!AQ33,($C$5*E39/'NSW Apr 2023'!AQ33*'NSW Apr 2023'!W33/100)*'NSW Apr 2023'!AQ33))</f>
        <v>1350.0000000000002</v>
      </c>
      <c r="H39" s="155">
        <f>IF(AND('NSW Apr 2023'!L33&gt;0,'NSW Apr 2023'!M33&gt;0),IF($C$5*E39/'NSW Apr 2023'!AQ33&lt;'NSW Apr 2023'!L33,0,IF(($C$5*E39/'NSW Apr 2023'!AQ33-'NSW Apr 2023'!L33)&lt;=('NSW Apr 2023'!M33+'NSW Apr 2023'!L33),((($C$5*E39/'NSW Apr 2023'!AQ33-'NSW Apr 2023'!L33)*'NSW Apr 2023'!X33/100))*'NSW Apr 2023'!AQ33,((('NSW Apr 2023'!M33)*'NSW Apr 2023'!X33/100)*'NSW Apr 2023'!AQ33))),0)</f>
        <v>0</v>
      </c>
      <c r="I39" s="155">
        <f>IF(AND('NSW Apr 2023'!M33&gt;0,'NSW Apr 2023'!N33&gt;0),IF($C$5*E39/'NSW Apr 2023'!AQ33&lt;('NSW Apr 2023'!L33+'NSW Apr 2023'!M33),0,IF(($C$5*E39/'NSW Apr 2023'!AQ33-'NSW Apr 2023'!L33+'NSW Apr 2023'!M33)&lt;=('NSW Apr 2023'!L33+'NSW Apr 2023'!M33+'NSW Apr 2023'!N33),((($C$5*E39/'NSW Apr 2023'!AQ33-('NSW Apr 2023'!L33+'NSW Apr 2023'!M33))*'NSW Apr 2023'!Y33/100))*'NSW Apr 2023'!AQ33,('NSW Apr 2023'!N33*'NSW Apr 2023'!Y33/100)* 'NSW Apr 2023'!AQ33)),0)</f>
        <v>0</v>
      </c>
      <c r="J39" s="155">
        <f>IF(AND('NSW Apr 2023'!N33&gt;0,'NSW Apr 2023'!O33&gt;0),IF($C$5*E39/'NSW Apr 2023'!AQ33&lt;('NSW Apr 2023'!L33+'NSW Apr 2023'!M33+'NSW Apr 2023'!N33),0,IF(($C$5*E39/'NSW Apr 2023'!AQ33-'NSW Apr 2023'!L33+'NSW Apr 2023'!M33+'NSW Apr 2023'!N33)&lt;=('NSW Apr 2023'!L33+'NSW Apr 2023'!M33+'NSW Apr 2023'!N33+'NSW Apr 2023'!O33),(($C$5*E39/'NSW Apr 2023'!AQ33-('NSW Apr 2023'!L33+'NSW Apr 2023'!M33+'NSW Apr 2023'!N33))*'NSW Apr 2023'!Z33/100)*'NSW Apr 2023'!AQ33,('NSW Apr 2023'!O33*'NSW Apr 2023'!Z33/100)*'NSW Apr 2023'!AQ33)),0)</f>
        <v>0</v>
      </c>
      <c r="K39" s="155">
        <f>IF(AND('NSW Apr 2023'!O33&gt;0,'NSW Apr 2023'!P33&gt;0),IF($C$5*E39/'NSW Apr 2023'!AQ33&lt;('NSW Apr 2023'!L33+'NSW Apr 2023'!M33+'NSW Apr 2023'!N33+'NSW Apr 2023'!O33),0,IF(($C$5*E39/'NSW Apr 2023'!AQ33-'NSW Apr 2023'!L33+'NSW Apr 2023'!M33+'NSW Apr 2023'!N33+'NSW Apr 2023'!O33)&lt;=('NSW Apr 2023'!L33+'NSW Apr 2023'!M33+'NSW Apr 2023'!N33+'NSW Apr 2023'!O33+'NSW Apr 2023'!P33),(($C$5*E39/'NSW Apr 2023'!AQ33-('NSW Apr 2023'!L33+'NSW Apr 2023'!M33+'NSW Apr 2023'!N33+'NSW Apr 2023'!O33))*'NSW Apr 2023'!AA33/100)*'NSW Apr 2023'!AQ33,('NSW Apr 2023'!P33*'NSW Apr 2023'!AA33/100)*'NSW Apr 2023'!AQ33)),0)</f>
        <v>0</v>
      </c>
      <c r="L39" s="155">
        <f>IF(AND('NSW Apr 2023'!P33&gt;0,'NSW Apr 2023'!O33&gt;0),IF(($C$5*E39/'NSW Apr 2023'!AQ33&lt;SUM('NSW Apr 2023'!L33:P33)),(0),($C$5*E39/'NSW Apr 2023'!AQ33-SUM('NSW Apr 2023'!L33:P33))*'NSW Apr 2023'!AB33/100)* 'NSW Apr 2023'!AQ33,IF(AND('NSW Apr 2023'!O33&gt;0,'NSW Apr 2023'!P33=""),IF(($C$5*E39/'NSW Apr 2023'!AQ33&lt; SUM('NSW Apr 2023'!L33:O33)),(0),($C$5*E39/'NSW Apr 2023'!AQ33-SUM('NSW Apr 2023'!L33:O33))*'NSW Apr 2023'!AA33/100)* 'NSW Apr 2023'!AQ33,IF(AND('NSW Apr 2023'!N33&gt;0,'NSW Apr 2023'!O33=""),IF(($C$5*E39/'NSW Apr 2023'!AQ33&lt; SUM('NSW Apr 2023'!L33:N33)),(0),($C$5*E39/'NSW Apr 2023'!AQ33-SUM('NSW Apr 2023'!L33:N33))*'NSW Apr 2023'!Z33/100)* 'NSW Apr 2023'!AQ33,IF(AND('NSW Apr 2023'!M33&gt;0,'NSW Apr 2023'!N33=""),IF(($C$5*E39/'NSW Apr 2023'!AQ33&lt;'NSW Apr 2023'!M33+'NSW Apr 2023'!L33),(0),(($C$5*E39/'NSW Apr 2023'!AQ33-('NSW Apr 2023'!M33+'NSW Apr 2023'!L33))*'NSW Apr 2023'!Y33/100))*'NSW Apr 2023'!AQ33,IF(AND('NSW Apr 2023'!L33&gt;0,'NSW Apr 2023'!M33=""&gt;0),IF(($C$5*E39/'NSW Apr 2023'!AQ33&lt;'NSW Apr 2023'!L33),(0),($C$5*E39/'NSW Apr 2023'!AQ33-'NSW Apr 2023'!L33)*'NSW Apr 2023'!X33/100)*'NSW Apr 2023'!AQ33,0)))))</f>
        <v>0</v>
      </c>
      <c r="M39" s="155">
        <f>IF('NSW Apr 2023'!K33="",($C$5*F39/'NSW Apr 2023'!AR33*'NSW Apr 2023'!AC33/100)*'NSW Apr 2023'!AR33,IF($C$5*F39/'NSW Apr 2023'!AR33&gt;='NSW Apr 2023'!L33,('NSW Apr 2023'!L33*'NSW Apr 2023'!AC33/100)*'NSW Apr 2023'!AR33,($C$5*F39/'NSW Apr 2023'!AR33*'NSW Apr 2023'!AC33/100)*'NSW Apr 2023'!AR33))</f>
        <v>1350.0000000000002</v>
      </c>
      <c r="N39" s="155">
        <f>IF(AND('NSW Apr 2023'!L33&gt;0,'NSW Apr 2023'!M33&gt;0),IF($C$5*F39/'NSW Apr 2023'!AR33&lt;'NSW Apr 2023'!L33,0,IF(($C$5*F39/'NSW Apr 2023'!AR33-'NSW Apr 2023'!L33)&lt;=('NSW Apr 2023'!M33+'NSW Apr 2023'!L33),((($C$5*F39/'NSW Apr 2023'!AR33-'NSW Apr 2023'!L33)*'NSW Apr 2023'!AD33/100))*'NSW Apr 2023'!AR33,((('NSW Apr 2023'!M33)*'NSW Apr 2023'!AD33/100)*'NSW Apr 2023'!AR33))),0)</f>
        <v>0</v>
      </c>
      <c r="O39" s="155">
        <f>IF(AND('NSW Apr 2023'!M33&gt;0,'NSW Apr 2023'!N33&gt;0),IF($C$5*F39/'NSW Apr 2023'!AR33&lt;('NSW Apr 2023'!L33+'NSW Apr 2023'!M33),0,IF(($C$5*F39/'NSW Apr 2023'!AR33-'NSW Apr 2023'!L33+'NSW Apr 2023'!M33)&lt;=('NSW Apr 2023'!L33+'NSW Apr 2023'!M33+'NSW Apr 2023'!N33),((($C$5*F39/'NSW Apr 2023'!AR33-('NSW Apr 2023'!L33+'NSW Apr 2023'!M33))*'NSW Apr 2023'!AE33/100))*'NSW Apr 2023'!AR33,('NSW Apr 2023'!N33*'NSW Apr 2023'!AE33/100)*'NSW Apr 2023'!AR33)),0)</f>
        <v>0</v>
      </c>
      <c r="P39" s="155">
        <f>IF(AND('NSW Apr 2023'!N33&gt;0,'NSW Apr 2023'!O33&gt;0),IF($C$5*F39/'NSW Apr 2023'!AR33&lt;('NSW Apr 2023'!L33+'NSW Apr 2023'!M33+'NSW Apr 2023'!N33),0,IF(($C$5*F39/'NSW Apr 2023'!AR33-'NSW Apr 2023'!L33+'NSW Apr 2023'!M33+'NSW Apr 2023'!N33)&lt;=('NSW Apr 2023'!L33+'NSW Apr 2023'!M33+'NSW Apr 2023'!N33+'NSW Apr 2023'!O33),(($C$5*F39/'NSW Apr 2023'!AR33-('NSW Apr 2023'!L33+'NSW Apr 2023'!M33+'NSW Apr 2023'!N33))*'NSW Apr 2023'!AF33/100)*'NSW Apr 2023'!AR33,('NSW Apr 2023'!O33*'NSW Apr 2023'!AF33/100)*'NSW Apr 2023'!AR33)),0)</f>
        <v>0</v>
      </c>
      <c r="Q39" s="155">
        <f>IF(AND('NSW Apr 2023'!P33&gt;0,'NSW Apr 2023'!P33&gt;0),IF($C$5*F39/'NSW Apr 2023'!AR33&lt;('NSW Apr 2023'!L33+'NSW Apr 2023'!M33+'NSW Apr 2023'!N33+'NSW Apr 2023'!O33),0,IF(($C$5*F39/'NSW Apr 2023'!AR33-'NSW Apr 2023'!L33+'NSW Apr 2023'!M33+'NSW Apr 2023'!N33+'NSW Apr 2023'!O33)&lt;=('NSW Apr 2023'!L33+'NSW Apr 2023'!M33+'NSW Apr 2023'!N33+'NSW Apr 2023'!O33+'NSW Apr 2023'!P33),(($C$5*F39/'NSW Apr 2023'!AR33-('NSW Apr 2023'!L33+'NSW Apr 2023'!M33+'NSW Apr 2023'!N33+'NSW Apr 2023'!O33))*'NSW Apr 2023'!AG33/100)*'NSW Apr 2023'!AR33,('NSW Apr 2023'!P33*'NSW Apr 2023'!AG33/100)*'NSW Apr 2023'!AR33)),0)</f>
        <v>0</v>
      </c>
      <c r="R39" s="155">
        <f>IF(AND('NSW Apr 2023'!P33&gt;0,'NSW Apr 2023'!O33&gt;0),IF(($C$5*F39/'NSW Apr 2023'!AR33&lt;SUM('NSW Apr 2023'!L33:P33)),(0),($C$5*F39/'NSW Apr 2023'!AR33-SUM('NSW Apr 2023'!L33:P33))*'NSW Apr 2023'!AB33/100)* 'NSW Apr 2023'!AR33,IF(AND('NSW Apr 2023'!O33&gt;0,'NSW Apr 2023'!P33=""),IF(($C$5*F39/'NSW Apr 2023'!AR33&lt; SUM('NSW Apr 2023'!L33:O33)),(0),($C$5*F39/'NSW Apr 2023'!AR33-SUM('NSW Apr 2023'!L33:O33))*'NSW Apr 2023'!AG33/100)* 'NSW Apr 2023'!AR33,IF(AND('NSW Apr 2023'!N33&gt;0,'NSW Apr 2023'!O33=""),IF(($C$5*F39/'NSW Apr 2023'!AR33&lt; SUM('NSW Apr 2023'!L33:N33)),(0),($C$5*F39/'NSW Apr 2023'!AR33-SUM('NSW Apr 2023'!L33:N33))*'NSW Apr 2023'!AF33/100)* 'NSW Apr 2023'!AR33,IF(AND('NSW Apr 2023'!M33&gt;0,'NSW Apr 2023'!N33=""),IF(($C$5*F39/'NSW Apr 2023'!AR33&lt;'NSW Apr 2023'!M33+'NSW Apr 2023'!L33),(0),(($C$5*F39/'NSW Apr 2023'!AR33-('NSW Apr 2023'!M33+'NSW Apr 2023'!L33))*'NSW Apr 2023'!AE33/100))*'NSW Apr 2023'!AR33,IF(AND('NSW Apr 2023'!L33&gt;0,'NSW Apr 2023'!M33=""&gt;0),IF(($C$5*F39/'NSW Apr 2023'!AR33&lt;'NSW Apr 2023'!L33),(0),($C$5*F39/'NSW Apr 2023'!AR33-'NSW Apr 2023'!L33)*'NSW Apr 2023'!AD33/100)*'NSW Apr 2023'!AR33,0)))))</f>
        <v>0</v>
      </c>
      <c r="S39" s="273">
        <f t="shared" si="4"/>
        <v>2700.0000000000005</v>
      </c>
      <c r="T39" s="268">
        <f t="shared" si="5"/>
        <v>3044.991363636364</v>
      </c>
      <c r="U39" s="151">
        <f t="shared" si="6"/>
        <v>3349.4905000000008</v>
      </c>
      <c r="V39" s="154">
        <f>'NSW Apr 2023'!AT33</f>
        <v>0</v>
      </c>
      <c r="W39" s="154">
        <f>'NSW Apr 2023'!AU33</f>
        <v>0</v>
      </c>
      <c r="X39" s="154">
        <f>'NSW Apr 2023'!AV33</f>
        <v>0</v>
      </c>
      <c r="Y39" s="154">
        <f>'NSW Apr 2023'!AW33</f>
        <v>0</v>
      </c>
      <c r="Z39" s="268" t="str">
        <f t="shared" si="7"/>
        <v>No discount</v>
      </c>
      <c r="AA39" s="268" t="str">
        <f t="shared" si="8"/>
        <v>Inclusive</v>
      </c>
      <c r="AB39" s="268">
        <f t="shared" si="0"/>
        <v>3044.991363636364</v>
      </c>
      <c r="AC39" s="268">
        <f t="shared" si="1"/>
        <v>3044.991363636364</v>
      </c>
      <c r="AD39" s="151">
        <f t="shared" si="22"/>
        <v>3349.4905000000008</v>
      </c>
      <c r="AE39" s="407">
        <f t="shared" si="22"/>
        <v>3349.4905000000008</v>
      </c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/>
      <c r="AS39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</row>
    <row r="40" spans="1:146" s="261" customFormat="1" ht="23" customHeight="1" thickTop="1">
      <c r="A40" s="419" t="str">
        <f>'NSW Apr 2023'!D34</f>
        <v>AGN Wagga Wagga</v>
      </c>
      <c r="B40" s="130" t="str">
        <f>'NSW Apr 2023'!F34</f>
        <v>Origin Energy</v>
      </c>
      <c r="C40" s="83" t="str">
        <f>'NSW Apr 2023'!G34</f>
        <v>Business Go Variable</v>
      </c>
      <c r="D40" s="136">
        <f>365*'NSW Apr 2023'!H34/100</f>
        <v>413.57818181818175</v>
      </c>
      <c r="E40" s="264">
        <f>IF('NSW Apr 2023'!AQ34=3,0.5,IF('NSW Apr 2023'!AQ34=2,0.33,0))</f>
        <v>0.5</v>
      </c>
      <c r="F40" s="264">
        <f t="shared" si="3"/>
        <v>0.5</v>
      </c>
      <c r="G40" s="136">
        <f>IF('NSW Apr 2023'!K34="",($C$5*E40/'NSW Apr 2023'!AQ34*'NSW Apr 2023'!W34/100)*'NSW Apr 2023'!AQ34,IF($C$5*E40/'NSW Apr 2023'!AQ34&gt;='NSW Apr 2023'!L34,('NSW Apr 2023'!L34*'NSW Apr 2023'!W34/100)*'NSW Apr 2023'!AQ34,($C$5*E40/'NSW Apr 2023'!AQ34*'NSW Apr 2023'!W34/100)*'NSW Apr 2023'!AQ34))</f>
        <v>1181.8181818181818</v>
      </c>
      <c r="H40" s="136">
        <f>IF(AND('NSW Apr 2023'!L34&gt;0,'NSW Apr 2023'!M34&gt;0),IF($C$5*E40/'NSW Apr 2023'!AQ34&lt;'NSW Apr 2023'!L34,0,IF(($C$5*E40/'NSW Apr 2023'!AQ34-'NSW Apr 2023'!L34)&lt;=('NSW Apr 2023'!M34+'NSW Apr 2023'!L34),((($C$5*E40/'NSW Apr 2023'!AQ34-'NSW Apr 2023'!L34)*'NSW Apr 2023'!X34/100))*'NSW Apr 2023'!AQ34,((('NSW Apr 2023'!M34)*'NSW Apr 2023'!X34/100)*'NSW Apr 2023'!AQ34))),0)</f>
        <v>0</v>
      </c>
      <c r="I40" s="136">
        <f>IF(AND('NSW Apr 2023'!M34&gt;0,'NSW Apr 2023'!N34&gt;0),IF($C$5*E40/'NSW Apr 2023'!AQ34&lt;('NSW Apr 2023'!L34+'NSW Apr 2023'!M34),0,IF(($C$5*E40/'NSW Apr 2023'!AQ34-'NSW Apr 2023'!L34+'NSW Apr 2023'!M34)&lt;=('NSW Apr 2023'!L34+'NSW Apr 2023'!M34+'NSW Apr 2023'!N34),((($C$5*E40/'NSW Apr 2023'!AQ34-('NSW Apr 2023'!L34+'NSW Apr 2023'!M34))*'NSW Apr 2023'!Y34/100))*'NSW Apr 2023'!AQ34,('NSW Apr 2023'!N34*'NSW Apr 2023'!Y34/100)* 'NSW Apr 2023'!AQ34)),0)</f>
        <v>0</v>
      </c>
      <c r="J40" s="136">
        <f>IF(AND('NSW Apr 2023'!N34&gt;0,'NSW Apr 2023'!O34&gt;0),IF($C$5*E40/'NSW Apr 2023'!AQ34&lt;('NSW Apr 2023'!L34+'NSW Apr 2023'!M34+'NSW Apr 2023'!N34),0,IF(($C$5*E40/'NSW Apr 2023'!AQ34-'NSW Apr 2023'!L34+'NSW Apr 2023'!M34+'NSW Apr 2023'!N34)&lt;=('NSW Apr 2023'!L34+'NSW Apr 2023'!M34+'NSW Apr 2023'!N34+'NSW Apr 2023'!O34),(($C$5*E40/'NSW Apr 2023'!AQ34-('NSW Apr 2023'!L34+'NSW Apr 2023'!M34+'NSW Apr 2023'!N34))*'NSW Apr 2023'!Z34/100)*'NSW Apr 2023'!AQ34,('NSW Apr 2023'!O34*'NSW Apr 2023'!Z34/100)*'NSW Apr 2023'!AQ34)),0)</f>
        <v>0</v>
      </c>
      <c r="K40" s="136">
        <f>IF(AND('NSW Apr 2023'!O34&gt;0,'NSW Apr 2023'!P34&gt;0),IF($C$5*E40/'NSW Apr 2023'!AQ34&lt;('NSW Apr 2023'!L34+'NSW Apr 2023'!M34+'NSW Apr 2023'!N34+'NSW Apr 2023'!O34),0,IF(($C$5*E40/'NSW Apr 2023'!AQ34-'NSW Apr 2023'!L34+'NSW Apr 2023'!M34+'NSW Apr 2023'!N34+'NSW Apr 2023'!O34)&lt;=('NSW Apr 2023'!L34+'NSW Apr 2023'!M34+'NSW Apr 2023'!N34+'NSW Apr 2023'!O34+'NSW Apr 2023'!P34),(($C$5*E40/'NSW Apr 2023'!AQ34-('NSW Apr 2023'!L34+'NSW Apr 2023'!M34+'NSW Apr 2023'!N34+'NSW Apr 2023'!O34))*'NSW Apr 2023'!AA34/100)*'NSW Apr 2023'!AQ34,('NSW Apr 2023'!P34*'NSW Apr 2023'!AA34/100)*'NSW Apr 2023'!AQ34)),0)</f>
        <v>0</v>
      </c>
      <c r="L40" s="136">
        <f>IF(AND('NSW Apr 2023'!P34&gt;0,'NSW Apr 2023'!O34&gt;0),IF(($C$5*E40/'NSW Apr 2023'!AQ34&lt;SUM('NSW Apr 2023'!L34:P34)),(0),($C$5*E40/'NSW Apr 2023'!AQ34-SUM('NSW Apr 2023'!L34:P34))*'NSW Apr 2023'!AB34/100)* 'NSW Apr 2023'!AQ34,IF(AND('NSW Apr 2023'!O34&gt;0,'NSW Apr 2023'!P34=""),IF(($C$5*E40/'NSW Apr 2023'!AQ34&lt; SUM('NSW Apr 2023'!L34:O34)),(0),($C$5*E40/'NSW Apr 2023'!AQ34-SUM('NSW Apr 2023'!L34:O34))*'NSW Apr 2023'!AA34/100)* 'NSW Apr 2023'!AQ34,IF(AND('NSW Apr 2023'!N34&gt;0,'NSW Apr 2023'!O34=""),IF(($C$5*E40/'NSW Apr 2023'!AQ34&lt; SUM('NSW Apr 2023'!L34:N34)),(0),($C$5*E40/'NSW Apr 2023'!AQ34-SUM('NSW Apr 2023'!L34:N34))*'NSW Apr 2023'!Z34/100)* 'NSW Apr 2023'!AQ34,IF(AND('NSW Apr 2023'!M34&gt;0,'NSW Apr 2023'!N34=""),IF(($C$5*E40/'NSW Apr 2023'!AQ34&lt;'NSW Apr 2023'!M34+'NSW Apr 2023'!L34),(0),(($C$5*E40/'NSW Apr 2023'!AQ34-('NSW Apr 2023'!M34+'NSW Apr 2023'!L34))*'NSW Apr 2023'!Y34/100))*'NSW Apr 2023'!AQ34,IF(AND('NSW Apr 2023'!L34&gt;0,'NSW Apr 2023'!M34=""&gt;0),IF(($C$5*E40/'NSW Apr 2023'!AQ34&lt;'NSW Apr 2023'!L34),(0),($C$5*E40/'NSW Apr 2023'!AQ34-'NSW Apr 2023'!L34)*'NSW Apr 2023'!X34/100)*'NSW Apr 2023'!AQ34,0)))))</f>
        <v>0</v>
      </c>
      <c r="M40" s="136">
        <f>IF('NSW Apr 2023'!K34="",($C$5*F40/'NSW Apr 2023'!AR34*'NSW Apr 2023'!AC34/100)*'NSW Apr 2023'!AR34,IF($C$5*F40/'NSW Apr 2023'!AR34&gt;='NSW Apr 2023'!L34,('NSW Apr 2023'!L34*'NSW Apr 2023'!AC34/100)*'NSW Apr 2023'!AR34,($C$5*F40/'NSW Apr 2023'!AR34*'NSW Apr 2023'!AC34/100)*'NSW Apr 2023'!AR34))</f>
        <v>1181.8181818181818</v>
      </c>
      <c r="N40" s="136">
        <f>IF(AND('NSW Apr 2023'!L34&gt;0,'NSW Apr 2023'!M34&gt;0),IF($C$5*F40/'NSW Apr 2023'!AR34&lt;'NSW Apr 2023'!L34,0,IF(($C$5*F40/'NSW Apr 2023'!AR34-'NSW Apr 2023'!L34)&lt;=('NSW Apr 2023'!M34+'NSW Apr 2023'!L34),((($C$5*F40/'NSW Apr 2023'!AR34-'NSW Apr 2023'!L34)*'NSW Apr 2023'!AD34/100))*'NSW Apr 2023'!AR34,((('NSW Apr 2023'!M34)*'NSW Apr 2023'!AD34/100)*'NSW Apr 2023'!AR34))),0)</f>
        <v>0</v>
      </c>
      <c r="O40" s="136">
        <f>IF(AND('NSW Apr 2023'!M34&gt;0,'NSW Apr 2023'!N34&gt;0),IF($C$5*F40/'NSW Apr 2023'!AR34&lt;('NSW Apr 2023'!L34+'NSW Apr 2023'!M34),0,IF(($C$5*F40/'NSW Apr 2023'!AR34-'NSW Apr 2023'!L34+'NSW Apr 2023'!M34)&lt;=('NSW Apr 2023'!L34+'NSW Apr 2023'!M34+'NSW Apr 2023'!N34),((($C$5*F40/'NSW Apr 2023'!AR34-('NSW Apr 2023'!L34+'NSW Apr 2023'!M34))*'NSW Apr 2023'!AE34/100))*'NSW Apr 2023'!AR34,('NSW Apr 2023'!N34*'NSW Apr 2023'!AE34/100)*'NSW Apr 2023'!AR34)),0)</f>
        <v>0</v>
      </c>
      <c r="P40" s="136">
        <f>IF(AND('NSW Apr 2023'!N34&gt;0,'NSW Apr 2023'!O34&gt;0),IF($C$5*F40/'NSW Apr 2023'!AR34&lt;('NSW Apr 2023'!L34+'NSW Apr 2023'!M34+'NSW Apr 2023'!N34),0,IF(($C$5*F40/'NSW Apr 2023'!AR34-'NSW Apr 2023'!L34+'NSW Apr 2023'!M34+'NSW Apr 2023'!N34)&lt;=('NSW Apr 2023'!L34+'NSW Apr 2023'!M34+'NSW Apr 2023'!N34+'NSW Apr 2023'!O34),(($C$5*F40/'NSW Apr 2023'!AR34-('NSW Apr 2023'!L34+'NSW Apr 2023'!M34+'NSW Apr 2023'!N34))*'NSW Apr 2023'!AF34/100)*'NSW Apr 2023'!AR34,('NSW Apr 2023'!O34*'NSW Apr 2023'!AF34/100)*'NSW Apr 2023'!AR34)),0)</f>
        <v>0</v>
      </c>
      <c r="Q40" s="136">
        <f>IF(AND('NSW Apr 2023'!P34&gt;0,'NSW Apr 2023'!P34&gt;0),IF($C$5*F40/'NSW Apr 2023'!AR34&lt;('NSW Apr 2023'!L34+'NSW Apr 2023'!M34+'NSW Apr 2023'!N34+'NSW Apr 2023'!O34),0,IF(($C$5*F40/'NSW Apr 2023'!AR34-'NSW Apr 2023'!L34+'NSW Apr 2023'!M34+'NSW Apr 2023'!N34+'NSW Apr 2023'!O34)&lt;=('NSW Apr 2023'!L34+'NSW Apr 2023'!M34+'NSW Apr 2023'!N34+'NSW Apr 2023'!O34+'NSW Apr 2023'!P34),(($C$5*F40/'NSW Apr 2023'!AR34-('NSW Apr 2023'!L34+'NSW Apr 2023'!M34+'NSW Apr 2023'!N34+'NSW Apr 2023'!O34))*'NSW Apr 2023'!AG34/100)*'NSW Apr 2023'!AR34,('NSW Apr 2023'!P34*'NSW Apr 2023'!AG34/100)*'NSW Apr 2023'!AR34)),0)</f>
        <v>0</v>
      </c>
      <c r="R40" s="136">
        <f>IF(AND('NSW Apr 2023'!P34&gt;0,'NSW Apr 2023'!O34&gt;0),IF(($C$5*F40/'NSW Apr 2023'!AR34&lt;SUM('NSW Apr 2023'!L34:P34)),(0),($C$5*F40/'NSW Apr 2023'!AR34-SUM('NSW Apr 2023'!L34:P34))*'NSW Apr 2023'!AB34/100)* 'NSW Apr 2023'!AR34,IF(AND('NSW Apr 2023'!O34&gt;0,'NSW Apr 2023'!P34=""),IF(($C$5*F40/'NSW Apr 2023'!AR34&lt; SUM('NSW Apr 2023'!L34:O34)),(0),($C$5*F40/'NSW Apr 2023'!AR34-SUM('NSW Apr 2023'!L34:O34))*'NSW Apr 2023'!AG34/100)* 'NSW Apr 2023'!AR34,IF(AND('NSW Apr 2023'!N34&gt;0,'NSW Apr 2023'!O34=""),IF(($C$5*F40/'NSW Apr 2023'!AR34&lt; SUM('NSW Apr 2023'!L34:N34)),(0),($C$5*F40/'NSW Apr 2023'!AR34-SUM('NSW Apr 2023'!L34:N34))*'NSW Apr 2023'!AF34/100)* 'NSW Apr 2023'!AR34,IF(AND('NSW Apr 2023'!M34&gt;0,'NSW Apr 2023'!N34=""),IF(($C$5*F40/'NSW Apr 2023'!AR34&lt;'NSW Apr 2023'!M34+'NSW Apr 2023'!L34),(0),(($C$5*F40/'NSW Apr 2023'!AR34-('NSW Apr 2023'!M34+'NSW Apr 2023'!L34))*'NSW Apr 2023'!AE34/100))*'NSW Apr 2023'!AR34,IF(AND('NSW Apr 2023'!L34&gt;0,'NSW Apr 2023'!M34=""&gt;0),IF(($C$5*F40/'NSW Apr 2023'!AR34&lt;'NSW Apr 2023'!L34),(0),($C$5*F40/'NSW Apr 2023'!AR34-'NSW Apr 2023'!L34)*'NSW Apr 2023'!AD34/100)*'NSW Apr 2023'!AR34,0)))))</f>
        <v>0</v>
      </c>
      <c r="S40" s="234">
        <f t="shared" si="4"/>
        <v>2363.6363636363635</v>
      </c>
      <c r="T40" s="243">
        <f t="shared" si="5"/>
        <v>2777.2145454545453</v>
      </c>
      <c r="U40" s="132">
        <f t="shared" si="6"/>
        <v>3054.9360000000001</v>
      </c>
      <c r="V40" s="83">
        <f>'NSW Apr 2023'!AT34</f>
        <v>0</v>
      </c>
      <c r="W40" s="83">
        <f>'NSW Apr 2023'!AU34</f>
        <v>0</v>
      </c>
      <c r="X40" s="83">
        <f>'NSW Apr 2023'!AV34</f>
        <v>0</v>
      </c>
      <c r="Y40" s="83">
        <f>'NSW Apr 2023'!AW34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2777.2145454545453</v>
      </c>
      <c r="AC40" s="243">
        <f t="shared" si="1"/>
        <v>2777.2145454545453</v>
      </c>
      <c r="AD40" s="132">
        <f t="shared" si="22"/>
        <v>3054.9360000000001</v>
      </c>
      <c r="AE40" s="406">
        <f t="shared" si="22"/>
        <v>3054.9360000000001</v>
      </c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/>
      <c r="AS40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</row>
    <row r="41" spans="1:146" ht="23" customHeight="1">
      <c r="A41" s="420"/>
      <c r="B41" s="130" t="str">
        <f>'NSW Apr 2023'!F35</f>
        <v>Covau</v>
      </c>
      <c r="C41" s="83" t="str">
        <f>'NSW Apr 2023'!G35</f>
        <v>Freedom</v>
      </c>
      <c r="D41" s="136">
        <f>365*'NSW Apr 2023'!H35/100</f>
        <v>590.40409090909088</v>
      </c>
      <c r="E41" s="264">
        <f>IF('NSW Apr 2023'!AQ35=3,0.5,IF('NSW Apr 2023'!AQ35=2,0.33,0))</f>
        <v>0.5</v>
      </c>
      <c r="F41" s="264">
        <f t="shared" si="3"/>
        <v>0.5</v>
      </c>
      <c r="G41" s="136">
        <f>IF('NSW Apr 2023'!K35="",($C$5*E41/'NSW Apr 2023'!AQ35*'NSW Apr 2023'!W35/100)*'NSW Apr 2023'!AQ35,IF($C$5*E41/'NSW Apr 2023'!AQ35&gt;='NSW Apr 2023'!L35,('NSW Apr 2023'!L35*'NSW Apr 2023'!W35/100)*'NSW Apr 2023'!AQ35,($C$5*E41/'NSW Apr 2023'!AQ35*'NSW Apr 2023'!W35/100)*'NSW Apr 2023'!AQ35))</f>
        <v>1377.2727272727273</v>
      </c>
      <c r="H41" s="136">
        <f>IF(AND('NSW Apr 2023'!L35&gt;0,'NSW Apr 2023'!M35&gt;0),IF($C$5*E41/'NSW Apr 2023'!AQ35&lt;'NSW Apr 2023'!L35,0,IF(($C$5*E41/'NSW Apr 2023'!AQ35-'NSW Apr 2023'!L35)&lt;=('NSW Apr 2023'!M35+'NSW Apr 2023'!L35),((($C$5*E41/'NSW Apr 2023'!AQ35-'NSW Apr 2023'!L35)*'NSW Apr 2023'!X35/100))*'NSW Apr 2023'!AQ35,((('NSW Apr 2023'!M35)*'NSW Apr 2023'!X35/100)*'NSW Apr 2023'!AQ35))),0)</f>
        <v>0</v>
      </c>
      <c r="I41" s="136">
        <f>IF(AND('NSW Apr 2023'!M35&gt;0,'NSW Apr 2023'!N35&gt;0),IF($C$5*E41/'NSW Apr 2023'!AQ35&lt;('NSW Apr 2023'!L35+'NSW Apr 2023'!M35),0,IF(($C$5*E41/'NSW Apr 2023'!AQ35-'NSW Apr 2023'!L35+'NSW Apr 2023'!M35)&lt;=('NSW Apr 2023'!L35+'NSW Apr 2023'!M35+'NSW Apr 2023'!N35),((($C$5*E41/'NSW Apr 2023'!AQ35-('NSW Apr 2023'!L35+'NSW Apr 2023'!M35))*'NSW Apr 2023'!Y35/100))*'NSW Apr 2023'!AQ35,('NSW Apr 2023'!N35*'NSW Apr 2023'!Y35/100)* 'NSW Apr 2023'!AQ35)),0)</f>
        <v>0</v>
      </c>
      <c r="J41" s="136">
        <f>IF(AND('NSW Apr 2023'!N35&gt;0,'NSW Apr 2023'!O35&gt;0),IF($C$5*E41/'NSW Apr 2023'!AQ35&lt;('NSW Apr 2023'!L35+'NSW Apr 2023'!M35+'NSW Apr 2023'!N35),0,IF(($C$5*E41/'NSW Apr 2023'!AQ35-'NSW Apr 2023'!L35+'NSW Apr 2023'!M35+'NSW Apr 2023'!N35)&lt;=('NSW Apr 2023'!L35+'NSW Apr 2023'!M35+'NSW Apr 2023'!N35+'NSW Apr 2023'!O35),(($C$5*E41/'NSW Apr 2023'!AQ35-('NSW Apr 2023'!L35+'NSW Apr 2023'!M35+'NSW Apr 2023'!N35))*'NSW Apr 2023'!Z35/100)*'NSW Apr 2023'!AQ35,('NSW Apr 2023'!O35*'NSW Apr 2023'!Z35/100)*'NSW Apr 2023'!AQ35)),0)</f>
        <v>0</v>
      </c>
      <c r="K41" s="136">
        <f>IF(AND('NSW Apr 2023'!O35&gt;0,'NSW Apr 2023'!P35&gt;0),IF($C$5*E41/'NSW Apr 2023'!AQ35&lt;('NSW Apr 2023'!L35+'NSW Apr 2023'!M35+'NSW Apr 2023'!N35+'NSW Apr 2023'!O35),0,IF(($C$5*E41/'NSW Apr 2023'!AQ35-'NSW Apr 2023'!L35+'NSW Apr 2023'!M35+'NSW Apr 2023'!N35+'NSW Apr 2023'!O35)&lt;=('NSW Apr 2023'!L35+'NSW Apr 2023'!M35+'NSW Apr 2023'!N35+'NSW Apr 2023'!O35+'NSW Apr 2023'!P35),(($C$5*E41/'NSW Apr 2023'!AQ35-('NSW Apr 2023'!L35+'NSW Apr 2023'!M35+'NSW Apr 2023'!N35+'NSW Apr 2023'!O35))*'NSW Apr 2023'!AA35/100)*'NSW Apr 2023'!AQ35,('NSW Apr 2023'!P35*'NSW Apr 2023'!AA35/100)*'NSW Apr 2023'!AQ35)),0)</f>
        <v>0</v>
      </c>
      <c r="L41" s="136">
        <f>IF(AND('NSW Apr 2023'!P35&gt;0,'NSW Apr 2023'!O35&gt;0),IF(($C$5*E41/'NSW Apr 2023'!AQ35&lt;SUM('NSW Apr 2023'!L35:P35)),(0),($C$5*E41/'NSW Apr 2023'!AQ35-SUM('NSW Apr 2023'!L35:P35))*'NSW Apr 2023'!AB35/100)* 'NSW Apr 2023'!AQ35,IF(AND('NSW Apr 2023'!O35&gt;0,'NSW Apr 2023'!P35=""),IF(($C$5*E41/'NSW Apr 2023'!AQ35&lt; SUM('NSW Apr 2023'!L35:O35)),(0),($C$5*E41/'NSW Apr 2023'!AQ35-SUM('NSW Apr 2023'!L35:O35))*'NSW Apr 2023'!AA35/100)* 'NSW Apr 2023'!AQ35,IF(AND('NSW Apr 2023'!N35&gt;0,'NSW Apr 2023'!O35=""),IF(($C$5*E41/'NSW Apr 2023'!AQ35&lt; SUM('NSW Apr 2023'!L35:N35)),(0),($C$5*E41/'NSW Apr 2023'!AQ35-SUM('NSW Apr 2023'!L35:N35))*'NSW Apr 2023'!Z35/100)* 'NSW Apr 2023'!AQ35,IF(AND('NSW Apr 2023'!M35&gt;0,'NSW Apr 2023'!N35=""),IF(($C$5*E41/'NSW Apr 2023'!AQ35&lt;'NSW Apr 2023'!M35+'NSW Apr 2023'!L35),(0),(($C$5*E41/'NSW Apr 2023'!AQ35-('NSW Apr 2023'!M35+'NSW Apr 2023'!L35))*'NSW Apr 2023'!Y35/100))*'NSW Apr 2023'!AQ35,IF(AND('NSW Apr 2023'!L35&gt;0,'NSW Apr 2023'!M35=""&gt;0),IF(($C$5*E41/'NSW Apr 2023'!AQ35&lt;'NSW Apr 2023'!L35),(0),($C$5*E41/'NSW Apr 2023'!AQ35-'NSW Apr 2023'!L35)*'NSW Apr 2023'!X35/100)*'NSW Apr 2023'!AQ35,0)))))</f>
        <v>0</v>
      </c>
      <c r="M41" s="136">
        <f>IF('NSW Apr 2023'!K35="",($C$5*F41/'NSW Apr 2023'!AR35*'NSW Apr 2023'!AC35/100)*'NSW Apr 2023'!AR35,IF($C$5*F41/'NSW Apr 2023'!AR35&gt;='NSW Apr 2023'!L35,('NSW Apr 2023'!L35*'NSW Apr 2023'!AC35/100)*'NSW Apr 2023'!AR35,($C$5*F41/'NSW Apr 2023'!AR35*'NSW Apr 2023'!AC35/100)*'NSW Apr 2023'!AR35))</f>
        <v>1377.2727272727273</v>
      </c>
      <c r="N41" s="136">
        <f>IF(AND('NSW Apr 2023'!L35&gt;0,'NSW Apr 2023'!M35&gt;0),IF($C$5*F41/'NSW Apr 2023'!AR35&lt;'NSW Apr 2023'!L35,0,IF(($C$5*F41/'NSW Apr 2023'!AR35-'NSW Apr 2023'!L35)&lt;=('NSW Apr 2023'!M35+'NSW Apr 2023'!L35),((($C$5*F41/'NSW Apr 2023'!AR35-'NSW Apr 2023'!L35)*'NSW Apr 2023'!AD35/100))*'NSW Apr 2023'!AR35,((('NSW Apr 2023'!M35)*'NSW Apr 2023'!AD35/100)*'NSW Apr 2023'!AR35))),0)</f>
        <v>0</v>
      </c>
      <c r="O41" s="136">
        <f>IF(AND('NSW Apr 2023'!M35&gt;0,'NSW Apr 2023'!N35&gt;0),IF($C$5*F41/'NSW Apr 2023'!AR35&lt;('NSW Apr 2023'!L35+'NSW Apr 2023'!M35),0,IF(($C$5*F41/'NSW Apr 2023'!AR35-'NSW Apr 2023'!L35+'NSW Apr 2023'!M35)&lt;=('NSW Apr 2023'!L35+'NSW Apr 2023'!M35+'NSW Apr 2023'!N35),((($C$5*F41/'NSW Apr 2023'!AR35-('NSW Apr 2023'!L35+'NSW Apr 2023'!M35))*'NSW Apr 2023'!AE35/100))*'NSW Apr 2023'!AR35,('NSW Apr 2023'!N35*'NSW Apr 2023'!AE35/100)*'NSW Apr 2023'!AR35)),0)</f>
        <v>0</v>
      </c>
      <c r="P41" s="136">
        <f>IF(AND('NSW Apr 2023'!N35&gt;0,'NSW Apr 2023'!O35&gt;0),IF($C$5*F41/'NSW Apr 2023'!AR35&lt;('NSW Apr 2023'!L35+'NSW Apr 2023'!M35+'NSW Apr 2023'!N35),0,IF(($C$5*F41/'NSW Apr 2023'!AR35-'NSW Apr 2023'!L35+'NSW Apr 2023'!M35+'NSW Apr 2023'!N35)&lt;=('NSW Apr 2023'!L35+'NSW Apr 2023'!M35+'NSW Apr 2023'!N35+'NSW Apr 2023'!O35),(($C$5*F41/'NSW Apr 2023'!AR35-('NSW Apr 2023'!L35+'NSW Apr 2023'!M35+'NSW Apr 2023'!N35))*'NSW Apr 2023'!AF35/100)*'NSW Apr 2023'!AR35,('NSW Apr 2023'!O35*'NSW Apr 2023'!AF35/100)*'NSW Apr 2023'!AR35)),0)</f>
        <v>0</v>
      </c>
      <c r="Q41" s="136">
        <f>IF(AND('NSW Apr 2023'!P35&gt;0,'NSW Apr 2023'!P35&gt;0),IF($C$5*F41/'NSW Apr 2023'!AR35&lt;('NSW Apr 2023'!L35+'NSW Apr 2023'!M35+'NSW Apr 2023'!N35+'NSW Apr 2023'!O35),0,IF(($C$5*F41/'NSW Apr 2023'!AR35-'NSW Apr 2023'!L35+'NSW Apr 2023'!M35+'NSW Apr 2023'!N35+'NSW Apr 2023'!O35)&lt;=('NSW Apr 2023'!L35+'NSW Apr 2023'!M35+'NSW Apr 2023'!N35+'NSW Apr 2023'!O35+'NSW Apr 2023'!P35),(($C$5*F41/'NSW Apr 2023'!AR35-('NSW Apr 2023'!L35+'NSW Apr 2023'!M35+'NSW Apr 2023'!N35+'NSW Apr 2023'!O35))*'NSW Apr 2023'!AG35/100)*'NSW Apr 2023'!AR35,('NSW Apr 2023'!P35*'NSW Apr 2023'!AG35/100)*'NSW Apr 2023'!AR35)),0)</f>
        <v>0</v>
      </c>
      <c r="R41" s="136">
        <f>IF(AND('NSW Apr 2023'!P35&gt;0,'NSW Apr 2023'!O35&gt;0),IF(($C$5*F41/'NSW Apr 2023'!AR35&lt;SUM('NSW Apr 2023'!L35:P35)),(0),($C$5*F41/'NSW Apr 2023'!AR35-SUM('NSW Apr 2023'!L35:P35))*'NSW Apr 2023'!AB35/100)* 'NSW Apr 2023'!AR35,IF(AND('NSW Apr 2023'!O35&gt;0,'NSW Apr 2023'!P35=""),IF(($C$5*F41/'NSW Apr 2023'!AR35&lt; SUM('NSW Apr 2023'!L35:O35)),(0),($C$5*F41/'NSW Apr 2023'!AR35-SUM('NSW Apr 2023'!L35:O35))*'NSW Apr 2023'!AG35/100)* 'NSW Apr 2023'!AR35,IF(AND('NSW Apr 2023'!N35&gt;0,'NSW Apr 2023'!O35=""),IF(($C$5*F41/'NSW Apr 2023'!AR35&lt; SUM('NSW Apr 2023'!L35:N35)),(0),($C$5*F41/'NSW Apr 2023'!AR35-SUM('NSW Apr 2023'!L35:N35))*'NSW Apr 2023'!AF35/100)* 'NSW Apr 2023'!AR35,IF(AND('NSW Apr 2023'!M35&gt;0,'NSW Apr 2023'!N35=""),IF(($C$5*F41/'NSW Apr 2023'!AR35&lt;'NSW Apr 2023'!M35+'NSW Apr 2023'!L35),(0),(($C$5*F41/'NSW Apr 2023'!AR35-('NSW Apr 2023'!M35+'NSW Apr 2023'!L35))*'NSW Apr 2023'!AE35/100))*'NSW Apr 2023'!AR35,IF(AND('NSW Apr 2023'!L35&gt;0,'NSW Apr 2023'!M35=""&gt;0),IF(($C$5*F41/'NSW Apr 2023'!AR35&lt;'NSW Apr 2023'!L35),(0),($C$5*F41/'NSW Apr 2023'!AR35-'NSW Apr 2023'!L35)*'NSW Apr 2023'!AD35/100)*'NSW Apr 2023'!AR35,0)))))</f>
        <v>0</v>
      </c>
      <c r="S41" s="234">
        <f t="shared" ref="S41:S43" si="25">SUM(G41:R41)</f>
        <v>2754.5454545454545</v>
      </c>
      <c r="T41" s="243">
        <f t="shared" si="5"/>
        <v>3344.9495454545454</v>
      </c>
      <c r="U41" s="132">
        <f t="shared" si="6"/>
        <v>3679.4445000000001</v>
      </c>
      <c r="V41" s="83">
        <f>'NSW Apr 2023'!AT35</f>
        <v>0</v>
      </c>
      <c r="W41" s="83">
        <f>'NSW Apr 2023'!AU35</f>
        <v>0</v>
      </c>
      <c r="X41" s="83">
        <f>'NSW Apr 2023'!AV35</f>
        <v>0</v>
      </c>
      <c r="Y41" s="83">
        <f>'NSW Apr 2023'!AW35</f>
        <v>0</v>
      </c>
      <c r="Z41" s="243" t="str">
        <f t="shared" si="7"/>
        <v>No discount</v>
      </c>
      <c r="AA41" s="243" t="str">
        <f t="shared" si="8"/>
        <v>Exclusive</v>
      </c>
      <c r="AB41" s="243">
        <f t="shared" si="0"/>
        <v>3344.9495454545454</v>
      </c>
      <c r="AC41" s="243">
        <f t="shared" si="1"/>
        <v>3344.9495454545454</v>
      </c>
      <c r="AD41" s="132">
        <f t="shared" si="22"/>
        <v>3679.4445000000001</v>
      </c>
      <c r="AE41" s="406">
        <f t="shared" si="22"/>
        <v>3679.4445000000001</v>
      </c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</row>
    <row r="42" spans="1:146" ht="23" customHeight="1">
      <c r="A42" s="420"/>
      <c r="B42" s="130" t="str">
        <f>'NSW Apr 2023'!F36</f>
        <v>Red Energy</v>
      </c>
      <c r="C42" s="83" t="str">
        <f>'NSW Apr 2023'!G36</f>
        <v xml:space="preserve">Business Saver </v>
      </c>
      <c r="D42" s="136">
        <f>365*'NSW Apr 2023'!H36/100</f>
        <v>525.53363636363633</v>
      </c>
      <c r="E42" s="264">
        <f>IF('NSW Apr 2023'!AQ36=3,0.5,IF('NSW Apr 2023'!AQ36=2,0.33,0))</f>
        <v>0.5</v>
      </c>
      <c r="F42" s="264">
        <f t="shared" si="3"/>
        <v>0.5</v>
      </c>
      <c r="G42" s="136">
        <f>IF('NSW Apr 2023'!K36="",($C$5*E42/'NSW Apr 2023'!AQ36*'NSW Apr 2023'!W36/100)*'NSW Apr 2023'!AQ36,IF($C$5*E42/'NSW Apr 2023'!AQ36&gt;='NSW Apr 2023'!L36,('NSW Apr 2023'!L36*'NSW Apr 2023'!W36/100)*'NSW Apr 2023'!AQ36,($C$5*E42/'NSW Apr 2023'!AQ36*'NSW Apr 2023'!W36/100)*'NSW Apr 2023'!AQ36))</f>
        <v>1063.6363636363637</v>
      </c>
      <c r="H42" s="136">
        <f>IF(AND('NSW Apr 2023'!L36&gt;0,'NSW Apr 2023'!M36&gt;0),IF($C$5*E42/'NSW Apr 2023'!AQ36&lt;'NSW Apr 2023'!L36,0,IF(($C$5*E42/'NSW Apr 2023'!AQ36-'NSW Apr 2023'!L36)&lt;=('NSW Apr 2023'!M36+'NSW Apr 2023'!L36),((($C$5*E42/'NSW Apr 2023'!AQ36-'NSW Apr 2023'!L36)*'NSW Apr 2023'!X36/100))*'NSW Apr 2023'!AQ36,((('NSW Apr 2023'!M36)*'NSW Apr 2023'!X36/100)*'NSW Apr 2023'!AQ36))),0)</f>
        <v>0</v>
      </c>
      <c r="I42" s="136">
        <f>IF(AND('NSW Apr 2023'!M36&gt;0,'NSW Apr 2023'!N36&gt;0),IF($C$5*E42/'NSW Apr 2023'!AQ36&lt;('NSW Apr 2023'!L36+'NSW Apr 2023'!M36),0,IF(($C$5*E42/'NSW Apr 2023'!AQ36-'NSW Apr 2023'!L36+'NSW Apr 2023'!M36)&lt;=('NSW Apr 2023'!L36+'NSW Apr 2023'!M36+'NSW Apr 2023'!N36),((($C$5*E42/'NSW Apr 2023'!AQ36-('NSW Apr 2023'!L36+'NSW Apr 2023'!M36))*'NSW Apr 2023'!Y36/100))*'NSW Apr 2023'!AQ36,('NSW Apr 2023'!N36*'NSW Apr 2023'!Y36/100)* 'NSW Apr 2023'!AQ36)),0)</f>
        <v>0</v>
      </c>
      <c r="J42" s="136">
        <f>IF(AND('NSW Apr 2023'!N36&gt;0,'NSW Apr 2023'!O36&gt;0),IF($C$5*E42/'NSW Apr 2023'!AQ36&lt;('NSW Apr 2023'!L36+'NSW Apr 2023'!M36+'NSW Apr 2023'!N36),0,IF(($C$5*E42/'NSW Apr 2023'!AQ36-'NSW Apr 2023'!L36+'NSW Apr 2023'!M36+'NSW Apr 2023'!N36)&lt;=('NSW Apr 2023'!L36+'NSW Apr 2023'!M36+'NSW Apr 2023'!N36+'NSW Apr 2023'!O36),(($C$5*E42/'NSW Apr 2023'!AQ36-('NSW Apr 2023'!L36+'NSW Apr 2023'!M36+'NSW Apr 2023'!N36))*'NSW Apr 2023'!Z36/100)*'NSW Apr 2023'!AQ36,('NSW Apr 2023'!O36*'NSW Apr 2023'!Z36/100)*'NSW Apr 2023'!AQ36)),0)</f>
        <v>0</v>
      </c>
      <c r="K42" s="136">
        <f>IF(AND('NSW Apr 2023'!O36&gt;0,'NSW Apr 2023'!P36&gt;0),IF($C$5*E42/'NSW Apr 2023'!AQ36&lt;('NSW Apr 2023'!L36+'NSW Apr 2023'!M36+'NSW Apr 2023'!N36+'NSW Apr 2023'!O36),0,IF(($C$5*E42/'NSW Apr 2023'!AQ36-'NSW Apr 2023'!L36+'NSW Apr 2023'!M36+'NSW Apr 2023'!N36+'NSW Apr 2023'!O36)&lt;=('NSW Apr 2023'!L36+'NSW Apr 2023'!M36+'NSW Apr 2023'!N36+'NSW Apr 2023'!O36+'NSW Apr 2023'!P36),(($C$5*E42/'NSW Apr 2023'!AQ36-('NSW Apr 2023'!L36+'NSW Apr 2023'!M36+'NSW Apr 2023'!N36+'NSW Apr 2023'!O36))*'NSW Apr 2023'!AA36/100)*'NSW Apr 2023'!AQ36,('NSW Apr 2023'!P36*'NSW Apr 2023'!AA36/100)*'NSW Apr 2023'!AQ36)),0)</f>
        <v>0</v>
      </c>
      <c r="L42" s="136">
        <f>IF(AND('NSW Apr 2023'!P36&gt;0,'NSW Apr 2023'!O36&gt;0),IF(($C$5*E42/'NSW Apr 2023'!AQ36&lt;SUM('NSW Apr 2023'!L36:P36)),(0),($C$5*E42/'NSW Apr 2023'!AQ36-SUM('NSW Apr 2023'!L36:P36))*'NSW Apr 2023'!AB36/100)* 'NSW Apr 2023'!AQ36,IF(AND('NSW Apr 2023'!O36&gt;0,'NSW Apr 2023'!P36=""),IF(($C$5*E42/'NSW Apr 2023'!AQ36&lt; SUM('NSW Apr 2023'!L36:O36)),(0),($C$5*E42/'NSW Apr 2023'!AQ36-SUM('NSW Apr 2023'!L36:O36))*'NSW Apr 2023'!AA36/100)* 'NSW Apr 2023'!AQ36,IF(AND('NSW Apr 2023'!N36&gt;0,'NSW Apr 2023'!O36=""),IF(($C$5*E42/'NSW Apr 2023'!AQ36&lt; SUM('NSW Apr 2023'!L36:N36)),(0),($C$5*E42/'NSW Apr 2023'!AQ36-SUM('NSW Apr 2023'!L36:N36))*'NSW Apr 2023'!Z36/100)* 'NSW Apr 2023'!AQ36,IF(AND('NSW Apr 2023'!M36&gt;0,'NSW Apr 2023'!N36=""),IF(($C$5*E42/'NSW Apr 2023'!AQ36&lt;'NSW Apr 2023'!M36+'NSW Apr 2023'!L36),(0),(($C$5*E42/'NSW Apr 2023'!AQ36-('NSW Apr 2023'!M36+'NSW Apr 2023'!L36))*'NSW Apr 2023'!Y36/100))*'NSW Apr 2023'!AQ36,IF(AND('NSW Apr 2023'!L36&gt;0,'NSW Apr 2023'!M36=""&gt;0),IF(($C$5*E42/'NSW Apr 2023'!AQ36&lt;'NSW Apr 2023'!L36),(0),($C$5*E42/'NSW Apr 2023'!AQ36-'NSW Apr 2023'!L36)*'NSW Apr 2023'!X36/100)*'NSW Apr 2023'!AQ36,0)))))</f>
        <v>0</v>
      </c>
      <c r="M42" s="136">
        <f>IF('NSW Apr 2023'!K36="",($C$5*F42/'NSW Apr 2023'!AR36*'NSW Apr 2023'!AC36/100)*'NSW Apr 2023'!AR36,IF($C$5*F42/'NSW Apr 2023'!AR36&gt;='NSW Apr 2023'!L36,('NSW Apr 2023'!L36*'NSW Apr 2023'!AC36/100)*'NSW Apr 2023'!AR36,($C$5*F42/'NSW Apr 2023'!AR36*'NSW Apr 2023'!AC36/100)*'NSW Apr 2023'!AR36))</f>
        <v>1063.6363636363637</v>
      </c>
      <c r="N42" s="136">
        <f>IF(AND('NSW Apr 2023'!L36&gt;0,'NSW Apr 2023'!M36&gt;0),IF($C$5*F42/'NSW Apr 2023'!AR36&lt;'NSW Apr 2023'!L36,0,IF(($C$5*F42/'NSW Apr 2023'!AR36-'NSW Apr 2023'!L36)&lt;=('NSW Apr 2023'!M36+'NSW Apr 2023'!L36),((($C$5*F42/'NSW Apr 2023'!AR36-'NSW Apr 2023'!L36)*'NSW Apr 2023'!AD36/100))*'NSW Apr 2023'!AR36,((('NSW Apr 2023'!M36)*'NSW Apr 2023'!AD36/100)*'NSW Apr 2023'!AR36))),0)</f>
        <v>0</v>
      </c>
      <c r="O42" s="136">
        <f>IF(AND('NSW Apr 2023'!M36&gt;0,'NSW Apr 2023'!N36&gt;0),IF($C$5*F42/'NSW Apr 2023'!AR36&lt;('NSW Apr 2023'!L36+'NSW Apr 2023'!M36),0,IF(($C$5*F42/'NSW Apr 2023'!AR36-'NSW Apr 2023'!L36+'NSW Apr 2023'!M36)&lt;=('NSW Apr 2023'!L36+'NSW Apr 2023'!M36+'NSW Apr 2023'!N36),((($C$5*F42/'NSW Apr 2023'!AR36-('NSW Apr 2023'!L36+'NSW Apr 2023'!M36))*'NSW Apr 2023'!AE36/100))*'NSW Apr 2023'!AR36,('NSW Apr 2023'!N36*'NSW Apr 2023'!AE36/100)*'NSW Apr 2023'!AR36)),0)</f>
        <v>0</v>
      </c>
      <c r="P42" s="136">
        <f>IF(AND('NSW Apr 2023'!N36&gt;0,'NSW Apr 2023'!O36&gt;0),IF($C$5*F42/'NSW Apr 2023'!AR36&lt;('NSW Apr 2023'!L36+'NSW Apr 2023'!M36+'NSW Apr 2023'!N36),0,IF(($C$5*F42/'NSW Apr 2023'!AR36-'NSW Apr 2023'!L36+'NSW Apr 2023'!M36+'NSW Apr 2023'!N36)&lt;=('NSW Apr 2023'!L36+'NSW Apr 2023'!M36+'NSW Apr 2023'!N36+'NSW Apr 2023'!O36),(($C$5*F42/'NSW Apr 2023'!AR36-('NSW Apr 2023'!L36+'NSW Apr 2023'!M36+'NSW Apr 2023'!N36))*'NSW Apr 2023'!AF36/100)*'NSW Apr 2023'!AR36,('NSW Apr 2023'!O36*'NSW Apr 2023'!AF36/100)*'NSW Apr 2023'!AR36)),0)</f>
        <v>0</v>
      </c>
      <c r="Q42" s="136">
        <f>IF(AND('NSW Apr 2023'!P36&gt;0,'NSW Apr 2023'!P36&gt;0),IF($C$5*F42/'NSW Apr 2023'!AR36&lt;('NSW Apr 2023'!L36+'NSW Apr 2023'!M36+'NSW Apr 2023'!N36+'NSW Apr 2023'!O36),0,IF(($C$5*F42/'NSW Apr 2023'!AR36-'NSW Apr 2023'!L36+'NSW Apr 2023'!M36+'NSW Apr 2023'!N36+'NSW Apr 2023'!O36)&lt;=('NSW Apr 2023'!L36+'NSW Apr 2023'!M36+'NSW Apr 2023'!N36+'NSW Apr 2023'!O36+'NSW Apr 2023'!P36),(($C$5*F42/'NSW Apr 2023'!AR36-('NSW Apr 2023'!L36+'NSW Apr 2023'!M36+'NSW Apr 2023'!N36+'NSW Apr 2023'!O36))*'NSW Apr 2023'!AG36/100)*'NSW Apr 2023'!AR36,('NSW Apr 2023'!P36*'NSW Apr 2023'!AG36/100)*'NSW Apr 2023'!AR36)),0)</f>
        <v>0</v>
      </c>
      <c r="R42" s="136">
        <f>IF(AND('NSW Apr 2023'!P36&gt;0,'NSW Apr 2023'!O36&gt;0),IF(($C$5*F42/'NSW Apr 2023'!AR36&lt;SUM('NSW Apr 2023'!L36:P36)),(0),($C$5*F42/'NSW Apr 2023'!AR36-SUM('NSW Apr 2023'!L36:P36))*'NSW Apr 2023'!AB36/100)* 'NSW Apr 2023'!AR36,IF(AND('NSW Apr 2023'!O36&gt;0,'NSW Apr 2023'!P36=""),IF(($C$5*F42/'NSW Apr 2023'!AR36&lt; SUM('NSW Apr 2023'!L36:O36)),(0),($C$5*F42/'NSW Apr 2023'!AR36-SUM('NSW Apr 2023'!L36:O36))*'NSW Apr 2023'!AG36/100)* 'NSW Apr 2023'!AR36,IF(AND('NSW Apr 2023'!N36&gt;0,'NSW Apr 2023'!O36=""),IF(($C$5*F42/'NSW Apr 2023'!AR36&lt; SUM('NSW Apr 2023'!L36:N36)),(0),($C$5*F42/'NSW Apr 2023'!AR36-SUM('NSW Apr 2023'!L36:N36))*'NSW Apr 2023'!AF36/100)* 'NSW Apr 2023'!AR36,IF(AND('NSW Apr 2023'!M36&gt;0,'NSW Apr 2023'!N36=""),IF(($C$5*F42/'NSW Apr 2023'!AR36&lt;'NSW Apr 2023'!M36+'NSW Apr 2023'!L36),(0),(($C$5*F42/'NSW Apr 2023'!AR36-('NSW Apr 2023'!M36+'NSW Apr 2023'!L36))*'NSW Apr 2023'!AE36/100))*'NSW Apr 2023'!AR36,IF(AND('NSW Apr 2023'!L36&gt;0,'NSW Apr 2023'!M36=""&gt;0),IF(($C$5*F42/'NSW Apr 2023'!AR36&lt;'NSW Apr 2023'!L36),(0),($C$5*F42/'NSW Apr 2023'!AR36-'NSW Apr 2023'!L36)*'NSW Apr 2023'!AD36/100)*'NSW Apr 2023'!AR36,0)))))</f>
        <v>0</v>
      </c>
      <c r="S42" s="234">
        <f t="shared" si="25"/>
        <v>2127.2727272727275</v>
      </c>
      <c r="T42" s="243">
        <f t="shared" si="5"/>
        <v>2652.806363636364</v>
      </c>
      <c r="U42" s="132">
        <f t="shared" si="6"/>
        <v>2918.0870000000009</v>
      </c>
      <c r="V42" s="83">
        <f>'NSW Apr 2023'!AT36</f>
        <v>0</v>
      </c>
      <c r="W42" s="83">
        <f>'NSW Apr 2023'!AU36</f>
        <v>0</v>
      </c>
      <c r="X42" s="83">
        <f>'NSW Apr 2023'!AV36</f>
        <v>0</v>
      </c>
      <c r="Y42" s="83">
        <f>'NSW Apr 2023'!AW36</f>
        <v>0</v>
      </c>
      <c r="Z42" s="243" t="str">
        <f t="shared" si="7"/>
        <v>No discount</v>
      </c>
      <c r="AA42" s="243" t="str">
        <f t="shared" si="8"/>
        <v>Inclusive</v>
      </c>
      <c r="AB42" s="243">
        <f t="shared" si="0"/>
        <v>2652.806363636364</v>
      </c>
      <c r="AC42" s="243">
        <f t="shared" si="1"/>
        <v>2652.806363636364</v>
      </c>
      <c r="AD42" s="132">
        <f t="shared" si="22"/>
        <v>2918.0870000000009</v>
      </c>
      <c r="AE42" s="406">
        <f t="shared" si="22"/>
        <v>2918.0870000000009</v>
      </c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</row>
    <row r="43" spans="1:146" ht="23" customHeight="1" thickBot="1">
      <c r="A43" s="421"/>
      <c r="B43" s="408" t="str">
        <f>'NSW Apr 2023'!F37</f>
        <v>AGL</v>
      </c>
      <c r="C43" s="169" t="str">
        <f>'NSW Apr 2023'!G37</f>
        <v>Business Value Saver</v>
      </c>
      <c r="D43" s="166">
        <f>365*'NSW Apr 2023'!H37/100</f>
        <v>443.90636363636361</v>
      </c>
      <c r="E43" s="409">
        <f>IF('NSW Apr 2023'!AQ37=3,0.5,IF('NSW Apr 2023'!AQ37=2,0.33,0))</f>
        <v>0.5</v>
      </c>
      <c r="F43" s="409">
        <f t="shared" si="3"/>
        <v>0.5</v>
      </c>
      <c r="G43" s="166">
        <f>IF('NSW Apr 2023'!K37="",($C$5*E43/'NSW Apr 2023'!AQ37*'NSW Apr 2023'!W37/100)*'NSW Apr 2023'!AQ37,IF($C$5*E43/'NSW Apr 2023'!AQ37&gt;='NSW Apr 2023'!L37,('NSW Apr 2023'!L37*'NSW Apr 2023'!W37/100)*'NSW Apr 2023'!AQ37,($C$5*E43/'NSW Apr 2023'!AQ37*'NSW Apr 2023'!W37/100)*'NSW Apr 2023'!AQ37))</f>
        <v>959.09090909090901</v>
      </c>
      <c r="H43" s="166">
        <f>IF(AND('NSW Apr 2023'!L37&gt;0,'NSW Apr 2023'!M37&gt;0),IF($C$5*E43/'NSW Apr 2023'!AQ37&lt;'NSW Apr 2023'!L37,0,IF(($C$5*E43/'NSW Apr 2023'!AQ37-'NSW Apr 2023'!L37)&lt;=('NSW Apr 2023'!M37+'NSW Apr 2023'!L37),((($C$5*E43/'NSW Apr 2023'!AQ37-'NSW Apr 2023'!L37)*'NSW Apr 2023'!X37/100))*'NSW Apr 2023'!AQ37,((('NSW Apr 2023'!M37)*'NSW Apr 2023'!X37/100)*'NSW Apr 2023'!AQ37))),0)</f>
        <v>0</v>
      </c>
      <c r="I43" s="166">
        <f>IF(AND('NSW Apr 2023'!M37&gt;0,'NSW Apr 2023'!N37&gt;0),IF($C$5*E43/'NSW Apr 2023'!AQ37&lt;('NSW Apr 2023'!L37+'NSW Apr 2023'!M37),0,IF(($C$5*E43/'NSW Apr 2023'!AQ37-'NSW Apr 2023'!L37+'NSW Apr 2023'!M37)&lt;=('NSW Apr 2023'!L37+'NSW Apr 2023'!M37+'NSW Apr 2023'!N37),((($C$5*E43/'NSW Apr 2023'!AQ37-('NSW Apr 2023'!L37+'NSW Apr 2023'!M37))*'NSW Apr 2023'!Y37/100))*'NSW Apr 2023'!AQ37,('NSW Apr 2023'!N37*'NSW Apr 2023'!Y37/100)* 'NSW Apr 2023'!AQ37)),0)</f>
        <v>0</v>
      </c>
      <c r="J43" s="166">
        <f>IF(AND('NSW Apr 2023'!N37&gt;0,'NSW Apr 2023'!O37&gt;0),IF($C$5*E43/'NSW Apr 2023'!AQ37&lt;('NSW Apr 2023'!L37+'NSW Apr 2023'!M37+'NSW Apr 2023'!N37),0,IF(($C$5*E43/'NSW Apr 2023'!AQ37-'NSW Apr 2023'!L37+'NSW Apr 2023'!M37+'NSW Apr 2023'!N37)&lt;=('NSW Apr 2023'!L37+'NSW Apr 2023'!M37+'NSW Apr 2023'!N37+'NSW Apr 2023'!O37),(($C$5*E43/'NSW Apr 2023'!AQ37-('NSW Apr 2023'!L37+'NSW Apr 2023'!M37+'NSW Apr 2023'!N37))*'NSW Apr 2023'!Z37/100)*'NSW Apr 2023'!AQ37,('NSW Apr 2023'!O37*'NSW Apr 2023'!Z37/100)*'NSW Apr 2023'!AQ37)),0)</f>
        <v>0</v>
      </c>
      <c r="K43" s="166">
        <f>IF(AND('NSW Apr 2023'!O37&gt;0,'NSW Apr 2023'!P37&gt;0),IF($C$5*E43/'NSW Apr 2023'!AQ37&lt;('NSW Apr 2023'!L37+'NSW Apr 2023'!M37+'NSW Apr 2023'!N37+'NSW Apr 2023'!O37),0,IF(($C$5*E43/'NSW Apr 2023'!AQ37-'NSW Apr 2023'!L37+'NSW Apr 2023'!M37+'NSW Apr 2023'!N37+'NSW Apr 2023'!O37)&lt;=('NSW Apr 2023'!L37+'NSW Apr 2023'!M37+'NSW Apr 2023'!N37+'NSW Apr 2023'!O37+'NSW Apr 2023'!P37),(($C$5*E43/'NSW Apr 2023'!AQ37-('NSW Apr 2023'!L37+'NSW Apr 2023'!M37+'NSW Apr 2023'!N37+'NSW Apr 2023'!O37))*'NSW Apr 2023'!AA37/100)*'NSW Apr 2023'!AQ37,('NSW Apr 2023'!P37*'NSW Apr 2023'!AA37/100)*'NSW Apr 2023'!AQ37)),0)</f>
        <v>0</v>
      </c>
      <c r="L43" s="166">
        <f>IF(AND('NSW Apr 2023'!P37&gt;0,'NSW Apr 2023'!O37&gt;0),IF(($C$5*E43/'NSW Apr 2023'!AQ37&lt;SUM('NSW Apr 2023'!L37:P37)),(0),($C$5*E43/'NSW Apr 2023'!AQ37-SUM('NSW Apr 2023'!L37:P37))*'NSW Apr 2023'!AB37/100)* 'NSW Apr 2023'!AQ37,IF(AND('NSW Apr 2023'!O37&gt;0,'NSW Apr 2023'!P37=""),IF(($C$5*E43/'NSW Apr 2023'!AQ37&lt; SUM('NSW Apr 2023'!L37:O37)),(0),($C$5*E43/'NSW Apr 2023'!AQ37-SUM('NSW Apr 2023'!L37:O37))*'NSW Apr 2023'!AA37/100)* 'NSW Apr 2023'!AQ37,IF(AND('NSW Apr 2023'!N37&gt;0,'NSW Apr 2023'!O37=""),IF(($C$5*E43/'NSW Apr 2023'!AQ37&lt; SUM('NSW Apr 2023'!L37:N37)),(0),($C$5*E43/'NSW Apr 2023'!AQ37-SUM('NSW Apr 2023'!L37:N37))*'NSW Apr 2023'!Z37/100)* 'NSW Apr 2023'!AQ37,IF(AND('NSW Apr 2023'!M37&gt;0,'NSW Apr 2023'!N37=""),IF(($C$5*E43/'NSW Apr 2023'!AQ37&lt;'NSW Apr 2023'!M37+'NSW Apr 2023'!L37),(0),(($C$5*E43/'NSW Apr 2023'!AQ37-('NSW Apr 2023'!M37+'NSW Apr 2023'!L37))*'NSW Apr 2023'!Y37/100))*'NSW Apr 2023'!AQ37,IF(AND('NSW Apr 2023'!L37&gt;0,'NSW Apr 2023'!M37=""&gt;0),IF(($C$5*E43/'NSW Apr 2023'!AQ37&lt;'NSW Apr 2023'!L37),(0),($C$5*E43/'NSW Apr 2023'!AQ37-'NSW Apr 2023'!L37)*'NSW Apr 2023'!X37/100)*'NSW Apr 2023'!AQ37,0)))))</f>
        <v>0</v>
      </c>
      <c r="M43" s="166">
        <f>IF('NSW Apr 2023'!K37="",($C$5*F43/'NSW Apr 2023'!AR37*'NSW Apr 2023'!AC37/100)*'NSW Apr 2023'!AR37,IF($C$5*F43/'NSW Apr 2023'!AR37&gt;='NSW Apr 2023'!L37,('NSW Apr 2023'!L37*'NSW Apr 2023'!AC37/100)*'NSW Apr 2023'!AR37,($C$5*F43/'NSW Apr 2023'!AR37*'NSW Apr 2023'!AC37/100)*'NSW Apr 2023'!AR37))</f>
        <v>959.09090909090901</v>
      </c>
      <c r="N43" s="166">
        <f>IF(AND('NSW Apr 2023'!L37&gt;0,'NSW Apr 2023'!M37&gt;0),IF($C$5*F43/'NSW Apr 2023'!AR37&lt;'NSW Apr 2023'!L37,0,IF(($C$5*F43/'NSW Apr 2023'!AR37-'NSW Apr 2023'!L37)&lt;=('NSW Apr 2023'!M37+'NSW Apr 2023'!L37),((($C$5*F43/'NSW Apr 2023'!AR37-'NSW Apr 2023'!L37)*'NSW Apr 2023'!AD37/100))*'NSW Apr 2023'!AR37,((('NSW Apr 2023'!M37)*'NSW Apr 2023'!AD37/100)*'NSW Apr 2023'!AR37))),0)</f>
        <v>0</v>
      </c>
      <c r="O43" s="166">
        <f>IF(AND('NSW Apr 2023'!M37&gt;0,'NSW Apr 2023'!N37&gt;0),IF($C$5*F43/'NSW Apr 2023'!AR37&lt;('NSW Apr 2023'!L37+'NSW Apr 2023'!M37),0,IF(($C$5*F43/'NSW Apr 2023'!AR37-'NSW Apr 2023'!L37+'NSW Apr 2023'!M37)&lt;=('NSW Apr 2023'!L37+'NSW Apr 2023'!M37+'NSW Apr 2023'!N37),((($C$5*F43/'NSW Apr 2023'!AR37-('NSW Apr 2023'!L37+'NSW Apr 2023'!M37))*'NSW Apr 2023'!AE37/100))*'NSW Apr 2023'!AR37,('NSW Apr 2023'!N37*'NSW Apr 2023'!AE37/100)*'NSW Apr 2023'!AR37)),0)</f>
        <v>0</v>
      </c>
      <c r="P43" s="166">
        <f>IF(AND('NSW Apr 2023'!N37&gt;0,'NSW Apr 2023'!O37&gt;0),IF($C$5*F43/'NSW Apr 2023'!AR37&lt;('NSW Apr 2023'!L37+'NSW Apr 2023'!M37+'NSW Apr 2023'!N37),0,IF(($C$5*F43/'NSW Apr 2023'!AR37-'NSW Apr 2023'!L37+'NSW Apr 2023'!M37+'NSW Apr 2023'!N37)&lt;=('NSW Apr 2023'!L37+'NSW Apr 2023'!M37+'NSW Apr 2023'!N37+'NSW Apr 2023'!O37),(($C$5*F43/'NSW Apr 2023'!AR37-('NSW Apr 2023'!L37+'NSW Apr 2023'!M37+'NSW Apr 2023'!N37))*'NSW Apr 2023'!AF37/100)*'NSW Apr 2023'!AR37,('NSW Apr 2023'!O37*'NSW Apr 2023'!AF37/100)*'NSW Apr 2023'!AR37)),0)</f>
        <v>0</v>
      </c>
      <c r="Q43" s="166">
        <f>IF(AND('NSW Apr 2023'!P37&gt;0,'NSW Apr 2023'!P37&gt;0),IF($C$5*F43/'NSW Apr 2023'!AR37&lt;('NSW Apr 2023'!L37+'NSW Apr 2023'!M37+'NSW Apr 2023'!N37+'NSW Apr 2023'!O37),0,IF(($C$5*F43/'NSW Apr 2023'!AR37-'NSW Apr 2023'!L37+'NSW Apr 2023'!M37+'NSW Apr 2023'!N37+'NSW Apr 2023'!O37)&lt;=('NSW Apr 2023'!L37+'NSW Apr 2023'!M37+'NSW Apr 2023'!N37+'NSW Apr 2023'!O37+'NSW Apr 2023'!P37),(($C$5*F43/'NSW Apr 2023'!AR37-('NSW Apr 2023'!L37+'NSW Apr 2023'!M37+'NSW Apr 2023'!N37+'NSW Apr 2023'!O37))*'NSW Apr 2023'!AG37/100)*'NSW Apr 2023'!AR37,('NSW Apr 2023'!P37*'NSW Apr 2023'!AG37/100)*'NSW Apr 2023'!AR37)),0)</f>
        <v>0</v>
      </c>
      <c r="R43" s="166">
        <f>IF(AND('NSW Apr 2023'!P37&gt;0,'NSW Apr 2023'!O37&gt;0),IF(($C$5*F43/'NSW Apr 2023'!AR37&lt;SUM('NSW Apr 2023'!L37:P37)),(0),($C$5*F43/'NSW Apr 2023'!AR37-SUM('NSW Apr 2023'!L37:P37))*'NSW Apr 2023'!AB37/100)* 'NSW Apr 2023'!AR37,IF(AND('NSW Apr 2023'!O37&gt;0,'NSW Apr 2023'!P37=""),IF(($C$5*F43/'NSW Apr 2023'!AR37&lt; SUM('NSW Apr 2023'!L37:O37)),(0),($C$5*F43/'NSW Apr 2023'!AR37-SUM('NSW Apr 2023'!L37:O37))*'NSW Apr 2023'!AG37/100)* 'NSW Apr 2023'!AR37,IF(AND('NSW Apr 2023'!N37&gt;0,'NSW Apr 2023'!O37=""),IF(($C$5*F43/'NSW Apr 2023'!AR37&lt; SUM('NSW Apr 2023'!L37:N37)),(0),($C$5*F43/'NSW Apr 2023'!AR37-SUM('NSW Apr 2023'!L37:N37))*'NSW Apr 2023'!AF37/100)* 'NSW Apr 2023'!AR37,IF(AND('NSW Apr 2023'!M37&gt;0,'NSW Apr 2023'!N37=""),IF(($C$5*F43/'NSW Apr 2023'!AR37&lt;'NSW Apr 2023'!M37+'NSW Apr 2023'!L37),(0),(($C$5*F43/'NSW Apr 2023'!AR37-('NSW Apr 2023'!M37+'NSW Apr 2023'!L37))*'NSW Apr 2023'!AE37/100))*'NSW Apr 2023'!AR37,IF(AND('NSW Apr 2023'!L37&gt;0,'NSW Apr 2023'!M37=""&gt;0),IF(($C$5*F43/'NSW Apr 2023'!AR37&lt;'NSW Apr 2023'!L37),(0),($C$5*F43/'NSW Apr 2023'!AR37-'NSW Apr 2023'!L37)*'NSW Apr 2023'!AD37/100)*'NSW Apr 2023'!AR37,0)))))</f>
        <v>0</v>
      </c>
      <c r="S43" s="272">
        <f t="shared" si="25"/>
        <v>1918.181818181818</v>
      </c>
      <c r="T43" s="271">
        <f t="shared" si="5"/>
        <v>2362.0881818181815</v>
      </c>
      <c r="U43" s="170">
        <f t="shared" si="6"/>
        <v>2598.297</v>
      </c>
      <c r="V43" s="169">
        <f>'NSW Apr 2023'!AT37</f>
        <v>0</v>
      </c>
      <c r="W43" s="169">
        <f>'NSW Apr 2023'!AU37</f>
        <v>0</v>
      </c>
      <c r="X43" s="169">
        <f>'NSW Apr 2023'!AV37</f>
        <v>0</v>
      </c>
      <c r="Y43" s="169">
        <f>'NSW Apr 2023'!AW37</f>
        <v>0</v>
      </c>
      <c r="Z43" s="271" t="str">
        <f t="shared" si="7"/>
        <v>No discount</v>
      </c>
      <c r="AA43" s="271" t="str">
        <f t="shared" si="8"/>
        <v>Exclusive</v>
      </c>
      <c r="AB43" s="271">
        <f t="shared" si="0"/>
        <v>2362.0881818181815</v>
      </c>
      <c r="AC43" s="271">
        <f t="shared" si="1"/>
        <v>2362.0881818181815</v>
      </c>
      <c r="AD43" s="170">
        <f t="shared" si="22"/>
        <v>2598.297</v>
      </c>
      <c r="AE43" s="410">
        <f t="shared" si="22"/>
        <v>2598.297</v>
      </c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</row>
    <row r="44" spans="1:146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</row>
    <row r="45" spans="1:146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</row>
    <row r="46" spans="1:146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</row>
    <row r="47" spans="1:146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</row>
    <row r="48" spans="1:146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</row>
    <row r="49" spans="1:43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</row>
    <row r="50" spans="1:43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</row>
    <row r="51" spans="1:43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</row>
    <row r="52" spans="1:43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</row>
    <row r="53" spans="1:43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</row>
    <row r="54" spans="1:43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</row>
    <row r="55" spans="1:43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</row>
    <row r="56" spans="1:43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</row>
    <row r="57" spans="1:43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</row>
    <row r="58" spans="1:43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</row>
    <row r="59" spans="1:43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</row>
    <row r="60" spans="1:43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</row>
    <row r="61" spans="1:43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</row>
    <row r="62" spans="1:43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</row>
    <row r="63" spans="1:43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</row>
    <row r="64" spans="1:43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</row>
    <row r="65" spans="1:43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</row>
    <row r="66" spans="1:43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</row>
    <row r="67" spans="1:43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</row>
    <row r="68" spans="1:43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</row>
    <row r="69" spans="1:43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</row>
    <row r="70" spans="1:43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</row>
    <row r="71" spans="1:43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</row>
    <row r="72" spans="1:43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</row>
  </sheetData>
  <sheetProtection algorithmName="SHA-512" hashValue="SaRk2VnwJBhPvsoB4e9oLmNJGjTlPcmZ1APCj6shQmF9rRbShRJaHLYDXd5KQ29TYX3ToMF++7ch+7cdvV/5Pw==" saltValue="5WFakmixKTgkFMJgxaVWvA==" spinCount="100000" sheet="1" objects="1" scenarios="1"/>
  <mergeCells count="9">
    <mergeCell ref="A34:A37"/>
    <mergeCell ref="A38:A39"/>
    <mergeCell ref="A40:A43"/>
    <mergeCell ref="A8:A15"/>
    <mergeCell ref="A22:A24"/>
    <mergeCell ref="A25:A28"/>
    <mergeCell ref="A29:A30"/>
    <mergeCell ref="A31:A33"/>
    <mergeCell ref="A16:A19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3"/>
  <sheetViews>
    <sheetView zoomScale="120" zoomScaleNormal="120" zoomScalePageLayoutView="120" workbookViewId="0">
      <selection activeCell="E37" sqref="E37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84</v>
      </c>
      <c r="AO1" s="14" t="s">
        <v>164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0"/>
      <c r="B2" s="19">
        <v>41381</v>
      </c>
      <c r="C2" s="31" t="s">
        <v>179</v>
      </c>
      <c r="D2" s="32" t="s">
        <v>133</v>
      </c>
      <c r="E2" s="19">
        <v>41171</v>
      </c>
      <c r="F2" s="31" t="s">
        <v>48</v>
      </c>
      <c r="G2" s="32" t="s">
        <v>35</v>
      </c>
      <c r="H2" s="32">
        <v>64.459999999999994</v>
      </c>
      <c r="I2" s="33" t="s">
        <v>188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3.7120000000000002</v>
      </c>
      <c r="P2" s="32">
        <v>2.5310000000000001</v>
      </c>
      <c r="Q2" s="32">
        <v>2.343</v>
      </c>
      <c r="R2" s="32">
        <v>2.3109999999999999</v>
      </c>
      <c r="S2" s="32">
        <v>2.1859999999999999</v>
      </c>
      <c r="T2" s="32">
        <v>1.7989999999999999</v>
      </c>
      <c r="U2" s="32">
        <v>3.7120000000000002</v>
      </c>
      <c r="V2" s="32">
        <v>2.5310000000000001</v>
      </c>
      <c r="W2" s="32">
        <v>2.343</v>
      </c>
      <c r="X2" s="32">
        <v>2.3109999999999999</v>
      </c>
      <c r="Y2" s="32">
        <v>2.1859999999999999</v>
      </c>
      <c r="Z2" s="32">
        <v>1.7989999999999999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41381</v>
      </c>
      <c r="C3" s="31" t="s">
        <v>179</v>
      </c>
      <c r="D3" s="32" t="s">
        <v>133</v>
      </c>
      <c r="E3" s="19">
        <v>41171</v>
      </c>
      <c r="F3" s="31" t="s">
        <v>48</v>
      </c>
      <c r="G3" s="32" t="s">
        <v>135</v>
      </c>
      <c r="H3" s="32">
        <v>64.459999999999994</v>
      </c>
      <c r="I3" s="33" t="s">
        <v>188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3.7120000000000002</v>
      </c>
      <c r="P3" s="32">
        <v>2.5310000000000001</v>
      </c>
      <c r="Q3" s="32">
        <v>2.343</v>
      </c>
      <c r="R3" s="32">
        <v>2.3109999999999999</v>
      </c>
      <c r="S3" s="32">
        <v>2.1859999999999999</v>
      </c>
      <c r="T3" s="32">
        <v>1.7989999999999999</v>
      </c>
      <c r="U3" s="32">
        <v>3.7120000000000002</v>
      </c>
      <c r="V3" s="32">
        <v>2.5310000000000001</v>
      </c>
      <c r="W3" s="32">
        <v>2.343</v>
      </c>
      <c r="X3" s="32">
        <v>2.3109999999999999</v>
      </c>
      <c r="Y3" s="32">
        <v>2.1859999999999999</v>
      </c>
      <c r="Z3" s="32">
        <v>1.7989999999999999</v>
      </c>
      <c r="AA3" s="32"/>
      <c r="AB3" s="32"/>
      <c r="AC3" s="32"/>
      <c r="AD3" s="32"/>
      <c r="AE3" s="32"/>
      <c r="AF3" s="32"/>
      <c r="AG3" s="20" t="s">
        <v>184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184</v>
      </c>
      <c r="AY3" s="20">
        <v>12</v>
      </c>
      <c r="AZ3" s="20" t="s">
        <v>184</v>
      </c>
      <c r="BA3" s="31"/>
      <c r="BB3" s="32"/>
      <c r="BC3" s="20"/>
      <c r="BD3" s="20" t="s">
        <v>9</v>
      </c>
      <c r="BE3" s="31"/>
    </row>
    <row r="4" spans="1:57">
      <c r="A4" s="32">
        <v>5</v>
      </c>
      <c r="B4" s="19">
        <v>41381</v>
      </c>
      <c r="C4" s="31" t="s">
        <v>179</v>
      </c>
      <c r="D4" s="32" t="s">
        <v>133</v>
      </c>
      <c r="E4" s="19">
        <v>41283</v>
      </c>
      <c r="F4" s="31" t="s">
        <v>146</v>
      </c>
      <c r="G4" s="32" t="s">
        <v>14</v>
      </c>
      <c r="H4" s="32">
        <v>65.989999999999995</v>
      </c>
      <c r="I4" s="33" t="s">
        <v>188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4.04</v>
      </c>
      <c r="P4" s="32">
        <v>2.68</v>
      </c>
      <c r="Q4" s="32">
        <v>2.61</v>
      </c>
      <c r="R4" s="32">
        <v>2.58</v>
      </c>
      <c r="S4" s="32">
        <v>2.42</v>
      </c>
      <c r="T4" s="32">
        <v>1.89</v>
      </c>
      <c r="U4" s="32">
        <v>4.04</v>
      </c>
      <c r="V4" s="32">
        <v>2.68</v>
      </c>
      <c r="W4" s="32">
        <v>2.61</v>
      </c>
      <c r="X4" s="32">
        <v>2.58</v>
      </c>
      <c r="Y4" s="32">
        <v>2.42</v>
      </c>
      <c r="Z4" s="32">
        <v>1.89</v>
      </c>
      <c r="AA4" s="32"/>
      <c r="AB4" s="32"/>
      <c r="AC4" s="32"/>
      <c r="AD4" s="32"/>
      <c r="AE4" s="32"/>
      <c r="AF4" s="32"/>
      <c r="AG4" s="20" t="s">
        <v>184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18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184</v>
      </c>
      <c r="BA4" s="31"/>
      <c r="BB4" s="32"/>
      <c r="BC4" s="20"/>
      <c r="BD4" s="20" t="s">
        <v>15</v>
      </c>
      <c r="BE4" s="31"/>
    </row>
    <row r="5" spans="1:57">
      <c r="A5" s="32">
        <v>6</v>
      </c>
      <c r="B5" s="19">
        <v>41381</v>
      </c>
      <c r="C5" s="31" t="s">
        <v>179</v>
      </c>
      <c r="D5" s="32" t="s">
        <v>133</v>
      </c>
      <c r="E5" s="19">
        <v>41341</v>
      </c>
      <c r="F5" s="31" t="s">
        <v>186</v>
      </c>
      <c r="G5" s="32" t="s">
        <v>85</v>
      </c>
      <c r="H5" s="32">
        <v>64.400000000000006</v>
      </c>
      <c r="I5" s="33" t="s">
        <v>188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3.74</v>
      </c>
      <c r="P5" s="32">
        <v>2.5499999999999998</v>
      </c>
      <c r="Q5" s="32">
        <v>2.395</v>
      </c>
      <c r="R5" s="32">
        <v>2.3530000000000002</v>
      </c>
      <c r="S5" s="32">
        <v>2.1909999999999998</v>
      </c>
      <c r="T5" s="32">
        <v>1.8049999999999999</v>
      </c>
      <c r="U5" s="32">
        <v>3.74</v>
      </c>
      <c r="V5" s="32">
        <v>2.5499999999999998</v>
      </c>
      <c r="W5" s="32">
        <v>2.395</v>
      </c>
      <c r="X5" s="32">
        <v>2.3530000000000002</v>
      </c>
      <c r="Y5" s="32">
        <v>2.1909999999999998</v>
      </c>
      <c r="Z5" s="32">
        <v>1.8049999999999999</v>
      </c>
      <c r="AA5" s="32"/>
      <c r="AB5" s="32"/>
      <c r="AC5" s="32"/>
      <c r="AD5" s="32"/>
      <c r="AE5" s="32"/>
      <c r="AF5" s="32"/>
      <c r="AG5" s="20" t="s">
        <v>184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187</v>
      </c>
      <c r="AY5" s="20">
        <v>24</v>
      </c>
      <c r="AZ5" s="20" t="s">
        <v>184</v>
      </c>
      <c r="BA5" s="31"/>
      <c r="BB5" s="32"/>
      <c r="BC5" s="20"/>
      <c r="BD5" s="20" t="s">
        <v>185</v>
      </c>
      <c r="BE5" s="31"/>
    </row>
    <row r="6" spans="1:57">
      <c r="A6" s="32">
        <v>11</v>
      </c>
      <c r="B6" s="19">
        <v>41381</v>
      </c>
      <c r="C6" s="31" t="s">
        <v>190</v>
      </c>
      <c r="D6" s="32" t="s">
        <v>133</v>
      </c>
      <c r="E6" s="19">
        <v>41198</v>
      </c>
      <c r="F6" s="31" t="s">
        <v>94</v>
      </c>
      <c r="G6" s="32" t="s">
        <v>8</v>
      </c>
      <c r="H6" s="32">
        <v>64.459999999999994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3.7120000000000002</v>
      </c>
      <c r="P6" s="32">
        <v>2.5310000000000001</v>
      </c>
      <c r="Q6" s="32">
        <v>2.343</v>
      </c>
      <c r="R6" s="32">
        <v>2.3109999999999999</v>
      </c>
      <c r="S6" s="32">
        <v>2.1859999999999999</v>
      </c>
      <c r="T6" s="32">
        <v>1.7989999999999999</v>
      </c>
      <c r="U6" s="32">
        <v>3.7120000000000002</v>
      </c>
      <c r="V6" s="32">
        <v>2.5310000000000001</v>
      </c>
      <c r="W6" s="32">
        <v>2.343</v>
      </c>
      <c r="X6" s="32">
        <v>2.3109999999999999</v>
      </c>
      <c r="Y6" s="32">
        <v>2.1859999999999999</v>
      </c>
      <c r="Z6" s="32">
        <v>1.7989999999999999</v>
      </c>
      <c r="AA6" s="32"/>
      <c r="AB6" s="32"/>
      <c r="AC6" s="32"/>
      <c r="AD6" s="32"/>
      <c r="AE6" s="32"/>
      <c r="AF6" s="32"/>
      <c r="AG6" s="20" t="s">
        <v>184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187</v>
      </c>
      <c r="AY6" s="20">
        <v>12</v>
      </c>
      <c r="AZ6" s="20" t="s">
        <v>184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41381</v>
      </c>
      <c r="C7" s="31" t="s">
        <v>179</v>
      </c>
      <c r="D7" s="32" t="s">
        <v>133</v>
      </c>
      <c r="E7" s="19">
        <v>41354</v>
      </c>
      <c r="F7" s="31" t="s">
        <v>144</v>
      </c>
      <c r="G7" s="32" t="s">
        <v>7</v>
      </c>
      <c r="H7" s="32">
        <v>64.459999999999994</v>
      </c>
      <c r="I7" s="33" t="s">
        <v>188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3.71</v>
      </c>
      <c r="P7" s="32">
        <v>2.5299999999999998</v>
      </c>
      <c r="Q7" s="32">
        <v>2.34</v>
      </c>
      <c r="R7" s="32">
        <v>2.31</v>
      </c>
      <c r="S7" s="32">
        <v>2.1800000000000002</v>
      </c>
      <c r="T7" s="32">
        <v>1.79</v>
      </c>
      <c r="U7" s="32">
        <v>3.71</v>
      </c>
      <c r="V7" s="32">
        <v>2.5299999999999998</v>
      </c>
      <c r="W7" s="32">
        <v>2.34</v>
      </c>
      <c r="X7" s="32">
        <v>2.31</v>
      </c>
      <c r="Y7" s="32">
        <v>2.1800000000000002</v>
      </c>
      <c r="Z7" s="32">
        <v>1.79</v>
      </c>
      <c r="AA7" s="32"/>
      <c r="AB7" s="32"/>
      <c r="AC7" s="32"/>
      <c r="AD7" s="32"/>
      <c r="AE7" s="32"/>
      <c r="AF7" s="32"/>
      <c r="AG7" s="20" t="s">
        <v>184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184</v>
      </c>
      <c r="AY7" s="20"/>
      <c r="AZ7" s="20" t="s">
        <v>184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41381</v>
      </c>
      <c r="C8" s="31" t="s">
        <v>179</v>
      </c>
      <c r="D8" s="32" t="s">
        <v>45</v>
      </c>
      <c r="E8" s="19">
        <v>41090</v>
      </c>
      <c r="F8" s="31" t="s">
        <v>47</v>
      </c>
      <c r="G8" s="32" t="s">
        <v>35</v>
      </c>
      <c r="H8" s="32">
        <v>87.25</v>
      </c>
      <c r="I8" s="33" t="s">
        <v>188</v>
      </c>
      <c r="J8" s="34">
        <v>4920</v>
      </c>
      <c r="K8" s="34">
        <v>192300</v>
      </c>
      <c r="L8" s="34">
        <v>192300</v>
      </c>
      <c r="M8" s="34">
        <v>192300</v>
      </c>
      <c r="N8" s="34">
        <v>192300</v>
      </c>
      <c r="O8" s="32">
        <v>2.1360000000000001</v>
      </c>
      <c r="P8" s="32">
        <v>1.95</v>
      </c>
      <c r="Q8" s="67">
        <v>0</v>
      </c>
      <c r="R8" s="67">
        <v>0</v>
      </c>
      <c r="S8" s="67">
        <v>0</v>
      </c>
      <c r="T8" s="67">
        <v>1.921</v>
      </c>
      <c r="U8" s="67">
        <v>2.1360000000000001</v>
      </c>
      <c r="V8" s="67">
        <v>1.95</v>
      </c>
      <c r="W8" s="67">
        <v>0</v>
      </c>
      <c r="X8" s="67">
        <v>0</v>
      </c>
      <c r="Y8" s="67">
        <v>0</v>
      </c>
      <c r="Z8" s="67">
        <v>1.921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41381</v>
      </c>
      <c r="C9" s="31" t="s">
        <v>179</v>
      </c>
      <c r="D9" s="32" t="s">
        <v>45</v>
      </c>
      <c r="E9" s="19">
        <v>41136</v>
      </c>
      <c r="F9" s="31" t="s">
        <v>47</v>
      </c>
      <c r="G9" s="32" t="s">
        <v>37</v>
      </c>
      <c r="H9" s="32">
        <v>87.25</v>
      </c>
      <c r="I9" s="33" t="s">
        <v>188</v>
      </c>
      <c r="J9" s="34">
        <v>4920</v>
      </c>
      <c r="K9" s="34">
        <v>192300</v>
      </c>
      <c r="L9" s="34">
        <v>192300</v>
      </c>
      <c r="M9" s="34">
        <v>192300</v>
      </c>
      <c r="N9" s="34">
        <v>192300</v>
      </c>
      <c r="O9" s="32">
        <v>2.1360000000000001</v>
      </c>
      <c r="P9" s="32">
        <v>1.95</v>
      </c>
      <c r="Q9" s="67">
        <v>0</v>
      </c>
      <c r="R9" s="67">
        <v>0</v>
      </c>
      <c r="S9" s="67">
        <v>0</v>
      </c>
      <c r="T9" s="67">
        <v>1.921</v>
      </c>
      <c r="U9" s="67">
        <v>2.1360000000000001</v>
      </c>
      <c r="V9" s="67">
        <v>1.95</v>
      </c>
      <c r="W9" s="67">
        <v>0</v>
      </c>
      <c r="X9" s="67">
        <v>0</v>
      </c>
      <c r="Y9" s="67">
        <v>0</v>
      </c>
      <c r="Z9" s="67">
        <v>1.921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10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24</v>
      </c>
      <c r="AX9" s="20" t="s">
        <v>10</v>
      </c>
      <c r="AY9" s="20">
        <v>24</v>
      </c>
      <c r="AZ9" s="20" t="s">
        <v>184</v>
      </c>
      <c r="BA9" s="31"/>
      <c r="BB9" s="32"/>
      <c r="BC9" s="20"/>
      <c r="BD9" s="20" t="s">
        <v>11</v>
      </c>
      <c r="BE9" s="31"/>
    </row>
    <row r="10" spans="1:57">
      <c r="A10" s="32">
        <v>8</v>
      </c>
      <c r="B10" s="19">
        <v>41381</v>
      </c>
      <c r="C10" s="31" t="s">
        <v>179</v>
      </c>
      <c r="D10" s="32" t="s">
        <v>132</v>
      </c>
      <c r="E10" s="19">
        <v>41341</v>
      </c>
      <c r="F10" s="31" t="s">
        <v>186</v>
      </c>
      <c r="G10" s="32" t="s">
        <v>85</v>
      </c>
      <c r="H10" s="32">
        <v>80.349999999999994</v>
      </c>
      <c r="I10" s="33" t="s">
        <v>188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2.4024999999999999</v>
      </c>
      <c r="P10" s="32">
        <v>2.1924000000000001</v>
      </c>
      <c r="Q10" s="32">
        <v>2.1173000000000002</v>
      </c>
      <c r="R10" s="32">
        <v>0</v>
      </c>
      <c r="S10" s="32">
        <v>0</v>
      </c>
      <c r="T10" s="32">
        <v>1.9081999999999999</v>
      </c>
      <c r="U10" s="32">
        <v>2.4024999999999999</v>
      </c>
      <c r="V10" s="32">
        <v>2.1924000000000001</v>
      </c>
      <c r="W10" s="32">
        <v>2.1173000000000002</v>
      </c>
      <c r="X10" s="32">
        <v>0</v>
      </c>
      <c r="Y10" s="32">
        <v>0</v>
      </c>
      <c r="Z10" s="32">
        <v>1.9081999999999999</v>
      </c>
      <c r="AA10" s="32"/>
      <c r="AB10" s="32"/>
      <c r="AC10" s="32"/>
      <c r="AD10" s="32"/>
      <c r="AE10" s="32"/>
      <c r="AF10" s="32"/>
      <c r="AG10" s="20" t="s">
        <v>184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14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184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41381</v>
      </c>
      <c r="C11" s="31" t="s">
        <v>179</v>
      </c>
      <c r="D11" s="32" t="s">
        <v>145</v>
      </c>
      <c r="E11" s="19">
        <v>41090</v>
      </c>
      <c r="F11" s="31" t="s">
        <v>47</v>
      </c>
      <c r="G11" s="32" t="s">
        <v>35</v>
      </c>
      <c r="H11" s="32">
        <v>79.25</v>
      </c>
      <c r="I11" s="33" t="s">
        <v>188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2.4849999999999999</v>
      </c>
      <c r="P11" s="32">
        <v>0</v>
      </c>
      <c r="Q11" s="32">
        <v>0</v>
      </c>
      <c r="R11" s="32">
        <v>0</v>
      </c>
      <c r="S11" s="32">
        <v>0</v>
      </c>
      <c r="T11" s="32">
        <v>2.2010000000000001</v>
      </c>
      <c r="U11" s="32">
        <v>2.4849999999999999</v>
      </c>
      <c r="V11" s="32">
        <v>0</v>
      </c>
      <c r="W11" s="32">
        <v>0</v>
      </c>
      <c r="X11" s="32">
        <v>0</v>
      </c>
      <c r="Y11" s="32">
        <v>0</v>
      </c>
      <c r="Z11" s="32">
        <v>2.2010000000000001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41381</v>
      </c>
      <c r="C12" s="31" t="s">
        <v>179</v>
      </c>
      <c r="D12" s="32" t="s">
        <v>145</v>
      </c>
      <c r="E12" s="19">
        <v>41090</v>
      </c>
      <c r="F12" s="31" t="s">
        <v>47</v>
      </c>
      <c r="G12" s="32" t="s">
        <v>37</v>
      </c>
      <c r="H12" s="32">
        <v>79.25</v>
      </c>
      <c r="I12" s="33" t="s">
        <v>188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2.4849999999999999</v>
      </c>
      <c r="P12" s="32">
        <v>0</v>
      </c>
      <c r="Q12" s="32">
        <v>0</v>
      </c>
      <c r="R12" s="32">
        <v>0</v>
      </c>
      <c r="S12" s="32">
        <v>0</v>
      </c>
      <c r="T12" s="32">
        <v>2.2010000000000001</v>
      </c>
      <c r="U12" s="32">
        <v>2.4849999999999999</v>
      </c>
      <c r="V12" s="32">
        <v>0</v>
      </c>
      <c r="W12" s="32">
        <v>0</v>
      </c>
      <c r="X12" s="32">
        <v>0</v>
      </c>
      <c r="Y12" s="32">
        <v>0</v>
      </c>
      <c r="Z12" s="32">
        <v>2.2010000000000001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184</v>
      </c>
      <c r="AY12" s="20"/>
      <c r="AZ12" s="20" t="s">
        <v>184</v>
      </c>
      <c r="BA12" s="31"/>
      <c r="BB12" s="32"/>
      <c r="BC12" s="20"/>
      <c r="BD12" s="20" t="s">
        <v>185</v>
      </c>
      <c r="BE12" s="31"/>
    </row>
    <row r="13" spans="1:57">
      <c r="A13" s="32"/>
      <c r="B13" s="19">
        <v>41381</v>
      </c>
      <c r="C13" s="31" t="s">
        <v>179</v>
      </c>
      <c r="D13" s="32" t="s">
        <v>39</v>
      </c>
      <c r="E13" s="19">
        <v>41090</v>
      </c>
      <c r="F13" s="31" t="s">
        <v>47</v>
      </c>
      <c r="G13" s="32" t="s">
        <v>35</v>
      </c>
      <c r="H13" s="32">
        <v>75.069999999999993</v>
      </c>
      <c r="I13" s="33" t="s">
        <v>188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3.4169999999999998</v>
      </c>
      <c r="P13" s="32">
        <v>2.254</v>
      </c>
      <c r="Q13" s="32">
        <v>2.194</v>
      </c>
      <c r="R13" s="32">
        <v>2.1659999999999999</v>
      </c>
      <c r="S13" s="32">
        <v>2.0499999999999998</v>
      </c>
      <c r="T13" s="32">
        <v>1.69</v>
      </c>
      <c r="U13" s="32">
        <v>3.4169999999999998</v>
      </c>
      <c r="V13" s="32">
        <v>2.254</v>
      </c>
      <c r="W13" s="32">
        <v>2.194</v>
      </c>
      <c r="X13" s="32">
        <v>2.1659999999999999</v>
      </c>
      <c r="Y13" s="32">
        <v>2.0499999999999998</v>
      </c>
      <c r="Z13" s="32">
        <v>1.69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41381</v>
      </c>
      <c r="C14" s="31" t="s">
        <v>179</v>
      </c>
      <c r="D14" s="32" t="s">
        <v>39</v>
      </c>
      <c r="E14" s="19">
        <v>41136</v>
      </c>
      <c r="F14" s="31" t="s">
        <v>47</v>
      </c>
      <c r="G14" s="32" t="s">
        <v>37</v>
      </c>
      <c r="H14" s="32">
        <v>75.069999999999993</v>
      </c>
      <c r="I14" s="33" t="s">
        <v>188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3.4169999999999998</v>
      </c>
      <c r="P14" s="32">
        <v>2.254</v>
      </c>
      <c r="Q14" s="32">
        <v>2.194</v>
      </c>
      <c r="R14" s="32">
        <v>2.1659999999999999</v>
      </c>
      <c r="S14" s="32">
        <v>2.0499999999999998</v>
      </c>
      <c r="T14" s="32">
        <v>1.69</v>
      </c>
      <c r="U14" s="32">
        <v>3.4169999999999998</v>
      </c>
      <c r="V14" s="32">
        <v>2.254</v>
      </c>
      <c r="W14" s="32">
        <v>2.194</v>
      </c>
      <c r="X14" s="32">
        <v>2.1659999999999999</v>
      </c>
      <c r="Y14" s="32">
        <v>2.0499999999999998</v>
      </c>
      <c r="Z14" s="32">
        <v>1.69</v>
      </c>
      <c r="AA14" s="32"/>
      <c r="AB14" s="32"/>
      <c r="AC14" s="32"/>
      <c r="AD14" s="32"/>
      <c r="AE14" s="32"/>
      <c r="AF14" s="32"/>
      <c r="AG14" s="20" t="s">
        <v>184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24</v>
      </c>
      <c r="AX14" s="20" t="s">
        <v>10</v>
      </c>
      <c r="AY14" s="20">
        <v>24</v>
      </c>
      <c r="AZ14" s="20" t="s">
        <v>184</v>
      </c>
      <c r="BA14" s="31"/>
      <c r="BB14" s="32"/>
      <c r="BC14" s="20"/>
      <c r="BD14" s="20" t="s">
        <v>11</v>
      </c>
      <c r="BE14" s="31"/>
    </row>
    <row r="15" spans="1:57">
      <c r="A15" s="32">
        <v>7</v>
      </c>
      <c r="B15" s="19">
        <v>41381</v>
      </c>
      <c r="C15" s="31" t="s">
        <v>179</v>
      </c>
      <c r="D15" s="32" t="s">
        <v>39</v>
      </c>
      <c r="E15" s="19">
        <v>41341</v>
      </c>
      <c r="F15" s="31" t="s">
        <v>186</v>
      </c>
      <c r="G15" s="32" t="s">
        <v>85</v>
      </c>
      <c r="H15" s="32">
        <v>64.400000000000006</v>
      </c>
      <c r="I15" s="33" t="s">
        <v>188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3.74</v>
      </c>
      <c r="P15" s="32">
        <v>2.5499999999999998</v>
      </c>
      <c r="Q15" s="32">
        <v>2.395</v>
      </c>
      <c r="R15" s="32">
        <v>2.3530000000000002</v>
      </c>
      <c r="S15" s="32">
        <v>2.1909999999999998</v>
      </c>
      <c r="T15" s="32">
        <v>1.8049999999999999</v>
      </c>
      <c r="U15" s="32">
        <v>3.74</v>
      </c>
      <c r="V15" s="32">
        <v>2.5499999999999998</v>
      </c>
      <c r="W15" s="32">
        <v>2.395</v>
      </c>
      <c r="X15" s="32">
        <v>2.3530000000000002</v>
      </c>
      <c r="Y15" s="32">
        <v>2.1909999999999998</v>
      </c>
      <c r="Z15" s="32">
        <v>1.8049999999999999</v>
      </c>
      <c r="AA15" s="32"/>
      <c r="AB15" s="32"/>
      <c r="AC15" s="32"/>
      <c r="AD15" s="32"/>
      <c r="AE15" s="32"/>
      <c r="AF15" s="32"/>
      <c r="AG15" s="20" t="s">
        <v>184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187</v>
      </c>
      <c r="AY15" s="20">
        <v>24</v>
      </c>
      <c r="AZ15" s="20" t="s">
        <v>184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41381</v>
      </c>
      <c r="C16" s="31" t="s">
        <v>179</v>
      </c>
      <c r="D16" s="32" t="s">
        <v>41</v>
      </c>
      <c r="E16" s="19">
        <v>41198</v>
      </c>
      <c r="F16" s="31" t="s">
        <v>180</v>
      </c>
      <c r="G16" s="32" t="s">
        <v>35</v>
      </c>
      <c r="H16" s="32">
        <v>97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41381</v>
      </c>
      <c r="C17" s="31" t="s">
        <v>179</v>
      </c>
      <c r="D17" s="32" t="s">
        <v>41</v>
      </c>
      <c r="E17" s="19">
        <v>41198</v>
      </c>
      <c r="F17" s="31" t="s">
        <v>180</v>
      </c>
      <c r="G17" s="32" t="s">
        <v>8</v>
      </c>
      <c r="H17" s="32">
        <v>97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184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187</v>
      </c>
      <c r="AY17" s="20">
        <v>12</v>
      </c>
      <c r="AZ17" s="20" t="s">
        <v>184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41381</v>
      </c>
      <c r="C18" s="31" t="s">
        <v>179</v>
      </c>
      <c r="D18" s="32" t="s">
        <v>77</v>
      </c>
      <c r="E18" s="19">
        <v>41274</v>
      </c>
      <c r="F18" s="31" t="s">
        <v>180</v>
      </c>
      <c r="G18" s="32" t="s">
        <v>35</v>
      </c>
      <c r="H18" s="32">
        <v>59</v>
      </c>
      <c r="I18" s="33" t="s">
        <v>188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41381</v>
      </c>
      <c r="C19" s="31" t="s">
        <v>179</v>
      </c>
      <c r="D19" s="32" t="s">
        <v>77</v>
      </c>
      <c r="E19" s="19">
        <v>41341</v>
      </c>
      <c r="F19" s="31" t="s">
        <v>186</v>
      </c>
      <c r="G19" s="32" t="s">
        <v>85</v>
      </c>
      <c r="H19" s="32">
        <v>80</v>
      </c>
      <c r="I19" s="33" t="s">
        <v>188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2.06</v>
      </c>
      <c r="P19" s="32">
        <v>1.85</v>
      </c>
      <c r="Q19" s="32">
        <v>1.8240000000000001</v>
      </c>
      <c r="R19" s="32">
        <v>0</v>
      </c>
      <c r="S19" s="32">
        <v>0</v>
      </c>
      <c r="T19" s="32">
        <v>1.7070000000000001</v>
      </c>
      <c r="U19" s="32">
        <v>2.06</v>
      </c>
      <c r="V19" s="32">
        <v>1.85</v>
      </c>
      <c r="W19" s="32">
        <v>1.8240000000000001</v>
      </c>
      <c r="X19" s="32">
        <v>0</v>
      </c>
      <c r="Y19" s="32">
        <v>0</v>
      </c>
      <c r="Z19" s="32">
        <v>1.7070000000000001</v>
      </c>
      <c r="AA19" s="32"/>
      <c r="AB19" s="32"/>
      <c r="AC19" s="32"/>
      <c r="AD19" s="32"/>
      <c r="AE19" s="32"/>
      <c r="AF19" s="32"/>
      <c r="AG19" s="20" t="s">
        <v>187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187</v>
      </c>
      <c r="AY19" s="20">
        <v>24</v>
      </c>
      <c r="AZ19" s="20" t="s">
        <v>184</v>
      </c>
      <c r="BA19" s="31"/>
      <c r="BB19" s="32"/>
      <c r="BC19" s="20"/>
      <c r="BD19" s="20" t="s">
        <v>185</v>
      </c>
      <c r="BE19" s="31"/>
    </row>
    <row r="20" spans="1:57">
      <c r="A20" s="32">
        <v>17</v>
      </c>
      <c r="B20" s="19">
        <v>41381</v>
      </c>
      <c r="C20" s="31" t="s">
        <v>179</v>
      </c>
      <c r="D20" s="32" t="s">
        <v>77</v>
      </c>
      <c r="E20" s="19">
        <v>41274</v>
      </c>
      <c r="F20" s="31" t="s">
        <v>180</v>
      </c>
      <c r="G20" s="32" t="s">
        <v>8</v>
      </c>
      <c r="H20" s="32">
        <v>59</v>
      </c>
      <c r="I20" s="33" t="s">
        <v>188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184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187</v>
      </c>
      <c r="AY20" s="20">
        <v>12</v>
      </c>
      <c r="AZ20" s="20" t="s">
        <v>184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41381</v>
      </c>
      <c r="C21" s="31" t="s">
        <v>190</v>
      </c>
      <c r="D21" s="32" t="s">
        <v>178</v>
      </c>
      <c r="E21" s="19">
        <v>41198</v>
      </c>
      <c r="F21" s="31" t="s">
        <v>94</v>
      </c>
      <c r="G21" s="32" t="s">
        <v>35</v>
      </c>
      <c r="H21" s="32">
        <v>96</v>
      </c>
      <c r="I21" s="33" t="s">
        <v>188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2.17</v>
      </c>
      <c r="P21" s="32">
        <v>0</v>
      </c>
      <c r="Q21" s="32">
        <v>0</v>
      </c>
      <c r="R21" s="32">
        <v>0</v>
      </c>
      <c r="S21" s="32">
        <v>0</v>
      </c>
      <c r="T21" s="32">
        <v>1.85</v>
      </c>
      <c r="U21" s="32">
        <v>2.17</v>
      </c>
      <c r="V21" s="32">
        <v>0</v>
      </c>
      <c r="W21" s="32">
        <v>0</v>
      </c>
      <c r="X21" s="32">
        <v>0</v>
      </c>
      <c r="Y21" s="32">
        <v>0</v>
      </c>
      <c r="Z21" s="32">
        <v>1.85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41381</v>
      </c>
      <c r="C22" s="31" t="s">
        <v>190</v>
      </c>
      <c r="D22" s="32" t="s">
        <v>178</v>
      </c>
      <c r="E22" s="19">
        <v>41198</v>
      </c>
      <c r="F22" s="31" t="s">
        <v>94</v>
      </c>
      <c r="G22" s="32" t="s">
        <v>8</v>
      </c>
      <c r="H22" s="32">
        <v>96</v>
      </c>
      <c r="I22" s="33" t="s">
        <v>188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2.17</v>
      </c>
      <c r="P22" s="32">
        <v>0</v>
      </c>
      <c r="Q22" s="32">
        <v>0</v>
      </c>
      <c r="R22" s="32">
        <v>0</v>
      </c>
      <c r="S22" s="32">
        <v>0</v>
      </c>
      <c r="T22" s="32">
        <v>1.85</v>
      </c>
      <c r="U22" s="32">
        <v>2.17</v>
      </c>
      <c r="V22" s="32">
        <v>0</v>
      </c>
      <c r="W22" s="32">
        <v>0</v>
      </c>
      <c r="X22" s="32">
        <v>0</v>
      </c>
      <c r="Y22" s="32">
        <v>0</v>
      </c>
      <c r="Z22" s="32">
        <v>1.85</v>
      </c>
      <c r="AA22" s="32"/>
      <c r="AB22" s="32"/>
      <c r="AC22" s="32"/>
      <c r="AD22" s="32"/>
      <c r="AE22" s="32"/>
      <c r="AF22" s="32"/>
      <c r="AG22" s="20" t="s">
        <v>184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187</v>
      </c>
      <c r="AY22" s="20">
        <v>12</v>
      </c>
      <c r="AZ22" s="20" t="s">
        <v>184</v>
      </c>
      <c r="BA22" s="31"/>
      <c r="BB22" s="32"/>
      <c r="BC22" s="20"/>
      <c r="BD22" s="20" t="s">
        <v>9</v>
      </c>
      <c r="BE22" s="31"/>
    </row>
    <row r="23" spans="1:57">
      <c r="A23" s="32"/>
      <c r="B23" s="19">
        <v>41381</v>
      </c>
      <c r="C23" s="31" t="s">
        <v>179</v>
      </c>
      <c r="D23" s="32" t="s">
        <v>178</v>
      </c>
      <c r="E23" s="19">
        <v>41354</v>
      </c>
      <c r="F23" s="31" t="s">
        <v>144</v>
      </c>
      <c r="G23" s="32" t="s">
        <v>7</v>
      </c>
      <c r="H23" s="32">
        <v>96</v>
      </c>
      <c r="I23" s="33" t="s">
        <v>12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2.17</v>
      </c>
      <c r="P23" s="32">
        <v>0</v>
      </c>
      <c r="Q23" s="32">
        <v>0</v>
      </c>
      <c r="R23" s="32">
        <v>0</v>
      </c>
      <c r="S23" s="32">
        <v>0</v>
      </c>
      <c r="T23" s="32">
        <v>1.85</v>
      </c>
      <c r="U23" s="32">
        <v>2.17</v>
      </c>
      <c r="V23" s="32">
        <v>0</v>
      </c>
      <c r="W23" s="32">
        <v>0</v>
      </c>
      <c r="X23" s="32">
        <v>0</v>
      </c>
      <c r="Y23" s="32">
        <v>0</v>
      </c>
      <c r="Z23" s="32">
        <v>1.85</v>
      </c>
      <c r="AA23" s="32"/>
      <c r="AB23" s="32"/>
      <c r="AC23" s="32"/>
      <c r="AD23" s="32"/>
      <c r="AE23" s="32"/>
      <c r="AF23" s="32"/>
      <c r="AG23" s="20" t="s">
        <v>13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10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13</v>
      </c>
      <c r="AY23" s="20"/>
      <c r="AZ23" s="20" t="s">
        <v>13</v>
      </c>
      <c r="BA23" s="31"/>
      <c r="BB23" s="32"/>
      <c r="BC23" s="20"/>
      <c r="BD23" s="20" t="s">
        <v>11</v>
      </c>
      <c r="BE23" s="31"/>
    </row>
    <row r="24" spans="1:57">
      <c r="A24" s="32">
        <v>13</v>
      </c>
      <c r="B24" s="19">
        <v>41381</v>
      </c>
      <c r="C24" s="31" t="s">
        <v>179</v>
      </c>
      <c r="D24" s="32" t="s">
        <v>131</v>
      </c>
      <c r="E24" s="19">
        <v>41198</v>
      </c>
      <c r="F24" s="31" t="s">
        <v>180</v>
      </c>
      <c r="G24" s="32" t="s">
        <v>35</v>
      </c>
      <c r="H24" s="32">
        <v>69</v>
      </c>
      <c r="I24" s="33" t="s">
        <v>188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2.21</v>
      </c>
      <c r="P24" s="32">
        <v>0</v>
      </c>
      <c r="Q24" s="32">
        <v>0</v>
      </c>
      <c r="R24" s="32">
        <v>0</v>
      </c>
      <c r="S24" s="32">
        <v>0</v>
      </c>
      <c r="T24" s="32">
        <v>1.68</v>
      </c>
      <c r="U24" s="32">
        <v>2.21</v>
      </c>
      <c r="V24" s="32">
        <v>0</v>
      </c>
      <c r="W24" s="32">
        <v>0</v>
      </c>
      <c r="X24" s="32">
        <v>0</v>
      </c>
      <c r="Y24" s="32">
        <v>0</v>
      </c>
      <c r="Z24" s="32">
        <v>1.68</v>
      </c>
      <c r="AA24" s="32"/>
      <c r="AB24" s="32"/>
      <c r="AC24" s="32"/>
      <c r="AD24" s="32"/>
      <c r="AE24" s="32"/>
      <c r="AF24" s="32"/>
      <c r="AG24" s="20" t="s">
        <v>6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 t="s">
        <v>6</v>
      </c>
      <c r="AY24" s="20"/>
      <c r="AZ24" s="20"/>
      <c r="BA24" s="31"/>
      <c r="BB24" s="32"/>
      <c r="BC24" s="20"/>
      <c r="BD24" s="20"/>
      <c r="BE24" s="31"/>
    </row>
    <row r="25" spans="1:57">
      <c r="A25" s="32">
        <v>13</v>
      </c>
      <c r="B25" s="19">
        <v>41381</v>
      </c>
      <c r="C25" s="31" t="s">
        <v>179</v>
      </c>
      <c r="D25" s="32" t="s">
        <v>131</v>
      </c>
      <c r="E25" s="19">
        <v>41198</v>
      </c>
      <c r="F25" s="31" t="s">
        <v>180</v>
      </c>
      <c r="G25" s="32" t="s">
        <v>8</v>
      </c>
      <c r="H25" s="32">
        <v>69</v>
      </c>
      <c r="I25" s="33" t="s">
        <v>188</v>
      </c>
      <c r="J25" s="34">
        <v>98640</v>
      </c>
      <c r="K25" s="34">
        <v>98640</v>
      </c>
      <c r="L25" s="34">
        <v>98640</v>
      </c>
      <c r="M25" s="34">
        <v>98640</v>
      </c>
      <c r="N25" s="34">
        <v>98640</v>
      </c>
      <c r="O25" s="32">
        <v>2.21</v>
      </c>
      <c r="P25" s="32">
        <v>0</v>
      </c>
      <c r="Q25" s="32">
        <v>0</v>
      </c>
      <c r="R25" s="32">
        <v>0</v>
      </c>
      <c r="S25" s="32">
        <v>0</v>
      </c>
      <c r="T25" s="32">
        <v>1.68</v>
      </c>
      <c r="U25" s="32">
        <v>2.21</v>
      </c>
      <c r="V25" s="32">
        <v>0</v>
      </c>
      <c r="W25" s="32">
        <v>0</v>
      </c>
      <c r="X25" s="32">
        <v>0</v>
      </c>
      <c r="Y25" s="32">
        <v>0</v>
      </c>
      <c r="Z25" s="32">
        <v>1.68</v>
      </c>
      <c r="AA25" s="32"/>
      <c r="AB25" s="32"/>
      <c r="AC25" s="32"/>
      <c r="AD25" s="32"/>
      <c r="AE25" s="32"/>
      <c r="AF25" s="32"/>
      <c r="AG25" s="20" t="s">
        <v>184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14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12</v>
      </c>
      <c r="AX25" s="20" t="s">
        <v>187</v>
      </c>
      <c r="AY25" s="20">
        <v>12</v>
      </c>
      <c r="AZ25" s="20" t="s">
        <v>184</v>
      </c>
      <c r="BA25" s="31"/>
      <c r="BB25" s="32"/>
      <c r="BC25" s="20"/>
      <c r="BD25" s="20" t="s">
        <v>9</v>
      </c>
      <c r="BE25" s="31"/>
    </row>
    <row r="26" spans="1:57">
      <c r="A26" s="32">
        <v>18</v>
      </c>
      <c r="B26" s="19">
        <v>41381</v>
      </c>
      <c r="C26" s="31" t="s">
        <v>179</v>
      </c>
      <c r="D26" s="32" t="s">
        <v>79</v>
      </c>
      <c r="E26" s="19">
        <v>41274</v>
      </c>
      <c r="F26" s="31" t="s">
        <v>180</v>
      </c>
      <c r="G26" s="32" t="s">
        <v>35</v>
      </c>
      <c r="H26" s="32">
        <v>78</v>
      </c>
      <c r="I26" s="33" t="s">
        <v>188</v>
      </c>
      <c r="J26" s="34">
        <v>3000</v>
      </c>
      <c r="K26" s="34">
        <v>33000</v>
      </c>
      <c r="L26" s="34">
        <v>82200</v>
      </c>
      <c r="M26" s="34">
        <v>82200</v>
      </c>
      <c r="N26" s="34">
        <v>82200</v>
      </c>
      <c r="O26" s="32">
        <v>2.1800000000000002</v>
      </c>
      <c r="P26" s="32">
        <v>1.99</v>
      </c>
      <c r="Q26" s="32">
        <v>1.81</v>
      </c>
      <c r="R26" s="32">
        <v>0</v>
      </c>
      <c r="S26" s="32">
        <v>0</v>
      </c>
      <c r="T26" s="32">
        <v>1.64</v>
      </c>
      <c r="U26" s="32">
        <v>2.1800000000000002</v>
      </c>
      <c r="V26" s="32">
        <v>1.99</v>
      </c>
      <c r="W26" s="32">
        <v>1.81</v>
      </c>
      <c r="X26" s="32">
        <v>0</v>
      </c>
      <c r="Y26" s="32">
        <v>0</v>
      </c>
      <c r="Z26" s="32">
        <v>1.64</v>
      </c>
      <c r="AA26" s="32"/>
      <c r="AB26" s="32"/>
      <c r="AC26" s="32"/>
      <c r="AD26" s="32"/>
      <c r="AE26" s="32"/>
      <c r="AF26" s="32"/>
      <c r="AG26" s="20" t="s">
        <v>6</v>
      </c>
      <c r="AH26" s="20"/>
      <c r="AI26" s="20">
        <v>3</v>
      </c>
      <c r="AJ26" s="20">
        <v>3</v>
      </c>
      <c r="AK26" s="35">
        <v>0.5</v>
      </c>
      <c r="AL26" s="35">
        <v>0.5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 t="s">
        <v>6</v>
      </c>
      <c r="AY26" s="20"/>
      <c r="AZ26" s="20"/>
      <c r="BA26" s="31"/>
      <c r="BB26" s="32"/>
      <c r="BC26" s="20"/>
      <c r="BD26" s="20"/>
      <c r="BE26" s="31"/>
    </row>
    <row r="27" spans="1:57">
      <c r="A27" s="32">
        <v>10</v>
      </c>
      <c r="B27" s="19">
        <v>41381</v>
      </c>
      <c r="C27" s="31" t="s">
        <v>179</v>
      </c>
      <c r="D27" s="32" t="s">
        <v>79</v>
      </c>
      <c r="E27" s="19">
        <v>41341</v>
      </c>
      <c r="F27" s="31" t="s">
        <v>186</v>
      </c>
      <c r="G27" s="32" t="s">
        <v>85</v>
      </c>
      <c r="H27" s="32">
        <v>90</v>
      </c>
      <c r="I27" s="33" t="s">
        <v>188</v>
      </c>
      <c r="J27" s="34">
        <v>6000</v>
      </c>
      <c r="K27" s="34">
        <v>12000</v>
      </c>
      <c r="L27" s="34">
        <v>84000</v>
      </c>
      <c r="M27" s="34">
        <v>84000</v>
      </c>
      <c r="N27" s="34">
        <v>84000</v>
      </c>
      <c r="O27" s="32">
        <v>2.2000000000000002</v>
      </c>
      <c r="P27" s="32">
        <v>2.15</v>
      </c>
      <c r="Q27" s="32">
        <v>1.95</v>
      </c>
      <c r="R27" s="32">
        <v>0</v>
      </c>
      <c r="S27" s="32">
        <v>0</v>
      </c>
      <c r="T27" s="32">
        <v>1.82</v>
      </c>
      <c r="U27" s="32">
        <v>2.2000000000000002</v>
      </c>
      <c r="V27" s="32">
        <v>2.15</v>
      </c>
      <c r="W27" s="32">
        <v>1.95</v>
      </c>
      <c r="X27" s="32">
        <v>0</v>
      </c>
      <c r="Y27" s="32">
        <v>0</v>
      </c>
      <c r="Z27" s="32">
        <v>1.82</v>
      </c>
      <c r="AA27" s="32"/>
      <c r="AB27" s="32"/>
      <c r="AC27" s="32"/>
      <c r="AD27" s="32"/>
      <c r="AE27" s="32"/>
      <c r="AF27" s="32"/>
      <c r="AG27" s="20" t="s">
        <v>187</v>
      </c>
      <c r="AH27" s="20" t="s">
        <v>46</v>
      </c>
      <c r="AI27" s="20">
        <v>2</v>
      </c>
      <c r="AJ27" s="20">
        <v>4</v>
      </c>
      <c r="AK27" s="28">
        <v>0.33329999999999999</v>
      </c>
      <c r="AL27" s="28">
        <v>0.66659999999999997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24</v>
      </c>
      <c r="AX27" s="20" t="s">
        <v>187</v>
      </c>
      <c r="AY27" s="20">
        <v>24</v>
      </c>
      <c r="AZ27" s="20" t="s">
        <v>184</v>
      </c>
      <c r="BA27" s="31"/>
      <c r="BB27" s="32"/>
      <c r="BC27" s="20"/>
      <c r="BD27" s="20" t="s">
        <v>185</v>
      </c>
      <c r="BE27" s="31"/>
    </row>
    <row r="28" spans="1:57">
      <c r="A28" s="32">
        <v>18</v>
      </c>
      <c r="B28" s="19">
        <v>41381</v>
      </c>
      <c r="C28" s="31" t="s">
        <v>179</v>
      </c>
      <c r="D28" s="32" t="s">
        <v>79</v>
      </c>
      <c r="E28" s="19">
        <v>41274</v>
      </c>
      <c r="F28" s="31" t="s">
        <v>180</v>
      </c>
      <c r="G28" s="32" t="s">
        <v>8</v>
      </c>
      <c r="H28" s="32">
        <v>78</v>
      </c>
      <c r="I28" s="33" t="s">
        <v>188</v>
      </c>
      <c r="J28" s="34">
        <v>3000</v>
      </c>
      <c r="K28" s="34">
        <v>33000</v>
      </c>
      <c r="L28" s="34">
        <v>82200</v>
      </c>
      <c r="M28" s="34">
        <v>82200</v>
      </c>
      <c r="N28" s="34">
        <v>82200</v>
      </c>
      <c r="O28" s="32">
        <v>2.1800000000000002</v>
      </c>
      <c r="P28" s="32">
        <v>1.99</v>
      </c>
      <c r="Q28" s="32">
        <v>1.81</v>
      </c>
      <c r="R28" s="32">
        <v>0</v>
      </c>
      <c r="S28" s="32">
        <v>0</v>
      </c>
      <c r="T28" s="32">
        <v>1.64</v>
      </c>
      <c r="U28" s="32">
        <v>2.1800000000000002</v>
      </c>
      <c r="V28" s="32">
        <v>1.99</v>
      </c>
      <c r="W28" s="32">
        <v>1.81</v>
      </c>
      <c r="X28" s="32">
        <v>0</v>
      </c>
      <c r="Y28" s="32">
        <v>0</v>
      </c>
      <c r="Z28" s="32">
        <v>1.64</v>
      </c>
      <c r="AA28" s="32"/>
      <c r="AB28" s="32"/>
      <c r="AC28" s="32"/>
      <c r="AD28" s="32"/>
      <c r="AE28" s="32"/>
      <c r="AF28" s="32"/>
      <c r="AG28" s="20" t="s">
        <v>184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14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12</v>
      </c>
      <c r="AX28" s="20" t="s">
        <v>187</v>
      </c>
      <c r="AY28" s="20">
        <v>12</v>
      </c>
      <c r="AZ28" s="20" t="s">
        <v>184</v>
      </c>
      <c r="BA28" s="31"/>
      <c r="BB28" s="32"/>
      <c r="BC28" s="20"/>
      <c r="BD28" s="20" t="s">
        <v>9</v>
      </c>
      <c r="BE28" s="31"/>
    </row>
    <row r="29" spans="1:57">
      <c r="A29" s="32">
        <v>14</v>
      </c>
      <c r="B29" s="19">
        <v>41381</v>
      </c>
      <c r="C29" s="31" t="s">
        <v>179</v>
      </c>
      <c r="D29" s="32" t="s">
        <v>181</v>
      </c>
      <c r="E29" s="19">
        <v>41198</v>
      </c>
      <c r="F29" s="31" t="s">
        <v>180</v>
      </c>
      <c r="G29" s="32" t="s">
        <v>35</v>
      </c>
      <c r="H29" s="32">
        <v>93</v>
      </c>
      <c r="I29" s="33" t="s">
        <v>188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2.15</v>
      </c>
      <c r="P29" s="32">
        <v>0</v>
      </c>
      <c r="Q29" s="32">
        <v>0</v>
      </c>
      <c r="R29" s="32">
        <v>0</v>
      </c>
      <c r="S29" s="32">
        <v>0</v>
      </c>
      <c r="T29" s="32">
        <v>1.86</v>
      </c>
      <c r="U29" s="32">
        <v>2.15</v>
      </c>
      <c r="V29" s="32">
        <v>0</v>
      </c>
      <c r="W29" s="32">
        <v>0</v>
      </c>
      <c r="X29" s="32">
        <v>0</v>
      </c>
      <c r="Y29" s="32">
        <v>0</v>
      </c>
      <c r="Z29" s="32">
        <v>1.86</v>
      </c>
      <c r="AA29" s="32"/>
      <c r="AB29" s="32"/>
      <c r="AC29" s="32"/>
      <c r="AD29" s="32"/>
      <c r="AE29" s="32"/>
      <c r="AF29" s="32"/>
      <c r="AG29" s="20" t="s">
        <v>6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 t="s">
        <v>6</v>
      </c>
      <c r="AY29" s="20"/>
      <c r="AZ29" s="20"/>
      <c r="BA29" s="31"/>
      <c r="BB29" s="32"/>
      <c r="BC29" s="20"/>
      <c r="BD29" s="20"/>
      <c r="BE29" s="31"/>
    </row>
    <row r="30" spans="1:57">
      <c r="A30" s="32">
        <v>14</v>
      </c>
      <c r="B30" s="19">
        <v>41381</v>
      </c>
      <c r="C30" s="31" t="s">
        <v>179</v>
      </c>
      <c r="D30" s="32" t="s">
        <v>181</v>
      </c>
      <c r="E30" s="19">
        <v>41198</v>
      </c>
      <c r="F30" s="31" t="s">
        <v>180</v>
      </c>
      <c r="G30" s="32" t="s">
        <v>8</v>
      </c>
      <c r="H30" s="32">
        <v>93</v>
      </c>
      <c r="I30" s="33" t="s">
        <v>188</v>
      </c>
      <c r="J30" s="34">
        <v>98640</v>
      </c>
      <c r="K30" s="34">
        <v>98640</v>
      </c>
      <c r="L30" s="34">
        <v>98640</v>
      </c>
      <c r="M30" s="34">
        <v>98640</v>
      </c>
      <c r="N30" s="34">
        <v>98640</v>
      </c>
      <c r="O30" s="32">
        <v>2.15</v>
      </c>
      <c r="P30" s="32">
        <v>0</v>
      </c>
      <c r="Q30" s="32">
        <v>0</v>
      </c>
      <c r="R30" s="32">
        <v>0</v>
      </c>
      <c r="S30" s="32">
        <v>0</v>
      </c>
      <c r="T30" s="32">
        <v>1.86</v>
      </c>
      <c r="U30" s="32">
        <v>2.15</v>
      </c>
      <c r="V30" s="32">
        <v>0</v>
      </c>
      <c r="W30" s="32">
        <v>0</v>
      </c>
      <c r="X30" s="32">
        <v>0</v>
      </c>
      <c r="Y30" s="32">
        <v>0</v>
      </c>
      <c r="Z30" s="32">
        <v>1.86</v>
      </c>
      <c r="AA30" s="32"/>
      <c r="AB30" s="32"/>
      <c r="AC30" s="32"/>
      <c r="AD30" s="32"/>
      <c r="AE30" s="32"/>
      <c r="AF30" s="32"/>
      <c r="AG30" s="20" t="s">
        <v>184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14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12</v>
      </c>
      <c r="AX30" s="20" t="s">
        <v>187</v>
      </c>
      <c r="AY30" s="20">
        <v>12</v>
      </c>
      <c r="AZ30" s="20" t="s">
        <v>184</v>
      </c>
      <c r="BA30" s="31"/>
      <c r="BB30" s="32"/>
      <c r="BC30" s="20"/>
      <c r="BD30" s="20" t="s">
        <v>9</v>
      </c>
      <c r="BE30" s="31"/>
    </row>
    <row r="31" spans="1:57">
      <c r="A31" s="32"/>
      <c r="B31" s="19">
        <v>41381</v>
      </c>
      <c r="C31" s="31" t="s">
        <v>179</v>
      </c>
      <c r="D31" s="32" t="s">
        <v>181</v>
      </c>
      <c r="E31" s="19">
        <v>41354</v>
      </c>
      <c r="F31" s="31" t="s">
        <v>144</v>
      </c>
      <c r="G31" s="32" t="s">
        <v>7</v>
      </c>
      <c r="H31" s="32">
        <v>93</v>
      </c>
      <c r="I31" s="33" t="s">
        <v>12</v>
      </c>
      <c r="J31" s="34">
        <v>98640</v>
      </c>
      <c r="K31" s="34">
        <v>98640</v>
      </c>
      <c r="L31" s="34">
        <v>98640</v>
      </c>
      <c r="M31" s="34">
        <v>98640</v>
      </c>
      <c r="N31" s="34">
        <v>98640</v>
      </c>
      <c r="O31" s="32">
        <v>2.15</v>
      </c>
      <c r="P31" s="32">
        <v>0</v>
      </c>
      <c r="Q31" s="32">
        <v>0</v>
      </c>
      <c r="R31" s="32">
        <v>0</v>
      </c>
      <c r="S31" s="32">
        <v>0</v>
      </c>
      <c r="T31" s="32">
        <v>1.86</v>
      </c>
      <c r="U31" s="32">
        <v>2.15</v>
      </c>
      <c r="V31" s="32">
        <v>0</v>
      </c>
      <c r="W31" s="32">
        <v>0</v>
      </c>
      <c r="X31" s="32">
        <v>0</v>
      </c>
      <c r="Y31" s="32">
        <v>0</v>
      </c>
      <c r="Z31" s="32">
        <v>1.86</v>
      </c>
      <c r="AA31" s="32"/>
      <c r="AB31" s="32"/>
      <c r="AC31" s="32"/>
      <c r="AD31" s="32"/>
      <c r="AE31" s="32"/>
      <c r="AF31" s="32"/>
      <c r="AG31" s="20" t="s">
        <v>184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0</v>
      </c>
      <c r="AO31" s="20">
        <v>10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 t="s">
        <v>13</v>
      </c>
      <c r="AY31" s="20"/>
      <c r="AZ31" s="20"/>
      <c r="BA31" s="31"/>
      <c r="BB31" s="32"/>
      <c r="BC31" s="20"/>
      <c r="BD31" s="20" t="s">
        <v>11</v>
      </c>
      <c r="BE31" s="31"/>
    </row>
    <row r="32" spans="1:57">
      <c r="A32" s="32">
        <v>15</v>
      </c>
      <c r="B32" s="19">
        <v>41381</v>
      </c>
      <c r="C32" s="31" t="s">
        <v>179</v>
      </c>
      <c r="D32" s="32" t="s">
        <v>182</v>
      </c>
      <c r="E32" s="19">
        <v>41198</v>
      </c>
      <c r="F32" s="31" t="s">
        <v>180</v>
      </c>
      <c r="G32" s="32" t="s">
        <v>35</v>
      </c>
      <c r="H32" s="32">
        <v>116</v>
      </c>
      <c r="I32" s="33"/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2">
        <v>1.59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1.59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/>
      <c r="AB32" s="32"/>
      <c r="AC32" s="32"/>
      <c r="AD32" s="32"/>
      <c r="AE32" s="32"/>
      <c r="AF32" s="32"/>
      <c r="AG32" s="20" t="s">
        <v>6</v>
      </c>
      <c r="AH32" s="20"/>
      <c r="AI32" s="20">
        <v>3</v>
      </c>
      <c r="AJ32" s="20">
        <v>3</v>
      </c>
      <c r="AK32" s="35">
        <v>0.5</v>
      </c>
      <c r="AL32" s="35">
        <v>0.5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 t="s">
        <v>143</v>
      </c>
      <c r="AY32" s="20"/>
      <c r="AZ32" s="20"/>
      <c r="BA32" s="31"/>
      <c r="BB32" s="32"/>
      <c r="BC32" s="20"/>
      <c r="BD32" s="20"/>
      <c r="BE32" s="31"/>
    </row>
    <row r="33" spans="1:57">
      <c r="A33" s="32">
        <v>15</v>
      </c>
      <c r="B33" s="19">
        <v>41381</v>
      </c>
      <c r="C33" s="31" t="s">
        <v>179</v>
      </c>
      <c r="D33" s="32" t="s">
        <v>182</v>
      </c>
      <c r="E33" s="19">
        <v>41198</v>
      </c>
      <c r="F33" s="31" t="s">
        <v>180</v>
      </c>
      <c r="G33" s="32" t="s">
        <v>8</v>
      </c>
      <c r="H33" s="32">
        <v>116</v>
      </c>
      <c r="I33" s="33"/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2">
        <v>1.59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1.59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/>
      <c r="AB33" s="32"/>
      <c r="AC33" s="32"/>
      <c r="AD33" s="32"/>
      <c r="AE33" s="32"/>
      <c r="AF33" s="32"/>
      <c r="AG33" s="20" t="s">
        <v>184</v>
      </c>
      <c r="AH33" s="20"/>
      <c r="AI33" s="20">
        <v>3</v>
      </c>
      <c r="AJ33" s="20">
        <v>3</v>
      </c>
      <c r="AK33" s="35">
        <v>0.5</v>
      </c>
      <c r="AL33" s="35">
        <v>0.5</v>
      </c>
      <c r="AM33" s="20">
        <v>0</v>
      </c>
      <c r="AN33" s="20">
        <v>14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12</v>
      </c>
      <c r="AX33" s="20" t="s">
        <v>187</v>
      </c>
      <c r="AY33" s="20">
        <v>12</v>
      </c>
      <c r="AZ33" s="20" t="s">
        <v>184</v>
      </c>
      <c r="BA33" s="31"/>
      <c r="BB33" s="32"/>
      <c r="BC33" s="20"/>
      <c r="BD33" s="20" t="s">
        <v>9</v>
      </c>
      <c r="BE33" s="31"/>
    </row>
  </sheetData>
  <sheetProtection algorithmName="SHA-512" hashValue="iPm8BwucQU3Ah7t03OhsLMAcDhcAxmecoCRx+7TQlgtYfUVOt9/rxP4gIn8pKdbCFDCSgrIImseJVOUhVGZo9w==" saltValue="zcPSVnpZAgYK22FS+5w+KA==" spinCount="100000" sheet="1" objects="1" scenarios="1"/>
  <phoneticPr fontId="3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1"/>
  <sheetViews>
    <sheetView zoomScale="120" zoomScaleNormal="120" zoomScalePageLayoutView="120" workbookViewId="0">
      <selection activeCell="D13" sqref="A13:XFD13"/>
    </sheetView>
  </sheetViews>
  <sheetFormatPr baseColWidth="10" defaultRowHeight="13"/>
  <cols>
    <col min="4" max="4" width="20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164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0"/>
      <c r="B2" s="19">
        <v>41020</v>
      </c>
      <c r="C2" s="31" t="s">
        <v>179</v>
      </c>
      <c r="D2" s="32" t="s">
        <v>133</v>
      </c>
      <c r="E2" s="19">
        <v>40724</v>
      </c>
      <c r="F2" s="31" t="s">
        <v>48</v>
      </c>
      <c r="G2" s="32" t="s">
        <v>35</v>
      </c>
      <c r="H2" s="32">
        <v>63.65</v>
      </c>
      <c r="I2" s="33" t="s">
        <v>78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3.6850000000000001</v>
      </c>
      <c r="P2" s="32">
        <v>2.516</v>
      </c>
      <c r="Q2" s="32">
        <v>2.3239999999999998</v>
      </c>
      <c r="R2" s="32">
        <v>2.2930000000000001</v>
      </c>
      <c r="S2" s="32">
        <v>2.1669999999999998</v>
      </c>
      <c r="T2" s="32">
        <v>1.7809999999999999</v>
      </c>
      <c r="U2" s="32">
        <v>3.6850000000000001</v>
      </c>
      <c r="V2" s="32">
        <v>2.516</v>
      </c>
      <c r="W2" s="32">
        <v>2.3239999999999998</v>
      </c>
      <c r="X2" s="32">
        <v>2.2930000000000001</v>
      </c>
      <c r="Y2" s="32">
        <v>2.1669999999999998</v>
      </c>
      <c r="Z2" s="32">
        <v>1.7809999999999999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41020</v>
      </c>
      <c r="C3" s="31" t="s">
        <v>179</v>
      </c>
      <c r="D3" s="32" t="s">
        <v>133</v>
      </c>
      <c r="E3" s="19">
        <v>40946</v>
      </c>
      <c r="F3" s="31" t="s">
        <v>48</v>
      </c>
      <c r="G3" s="32" t="s">
        <v>135</v>
      </c>
      <c r="H3" s="32">
        <v>63.65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3.6850000000000001</v>
      </c>
      <c r="P3" s="32">
        <v>2.516</v>
      </c>
      <c r="Q3" s="32">
        <v>2.3239999999999998</v>
      </c>
      <c r="R3" s="32">
        <v>2.2930000000000001</v>
      </c>
      <c r="S3" s="32">
        <v>2.1669999999999998</v>
      </c>
      <c r="T3" s="32">
        <v>1.7809999999999999</v>
      </c>
      <c r="U3" s="32">
        <v>3.6850000000000001</v>
      </c>
      <c r="V3" s="32">
        <v>2.516</v>
      </c>
      <c r="W3" s="32">
        <v>2.3239999999999998</v>
      </c>
      <c r="X3" s="32">
        <v>2.2930000000000001</v>
      </c>
      <c r="Y3" s="32">
        <v>2.1669999999999998</v>
      </c>
      <c r="Z3" s="32">
        <v>1.7809999999999999</v>
      </c>
      <c r="AA3" s="32"/>
      <c r="AB3" s="32"/>
      <c r="AC3" s="32"/>
      <c r="AD3" s="32"/>
      <c r="AE3" s="32"/>
      <c r="AF3" s="32"/>
      <c r="AG3" s="20" t="s">
        <v>189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189</v>
      </c>
      <c r="AY3" s="20">
        <v>12</v>
      </c>
      <c r="AZ3" s="20" t="s">
        <v>189</v>
      </c>
      <c r="BA3" s="31" t="s">
        <v>136</v>
      </c>
      <c r="BB3" s="32" t="s">
        <v>183</v>
      </c>
      <c r="BC3" s="20">
        <v>75</v>
      </c>
      <c r="BD3" s="20" t="s">
        <v>9</v>
      </c>
      <c r="BE3" s="31"/>
    </row>
    <row r="4" spans="1:57">
      <c r="A4" s="32">
        <v>5</v>
      </c>
      <c r="B4" s="19">
        <v>41020</v>
      </c>
      <c r="C4" s="31" t="s">
        <v>179</v>
      </c>
      <c r="D4" s="32" t="s">
        <v>133</v>
      </c>
      <c r="E4" s="19">
        <v>40724</v>
      </c>
      <c r="F4" s="31" t="s">
        <v>146</v>
      </c>
      <c r="G4" s="32" t="s">
        <v>5</v>
      </c>
      <c r="H4" s="32">
        <v>63.65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3.69</v>
      </c>
      <c r="P4" s="32">
        <v>2.52</v>
      </c>
      <c r="Q4" s="32">
        <v>2.3199999999999998</v>
      </c>
      <c r="R4" s="32">
        <v>2.29</v>
      </c>
      <c r="S4" s="32">
        <v>2.17</v>
      </c>
      <c r="T4" s="32">
        <v>1.78</v>
      </c>
      <c r="U4" s="32">
        <v>3.69</v>
      </c>
      <c r="V4" s="32">
        <v>2.52</v>
      </c>
      <c r="W4" s="32">
        <v>2.3199999999999998</v>
      </c>
      <c r="X4" s="32">
        <v>2.29</v>
      </c>
      <c r="Y4" s="32">
        <v>2.17</v>
      </c>
      <c r="Z4" s="32">
        <v>1.78</v>
      </c>
      <c r="AA4" s="32"/>
      <c r="AB4" s="32"/>
      <c r="AC4" s="32"/>
      <c r="AD4" s="32"/>
      <c r="AE4" s="32"/>
      <c r="AF4" s="32"/>
      <c r="AG4" s="20" t="s">
        <v>189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0</v>
      </c>
      <c r="AP4" s="20">
        <v>18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189</v>
      </c>
      <c r="BA4" s="31"/>
      <c r="BB4" s="32"/>
      <c r="BC4" s="20"/>
      <c r="BD4" s="20" t="s">
        <v>148</v>
      </c>
      <c r="BE4" s="31"/>
    </row>
    <row r="5" spans="1:57">
      <c r="A5" s="32">
        <v>6</v>
      </c>
      <c r="B5" s="19">
        <v>41020</v>
      </c>
      <c r="C5" s="31" t="s">
        <v>179</v>
      </c>
      <c r="D5" s="32" t="s">
        <v>133</v>
      </c>
      <c r="E5" s="19">
        <v>40795</v>
      </c>
      <c r="F5" s="31" t="s">
        <v>186</v>
      </c>
      <c r="G5" s="32" t="s">
        <v>85</v>
      </c>
      <c r="H5" s="32">
        <v>63.65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3.6850000000000001</v>
      </c>
      <c r="P5" s="32">
        <v>2.516</v>
      </c>
      <c r="Q5" s="32">
        <v>2.3239999999999998</v>
      </c>
      <c r="R5" s="32">
        <v>2.2930000000000001</v>
      </c>
      <c r="S5" s="32">
        <v>2.1669999999999998</v>
      </c>
      <c r="T5" s="32">
        <v>1.7809999999999999</v>
      </c>
      <c r="U5" s="32">
        <v>3.6850000000000001</v>
      </c>
      <c r="V5" s="32">
        <v>2.516</v>
      </c>
      <c r="W5" s="32">
        <v>2.3239999999999998</v>
      </c>
      <c r="X5" s="32">
        <v>2.2930000000000001</v>
      </c>
      <c r="Y5" s="32">
        <v>2.1669999999999998</v>
      </c>
      <c r="Z5" s="32">
        <v>1.7809999999999999</v>
      </c>
      <c r="AA5" s="32"/>
      <c r="AB5" s="32"/>
      <c r="AC5" s="32"/>
      <c r="AD5" s="32"/>
      <c r="AE5" s="32"/>
      <c r="AF5" s="32"/>
      <c r="AG5" s="20" t="s">
        <v>184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16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147</v>
      </c>
      <c r="AY5" s="20">
        <v>24</v>
      </c>
      <c r="AZ5" s="20" t="s">
        <v>184</v>
      </c>
      <c r="BA5" s="31"/>
      <c r="BB5" s="32"/>
      <c r="BC5" s="20"/>
      <c r="BD5" s="20" t="s">
        <v>185</v>
      </c>
      <c r="BE5" s="31"/>
    </row>
    <row r="6" spans="1:57">
      <c r="A6" s="32">
        <v>11</v>
      </c>
      <c r="B6" s="19">
        <v>41020</v>
      </c>
      <c r="C6" s="31" t="s">
        <v>93</v>
      </c>
      <c r="D6" s="32" t="s">
        <v>133</v>
      </c>
      <c r="E6" s="19">
        <v>40999</v>
      </c>
      <c r="F6" s="31" t="s">
        <v>94</v>
      </c>
      <c r="G6" s="32" t="s">
        <v>8</v>
      </c>
      <c r="H6" s="32">
        <v>63.65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3.6850000000000001</v>
      </c>
      <c r="P6" s="32">
        <v>2.516</v>
      </c>
      <c r="Q6" s="32">
        <v>2.3239999999999998</v>
      </c>
      <c r="R6" s="32">
        <v>2.2930000000000001</v>
      </c>
      <c r="S6" s="32">
        <v>2.1669999999999998</v>
      </c>
      <c r="T6" s="32">
        <v>1.7809999999999999</v>
      </c>
      <c r="U6" s="32">
        <v>3.6850000000000001</v>
      </c>
      <c r="V6" s="32">
        <v>2.516</v>
      </c>
      <c r="W6" s="32">
        <v>2.3239999999999998</v>
      </c>
      <c r="X6" s="32">
        <v>2.2930000000000001</v>
      </c>
      <c r="Y6" s="32">
        <v>2.1669999999999998</v>
      </c>
      <c r="Z6" s="32">
        <v>1.7809999999999999</v>
      </c>
      <c r="AA6" s="32"/>
      <c r="AB6" s="32"/>
      <c r="AC6" s="32"/>
      <c r="AD6" s="32"/>
      <c r="AE6" s="32"/>
      <c r="AF6" s="32"/>
      <c r="AG6" s="20" t="s">
        <v>189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147</v>
      </c>
      <c r="AY6" s="20">
        <v>12</v>
      </c>
      <c r="AZ6" s="20" t="s">
        <v>189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41020</v>
      </c>
      <c r="C7" s="31" t="s">
        <v>179</v>
      </c>
      <c r="D7" s="32" t="s">
        <v>133</v>
      </c>
      <c r="E7" s="19">
        <v>40939</v>
      </c>
      <c r="F7" s="31" t="s">
        <v>144</v>
      </c>
      <c r="G7" s="32" t="s">
        <v>7</v>
      </c>
      <c r="H7" s="32">
        <v>63.65</v>
      </c>
      <c r="I7" s="33" t="s">
        <v>188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3.6850000000000001</v>
      </c>
      <c r="P7" s="32">
        <v>2.516</v>
      </c>
      <c r="Q7" s="32">
        <v>2.3239999999999998</v>
      </c>
      <c r="R7" s="32">
        <v>2.2930000000000001</v>
      </c>
      <c r="S7" s="32">
        <v>2.1669999999999998</v>
      </c>
      <c r="T7" s="32">
        <v>1.7809999999999999</v>
      </c>
      <c r="U7" s="32">
        <v>3.6850000000000001</v>
      </c>
      <c r="V7" s="32">
        <v>2.516</v>
      </c>
      <c r="W7" s="32">
        <v>2.3239999999999998</v>
      </c>
      <c r="X7" s="32">
        <v>2.2930000000000001</v>
      </c>
      <c r="Y7" s="32">
        <v>2.1669999999999998</v>
      </c>
      <c r="Z7" s="32">
        <v>1.7809999999999999</v>
      </c>
      <c r="AA7" s="32"/>
      <c r="AB7" s="32"/>
      <c r="AC7" s="32"/>
      <c r="AD7" s="32"/>
      <c r="AE7" s="32"/>
      <c r="AF7" s="32"/>
      <c r="AG7" s="20" t="s">
        <v>184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184</v>
      </c>
      <c r="AY7" s="20"/>
      <c r="AZ7" s="20" t="s">
        <v>189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41020</v>
      </c>
      <c r="C8" s="31" t="s">
        <v>179</v>
      </c>
      <c r="D8" s="32" t="s">
        <v>45</v>
      </c>
      <c r="E8" s="19">
        <v>40724</v>
      </c>
      <c r="F8" s="31" t="s">
        <v>47</v>
      </c>
      <c r="G8" s="32" t="s">
        <v>36</v>
      </c>
      <c r="H8" s="32">
        <v>79.16</v>
      </c>
      <c r="I8" s="33" t="s">
        <v>78</v>
      </c>
      <c r="J8" s="34">
        <v>2465.7599999999998</v>
      </c>
      <c r="K8" s="34">
        <v>164712.33600000001</v>
      </c>
      <c r="L8" s="34">
        <v>822575.35199999996</v>
      </c>
      <c r="M8" s="34">
        <v>822575.35199999996</v>
      </c>
      <c r="N8" s="34">
        <v>822575.35199999996</v>
      </c>
      <c r="O8" s="32">
        <v>2.367</v>
      </c>
      <c r="P8" s="32">
        <v>2.16</v>
      </c>
      <c r="Q8" s="32">
        <v>2.0859999999999999</v>
      </c>
      <c r="R8" s="32">
        <v>0</v>
      </c>
      <c r="S8" s="32">
        <v>0</v>
      </c>
      <c r="T8" s="32">
        <v>1.88</v>
      </c>
      <c r="U8" s="32">
        <v>2.367</v>
      </c>
      <c r="V8" s="32">
        <v>2.16</v>
      </c>
      <c r="W8" s="32">
        <v>2.0859999999999999</v>
      </c>
      <c r="X8" s="32">
        <v>0</v>
      </c>
      <c r="Y8" s="32">
        <v>0</v>
      </c>
      <c r="Z8" s="32">
        <v>1.88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41020</v>
      </c>
      <c r="C9" s="31" t="s">
        <v>179</v>
      </c>
      <c r="D9" s="32" t="s">
        <v>45</v>
      </c>
      <c r="E9" s="19">
        <v>40724</v>
      </c>
      <c r="F9" s="31" t="s">
        <v>47</v>
      </c>
      <c r="G9" s="32" t="s">
        <v>37</v>
      </c>
      <c r="H9" s="32">
        <v>79.16</v>
      </c>
      <c r="I9" s="33" t="s">
        <v>78</v>
      </c>
      <c r="J9" s="34">
        <v>2465.7599999999998</v>
      </c>
      <c r="K9" s="34">
        <v>164712.33600000001</v>
      </c>
      <c r="L9" s="34">
        <v>822575.35199999996</v>
      </c>
      <c r="M9" s="34">
        <v>822575.35199999996</v>
      </c>
      <c r="N9" s="34">
        <v>822575.35199999996</v>
      </c>
      <c r="O9" s="32">
        <v>2.367</v>
      </c>
      <c r="P9" s="32">
        <v>2.16</v>
      </c>
      <c r="Q9" s="32">
        <v>2.0859999999999999</v>
      </c>
      <c r="R9" s="32">
        <v>0</v>
      </c>
      <c r="S9" s="32">
        <v>0</v>
      </c>
      <c r="T9" s="32">
        <v>1.88</v>
      </c>
      <c r="U9" s="32">
        <v>2.367</v>
      </c>
      <c r="V9" s="32">
        <v>2.16</v>
      </c>
      <c r="W9" s="32">
        <v>2.0859999999999999</v>
      </c>
      <c r="X9" s="32">
        <v>0</v>
      </c>
      <c r="Y9" s="32">
        <v>0</v>
      </c>
      <c r="Z9" s="32">
        <v>1.88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184</v>
      </c>
      <c r="AY9" s="20"/>
      <c r="AZ9" s="20" t="s">
        <v>184</v>
      </c>
      <c r="BA9" s="31"/>
      <c r="BB9" s="32"/>
      <c r="BC9" s="20"/>
      <c r="BD9" s="20" t="s">
        <v>185</v>
      </c>
      <c r="BE9" s="31"/>
    </row>
    <row r="10" spans="1:57">
      <c r="A10" s="32">
        <v>8</v>
      </c>
      <c r="B10" s="19">
        <v>41020</v>
      </c>
      <c r="C10" s="31" t="s">
        <v>179</v>
      </c>
      <c r="D10" s="32" t="s">
        <v>132</v>
      </c>
      <c r="E10" s="19">
        <v>40795</v>
      </c>
      <c r="F10" s="31" t="s">
        <v>186</v>
      </c>
      <c r="G10" s="32" t="s">
        <v>163</v>
      </c>
      <c r="H10" s="32">
        <v>79.16</v>
      </c>
      <c r="I10" s="33" t="s">
        <v>78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2.367</v>
      </c>
      <c r="P10" s="32">
        <v>2.16</v>
      </c>
      <c r="Q10" s="32">
        <v>2.0859999999999999</v>
      </c>
      <c r="R10" s="32">
        <v>0</v>
      </c>
      <c r="S10" s="32">
        <v>0</v>
      </c>
      <c r="T10" s="32">
        <v>1.88</v>
      </c>
      <c r="U10" s="32">
        <v>2.367</v>
      </c>
      <c r="V10" s="32">
        <v>2.16</v>
      </c>
      <c r="W10" s="32">
        <v>2.0859999999999999</v>
      </c>
      <c r="X10" s="32">
        <v>0</v>
      </c>
      <c r="Y10" s="32">
        <v>0</v>
      </c>
      <c r="Z10" s="32">
        <v>1.88</v>
      </c>
      <c r="AA10" s="32"/>
      <c r="AB10" s="32"/>
      <c r="AC10" s="32"/>
      <c r="AD10" s="32"/>
      <c r="AE10" s="32"/>
      <c r="AF10" s="32"/>
      <c r="AG10" s="20" t="s">
        <v>184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 t="s">
        <v>184</v>
      </c>
      <c r="AY10" s="20"/>
      <c r="AZ10" s="20" t="s">
        <v>189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41020</v>
      </c>
      <c r="C11" s="31" t="s">
        <v>179</v>
      </c>
      <c r="D11" s="32" t="s">
        <v>145</v>
      </c>
      <c r="E11" s="19">
        <v>40724</v>
      </c>
      <c r="F11" s="31" t="s">
        <v>47</v>
      </c>
      <c r="G11" s="32" t="s">
        <v>38</v>
      </c>
      <c r="H11" s="32">
        <v>79.06</v>
      </c>
      <c r="I11" s="33" t="s">
        <v>188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2.4790000000000001</v>
      </c>
      <c r="P11" s="32">
        <v>0</v>
      </c>
      <c r="Q11" s="32">
        <v>0</v>
      </c>
      <c r="R11" s="32">
        <v>0</v>
      </c>
      <c r="S11" s="32">
        <v>0</v>
      </c>
      <c r="T11" s="32">
        <v>2.1949999999999998</v>
      </c>
      <c r="U11" s="32">
        <v>2.4790000000000001</v>
      </c>
      <c r="V11" s="32">
        <v>0</v>
      </c>
      <c r="W11" s="32">
        <v>0</v>
      </c>
      <c r="X11" s="32">
        <v>0</v>
      </c>
      <c r="Y11" s="32">
        <v>0</v>
      </c>
      <c r="Z11" s="32">
        <v>2.1949999999999998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41020</v>
      </c>
      <c r="C12" s="31" t="s">
        <v>179</v>
      </c>
      <c r="D12" s="32" t="s">
        <v>145</v>
      </c>
      <c r="E12" s="19">
        <v>40724</v>
      </c>
      <c r="F12" s="31" t="s">
        <v>47</v>
      </c>
      <c r="G12" s="32" t="s">
        <v>37</v>
      </c>
      <c r="H12" s="32">
        <v>79.06</v>
      </c>
      <c r="I12" s="33" t="s">
        <v>188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2.4790000000000001</v>
      </c>
      <c r="P12" s="32">
        <v>0</v>
      </c>
      <c r="Q12" s="32">
        <v>0</v>
      </c>
      <c r="R12" s="32">
        <v>0</v>
      </c>
      <c r="S12" s="32">
        <v>0</v>
      </c>
      <c r="T12" s="32">
        <v>2.1949999999999998</v>
      </c>
      <c r="U12" s="32">
        <v>2.4790000000000001</v>
      </c>
      <c r="V12" s="32">
        <v>0</v>
      </c>
      <c r="W12" s="32">
        <v>0</v>
      </c>
      <c r="X12" s="32">
        <v>0</v>
      </c>
      <c r="Y12" s="32">
        <v>0</v>
      </c>
      <c r="Z12" s="32">
        <v>2.1949999999999998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184</v>
      </c>
      <c r="AY12" s="20"/>
      <c r="AZ12" s="20" t="s">
        <v>184</v>
      </c>
      <c r="BA12" s="31"/>
      <c r="BB12" s="32"/>
      <c r="BC12" s="20"/>
      <c r="BD12" s="20" t="s">
        <v>185</v>
      </c>
      <c r="BE12" s="31"/>
    </row>
    <row r="13" spans="1:57">
      <c r="A13" s="32"/>
      <c r="B13" s="19">
        <v>41020</v>
      </c>
      <c r="C13" s="31" t="s">
        <v>179</v>
      </c>
      <c r="D13" s="32" t="s">
        <v>39</v>
      </c>
      <c r="E13" s="19">
        <v>40724</v>
      </c>
      <c r="F13" s="31" t="s">
        <v>47</v>
      </c>
      <c r="G13" s="32" t="s">
        <v>38</v>
      </c>
      <c r="H13" s="32">
        <v>75.069999999999993</v>
      </c>
      <c r="I13" s="33" t="s">
        <v>78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3.427</v>
      </c>
      <c r="P13" s="32">
        <v>2.2639999999999998</v>
      </c>
      <c r="Q13" s="32">
        <v>2.2040000000000002</v>
      </c>
      <c r="R13" s="32">
        <v>2.1760000000000002</v>
      </c>
      <c r="S13" s="32">
        <v>2.0590000000000002</v>
      </c>
      <c r="T13" s="32">
        <v>1.7</v>
      </c>
      <c r="U13" s="32">
        <v>3.427</v>
      </c>
      <c r="V13" s="32">
        <v>2.2639999999999998</v>
      </c>
      <c r="W13" s="32">
        <v>2.2040000000000002</v>
      </c>
      <c r="X13" s="32">
        <v>2.1760000000000002</v>
      </c>
      <c r="Y13" s="32">
        <v>2.0590000000000002</v>
      </c>
      <c r="Z13" s="32">
        <v>1.7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41020</v>
      </c>
      <c r="C14" s="31" t="s">
        <v>179</v>
      </c>
      <c r="D14" s="32" t="s">
        <v>39</v>
      </c>
      <c r="E14" s="19">
        <v>40724</v>
      </c>
      <c r="F14" s="31" t="s">
        <v>47</v>
      </c>
      <c r="G14" s="32" t="s">
        <v>37</v>
      </c>
      <c r="H14" s="32">
        <v>75.069999999999993</v>
      </c>
      <c r="I14" s="33" t="s">
        <v>78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3.427</v>
      </c>
      <c r="P14" s="32">
        <v>2.2639999999999998</v>
      </c>
      <c r="Q14" s="32">
        <v>2.2040000000000002</v>
      </c>
      <c r="R14" s="32">
        <v>2.1760000000000002</v>
      </c>
      <c r="S14" s="32">
        <v>2.0590000000000002</v>
      </c>
      <c r="T14" s="32">
        <v>1.7</v>
      </c>
      <c r="U14" s="32">
        <v>3.427</v>
      </c>
      <c r="V14" s="32">
        <v>2.2639999999999998</v>
      </c>
      <c r="W14" s="32">
        <v>2.2040000000000002</v>
      </c>
      <c r="X14" s="32">
        <v>2.1760000000000002</v>
      </c>
      <c r="Y14" s="32">
        <v>2.0590000000000002</v>
      </c>
      <c r="Z14" s="32">
        <v>1.7</v>
      </c>
      <c r="AA14" s="32"/>
      <c r="AB14" s="32"/>
      <c r="AC14" s="32"/>
      <c r="AD14" s="32"/>
      <c r="AE14" s="32"/>
      <c r="AF14" s="32"/>
      <c r="AG14" s="20" t="s">
        <v>184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 t="s">
        <v>184</v>
      </c>
      <c r="AY14" s="20"/>
      <c r="AZ14" s="20" t="s">
        <v>184</v>
      </c>
      <c r="BA14" s="31"/>
      <c r="BB14" s="32"/>
      <c r="BC14" s="20"/>
      <c r="BD14" s="20" t="s">
        <v>185</v>
      </c>
      <c r="BE14" s="31"/>
    </row>
    <row r="15" spans="1:57">
      <c r="A15" s="32">
        <v>7</v>
      </c>
      <c r="B15" s="19">
        <v>41020</v>
      </c>
      <c r="C15" s="31" t="s">
        <v>179</v>
      </c>
      <c r="D15" s="32" t="s">
        <v>39</v>
      </c>
      <c r="E15" s="19">
        <v>40795</v>
      </c>
      <c r="F15" s="31" t="s">
        <v>186</v>
      </c>
      <c r="G15" s="32" t="s">
        <v>85</v>
      </c>
      <c r="H15" s="32">
        <v>63.65</v>
      </c>
      <c r="I15" s="33" t="s">
        <v>78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3.6850000000000001</v>
      </c>
      <c r="P15" s="32">
        <v>2.516</v>
      </c>
      <c r="Q15" s="32">
        <v>2.3239999999999998</v>
      </c>
      <c r="R15" s="32">
        <v>2.2930000000000001</v>
      </c>
      <c r="S15" s="32">
        <v>2.1669999999999998</v>
      </c>
      <c r="T15" s="32">
        <v>1.7809999999999999</v>
      </c>
      <c r="U15" s="32">
        <v>3.6850000000000001</v>
      </c>
      <c r="V15" s="32">
        <v>2.516</v>
      </c>
      <c r="W15" s="32">
        <v>2.3239999999999998</v>
      </c>
      <c r="X15" s="32">
        <v>2.2930000000000001</v>
      </c>
      <c r="Y15" s="32">
        <v>2.1669999999999998</v>
      </c>
      <c r="Z15" s="32">
        <v>1.7809999999999999</v>
      </c>
      <c r="AA15" s="32"/>
      <c r="AB15" s="32"/>
      <c r="AC15" s="32"/>
      <c r="AD15" s="32"/>
      <c r="AE15" s="32"/>
      <c r="AF15" s="32"/>
      <c r="AG15" s="20" t="s">
        <v>189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16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147</v>
      </c>
      <c r="AY15" s="20">
        <v>24</v>
      </c>
      <c r="AZ15" s="20" t="s">
        <v>189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41020</v>
      </c>
      <c r="C16" s="31" t="s">
        <v>179</v>
      </c>
      <c r="D16" s="32" t="s">
        <v>41</v>
      </c>
      <c r="E16" s="19">
        <v>40724</v>
      </c>
      <c r="F16" s="31" t="s">
        <v>180</v>
      </c>
      <c r="G16" s="32" t="s">
        <v>40</v>
      </c>
      <c r="H16" s="32">
        <v>97.13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41020</v>
      </c>
      <c r="C17" s="31" t="s">
        <v>179</v>
      </c>
      <c r="D17" s="32" t="s">
        <v>41</v>
      </c>
      <c r="E17" s="19">
        <v>40999</v>
      </c>
      <c r="F17" s="31" t="s">
        <v>180</v>
      </c>
      <c r="G17" s="32" t="s">
        <v>8</v>
      </c>
      <c r="H17" s="32">
        <v>97.13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189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189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41020</v>
      </c>
      <c r="C18" s="31" t="s">
        <v>179</v>
      </c>
      <c r="D18" s="32" t="s">
        <v>77</v>
      </c>
      <c r="E18" s="19">
        <v>40724</v>
      </c>
      <c r="F18" s="31" t="s">
        <v>180</v>
      </c>
      <c r="G18" s="32" t="s">
        <v>40</v>
      </c>
      <c r="H18" s="32">
        <v>59</v>
      </c>
      <c r="I18" s="33" t="s">
        <v>78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41020</v>
      </c>
      <c r="C19" s="31" t="s">
        <v>179</v>
      </c>
      <c r="D19" s="32" t="s">
        <v>77</v>
      </c>
      <c r="E19" s="19">
        <v>40795</v>
      </c>
      <c r="F19" s="31" t="s">
        <v>186</v>
      </c>
      <c r="G19" s="32" t="s">
        <v>85</v>
      </c>
      <c r="H19" s="32">
        <v>108.876</v>
      </c>
      <c r="I19" s="33" t="s">
        <v>78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2.056</v>
      </c>
      <c r="P19" s="32">
        <v>2.0184000000000002</v>
      </c>
      <c r="Q19" s="32">
        <v>1.9934000000000001</v>
      </c>
      <c r="R19" s="32">
        <v>0</v>
      </c>
      <c r="S19" s="32">
        <v>0</v>
      </c>
      <c r="T19" s="32">
        <v>1.5555000000000001</v>
      </c>
      <c r="U19" s="32">
        <v>1.9309000000000001</v>
      </c>
      <c r="V19" s="32">
        <v>1.8933</v>
      </c>
      <c r="W19" s="32">
        <v>1.8683000000000001</v>
      </c>
      <c r="X19" s="32">
        <v>0</v>
      </c>
      <c r="Y19" s="32">
        <v>0</v>
      </c>
      <c r="Z19" s="32">
        <v>1.4229000000000001</v>
      </c>
      <c r="AA19" s="32"/>
      <c r="AB19" s="32"/>
      <c r="AC19" s="32"/>
      <c r="AD19" s="32"/>
      <c r="AE19" s="32"/>
      <c r="AF19" s="32"/>
      <c r="AG19" s="20" t="s">
        <v>187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16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147</v>
      </c>
      <c r="AY19" s="20">
        <v>24</v>
      </c>
      <c r="AZ19" s="20" t="s">
        <v>184</v>
      </c>
      <c r="BA19" s="31"/>
      <c r="BB19" s="32"/>
      <c r="BC19" s="20"/>
      <c r="BD19" s="20" t="s">
        <v>185</v>
      </c>
      <c r="BE19" s="31"/>
    </row>
    <row r="20" spans="1:57">
      <c r="A20" s="32">
        <v>17</v>
      </c>
      <c r="B20" s="19">
        <v>41020</v>
      </c>
      <c r="C20" s="31" t="s">
        <v>179</v>
      </c>
      <c r="D20" s="32" t="s">
        <v>77</v>
      </c>
      <c r="E20" s="19">
        <v>40999</v>
      </c>
      <c r="F20" s="31" t="s">
        <v>180</v>
      </c>
      <c r="G20" s="32" t="s">
        <v>8</v>
      </c>
      <c r="H20" s="32">
        <v>59</v>
      </c>
      <c r="I20" s="33" t="s">
        <v>78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189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189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41020</v>
      </c>
      <c r="C21" s="31" t="s">
        <v>190</v>
      </c>
      <c r="D21" s="32" t="s">
        <v>178</v>
      </c>
      <c r="E21" s="19">
        <v>40724</v>
      </c>
      <c r="F21" s="31" t="s">
        <v>94</v>
      </c>
      <c r="G21" s="32" t="s">
        <v>40</v>
      </c>
      <c r="H21" s="32">
        <v>95.69</v>
      </c>
      <c r="I21" s="33" t="s">
        <v>188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2.38</v>
      </c>
      <c r="P21" s="32">
        <v>0</v>
      </c>
      <c r="Q21" s="32">
        <v>0</v>
      </c>
      <c r="R21" s="32">
        <v>0</v>
      </c>
      <c r="S21" s="32">
        <v>0</v>
      </c>
      <c r="T21" s="32">
        <v>1.84</v>
      </c>
      <c r="U21" s="32">
        <v>2.38</v>
      </c>
      <c r="V21" s="32">
        <v>0</v>
      </c>
      <c r="W21" s="32">
        <v>0</v>
      </c>
      <c r="X21" s="32">
        <v>0</v>
      </c>
      <c r="Y21" s="32">
        <v>0</v>
      </c>
      <c r="Z21" s="32">
        <v>1.84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41020</v>
      </c>
      <c r="C22" s="31" t="s">
        <v>93</v>
      </c>
      <c r="D22" s="32" t="s">
        <v>178</v>
      </c>
      <c r="E22" s="19">
        <v>40999</v>
      </c>
      <c r="F22" s="31" t="s">
        <v>94</v>
      </c>
      <c r="G22" s="32" t="s">
        <v>8</v>
      </c>
      <c r="H22" s="32">
        <v>95.69</v>
      </c>
      <c r="I22" s="33" t="s">
        <v>188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2.38</v>
      </c>
      <c r="P22" s="32">
        <v>0</v>
      </c>
      <c r="Q22" s="32">
        <v>0</v>
      </c>
      <c r="R22" s="32">
        <v>0</v>
      </c>
      <c r="S22" s="32">
        <v>0</v>
      </c>
      <c r="T22" s="32">
        <v>1.84</v>
      </c>
      <c r="U22" s="32">
        <v>2.38</v>
      </c>
      <c r="V22" s="32">
        <v>0</v>
      </c>
      <c r="W22" s="32">
        <v>0</v>
      </c>
      <c r="X22" s="32">
        <v>0</v>
      </c>
      <c r="Y22" s="32">
        <v>0</v>
      </c>
      <c r="Z22" s="32">
        <v>1.84</v>
      </c>
      <c r="AA22" s="32"/>
      <c r="AB22" s="32"/>
      <c r="AC22" s="32"/>
      <c r="AD22" s="32"/>
      <c r="AE22" s="32"/>
      <c r="AF22" s="32"/>
      <c r="AG22" s="20" t="s">
        <v>189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189</v>
      </c>
      <c r="BA22" s="31"/>
      <c r="BB22" s="32"/>
      <c r="BC22" s="20"/>
      <c r="BD22" s="20" t="s">
        <v>9</v>
      </c>
      <c r="BE22" s="31"/>
    </row>
    <row r="23" spans="1:57">
      <c r="A23" s="32">
        <v>13</v>
      </c>
      <c r="B23" s="19">
        <v>41020</v>
      </c>
      <c r="C23" s="31" t="s">
        <v>179</v>
      </c>
      <c r="D23" s="32" t="s">
        <v>131</v>
      </c>
      <c r="E23" s="19">
        <v>40724</v>
      </c>
      <c r="F23" s="31" t="s">
        <v>180</v>
      </c>
      <c r="G23" s="32" t="s">
        <v>40</v>
      </c>
      <c r="H23" s="32">
        <v>62.27</v>
      </c>
      <c r="I23" s="33" t="s">
        <v>188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2.2599999999999998</v>
      </c>
      <c r="P23" s="32">
        <v>0</v>
      </c>
      <c r="Q23" s="32">
        <v>0</v>
      </c>
      <c r="R23" s="32">
        <v>0</v>
      </c>
      <c r="S23" s="32">
        <v>0</v>
      </c>
      <c r="T23" s="32">
        <v>1.67</v>
      </c>
      <c r="U23" s="32">
        <v>2.2599999999999998</v>
      </c>
      <c r="V23" s="32">
        <v>0</v>
      </c>
      <c r="W23" s="32">
        <v>0</v>
      </c>
      <c r="X23" s="32">
        <v>0</v>
      </c>
      <c r="Y23" s="32">
        <v>0</v>
      </c>
      <c r="Z23" s="32">
        <v>1.67</v>
      </c>
      <c r="AA23" s="32"/>
      <c r="AB23" s="32"/>
      <c r="AC23" s="32"/>
      <c r="AD23" s="32"/>
      <c r="AE23" s="32"/>
      <c r="AF23" s="32"/>
      <c r="AG23" s="20" t="s">
        <v>6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6</v>
      </c>
      <c r="AY23" s="20"/>
      <c r="AZ23" s="20"/>
      <c r="BA23" s="31"/>
      <c r="BB23" s="32"/>
      <c r="BC23" s="20"/>
      <c r="BD23" s="20"/>
      <c r="BE23" s="31"/>
    </row>
    <row r="24" spans="1:57">
      <c r="A24" s="32">
        <v>13</v>
      </c>
      <c r="B24" s="19">
        <v>41020</v>
      </c>
      <c r="C24" s="31" t="s">
        <v>179</v>
      </c>
      <c r="D24" s="32" t="s">
        <v>131</v>
      </c>
      <c r="E24" s="19">
        <v>40999</v>
      </c>
      <c r="F24" s="31" t="s">
        <v>180</v>
      </c>
      <c r="G24" s="32" t="s">
        <v>8</v>
      </c>
      <c r="H24" s="32">
        <v>62.27</v>
      </c>
      <c r="I24" s="33" t="s">
        <v>188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2.2599999999999998</v>
      </c>
      <c r="P24" s="32">
        <v>0</v>
      </c>
      <c r="Q24" s="32">
        <v>0</v>
      </c>
      <c r="R24" s="32">
        <v>0</v>
      </c>
      <c r="S24" s="32">
        <v>0</v>
      </c>
      <c r="T24" s="32">
        <v>1.67</v>
      </c>
      <c r="U24" s="32">
        <v>2.2599999999999998</v>
      </c>
      <c r="V24" s="32">
        <v>0</v>
      </c>
      <c r="W24" s="32">
        <v>0</v>
      </c>
      <c r="X24" s="32">
        <v>0</v>
      </c>
      <c r="Y24" s="32">
        <v>0</v>
      </c>
      <c r="Z24" s="32">
        <v>1.67</v>
      </c>
      <c r="AA24" s="32"/>
      <c r="AB24" s="32"/>
      <c r="AC24" s="32"/>
      <c r="AD24" s="32"/>
      <c r="AE24" s="32"/>
      <c r="AF24" s="32"/>
      <c r="AG24" s="20" t="s">
        <v>189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14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12</v>
      </c>
      <c r="AX24" s="20" t="s">
        <v>147</v>
      </c>
      <c r="AY24" s="20">
        <v>12</v>
      </c>
      <c r="AZ24" s="20" t="s">
        <v>189</v>
      </c>
      <c r="BA24" s="31"/>
      <c r="BB24" s="32"/>
      <c r="BC24" s="20"/>
      <c r="BD24" s="20" t="s">
        <v>9</v>
      </c>
      <c r="BE24" s="31"/>
    </row>
    <row r="25" spans="1:57">
      <c r="A25" s="32">
        <v>18</v>
      </c>
      <c r="B25" s="19">
        <v>41020</v>
      </c>
      <c r="C25" s="31" t="s">
        <v>179</v>
      </c>
      <c r="D25" s="32" t="s">
        <v>79</v>
      </c>
      <c r="E25" s="19">
        <v>40724</v>
      </c>
      <c r="F25" s="31" t="s">
        <v>180</v>
      </c>
      <c r="G25" s="32" t="s">
        <v>40</v>
      </c>
      <c r="H25" s="32">
        <v>77</v>
      </c>
      <c r="I25" s="33" t="s">
        <v>78</v>
      </c>
      <c r="J25" s="34">
        <v>3000</v>
      </c>
      <c r="K25" s="34">
        <v>33000</v>
      </c>
      <c r="L25" s="34">
        <v>82200</v>
      </c>
      <c r="M25" s="34">
        <v>82200</v>
      </c>
      <c r="N25" s="34">
        <v>82200</v>
      </c>
      <c r="O25" s="32">
        <v>2.1800000000000002</v>
      </c>
      <c r="P25" s="32">
        <v>2</v>
      </c>
      <c r="Q25" s="32">
        <v>1.81</v>
      </c>
      <c r="R25" s="32">
        <v>0</v>
      </c>
      <c r="S25" s="32">
        <v>0</v>
      </c>
      <c r="T25" s="32">
        <v>1.64</v>
      </c>
      <c r="U25" s="32">
        <v>2.1800000000000002</v>
      </c>
      <c r="V25" s="32">
        <v>2</v>
      </c>
      <c r="W25" s="32">
        <v>1.81</v>
      </c>
      <c r="X25" s="32">
        <v>0</v>
      </c>
      <c r="Y25" s="32">
        <v>0</v>
      </c>
      <c r="Z25" s="32">
        <v>1.64</v>
      </c>
      <c r="AA25" s="32"/>
      <c r="AB25" s="32"/>
      <c r="AC25" s="32"/>
      <c r="AD25" s="32"/>
      <c r="AE25" s="32"/>
      <c r="AF25" s="32"/>
      <c r="AG25" s="20" t="s">
        <v>6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 t="s">
        <v>6</v>
      </c>
      <c r="AY25" s="20"/>
      <c r="AZ25" s="20"/>
      <c r="BA25" s="31"/>
      <c r="BB25" s="32"/>
      <c r="BC25" s="20"/>
      <c r="BD25" s="20"/>
      <c r="BE25" s="31"/>
    </row>
    <row r="26" spans="1:57">
      <c r="A26" s="32">
        <v>10</v>
      </c>
      <c r="B26" s="19">
        <v>41020</v>
      </c>
      <c r="C26" s="31" t="s">
        <v>179</v>
      </c>
      <c r="D26" s="32" t="s">
        <v>79</v>
      </c>
      <c r="E26" s="19">
        <v>40795</v>
      </c>
      <c r="F26" s="31" t="s">
        <v>186</v>
      </c>
      <c r="G26" s="32" t="s">
        <v>85</v>
      </c>
      <c r="H26" s="32">
        <v>87.671000000000006</v>
      </c>
      <c r="I26" s="33" t="s">
        <v>78</v>
      </c>
      <c r="J26" s="34">
        <v>6000</v>
      </c>
      <c r="K26" s="34">
        <v>12000</v>
      </c>
      <c r="L26" s="34">
        <v>84000</v>
      </c>
      <c r="M26" s="34">
        <v>84000</v>
      </c>
      <c r="N26" s="34">
        <v>84000</v>
      </c>
      <c r="O26" s="32">
        <v>3.0257000000000001</v>
      </c>
      <c r="P26" s="32">
        <v>2.3813</v>
      </c>
      <c r="Q26" s="32">
        <v>1.9946999999999999</v>
      </c>
      <c r="R26" s="32">
        <v>0</v>
      </c>
      <c r="S26" s="32">
        <v>0</v>
      </c>
      <c r="T26" s="32">
        <v>1.8657999999999999</v>
      </c>
      <c r="U26" s="32">
        <v>2.9613</v>
      </c>
      <c r="V26" s="32">
        <v>2.3169</v>
      </c>
      <c r="W26" s="32">
        <v>1.9301999999999999</v>
      </c>
      <c r="X26" s="32">
        <v>0</v>
      </c>
      <c r="Y26" s="32">
        <v>0</v>
      </c>
      <c r="Z26" s="32">
        <v>1.8012999999999999</v>
      </c>
      <c r="AA26" s="32"/>
      <c r="AB26" s="32"/>
      <c r="AC26" s="32"/>
      <c r="AD26" s="32"/>
      <c r="AE26" s="32"/>
      <c r="AF26" s="32"/>
      <c r="AG26" s="20" t="s">
        <v>187</v>
      </c>
      <c r="AH26" s="20" t="s">
        <v>46</v>
      </c>
      <c r="AI26" s="20">
        <v>2</v>
      </c>
      <c r="AJ26" s="20">
        <v>4</v>
      </c>
      <c r="AK26" s="28">
        <v>0.33329999999999999</v>
      </c>
      <c r="AL26" s="28">
        <v>0.66659999999999997</v>
      </c>
      <c r="AM26" s="20">
        <v>0</v>
      </c>
      <c r="AN26" s="20">
        <v>16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24</v>
      </c>
      <c r="AX26" s="20" t="s">
        <v>147</v>
      </c>
      <c r="AY26" s="20">
        <v>24</v>
      </c>
      <c r="AZ26" s="20" t="s">
        <v>184</v>
      </c>
      <c r="BA26" s="31"/>
      <c r="BB26" s="32"/>
      <c r="BC26" s="20"/>
      <c r="BD26" s="20" t="s">
        <v>185</v>
      </c>
      <c r="BE26" s="31"/>
    </row>
    <row r="27" spans="1:57">
      <c r="A27" s="32">
        <v>18</v>
      </c>
      <c r="B27" s="19">
        <v>41020</v>
      </c>
      <c r="C27" s="31" t="s">
        <v>179</v>
      </c>
      <c r="D27" s="32" t="s">
        <v>79</v>
      </c>
      <c r="E27" s="19">
        <v>40999</v>
      </c>
      <c r="F27" s="31" t="s">
        <v>180</v>
      </c>
      <c r="G27" s="32" t="s">
        <v>8</v>
      </c>
      <c r="H27" s="32">
        <v>77</v>
      </c>
      <c r="I27" s="33" t="s">
        <v>78</v>
      </c>
      <c r="J27" s="34">
        <v>3000</v>
      </c>
      <c r="K27" s="34">
        <v>33000</v>
      </c>
      <c r="L27" s="34">
        <v>82200</v>
      </c>
      <c r="M27" s="34">
        <v>82200</v>
      </c>
      <c r="N27" s="34">
        <v>82200</v>
      </c>
      <c r="O27" s="32">
        <v>2.1800000000000002</v>
      </c>
      <c r="P27" s="32">
        <v>2</v>
      </c>
      <c r="Q27" s="32">
        <v>1.81</v>
      </c>
      <c r="R27" s="32">
        <v>0</v>
      </c>
      <c r="S27" s="32">
        <v>0</v>
      </c>
      <c r="T27" s="32">
        <v>1.64</v>
      </c>
      <c r="U27" s="32">
        <v>2.1800000000000002</v>
      </c>
      <c r="V27" s="32">
        <v>2</v>
      </c>
      <c r="W27" s="32">
        <v>1.81</v>
      </c>
      <c r="X27" s="32">
        <v>0</v>
      </c>
      <c r="Y27" s="32">
        <v>0</v>
      </c>
      <c r="Z27" s="32">
        <v>1.64</v>
      </c>
      <c r="AA27" s="32"/>
      <c r="AB27" s="32"/>
      <c r="AC27" s="32"/>
      <c r="AD27" s="32"/>
      <c r="AE27" s="32"/>
      <c r="AF27" s="32"/>
      <c r="AG27" s="20" t="s">
        <v>189</v>
      </c>
      <c r="AH27" s="20"/>
      <c r="AI27" s="20">
        <v>3</v>
      </c>
      <c r="AJ27" s="20">
        <v>3</v>
      </c>
      <c r="AK27" s="35">
        <v>0.5</v>
      </c>
      <c r="AL27" s="35">
        <v>0.5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12</v>
      </c>
      <c r="AX27" s="20" t="s">
        <v>147</v>
      </c>
      <c r="AY27" s="20">
        <v>12</v>
      </c>
      <c r="AZ27" s="20" t="s">
        <v>189</v>
      </c>
      <c r="BA27" s="31"/>
      <c r="BB27" s="32"/>
      <c r="BC27" s="20"/>
      <c r="BD27" s="20" t="s">
        <v>9</v>
      </c>
      <c r="BE27" s="31"/>
    </row>
    <row r="28" spans="1:57">
      <c r="A28" s="32">
        <v>14</v>
      </c>
      <c r="B28" s="19">
        <v>41020</v>
      </c>
      <c r="C28" s="31" t="s">
        <v>179</v>
      </c>
      <c r="D28" s="32" t="s">
        <v>181</v>
      </c>
      <c r="E28" s="19">
        <v>40724</v>
      </c>
      <c r="F28" s="31" t="s">
        <v>180</v>
      </c>
      <c r="G28" s="32" t="s">
        <v>40</v>
      </c>
      <c r="H28" s="32">
        <v>83.16</v>
      </c>
      <c r="I28" s="33" t="s">
        <v>188</v>
      </c>
      <c r="J28" s="34">
        <v>98640</v>
      </c>
      <c r="K28" s="34">
        <v>98640</v>
      </c>
      <c r="L28" s="34">
        <v>98640</v>
      </c>
      <c r="M28" s="34">
        <v>98640</v>
      </c>
      <c r="N28" s="34">
        <v>98640</v>
      </c>
      <c r="O28" s="32">
        <v>2.16</v>
      </c>
      <c r="P28" s="32">
        <v>0</v>
      </c>
      <c r="Q28" s="32">
        <v>0</v>
      </c>
      <c r="R28" s="32">
        <v>0</v>
      </c>
      <c r="S28" s="32">
        <v>0</v>
      </c>
      <c r="T28" s="32">
        <v>1.85</v>
      </c>
      <c r="U28" s="32">
        <v>2.16</v>
      </c>
      <c r="V28" s="32">
        <v>0</v>
      </c>
      <c r="W28" s="32">
        <v>0</v>
      </c>
      <c r="X28" s="32">
        <v>0</v>
      </c>
      <c r="Y28" s="32">
        <v>0</v>
      </c>
      <c r="Z28" s="32">
        <v>1.85</v>
      </c>
      <c r="AA28" s="32"/>
      <c r="AB28" s="32"/>
      <c r="AC28" s="32"/>
      <c r="AD28" s="32"/>
      <c r="AE28" s="32"/>
      <c r="AF28" s="32"/>
      <c r="AG28" s="20" t="s">
        <v>6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 t="s">
        <v>6</v>
      </c>
      <c r="AY28" s="20"/>
      <c r="AZ28" s="20"/>
      <c r="BA28" s="31"/>
      <c r="BB28" s="32"/>
      <c r="BC28" s="20"/>
      <c r="BD28" s="20"/>
      <c r="BE28" s="31"/>
    </row>
    <row r="29" spans="1:57">
      <c r="A29" s="32">
        <v>14</v>
      </c>
      <c r="B29" s="19">
        <v>41020</v>
      </c>
      <c r="C29" s="31" t="s">
        <v>179</v>
      </c>
      <c r="D29" s="32" t="s">
        <v>181</v>
      </c>
      <c r="E29" s="19">
        <v>40999</v>
      </c>
      <c r="F29" s="31" t="s">
        <v>180</v>
      </c>
      <c r="G29" s="32" t="s">
        <v>8</v>
      </c>
      <c r="H29" s="32">
        <v>83.16</v>
      </c>
      <c r="I29" s="33" t="s">
        <v>188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2.16</v>
      </c>
      <c r="P29" s="32">
        <v>0</v>
      </c>
      <c r="Q29" s="32">
        <v>0</v>
      </c>
      <c r="R29" s="32">
        <v>0</v>
      </c>
      <c r="S29" s="32">
        <v>0</v>
      </c>
      <c r="T29" s="32">
        <v>1.85</v>
      </c>
      <c r="U29" s="32">
        <v>2.16</v>
      </c>
      <c r="V29" s="32">
        <v>0</v>
      </c>
      <c r="W29" s="32">
        <v>0</v>
      </c>
      <c r="X29" s="32">
        <v>0</v>
      </c>
      <c r="Y29" s="32">
        <v>0</v>
      </c>
      <c r="Z29" s="32">
        <v>1.85</v>
      </c>
      <c r="AA29" s="32"/>
      <c r="AB29" s="32"/>
      <c r="AC29" s="32"/>
      <c r="AD29" s="32"/>
      <c r="AE29" s="32"/>
      <c r="AF29" s="32"/>
      <c r="AG29" s="20" t="s">
        <v>189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14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12</v>
      </c>
      <c r="AX29" s="20" t="s">
        <v>147</v>
      </c>
      <c r="AY29" s="20">
        <v>12</v>
      </c>
      <c r="AZ29" s="20" t="s">
        <v>189</v>
      </c>
      <c r="BA29" s="31"/>
      <c r="BB29" s="32"/>
      <c r="BC29" s="20"/>
      <c r="BD29" s="20" t="s">
        <v>9</v>
      </c>
      <c r="BE29" s="31"/>
    </row>
    <row r="30" spans="1:57">
      <c r="A30" s="32">
        <v>15</v>
      </c>
      <c r="B30" s="19">
        <v>41020</v>
      </c>
      <c r="C30" s="31" t="s">
        <v>179</v>
      </c>
      <c r="D30" s="32" t="s">
        <v>182</v>
      </c>
      <c r="E30" s="19">
        <v>40724</v>
      </c>
      <c r="F30" s="31" t="s">
        <v>180</v>
      </c>
      <c r="G30" s="32" t="s">
        <v>40</v>
      </c>
      <c r="H30" s="32">
        <v>102.93</v>
      </c>
      <c r="I30" s="33"/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2">
        <v>1.59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1.59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/>
      <c r="AB30" s="32"/>
      <c r="AC30" s="32"/>
      <c r="AD30" s="32"/>
      <c r="AE30" s="32"/>
      <c r="AF30" s="32"/>
      <c r="AG30" s="20" t="s">
        <v>6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 t="s">
        <v>143</v>
      </c>
      <c r="AY30" s="20"/>
      <c r="AZ30" s="20"/>
      <c r="BA30" s="31"/>
      <c r="BB30" s="32"/>
      <c r="BC30" s="20"/>
      <c r="BD30" s="20"/>
      <c r="BE30" s="31"/>
    </row>
    <row r="31" spans="1:57">
      <c r="A31" s="32">
        <v>15</v>
      </c>
      <c r="B31" s="19">
        <v>41020</v>
      </c>
      <c r="C31" s="31" t="s">
        <v>179</v>
      </c>
      <c r="D31" s="32" t="s">
        <v>182</v>
      </c>
      <c r="E31" s="19">
        <v>40999</v>
      </c>
      <c r="F31" s="31" t="s">
        <v>180</v>
      </c>
      <c r="G31" s="32" t="s">
        <v>8</v>
      </c>
      <c r="H31" s="32">
        <v>102.93</v>
      </c>
      <c r="I31" s="33"/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2">
        <v>1.59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1.59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20" t="s">
        <v>189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14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12</v>
      </c>
      <c r="AX31" s="20" t="s">
        <v>147</v>
      </c>
      <c r="AY31" s="20">
        <v>12</v>
      </c>
      <c r="AZ31" s="20" t="s">
        <v>189</v>
      </c>
      <c r="BA31" s="31"/>
      <c r="BB31" s="32"/>
      <c r="BC31" s="20"/>
      <c r="BD31" s="20" t="s">
        <v>9</v>
      </c>
      <c r="BE31" s="31"/>
    </row>
  </sheetData>
  <sheetProtection algorithmName="SHA-512" hashValue="HMi+TEwfjTFuz1gV2jqDFeR2erKSPaZ3wY5rEerfVHaFNUY+UTHoXFU5KNCNIdBcX6OsnlnwYPMDVahlcY5qKg==" saltValue="4Wdv82eZCUNxx1u1CTcUWQ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2D39-8EFF-3B45-A040-11708AE17AA7}">
  <sheetPr codeName="Sheet26">
    <tabColor theme="9" tint="0.39997558519241921"/>
  </sheetPr>
  <dimension ref="A1:ER70"/>
  <sheetViews>
    <sheetView zoomScale="90" zoomScaleNormal="90" workbookViewId="0">
      <selection activeCell="Z1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94" t="s">
        <v>55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</row>
    <row r="2" spans="1:148">
      <c r="A2" s="395" t="s">
        <v>93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</row>
    <row r="3" spans="1:148" ht="14" thickBot="1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375" t="s">
        <v>54</v>
      </c>
      <c r="AF7" s="372" t="s">
        <v>366</v>
      </c>
      <c r="AG7" s="376" t="s">
        <v>367</v>
      </c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17" t="str">
        <f>'NSW Oct 2022'!D2</f>
        <v>Jemena Sydney</v>
      </c>
      <c r="B8" s="377" t="str">
        <f>'NSW Oct 2022'!F2</f>
        <v>AGL</v>
      </c>
      <c r="C8" s="378" t="str">
        <f>'NSW Oct 2022'!G2</f>
        <v>Business Value Saver</v>
      </c>
      <c r="D8" s="379">
        <f>365*'NSW Oct 2022'!H2/100</f>
        <v>236.28772727272721</v>
      </c>
      <c r="E8" s="380">
        <f>IF('NSW Oct 2022'!AQ2=3,0.5,IF('NSW Oct 2022'!AQ2=2,0.33,0))</f>
        <v>0.5</v>
      </c>
      <c r="F8" s="380">
        <f>1-E8</f>
        <v>0.5</v>
      </c>
      <c r="G8" s="379">
        <f>IF('NSW Oct 2022'!K2="",($C$5*E8/'NSW Oct 2022'!AQ2*'NSW Oct 2022'!W2/100)*'NSW Oct 2022'!AQ2,IF($C$5*E8/'NSW Oct 2022'!AQ2&gt;='NSW Oct 2022'!L2,('NSW Oct 2022'!L2*'NSW Oct 2022'!W2/100)*'NSW Oct 2022'!AQ2,($C$5*E8/'NSW Oct 2022'!AQ2*'NSW Oct 2022'!W2/100)*'NSW Oct 2022'!AQ2))</f>
        <v>116.277</v>
      </c>
      <c r="H8" s="379">
        <f>IF(AND('NSW Oct 2022'!L2&gt;0,'NSW Oct 2022'!M2&gt;0),IF($C$5*E8/'NSW Oct 2022'!AQ2&lt;'NSW Oct 2022'!L2,0,IF(($C$5*E8/'NSW Oct 2022'!AQ2-'NSW Oct 2022'!L2)&lt;=('NSW Oct 2022'!M2+'NSW Oct 2022'!L2),((($C$5*E8/'NSW Oct 2022'!AQ2-'NSW Oct 2022'!L2)*'NSW Oct 2022'!X2/100))*'NSW Oct 2022'!AQ2,((('NSW Oct 2022'!M2)*'NSW Oct 2022'!X2/100)*'NSW Oct 2022'!AQ2))),0)</f>
        <v>91.391454545454536</v>
      </c>
      <c r="I8" s="379">
        <f>IF(AND('NSW Oct 2022'!M2&gt;0,'NSW Oct 2022'!N2&gt;0),IF($C$5*E8/'NSW Oct 2022'!AQ2&lt;('NSW Oct 2022'!L2+'NSW Oct 2022'!M2),0,IF(($C$5*E8/'NSW Oct 2022'!AQ2-'NSW Oct 2022'!L2+'NSW Oct 2022'!M2)&lt;=('NSW Oct 2022'!L2+'NSW Oct 2022'!M2+'NSW Oct 2022'!N2),((($C$5*E8/'NSW Oct 2022'!AQ2-('NSW Oct 2022'!L2+'NSW Oct 2022'!M2))*'NSW Oct 2022'!Y2/100))*'NSW Oct 2022'!AQ2,('NSW Oct 2022'!N2*'NSW Oct 2022'!Y2/100)* 'NSW Oct 2022'!AQ2)),0)</f>
        <v>217.08299999999997</v>
      </c>
      <c r="J8" s="379">
        <f>IF(AND('NSW Oct 2022'!N2&gt;0,'NSW Oct 2022'!O2&gt;0),IF($C$5*E8/'NSW Oct 2022'!AQ2&lt;('NSW Oct 2022'!L2+'NSW Oct 2022'!M2+'NSW Oct 2022'!N2),0,IF(($C$5*E8/'NSW Oct 2022'!AQ2-'NSW Oct 2022'!L2+'NSW Oct 2022'!M2+'NSW Oct 2022'!N2)&lt;=('NSW Oct 2022'!L2+'NSW Oct 2022'!M2+'NSW Oct 2022'!N2+'NSW Oct 2022'!O2),(($C$5*E8/'NSW Oct 2022'!AQ2-('NSW Oct 2022'!L2+'NSW Oct 2022'!M2+'NSW Oct 2022'!N2))*'NSW Oct 2022'!Z2/100)*'NSW Oct 2022'!AQ2,('NSW Oct 2022'!O2*'NSW Oct 2022'!Z2/100)*'NSW Oct 2022'!AQ2)),0)</f>
        <v>809.40000000000009</v>
      </c>
      <c r="K8" s="379">
        <f>IF(AND('NSW Oct 2022'!O2&gt;0,'NSW Oct 2022'!P2&gt;0),IF($C$5*E8/'NSW Oct 2022'!AQ2&lt;('NSW Oct 2022'!L2+'NSW Oct 2022'!M2+'NSW Oct 2022'!N2+'NSW Oct 2022'!O2),0,IF(($C$5*E8/'NSW Oct 2022'!AQ2-'NSW Oct 2022'!L2+'NSW Oct 2022'!M2+'NSW Oct 2022'!N2+'NSW Oct 2022'!O2)&lt;=('NSW Oct 2022'!L2+'NSW Oct 2022'!M2+'NSW Oct 2022'!N2+'NSW Oct 2022'!O2+'NSW Oct 2022'!P2),(($C$5*E8/'NSW Oct 2022'!AQ2-('NSW Oct 2022'!L2+'NSW Oct 2022'!M2+'NSW Oct 2022'!N2+'NSW Oct 2022'!O2))*'NSW Oct 2022'!AA2/100)*'NSW Oct 2022'!AQ2,('NSW Oct 2022'!P2*'NSW Oct 2022'!AA2/100)*'NSW Oct 2022'!AQ2)),0)</f>
        <v>0</v>
      </c>
      <c r="L8" s="379">
        <f>IF(AND('NSW Oct 2022'!P2&gt;0,'NSW Oct 2022'!O2&gt;0),IF(($C$5*E8/'NSW Oct 2022'!AQ2&lt;SUM('NSW Oct 2022'!L2:P2)),(0),($C$5*E8/'NSW Oct 2022'!AQ2-SUM('NSW Oct 2022'!L2:P2))*'NSW Oct 2022'!AB2/100)* 'NSW Oct 2022'!AQ2,IF(AND('NSW Oct 2022'!O2&gt;0,'NSW Oct 2022'!P2=""),IF(($C$5*E8/'NSW Oct 2022'!AQ2&lt; SUM('NSW Oct 2022'!L2:O2)),(0),($C$5*E8/'NSW Oct 2022'!AQ2-SUM('NSW Oct 2022'!L2:O2))*'NSW Oct 2022'!AA2/100)* 'NSW Oct 2022'!AQ2,IF(AND('NSW Oct 2022'!N2&gt;0,'NSW Oct 2022'!O2=""),IF(($C$5*E8/'NSW Oct 2022'!AQ2&lt; SUM('NSW Oct 2022'!L2:N2)),(0),($C$5*E8/'NSW Oct 2022'!AQ2-SUM('NSW Oct 2022'!L2:N2))*'NSW Oct 2022'!Z2/100)* 'NSW Oct 2022'!AQ2,IF(AND('NSW Oct 2022'!M2&gt;0,'NSW Oct 2022'!N2=""),IF(($C$5*E8/'NSW Oct 2022'!AQ2&lt;'NSW Oct 2022'!M2+'NSW Oct 2022'!L2),(0),(($C$5*E8/'NSW Oct 2022'!AQ2-('NSW Oct 2022'!M2+'NSW Oct 2022'!L2))*'NSW Oct 2022'!Y2/100))*'NSW Oct 2022'!AQ2,IF(AND('NSW Oct 2022'!L2&gt;0,'NSW Oct 2022'!M2=""&gt;0),IF(($C$5*E8/'NSW Oct 2022'!AQ2&lt;'NSW Oct 2022'!L2),(0),($C$5*E8/'NSW Oct 2022'!AQ2-'NSW Oct 2022'!L2)*'NSW Oct 2022'!X2/100)*'NSW Oct 2022'!AQ2,0)))))</f>
        <v>0</v>
      </c>
      <c r="M8" s="379">
        <f>IF('NSW Oct 2022'!K2="",($C$5*F8/'NSW Oct 2022'!AR2*'NSW Oct 2022'!AC2/100)*'NSW Oct 2022'!AR2,IF($C$5*F8/'NSW Oct 2022'!AR2&gt;='NSW Oct 2022'!L2,('NSW Oct 2022'!L2*'NSW Oct 2022'!AC2/100)*'NSW Oct 2022'!AR2,($C$5*F8/'NSW Oct 2022'!AR2*'NSW Oct 2022'!AC2/100)*'NSW Oct 2022'!AR2))</f>
        <v>116.277</v>
      </c>
      <c r="N8" s="379">
        <f>IF(AND('NSW Oct 2022'!L2&gt;0,'NSW Oct 2022'!M2&gt;0),IF($C$5*F8/'NSW Oct 2022'!AR2&lt;'NSW Oct 2022'!L2,0,IF(($C$5*F8/'NSW Oct 2022'!AR2-'NSW Oct 2022'!L2)&lt;=('NSW Oct 2022'!M2+'NSW Oct 2022'!L2),((($C$5*F8/'NSW Oct 2022'!AR2-'NSW Oct 2022'!L2)*'NSW Oct 2022'!AD2/100))*'NSW Oct 2022'!AR2,((('NSW Oct 2022'!M2)*'NSW Oct 2022'!AD2/100)*'NSW Oct 2022'!AR2))),0)</f>
        <v>91.391454545454536</v>
      </c>
      <c r="O8" s="379">
        <f>IF(AND('NSW Oct 2022'!M2&gt;0,'NSW Oct 2022'!N2&gt;0),IF($C$5*F8/'NSW Oct 2022'!AR2&lt;('NSW Oct 2022'!L2+'NSW Oct 2022'!M2),0,IF(($C$5*F8/'NSW Oct 2022'!AR2-'NSW Oct 2022'!L2+'NSW Oct 2022'!M2)&lt;=('NSW Oct 2022'!L2+'NSW Oct 2022'!M2+'NSW Oct 2022'!N2),((($C$5*F8/'NSW Oct 2022'!AR2-('NSW Oct 2022'!L2+'NSW Oct 2022'!M2))*'NSW Oct 2022'!AE2/100))*'NSW Oct 2022'!AR2,('NSW Oct 2022'!N2*'NSW Oct 2022'!AE2/100)*'NSW Oct 2022'!AR2)),0)</f>
        <v>217.08299999999997</v>
      </c>
      <c r="P8" s="379">
        <f>IF(AND('NSW Oct 2022'!N2&gt;0,'NSW Oct 2022'!O2&gt;0),IF($C$5*F8/'NSW Oct 2022'!AR2&lt;('NSW Oct 2022'!L2+'NSW Oct 2022'!M2+'NSW Oct 2022'!N2),0,IF(($C$5*F8/'NSW Oct 2022'!AR2-'NSW Oct 2022'!L2+'NSW Oct 2022'!M2+'NSW Oct 2022'!N2)&lt;=('NSW Oct 2022'!L2+'NSW Oct 2022'!M2+'NSW Oct 2022'!N2+'NSW Oct 2022'!O2),(($C$5*F8/'NSW Oct 2022'!AR2-('NSW Oct 2022'!L2+'NSW Oct 2022'!M2+'NSW Oct 2022'!N2))*'NSW Oct 2022'!AF2/100)*'NSW Oct 2022'!AR2,('NSW Oct 2022'!O2*'NSW Oct 2022'!AF2/100)*'NSW Oct 2022'!AR2)),0)</f>
        <v>809.40000000000009</v>
      </c>
      <c r="Q8" s="379">
        <f>IF(AND('NSW Oct 2022'!P2&gt;0,'NSW Oct 2022'!P2&gt;0),IF($C$5*F8/'NSW Oct 2022'!AR2&lt;('NSW Oct 2022'!L2+'NSW Oct 2022'!M2+'NSW Oct 2022'!N2+'NSW Oct 2022'!O2),0,IF(($C$5*F8/'NSW Oct 2022'!AR2-'NSW Oct 2022'!L2+'NSW Oct 2022'!M2+'NSW Oct 2022'!N2+'NSW Oct 2022'!O2)&lt;=('NSW Oct 2022'!L2+'NSW Oct 2022'!M2+'NSW Oct 2022'!N2+'NSW Oct 2022'!O2+'NSW Oct 2022'!P2),(($C$5*F8/'NSW Oct 2022'!AR2-('NSW Oct 2022'!L2+'NSW Oct 2022'!M2+'NSW Oct 2022'!N2+'NSW Oct 2022'!O2))*'NSW Oct 2022'!AG2/100)*'NSW Oct 2022'!AR2,('NSW Oct 2022'!P2*'NSW Oct 2022'!AG2/100)*'NSW Oct 2022'!AR2)),0)</f>
        <v>0</v>
      </c>
      <c r="R8" s="379">
        <f>IF(AND('NSW Oct 2022'!P2&gt;0,'NSW Oct 2022'!O2&gt;0),IF(($C$5*F8/'NSW Oct 2022'!AR2&lt;SUM('NSW Oct 2022'!L2:P2)),(0),($C$5*F8/'NSW Oct 2022'!AR2-SUM('NSW Oct 2022'!L2:P2))*'NSW Oct 2022'!AB2/100)* 'NSW Oct 2022'!AR2,IF(AND('NSW Oct 2022'!O2&gt;0,'NSW Oct 2022'!P2=""),IF(($C$5*F8/'NSW Oct 2022'!AR2&lt; SUM('NSW Oct 2022'!L2:O2)),(0),($C$5*F8/'NSW Oct 2022'!AR2-SUM('NSW Oct 2022'!L2:O2))*'NSW Oct 2022'!AG2/100)* 'NSW Oct 2022'!AR2,IF(AND('NSW Oct 2022'!N2&gt;0,'NSW Oct 2022'!O2=""),IF(($C$5*F8/'NSW Oct 2022'!AR2&lt; SUM('NSW Oct 2022'!L2:N2)),(0),($C$5*F8/'NSW Oct 2022'!AR2-SUM('NSW Oct 2022'!L2:N2))*'NSW Oct 2022'!AF2/100)* 'NSW Oct 2022'!AR2,IF(AND('NSW Oct 2022'!M2&gt;0,'NSW Oct 2022'!N2=""),IF(($C$5*F8/'NSW Oct 2022'!AR2&lt;'NSW Oct 2022'!M2+'NSW Oct 2022'!L2),(0),(($C$5*F8/'NSW Oct 2022'!AR2-('NSW Oct 2022'!M2+'NSW Oct 2022'!L2))*'NSW Oct 2022'!AE2/100))*'NSW Oct 2022'!AR2,IF(AND('NSW Oct 2022'!L2&gt;0,'NSW Oct 2022'!M2=""&gt;0),IF(($C$5*F8/'NSW Oct 2022'!AR2&lt;'NSW Oct 2022'!L2),(0),($C$5*F8/'NSW Oct 2022'!AR2-'NSW Oct 2022'!L2)*'NSW Oct 2022'!AD2/100)*'NSW Oct 2022'!AR2,0)))))</f>
        <v>0</v>
      </c>
      <c r="S8" s="381">
        <f>SUM(G8:R8)</f>
        <v>2468.3029090909095</v>
      </c>
      <c r="T8" s="382">
        <f>S8+D8</f>
        <v>2704.5906363636368</v>
      </c>
      <c r="U8" s="383">
        <f>T8*1.1</f>
        <v>2975.0497000000009</v>
      </c>
      <c r="V8" s="378">
        <f>'NSW Oct 2022'!AT2</f>
        <v>0</v>
      </c>
      <c r="W8" s="378">
        <f>'NSW Oct 2022'!AU2</f>
        <v>0</v>
      </c>
      <c r="X8" s="378">
        <f>'NSW Oct 2022'!AV2</f>
        <v>0</v>
      </c>
      <c r="Y8" s="378">
        <f>'NSW Oct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2704.5906363636368</v>
      </c>
      <c r="AC8" s="382">
        <f t="shared" ref="AC8:AC4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2704.5906363636368</v>
      </c>
      <c r="AD8" s="383">
        <f t="shared" ref="AD8:AE27" si="2">AB8*1.1</f>
        <v>2975.0497000000009</v>
      </c>
      <c r="AE8" s="383">
        <f t="shared" si="2"/>
        <v>2975.0497000000009</v>
      </c>
      <c r="AF8" s="384">
        <f>'NSW Oct 2022'!BJ2</f>
        <v>0</v>
      </c>
      <c r="AG8" s="385">
        <f>'NSW Oct 2022'!BH2</f>
        <v>12</v>
      </c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17"/>
      <c r="B9" s="130" t="str">
        <f>'NSW Oct 2022'!F3</f>
        <v>Covau</v>
      </c>
      <c r="C9" s="83" t="str">
        <f>'NSW Oct 2022'!G3</f>
        <v xml:space="preserve">Business Freedom </v>
      </c>
      <c r="D9" s="136">
        <f>365*'NSW Oct 2022'!H3/100</f>
        <v>265.72000000000003</v>
      </c>
      <c r="E9" s="264">
        <f>IF('NSW Oct 2022'!AQ3=3,0.5,IF('NSW Oct 2022'!AQ3=2,0.33,0))</f>
        <v>0.5</v>
      </c>
      <c r="F9" s="264">
        <f t="shared" ref="F9:F41" si="3">1-E9</f>
        <v>0.5</v>
      </c>
      <c r="G9" s="136">
        <f>IF('NSW Oct 2022'!K3="",($C$5*E9/'NSW Oct 2022'!AQ3*'NSW Oct 2022'!W3/100)*'NSW Oct 2022'!AQ3,IF($C$5*E9/'NSW Oct 2022'!AQ3&gt;='NSW Oct 2022'!L3,('NSW Oct 2022'!L3*'NSW Oct 2022'!W3/100)*'NSW Oct 2022'!AQ3,($C$5*E9/'NSW Oct 2022'!AQ3*'NSW Oct 2022'!W3/100)*'NSW Oct 2022'!AQ3))</f>
        <v>269.505</v>
      </c>
      <c r="H9" s="136">
        <f>IF(AND('NSW Oct 2022'!L3&gt;0,'NSW Oct 2022'!M3&gt;0),IF($C$5*E9/'NSW Oct 2022'!AQ3&lt;'NSW Oct 2022'!L3,0,IF(($C$5*E9/'NSW Oct 2022'!AQ3-'NSW Oct 2022'!L3)&lt;=('NSW Oct 2022'!M3+'NSW Oct 2022'!L3),((($C$5*E9/'NSW Oct 2022'!AQ3-'NSW Oct 2022'!L3)*'NSW Oct 2022'!X3/100))*'NSW Oct 2022'!AQ3,((('NSW Oct 2022'!M3)*'NSW Oct 2022'!X3/100)*'NSW Oct 2022'!AQ3))),0)</f>
        <v>223.80899999999997</v>
      </c>
      <c r="I9" s="136">
        <f>IF(AND('NSW Oct 2022'!M3&gt;0,'NSW Oct 2022'!N3&gt;0),IF($C$5*E9/'NSW Oct 2022'!AQ3&lt;('NSW Oct 2022'!L3+'NSW Oct 2022'!M3),0,IF(($C$5*E9/'NSW Oct 2022'!AQ3-'NSW Oct 2022'!L3+'NSW Oct 2022'!M3)&lt;=('NSW Oct 2022'!L3+'NSW Oct 2022'!M3+'NSW Oct 2022'!N3),((($C$5*E9/'NSW Oct 2022'!AQ3-('NSW Oct 2022'!L3+'NSW Oct 2022'!M3))*'NSW Oct 2022'!Y3/100))*'NSW Oct 2022'!AQ3,('NSW Oct 2022'!N3*'NSW Oct 2022'!Y3/100)* 'NSW Oct 2022'!AQ3)),0)</f>
        <v>531.81299999999999</v>
      </c>
      <c r="J9" s="136">
        <f>IF(AND('NSW Oct 2022'!N3&gt;0,'NSW Oct 2022'!O3&gt;0),IF($C$5*E9/'NSW Oct 2022'!AQ3&lt;('NSW Oct 2022'!L3+'NSW Oct 2022'!M3+'NSW Oct 2022'!N3),0,IF(($C$5*E9/'NSW Oct 2022'!AQ3-'NSW Oct 2022'!L3+'NSW Oct 2022'!M3+'NSW Oct 2022'!N3)&lt;=('NSW Oct 2022'!L3+'NSW Oct 2022'!M3+'NSW Oct 2022'!N3+'NSW Oct 2022'!O3),(($C$5*E9/'NSW Oct 2022'!AQ3-('NSW Oct 2022'!L3+'NSW Oct 2022'!M3+'NSW Oct 2022'!N3))*'NSW Oct 2022'!Z3/100)*'NSW Oct 2022'!AQ3,('NSW Oct 2022'!O3*'NSW Oct 2022'!Z3/100)*'NSW Oct 2022'!AQ3)),0)</f>
        <v>1986.7090909090909</v>
      </c>
      <c r="K9" s="136">
        <f>IF(AND('NSW Oct 2022'!O3&gt;0,'NSW Oct 2022'!P3&gt;0),IF($C$5*E9/'NSW Oct 2022'!AQ3&lt;('NSW Oct 2022'!L3+'NSW Oct 2022'!M3+'NSW Oct 2022'!N3+'NSW Oct 2022'!O3),0,IF(($C$5*E9/'NSW Oct 2022'!AQ3-'NSW Oct 2022'!L3+'NSW Oct 2022'!M3+'NSW Oct 2022'!N3+'NSW Oct 2022'!O3)&lt;=('NSW Oct 2022'!L3+'NSW Oct 2022'!M3+'NSW Oct 2022'!N3+'NSW Oct 2022'!O3+'NSW Oct 2022'!P3),(($C$5*E9/'NSW Oct 2022'!AQ3-('NSW Oct 2022'!L3+'NSW Oct 2022'!M3+'NSW Oct 2022'!N3+'NSW Oct 2022'!O3))*'NSW Oct 2022'!AA3/100)*'NSW Oct 2022'!AQ3,('NSW Oct 2022'!P3*'NSW Oct 2022'!AA3/100)*'NSW Oct 2022'!AQ3)),0)</f>
        <v>0</v>
      </c>
      <c r="L9" s="136">
        <f>IF(AND('NSW Oct 2022'!P3&gt;0,'NSW Oct 2022'!O3&gt;0),IF(($C$5*E9/'NSW Oct 2022'!AQ3&lt;SUM('NSW Oct 2022'!L3:P3)),(0),($C$5*E9/'NSW Oct 2022'!AQ3-SUM('NSW Oct 2022'!L3:P3))*'NSW Oct 2022'!AB3/100)* 'NSW Oct 2022'!AQ3,IF(AND('NSW Oct 2022'!O3&gt;0,'NSW Oct 2022'!P3=""),IF(($C$5*E9/'NSW Oct 2022'!AQ3&lt; SUM('NSW Oct 2022'!L3:O3)),(0),($C$5*E9/'NSW Oct 2022'!AQ3-SUM('NSW Oct 2022'!L3:O3))*'NSW Oct 2022'!AA3/100)* 'NSW Oct 2022'!AQ3,IF(AND('NSW Oct 2022'!N3&gt;0,'NSW Oct 2022'!O3=""),IF(($C$5*E9/'NSW Oct 2022'!AQ3&lt; SUM('NSW Oct 2022'!L3:N3)),(0),($C$5*E9/'NSW Oct 2022'!AQ3-SUM('NSW Oct 2022'!L3:N3))*'NSW Oct 2022'!Z3/100)* 'NSW Oct 2022'!AQ3,IF(AND('NSW Oct 2022'!M3&gt;0,'NSW Oct 2022'!N3=""),IF(($C$5*E9/'NSW Oct 2022'!AQ3&lt;'NSW Oct 2022'!M3+'NSW Oct 2022'!L3),(0),(($C$5*E9/'NSW Oct 2022'!AQ3-('NSW Oct 2022'!M3+'NSW Oct 2022'!L3))*'NSW Oct 2022'!Y3/100))*'NSW Oct 2022'!AQ3,IF(AND('NSW Oct 2022'!L3&gt;0,'NSW Oct 2022'!M3=""&gt;0),IF(($C$5*E9/'NSW Oct 2022'!AQ3&lt;'NSW Oct 2022'!L3),(0),($C$5*E9/'NSW Oct 2022'!AQ3-'NSW Oct 2022'!L3)*'NSW Oct 2022'!X3/100)*'NSW Oct 2022'!AQ3,0)))))</f>
        <v>0</v>
      </c>
      <c r="M9" s="136">
        <f>IF('NSW Oct 2022'!K3="",($C$5*F9/'NSW Oct 2022'!AR3*'NSW Oct 2022'!AC3/100)*'NSW Oct 2022'!AR3,IF($C$5*F9/'NSW Oct 2022'!AR3&gt;='NSW Oct 2022'!L3,('NSW Oct 2022'!L3*'NSW Oct 2022'!AC3/100)*'NSW Oct 2022'!AR3,($C$5*F9/'NSW Oct 2022'!AR3*'NSW Oct 2022'!AC3/100)*'NSW Oct 2022'!AR3))</f>
        <v>269.505</v>
      </c>
      <c r="N9" s="136">
        <f>IF(AND('NSW Oct 2022'!L3&gt;0,'NSW Oct 2022'!M3&gt;0),IF($C$5*F9/'NSW Oct 2022'!AR3&lt;'NSW Oct 2022'!L3,0,IF(($C$5*F9/'NSW Oct 2022'!AR3-'NSW Oct 2022'!L3)&lt;=('NSW Oct 2022'!M3+'NSW Oct 2022'!L3),((($C$5*F9/'NSW Oct 2022'!AR3-'NSW Oct 2022'!L3)*'NSW Oct 2022'!AD3/100))*'NSW Oct 2022'!AR3,((('NSW Oct 2022'!M3)*'NSW Oct 2022'!AD3/100)*'NSW Oct 2022'!AR3))),0)</f>
        <v>223.80899999999997</v>
      </c>
      <c r="O9" s="136">
        <f>IF(AND('NSW Oct 2022'!M3&gt;0,'NSW Oct 2022'!N3&gt;0),IF($C$5*F9/'NSW Oct 2022'!AR3&lt;('NSW Oct 2022'!L3+'NSW Oct 2022'!M3),0,IF(($C$5*F9/'NSW Oct 2022'!AR3-'NSW Oct 2022'!L3+'NSW Oct 2022'!M3)&lt;=('NSW Oct 2022'!L3+'NSW Oct 2022'!M3+'NSW Oct 2022'!N3),((($C$5*F9/'NSW Oct 2022'!AR3-('NSW Oct 2022'!L3+'NSW Oct 2022'!M3))*'NSW Oct 2022'!AE3/100))*'NSW Oct 2022'!AR3,('NSW Oct 2022'!N3*'NSW Oct 2022'!AE3/100)*'NSW Oct 2022'!AR3)),0)</f>
        <v>531.81299999999999</v>
      </c>
      <c r="P9" s="136">
        <f>IF(AND('NSW Oct 2022'!N3&gt;0,'NSW Oct 2022'!O3&gt;0),IF($C$5*F9/'NSW Oct 2022'!AR3&lt;('NSW Oct 2022'!L3+'NSW Oct 2022'!M3+'NSW Oct 2022'!N3),0,IF(($C$5*F9/'NSW Oct 2022'!AR3-'NSW Oct 2022'!L3+'NSW Oct 2022'!M3+'NSW Oct 2022'!N3)&lt;=('NSW Oct 2022'!L3+'NSW Oct 2022'!M3+'NSW Oct 2022'!N3+'NSW Oct 2022'!O3),(($C$5*F9/'NSW Oct 2022'!AR3-('NSW Oct 2022'!L3+'NSW Oct 2022'!M3+'NSW Oct 2022'!N3))*'NSW Oct 2022'!AF3/100)*'NSW Oct 2022'!AR3,('NSW Oct 2022'!O3*'NSW Oct 2022'!AF3/100)*'NSW Oct 2022'!AR3)),0)</f>
        <v>1986.7090909090909</v>
      </c>
      <c r="Q9" s="136">
        <f>IF(AND('NSW Oct 2022'!P3&gt;0,'NSW Oct 2022'!P3&gt;0),IF($C$5*F9/'NSW Oct 2022'!AR3&lt;('NSW Oct 2022'!L3+'NSW Oct 2022'!M3+'NSW Oct 2022'!N3+'NSW Oct 2022'!O3),0,IF(($C$5*F9/'NSW Oct 2022'!AR3-'NSW Oct 2022'!L3+'NSW Oct 2022'!M3+'NSW Oct 2022'!N3+'NSW Oct 2022'!O3)&lt;=('NSW Oct 2022'!L3+'NSW Oct 2022'!M3+'NSW Oct 2022'!N3+'NSW Oct 2022'!O3+'NSW Oct 2022'!P3),(($C$5*F9/'NSW Oct 2022'!AR3-('NSW Oct 2022'!L3+'NSW Oct 2022'!M3+'NSW Oct 2022'!N3+'NSW Oct 2022'!O3))*'NSW Oct 2022'!AG3/100)*'NSW Oct 2022'!AR3,('NSW Oct 2022'!P3*'NSW Oct 2022'!AG3/100)*'NSW Oct 2022'!AR3)),0)</f>
        <v>0</v>
      </c>
      <c r="R9" s="136">
        <f>IF(AND('NSW Oct 2022'!P3&gt;0,'NSW Oct 2022'!O3&gt;0),IF(($C$5*F9/'NSW Oct 2022'!AR3&lt;SUM('NSW Oct 2022'!L3:P3)),(0),($C$5*F9/'NSW Oct 2022'!AR3-SUM('NSW Oct 2022'!L3:P3))*'NSW Oct 2022'!AB3/100)* 'NSW Oct 2022'!AR3,IF(AND('NSW Oct 2022'!O3&gt;0,'NSW Oct 2022'!P3=""),IF(($C$5*F9/'NSW Oct 2022'!AR3&lt; SUM('NSW Oct 2022'!L3:O3)),(0),($C$5*F9/'NSW Oct 2022'!AR3-SUM('NSW Oct 2022'!L3:O3))*'NSW Oct 2022'!AG3/100)* 'NSW Oct 2022'!AR3,IF(AND('NSW Oct 2022'!N3&gt;0,'NSW Oct 2022'!O3=""),IF(($C$5*F9/'NSW Oct 2022'!AR3&lt; SUM('NSW Oct 2022'!L3:N3)),(0),($C$5*F9/'NSW Oct 2022'!AR3-SUM('NSW Oct 2022'!L3:N3))*'NSW Oct 2022'!AF3/100)* 'NSW Oct 2022'!AR3,IF(AND('NSW Oct 2022'!M3&gt;0,'NSW Oct 2022'!N3=""),IF(($C$5*F9/'NSW Oct 2022'!AR3&lt;'NSW Oct 2022'!M3+'NSW Oct 2022'!L3),(0),(($C$5*F9/'NSW Oct 2022'!AR3-('NSW Oct 2022'!M3+'NSW Oct 2022'!L3))*'NSW Oct 2022'!AE3/100))*'NSW Oct 2022'!AR3,IF(AND('NSW Oct 2022'!L3&gt;0,'NSW Oct 2022'!M3=""&gt;0),IF(($C$5*F9/'NSW Oct 2022'!AR3&lt;'NSW Oct 2022'!L3),(0),($C$5*F9/'NSW Oct 2022'!AR3-'NSW Oct 2022'!L3)*'NSW Oct 2022'!AD3/100)*'NSW Oct 2022'!AR3,0)))))</f>
        <v>0</v>
      </c>
      <c r="S9" s="234">
        <f t="shared" ref="S9:S38" si="4">SUM(G9:R9)</f>
        <v>6023.6721818181823</v>
      </c>
      <c r="T9" s="243">
        <f t="shared" ref="T9:T41" si="5">S9+D9</f>
        <v>6289.3921818181825</v>
      </c>
      <c r="U9" s="132">
        <f t="shared" ref="U9:U41" si="6">T9*1.1</f>
        <v>6918.3314000000009</v>
      </c>
      <c r="V9" s="83">
        <f>'NSW Oct 2022'!AT3</f>
        <v>0</v>
      </c>
      <c r="W9" s="83">
        <f>'NSW Oct 2022'!AU3</f>
        <v>15</v>
      </c>
      <c r="X9" s="83">
        <f>'NSW Oct 2022'!AV3</f>
        <v>0</v>
      </c>
      <c r="Y9" s="83">
        <f>'NSW Oct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5385.841354545455</v>
      </c>
      <c r="AC9" s="243">
        <f t="shared" si="1"/>
        <v>5385.841354545455</v>
      </c>
      <c r="AD9" s="132">
        <f t="shared" si="2"/>
        <v>5924.4254900000014</v>
      </c>
      <c r="AE9" s="132">
        <f t="shared" si="2"/>
        <v>5924.4254900000014</v>
      </c>
      <c r="AF9" s="208">
        <f>'NSW Oct 2022'!BJ3</f>
        <v>0</v>
      </c>
      <c r="AG9" s="124">
        <f>'NSW Oct 2022'!BH3</f>
        <v>0</v>
      </c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17"/>
      <c r="B10" s="130" t="str">
        <f>'NSW Oct 2022'!F4</f>
        <v>EnergyAustralia</v>
      </c>
      <c r="C10" s="83" t="str">
        <f>'NSW Oct 2022'!G4</f>
        <v>Business Balance Plan</v>
      </c>
      <c r="D10" s="136">
        <f>365*'NSW Oct 2022'!H4/100</f>
        <v>273.38499999999999</v>
      </c>
      <c r="E10" s="264">
        <f>IF('NSW Oct 2022'!AQ4=3,0.5,IF('NSW Oct 2022'!AQ4=2,0.33,0))</f>
        <v>0.5</v>
      </c>
      <c r="F10" s="264">
        <f t="shared" si="3"/>
        <v>0.5</v>
      </c>
      <c r="G10" s="136">
        <f>IF('NSW Oct 2022'!K4="",($C$5*E10/'NSW Oct 2022'!AQ4*'NSW Oct 2022'!W4/100)*'NSW Oct 2022'!AQ4,IF($C$5*E10/'NSW Oct 2022'!AQ4&gt;='NSW Oct 2022'!L4,('NSW Oct 2022'!L4*'NSW Oct 2022'!W4/100)*'NSW Oct 2022'!AQ4,($C$5*E10/'NSW Oct 2022'!AQ4*'NSW Oct 2022'!W4/100)*'NSW Oct 2022'!AQ4))</f>
        <v>156.95699999999999</v>
      </c>
      <c r="H10" s="136">
        <f>IF(AND('NSW Oct 2022'!L4&gt;0,'NSW Oct 2022'!M4&gt;0),IF($C$5*E10/'NSW Oct 2022'!AQ4&lt;'NSW Oct 2022'!L4,0,IF(($C$5*E10/'NSW Oct 2022'!AQ4-'NSW Oct 2022'!L4)&lt;=('NSW Oct 2022'!M4+'NSW Oct 2022'!L4),((($C$5*E10/'NSW Oct 2022'!AQ4-'NSW Oct 2022'!L4)*'NSW Oct 2022'!X4/100))*'NSW Oct 2022'!AQ4,((('NSW Oct 2022'!M4)*'NSW Oct 2022'!X4/100)*'NSW Oct 2022'!AQ4))),0)</f>
        <v>109.73645454545454</v>
      </c>
      <c r="I10" s="136">
        <f>IF(AND('NSW Oct 2022'!M4&gt;0,'NSW Oct 2022'!N4&gt;0),IF($C$5*E10/'NSW Oct 2022'!AQ4&lt;('NSW Oct 2022'!L4+'NSW Oct 2022'!M4),0,IF(($C$5*E10/'NSW Oct 2022'!AQ4-'NSW Oct 2022'!L4+'NSW Oct 2022'!M4)&lt;=('NSW Oct 2022'!L4+'NSW Oct 2022'!M4+'NSW Oct 2022'!N4),((($C$5*E10/'NSW Oct 2022'!AQ4-('NSW Oct 2022'!L4+'NSW Oct 2022'!M4))*'NSW Oct 2022'!Y4/100))*'NSW Oct 2022'!AQ4,('NSW Oct 2022'!N4*'NSW Oct 2022'!Y4/100)* 'NSW Oct 2022'!AQ4)),0)</f>
        <v>252.59099999999995</v>
      </c>
      <c r="J10" s="136">
        <f>IF(AND('NSW Oct 2022'!N4&gt;0,'NSW Oct 2022'!O4&gt;0),IF($C$5*E10/'NSW Oct 2022'!AQ4&lt;('NSW Oct 2022'!L4+'NSW Oct 2022'!M4+'NSW Oct 2022'!N4),0,IF(($C$5*E10/'NSW Oct 2022'!AQ4-'NSW Oct 2022'!L4+'NSW Oct 2022'!M4+'NSW Oct 2022'!N4)&lt;=('NSW Oct 2022'!L4+'NSW Oct 2022'!M4+'NSW Oct 2022'!N4+'NSW Oct 2022'!O4),(($C$5*E10/'NSW Oct 2022'!AQ4-('NSW Oct 2022'!L4+'NSW Oct 2022'!M4+'NSW Oct 2022'!N4))*'NSW Oct 2022'!Z4/100)*'NSW Oct 2022'!AQ4,('NSW Oct 2022'!O4*'NSW Oct 2022'!Z4/100)*'NSW Oct 2022'!AQ4)),0)</f>
        <v>913.64090909090919</v>
      </c>
      <c r="K10" s="136">
        <f>IF(AND('NSW Oct 2022'!O4&gt;0,'NSW Oct 2022'!P4&gt;0),IF($C$5*E10/'NSW Oct 2022'!AQ4&lt;('NSW Oct 2022'!L4+'NSW Oct 2022'!M4+'NSW Oct 2022'!N4+'NSW Oct 2022'!O4),0,IF(($C$5*E10/'NSW Oct 2022'!AQ4-'NSW Oct 2022'!L4+'NSW Oct 2022'!M4+'NSW Oct 2022'!N4+'NSW Oct 2022'!O4)&lt;=('NSW Oct 2022'!L4+'NSW Oct 2022'!M4+'NSW Oct 2022'!N4+'NSW Oct 2022'!O4+'NSW Oct 2022'!P4),(($C$5*E10/'NSW Oct 2022'!AQ4-('NSW Oct 2022'!L4+'NSW Oct 2022'!M4+'NSW Oct 2022'!N4+'NSW Oct 2022'!O4))*'NSW Oct 2022'!AA4/100)*'NSW Oct 2022'!AQ4,('NSW Oct 2022'!P4*'NSW Oct 2022'!AA4/100)*'NSW Oct 2022'!AQ4)),0)</f>
        <v>0</v>
      </c>
      <c r="L10" s="136">
        <f>IF(AND('NSW Oct 2022'!P4&gt;0,'NSW Oct 2022'!O4&gt;0),IF(($C$5*E10/'NSW Oct 2022'!AQ4&lt;SUM('NSW Oct 2022'!L4:P4)),(0),($C$5*E10/'NSW Oct 2022'!AQ4-SUM('NSW Oct 2022'!L4:P4))*'NSW Oct 2022'!AB4/100)* 'NSW Oct 2022'!AQ4,IF(AND('NSW Oct 2022'!O4&gt;0,'NSW Oct 2022'!P4=""),IF(($C$5*E10/'NSW Oct 2022'!AQ4&lt; SUM('NSW Oct 2022'!L4:O4)),(0),($C$5*E10/'NSW Oct 2022'!AQ4-SUM('NSW Oct 2022'!L4:O4))*'NSW Oct 2022'!AA4/100)* 'NSW Oct 2022'!AQ4,IF(AND('NSW Oct 2022'!N4&gt;0,'NSW Oct 2022'!O4=""),IF(($C$5*E10/'NSW Oct 2022'!AQ4&lt; SUM('NSW Oct 2022'!L4:N4)),(0),($C$5*E10/'NSW Oct 2022'!AQ4-SUM('NSW Oct 2022'!L4:N4))*'NSW Oct 2022'!Z4/100)* 'NSW Oct 2022'!AQ4,IF(AND('NSW Oct 2022'!M4&gt;0,'NSW Oct 2022'!N4=""),IF(($C$5*E10/'NSW Oct 2022'!AQ4&lt;'NSW Oct 2022'!M4+'NSW Oct 2022'!L4),(0),(($C$5*E10/'NSW Oct 2022'!AQ4-('NSW Oct 2022'!M4+'NSW Oct 2022'!L4))*'NSW Oct 2022'!Y4/100))*'NSW Oct 2022'!AQ4,IF(AND('NSW Oct 2022'!L4&gt;0,'NSW Oct 2022'!M4=""&gt;0),IF(($C$5*E10/'NSW Oct 2022'!AQ4&lt;'NSW Oct 2022'!L4),(0),($C$5*E10/'NSW Oct 2022'!AQ4-'NSW Oct 2022'!L4)*'NSW Oct 2022'!X4/100)*'NSW Oct 2022'!AQ4,0)))))</f>
        <v>0</v>
      </c>
      <c r="M10" s="136">
        <f>IF('NSW Oct 2022'!K4="",($C$5*F10/'NSW Oct 2022'!AR4*'NSW Oct 2022'!AC4/100)*'NSW Oct 2022'!AR4,IF($C$5*F10/'NSW Oct 2022'!AR4&gt;='NSW Oct 2022'!L4,('NSW Oct 2022'!L4*'NSW Oct 2022'!AC4/100)*'NSW Oct 2022'!AR4,($C$5*F10/'NSW Oct 2022'!AR4*'NSW Oct 2022'!AC4/100)*'NSW Oct 2022'!AR4))</f>
        <v>156.95699999999999</v>
      </c>
      <c r="N10" s="136">
        <f>IF(AND('NSW Oct 2022'!L4&gt;0,'NSW Oct 2022'!M4&gt;0),IF($C$5*F10/'NSW Oct 2022'!AR4&lt;'NSW Oct 2022'!L4,0,IF(($C$5*F10/'NSW Oct 2022'!AR4-'NSW Oct 2022'!L4)&lt;=('NSW Oct 2022'!M4+'NSW Oct 2022'!L4),((($C$5*F10/'NSW Oct 2022'!AR4-'NSW Oct 2022'!L4)*'NSW Oct 2022'!AD4/100))*'NSW Oct 2022'!AR4,((('NSW Oct 2022'!M4)*'NSW Oct 2022'!AD4/100)*'NSW Oct 2022'!AR4))),0)</f>
        <v>109.73645454545454</v>
      </c>
      <c r="O10" s="136">
        <f>IF(AND('NSW Oct 2022'!M4&gt;0,'NSW Oct 2022'!N4&gt;0),IF($C$5*F10/'NSW Oct 2022'!AR4&lt;('NSW Oct 2022'!L4+'NSW Oct 2022'!M4),0,IF(($C$5*F10/'NSW Oct 2022'!AR4-'NSW Oct 2022'!L4+'NSW Oct 2022'!M4)&lt;=('NSW Oct 2022'!L4+'NSW Oct 2022'!M4+'NSW Oct 2022'!N4),((($C$5*F10/'NSW Oct 2022'!AR4-('NSW Oct 2022'!L4+'NSW Oct 2022'!M4))*'NSW Oct 2022'!AE4/100))*'NSW Oct 2022'!AR4,('NSW Oct 2022'!N4*'NSW Oct 2022'!AE4/100)*'NSW Oct 2022'!AR4)),0)</f>
        <v>252.59099999999995</v>
      </c>
      <c r="P10" s="136">
        <f>IF(AND('NSW Oct 2022'!N4&gt;0,'NSW Oct 2022'!O4&gt;0),IF($C$5*F10/'NSW Oct 2022'!AR4&lt;('NSW Oct 2022'!L4+'NSW Oct 2022'!M4+'NSW Oct 2022'!N4),0,IF(($C$5*F10/'NSW Oct 2022'!AR4-'NSW Oct 2022'!L4+'NSW Oct 2022'!M4+'NSW Oct 2022'!N4)&lt;=('NSW Oct 2022'!L4+'NSW Oct 2022'!M4+'NSW Oct 2022'!N4+'NSW Oct 2022'!O4),(($C$5*F10/'NSW Oct 2022'!AR4-('NSW Oct 2022'!L4+'NSW Oct 2022'!M4+'NSW Oct 2022'!N4))*'NSW Oct 2022'!AF4/100)*'NSW Oct 2022'!AR4,('NSW Oct 2022'!O4*'NSW Oct 2022'!AF4/100)*'NSW Oct 2022'!AR4)),0)</f>
        <v>913.64090909090919</v>
      </c>
      <c r="Q10" s="136">
        <f>IF(AND('NSW Oct 2022'!P4&gt;0,'NSW Oct 2022'!P4&gt;0),IF($C$5*F10/'NSW Oct 2022'!AR4&lt;('NSW Oct 2022'!L4+'NSW Oct 2022'!M4+'NSW Oct 2022'!N4+'NSW Oct 2022'!O4),0,IF(($C$5*F10/'NSW Oct 2022'!AR4-'NSW Oct 2022'!L4+'NSW Oct 2022'!M4+'NSW Oct 2022'!N4+'NSW Oct 2022'!O4)&lt;=('NSW Oct 2022'!L4+'NSW Oct 2022'!M4+'NSW Oct 2022'!N4+'NSW Oct 2022'!O4+'NSW Oct 2022'!P4),(($C$5*F10/'NSW Oct 2022'!AR4-('NSW Oct 2022'!L4+'NSW Oct 2022'!M4+'NSW Oct 2022'!N4+'NSW Oct 2022'!O4))*'NSW Oct 2022'!AG4/100)*'NSW Oct 2022'!AR4,('NSW Oct 2022'!P4*'NSW Oct 2022'!AG4/100)*'NSW Oct 2022'!AR4)),0)</f>
        <v>0</v>
      </c>
      <c r="R10" s="136">
        <f>IF(AND('NSW Oct 2022'!P4&gt;0,'NSW Oct 2022'!O4&gt;0),IF(($C$5*F10/'NSW Oct 2022'!AR4&lt;SUM('NSW Oct 2022'!L4:P4)),(0),($C$5*F10/'NSW Oct 2022'!AR4-SUM('NSW Oct 2022'!L4:P4))*'NSW Oct 2022'!AB4/100)* 'NSW Oct 2022'!AR4,IF(AND('NSW Oct 2022'!O4&gt;0,'NSW Oct 2022'!P4=""),IF(($C$5*F10/'NSW Oct 2022'!AR4&lt; SUM('NSW Oct 2022'!L4:O4)),(0),($C$5*F10/'NSW Oct 2022'!AR4-SUM('NSW Oct 2022'!L4:O4))*'NSW Oct 2022'!AG4/100)* 'NSW Oct 2022'!AR4,IF(AND('NSW Oct 2022'!N4&gt;0,'NSW Oct 2022'!O4=""),IF(($C$5*F10/'NSW Oct 2022'!AR4&lt; SUM('NSW Oct 2022'!L4:N4)),(0),($C$5*F10/'NSW Oct 2022'!AR4-SUM('NSW Oct 2022'!L4:N4))*'NSW Oct 2022'!AF4/100)* 'NSW Oct 2022'!AR4,IF(AND('NSW Oct 2022'!M4&gt;0,'NSW Oct 2022'!N4=""),IF(($C$5*F10/'NSW Oct 2022'!AR4&lt;'NSW Oct 2022'!M4+'NSW Oct 2022'!L4),(0),(($C$5*F10/'NSW Oct 2022'!AR4-('NSW Oct 2022'!M4+'NSW Oct 2022'!L4))*'NSW Oct 2022'!AE4/100))*'NSW Oct 2022'!AR4,IF(AND('NSW Oct 2022'!L4&gt;0,'NSW Oct 2022'!M4=""&gt;0),IF(($C$5*F10/'NSW Oct 2022'!AR4&lt;'NSW Oct 2022'!L4),(0),($C$5*F10/'NSW Oct 2022'!AR4-'NSW Oct 2022'!L4)*'NSW Oct 2022'!AD4/100)*'NSW Oct 2022'!AR4,0)))))</f>
        <v>0</v>
      </c>
      <c r="S10" s="234">
        <f t="shared" si="4"/>
        <v>2865.8507272727275</v>
      </c>
      <c r="T10" s="243">
        <f t="shared" si="5"/>
        <v>3139.2357272727277</v>
      </c>
      <c r="U10" s="132">
        <f t="shared" si="6"/>
        <v>3453.1593000000007</v>
      </c>
      <c r="V10" s="83">
        <f>'NSW Oct 2022'!AT4</f>
        <v>5</v>
      </c>
      <c r="W10" s="83">
        <f>'NSW Oct 2022'!AU4</f>
        <v>0</v>
      </c>
      <c r="X10" s="83">
        <f>'NSW Oct 2022'!AV4</f>
        <v>0</v>
      </c>
      <c r="Y10" s="83">
        <f>'NSW Oct 2022'!AW4</f>
        <v>0</v>
      </c>
      <c r="Z10" s="243" t="str">
        <f t="shared" ref="Z10:Z4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1" si="8">IF(OR(B10="Origin Energy",B10="Red Energy",B10="Powershop"),"Inclusive","Exclusive")</f>
        <v>Exclusive</v>
      </c>
      <c r="AB10" s="243">
        <f t="shared" si="0"/>
        <v>2982.2739409090914</v>
      </c>
      <c r="AC10" s="243">
        <f t="shared" si="1"/>
        <v>2982.2739409090914</v>
      </c>
      <c r="AD10" s="132">
        <f t="shared" si="2"/>
        <v>3280.5013350000008</v>
      </c>
      <c r="AE10" s="132">
        <f t="shared" si="2"/>
        <v>3280.5013350000008</v>
      </c>
      <c r="AF10" s="208">
        <f>'NSW Oct 2022'!BJ4</f>
        <v>0</v>
      </c>
      <c r="AG10" s="124">
        <f>'NSW Oct 2022'!BH4</f>
        <v>24</v>
      </c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17"/>
      <c r="B11" s="130" t="str">
        <f>'NSW Oct 2022'!F5</f>
        <v>Origin Energy</v>
      </c>
      <c r="C11" s="83" t="str">
        <f>'NSW Oct 2022'!G5</f>
        <v>Business Go Variable</v>
      </c>
      <c r="D11" s="136">
        <f>365*'NSW Oct 2022'!H5/100</f>
        <v>232.1731818181818</v>
      </c>
      <c r="E11" s="264">
        <f>IF('NSW Oct 2022'!AQ5=3,0.5,IF('NSW Oct 2022'!AQ5=2,0.33,0))</f>
        <v>0.5</v>
      </c>
      <c r="F11" s="264">
        <f t="shared" si="3"/>
        <v>0.5</v>
      </c>
      <c r="G11" s="136">
        <f>IF('NSW Oct 2022'!K5="",($C$5*E11/'NSW Oct 2022'!AQ5*'NSW Oct 2022'!W5/100)*'NSW Oct 2022'!AQ5,IF($C$5*E11/'NSW Oct 2022'!AQ5&gt;='NSW Oct 2022'!L5,('NSW Oct 2022'!L5*'NSW Oct 2022'!W5/100)*'NSW Oct 2022'!AQ5,($C$5*E11/'NSW Oct 2022'!AQ5*'NSW Oct 2022'!W5/100)*'NSW Oct 2022'!AQ5))</f>
        <v>136.61699999999999</v>
      </c>
      <c r="H11" s="136">
        <f>IF(AND('NSW Oct 2022'!L5&gt;0,'NSW Oct 2022'!M5&gt;0),IF($C$5*E11/'NSW Oct 2022'!AQ5&lt;'NSW Oct 2022'!L5,0,IF(($C$5*E11/'NSW Oct 2022'!AQ5-'NSW Oct 2022'!L5)&lt;=('NSW Oct 2022'!M5+'NSW Oct 2022'!L5),((($C$5*E11/'NSW Oct 2022'!AQ5-'NSW Oct 2022'!L5)*'NSW Oct 2022'!X5/100))*'NSW Oct 2022'!AQ5,((('NSW Oct 2022'!M5)*'NSW Oct 2022'!X5/100)*'NSW Oct 2022'!AQ5))),0)</f>
        <v>1127.3298181818184</v>
      </c>
      <c r="I11" s="136">
        <f>IF(AND('NSW Oct 2022'!M5&gt;0,'NSW Oct 2022'!N5&gt;0),IF($C$5*E11/'NSW Oct 2022'!AQ5&lt;('NSW Oct 2022'!L5+'NSW Oct 2022'!M5),0,IF(($C$5*E11/'NSW Oct 2022'!AQ5-'NSW Oct 2022'!L5+'NSW Oct 2022'!M5)&lt;=('NSW Oct 2022'!L5+'NSW Oct 2022'!M5+'NSW Oct 2022'!N5),((($C$5*E11/'NSW Oct 2022'!AQ5-('NSW Oct 2022'!L5+'NSW Oct 2022'!M5))*'NSW Oct 2022'!Y5/100))*'NSW Oct 2022'!AQ5,('NSW Oct 2022'!N5*'NSW Oct 2022'!Y5/100)* 'NSW Oct 2022'!AQ5)),0)</f>
        <v>0</v>
      </c>
      <c r="J11" s="136">
        <f>IF(AND('NSW Oct 2022'!N5&gt;0,'NSW Oct 2022'!O5&gt;0),IF($C$5*E11/'NSW Oct 2022'!AQ5&lt;('NSW Oct 2022'!L5+'NSW Oct 2022'!M5+'NSW Oct 2022'!N5),0,IF(($C$5*E11/'NSW Oct 2022'!AQ5-'NSW Oct 2022'!L5+'NSW Oct 2022'!M5+'NSW Oct 2022'!N5)&lt;=('NSW Oct 2022'!L5+'NSW Oct 2022'!M5+'NSW Oct 2022'!N5+'NSW Oct 2022'!O5),(($C$5*E11/'NSW Oct 2022'!AQ5-('NSW Oct 2022'!L5+'NSW Oct 2022'!M5+'NSW Oct 2022'!N5))*'NSW Oct 2022'!Z5/100)*'NSW Oct 2022'!AQ5,('NSW Oct 2022'!O5*'NSW Oct 2022'!Z5/100)*'NSW Oct 2022'!AQ5)),0)</f>
        <v>0</v>
      </c>
      <c r="K11" s="136">
        <f>IF(AND('NSW Oct 2022'!O5&gt;0,'NSW Oct 2022'!P5&gt;0),IF($C$5*E11/'NSW Oct 2022'!AQ5&lt;('NSW Oct 2022'!L5+'NSW Oct 2022'!M5+'NSW Oct 2022'!N5+'NSW Oct 2022'!O5),0,IF(($C$5*E11/'NSW Oct 2022'!AQ5-'NSW Oct 2022'!L5+'NSW Oct 2022'!M5+'NSW Oct 2022'!N5+'NSW Oct 2022'!O5)&lt;=('NSW Oct 2022'!L5+'NSW Oct 2022'!M5+'NSW Oct 2022'!N5+'NSW Oct 2022'!O5+'NSW Oct 2022'!P5),(($C$5*E11/'NSW Oct 2022'!AQ5-('NSW Oct 2022'!L5+'NSW Oct 2022'!M5+'NSW Oct 2022'!N5+'NSW Oct 2022'!O5))*'NSW Oct 2022'!AA5/100)*'NSW Oct 2022'!AQ5,('NSW Oct 2022'!P5*'NSW Oct 2022'!AA5/100)*'NSW Oct 2022'!AQ5)),0)</f>
        <v>0</v>
      </c>
      <c r="L11" s="136">
        <f>IF(AND('NSW Oct 2022'!P5&gt;0,'NSW Oct 2022'!O5&gt;0),IF(($C$5*E11/'NSW Oct 2022'!AQ5&lt;SUM('NSW Oct 2022'!L5:P5)),(0),($C$5*E11/'NSW Oct 2022'!AQ5-SUM('NSW Oct 2022'!L5:P5))*'NSW Oct 2022'!AB5/100)* 'NSW Oct 2022'!AQ5,IF(AND('NSW Oct 2022'!O5&gt;0,'NSW Oct 2022'!P5=""),IF(($C$5*E11/'NSW Oct 2022'!AQ5&lt; SUM('NSW Oct 2022'!L5:O5)),(0),($C$5*E11/'NSW Oct 2022'!AQ5-SUM('NSW Oct 2022'!L5:O5))*'NSW Oct 2022'!AA5/100)* 'NSW Oct 2022'!AQ5,IF(AND('NSW Oct 2022'!N5&gt;0,'NSW Oct 2022'!O5=""),IF(($C$5*E11/'NSW Oct 2022'!AQ5&lt; SUM('NSW Oct 2022'!L5:N5)),(0),($C$5*E11/'NSW Oct 2022'!AQ5-SUM('NSW Oct 2022'!L5:N5))*'NSW Oct 2022'!Z5/100)* 'NSW Oct 2022'!AQ5,IF(AND('NSW Oct 2022'!M5&gt;0,'NSW Oct 2022'!N5=""),IF(($C$5*E11/'NSW Oct 2022'!AQ5&lt;'NSW Oct 2022'!M5+'NSW Oct 2022'!L5),(0),(($C$5*E11/'NSW Oct 2022'!AQ5-('NSW Oct 2022'!M5+'NSW Oct 2022'!L5))*'NSW Oct 2022'!Y5/100))*'NSW Oct 2022'!AQ5,IF(AND('NSW Oct 2022'!L5&gt;0,'NSW Oct 2022'!M5=""&gt;0),IF(($C$5*E11/'NSW Oct 2022'!AQ5&lt;'NSW Oct 2022'!L5),(0),($C$5*E11/'NSW Oct 2022'!AQ5-'NSW Oct 2022'!L5)*'NSW Oct 2022'!X5/100)*'NSW Oct 2022'!AQ5,0)))))</f>
        <v>0</v>
      </c>
      <c r="M11" s="136">
        <f>IF('NSW Oct 2022'!K5="",($C$5*F11/'NSW Oct 2022'!AR5*'NSW Oct 2022'!AC5/100)*'NSW Oct 2022'!AR5,IF($C$5*F11/'NSW Oct 2022'!AR5&gt;='NSW Oct 2022'!L5,('NSW Oct 2022'!L5*'NSW Oct 2022'!AC5/100)*'NSW Oct 2022'!AR5,($C$5*F11/'NSW Oct 2022'!AR5*'NSW Oct 2022'!AC5/100)*'NSW Oct 2022'!AR5))</f>
        <v>136.61699999999999</v>
      </c>
      <c r="N11" s="136">
        <f>IF(AND('NSW Oct 2022'!L5&gt;0,'NSW Oct 2022'!M5&gt;0),IF($C$5*F11/'NSW Oct 2022'!AR5&lt;'NSW Oct 2022'!L5,0,IF(($C$5*F11/'NSW Oct 2022'!AR5-'NSW Oct 2022'!L5)&lt;=('NSW Oct 2022'!M5+'NSW Oct 2022'!L5),((($C$5*F11/'NSW Oct 2022'!AR5-'NSW Oct 2022'!L5)*'NSW Oct 2022'!AD5/100))*'NSW Oct 2022'!AR5,((('NSW Oct 2022'!M5)*'NSW Oct 2022'!AD5/100)*'NSW Oct 2022'!AR5))),0)</f>
        <v>1127.3298181818184</v>
      </c>
      <c r="O11" s="136">
        <f>IF(AND('NSW Oct 2022'!M5&gt;0,'NSW Oct 2022'!N5&gt;0),IF($C$5*F11/'NSW Oct 2022'!AR5&lt;('NSW Oct 2022'!L5+'NSW Oct 2022'!M5),0,IF(($C$5*F11/'NSW Oct 2022'!AR5-'NSW Oct 2022'!L5+'NSW Oct 2022'!M5)&lt;=('NSW Oct 2022'!L5+'NSW Oct 2022'!M5+'NSW Oct 2022'!N5),((($C$5*F11/'NSW Oct 2022'!AR5-('NSW Oct 2022'!L5+'NSW Oct 2022'!M5))*'NSW Oct 2022'!AE5/100))*'NSW Oct 2022'!AR5,('NSW Oct 2022'!N5*'NSW Oct 2022'!AE5/100)*'NSW Oct 2022'!AR5)),0)</f>
        <v>0</v>
      </c>
      <c r="P11" s="136">
        <f>IF(AND('NSW Oct 2022'!N5&gt;0,'NSW Oct 2022'!O5&gt;0),IF($C$5*F11/'NSW Oct 2022'!AR5&lt;('NSW Oct 2022'!L5+'NSW Oct 2022'!M5+'NSW Oct 2022'!N5),0,IF(($C$5*F11/'NSW Oct 2022'!AR5-'NSW Oct 2022'!L5+'NSW Oct 2022'!M5+'NSW Oct 2022'!N5)&lt;=('NSW Oct 2022'!L5+'NSW Oct 2022'!M5+'NSW Oct 2022'!N5+'NSW Oct 2022'!O5),(($C$5*F11/'NSW Oct 2022'!AR5-('NSW Oct 2022'!L5+'NSW Oct 2022'!M5+'NSW Oct 2022'!N5))*'NSW Oct 2022'!AF5/100)*'NSW Oct 2022'!AR5,('NSW Oct 2022'!O5*'NSW Oct 2022'!AF5/100)*'NSW Oct 2022'!AR5)),0)</f>
        <v>0</v>
      </c>
      <c r="Q11" s="136">
        <f>IF(AND('NSW Oct 2022'!P5&gt;0,'NSW Oct 2022'!P5&gt;0),IF($C$5*F11/'NSW Oct 2022'!AR5&lt;('NSW Oct 2022'!L5+'NSW Oct 2022'!M5+'NSW Oct 2022'!N5+'NSW Oct 2022'!O5),0,IF(($C$5*F11/'NSW Oct 2022'!AR5-'NSW Oct 2022'!L5+'NSW Oct 2022'!M5+'NSW Oct 2022'!N5+'NSW Oct 2022'!O5)&lt;=('NSW Oct 2022'!L5+'NSW Oct 2022'!M5+'NSW Oct 2022'!N5+'NSW Oct 2022'!O5+'NSW Oct 2022'!P5),(($C$5*F11/'NSW Oct 2022'!AR5-('NSW Oct 2022'!L5+'NSW Oct 2022'!M5+'NSW Oct 2022'!N5+'NSW Oct 2022'!O5))*'NSW Oct 2022'!AG5/100)*'NSW Oct 2022'!AR5,('NSW Oct 2022'!P5*'NSW Oct 2022'!AG5/100)*'NSW Oct 2022'!AR5)),0)</f>
        <v>0</v>
      </c>
      <c r="R11" s="136">
        <f>IF(AND('NSW Oct 2022'!P5&gt;0,'NSW Oct 2022'!O5&gt;0),IF(($C$5*F11/'NSW Oct 2022'!AR5&lt;SUM('NSW Oct 2022'!L5:P5)),(0),($C$5*F11/'NSW Oct 2022'!AR5-SUM('NSW Oct 2022'!L5:P5))*'NSW Oct 2022'!AB5/100)* 'NSW Oct 2022'!AR5,IF(AND('NSW Oct 2022'!O5&gt;0,'NSW Oct 2022'!P5=""),IF(($C$5*F11/'NSW Oct 2022'!AR5&lt; SUM('NSW Oct 2022'!L5:O5)),(0),($C$5*F11/'NSW Oct 2022'!AR5-SUM('NSW Oct 2022'!L5:O5))*'NSW Oct 2022'!AG5/100)* 'NSW Oct 2022'!AR5,IF(AND('NSW Oct 2022'!N5&gt;0,'NSW Oct 2022'!O5=""),IF(($C$5*F11/'NSW Oct 2022'!AR5&lt; SUM('NSW Oct 2022'!L5:N5)),(0),($C$5*F11/'NSW Oct 2022'!AR5-SUM('NSW Oct 2022'!L5:N5))*'NSW Oct 2022'!AF5/100)* 'NSW Oct 2022'!AR5,IF(AND('NSW Oct 2022'!M5&gt;0,'NSW Oct 2022'!N5=""),IF(($C$5*F11/'NSW Oct 2022'!AR5&lt;'NSW Oct 2022'!M5+'NSW Oct 2022'!L5),(0),(($C$5*F11/'NSW Oct 2022'!AR5-('NSW Oct 2022'!M5+'NSW Oct 2022'!L5))*'NSW Oct 2022'!AE5/100))*'NSW Oct 2022'!AR5,IF(AND('NSW Oct 2022'!L5&gt;0,'NSW Oct 2022'!M5=""&gt;0),IF(($C$5*F11/'NSW Oct 2022'!AR5&lt;'NSW Oct 2022'!L5),(0),($C$5*F11/'NSW Oct 2022'!AR5-'NSW Oct 2022'!L5)*'NSW Oct 2022'!AD5/100)*'NSW Oct 2022'!AR5,0)))))</f>
        <v>0</v>
      </c>
      <c r="S11" s="234">
        <f t="shared" si="4"/>
        <v>2527.8936363636367</v>
      </c>
      <c r="T11" s="243">
        <f t="shared" si="5"/>
        <v>2760.0668181818187</v>
      </c>
      <c r="U11" s="132">
        <f t="shared" si="6"/>
        <v>3036.0735000000009</v>
      </c>
      <c r="V11" s="83">
        <f>'NSW Oct 2022'!AT5</f>
        <v>0</v>
      </c>
      <c r="W11" s="83">
        <f>'NSW Oct 2022'!AU5</f>
        <v>0</v>
      </c>
      <c r="X11" s="83">
        <f>'NSW Oct 2022'!AV5</f>
        <v>0</v>
      </c>
      <c r="Y11" s="83">
        <f>'NSW Oct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2760.0668181818187</v>
      </c>
      <c r="AC11" s="243">
        <f t="shared" si="1"/>
        <v>2760.0668181818187</v>
      </c>
      <c r="AD11" s="132">
        <f t="shared" si="2"/>
        <v>3036.0735000000009</v>
      </c>
      <c r="AE11" s="132">
        <f t="shared" si="2"/>
        <v>3036.0735000000009</v>
      </c>
      <c r="AF11" s="208">
        <f>'NSW Oct 2022'!BJ5</f>
        <v>0</v>
      </c>
      <c r="AG11" s="124">
        <f>'NSW Oct 2022'!BH5</f>
        <v>12</v>
      </c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17"/>
      <c r="B12" s="130" t="str">
        <f>'NSW Oct 2022'!F6</f>
        <v>Red Energy</v>
      </c>
      <c r="C12" s="83" t="str">
        <f>'NSW Oct 2022'!G6</f>
        <v xml:space="preserve">Business Saver </v>
      </c>
      <c r="D12" s="136">
        <f>365*'NSW Oct 2022'!H6/100</f>
        <v>255.46681818181816</v>
      </c>
      <c r="E12" s="264">
        <f>IF('NSW Oct 2022'!AQ6=3,0.5,IF('NSW Oct 2022'!AQ6=2,0.33,0))</f>
        <v>0.5</v>
      </c>
      <c r="F12" s="264">
        <f t="shared" si="3"/>
        <v>0.5</v>
      </c>
      <c r="G12" s="136">
        <f>IF('NSW Oct 2022'!K6="",($C$5*E12/'NSW Oct 2022'!AQ6*'NSW Oct 2022'!W6/100)*'NSW Oct 2022'!AQ6,IF($C$5*E12/'NSW Oct 2022'!AQ6&gt;='NSW Oct 2022'!L6,('NSW Oct 2022'!L6*'NSW Oct 2022'!W6/100)*'NSW Oct 2022'!AQ6,($C$5*E12/'NSW Oct 2022'!AQ6*'NSW Oct 2022'!W6/100)*'NSW Oct 2022'!AQ6))</f>
        <v>122.37899999999998</v>
      </c>
      <c r="H12" s="136">
        <f>IF(AND('NSW Oct 2022'!L6&gt;0,'NSW Oct 2022'!M6&gt;0),IF($C$5*E12/'NSW Oct 2022'!AQ6&lt;'NSW Oct 2022'!L6,0,IF(($C$5*E12/'NSW Oct 2022'!AQ6-'NSW Oct 2022'!L6)&lt;=('NSW Oct 2022'!M6+'NSW Oct 2022'!L6),((($C$5*E12/'NSW Oct 2022'!AQ6-'NSW Oct 2022'!L6)*'NSW Oct 2022'!X6/100))*'NSW Oct 2022'!AQ6,((('NSW Oct 2022'!M6)*'NSW Oct 2022'!X6/100)*'NSW Oct 2022'!AQ6))),0)</f>
        <v>116.74090909090907</v>
      </c>
      <c r="I12" s="136">
        <f>IF(AND('NSW Oct 2022'!M6&gt;0,'NSW Oct 2022'!N6&gt;0),IF($C$5*E12/'NSW Oct 2022'!AQ6&lt;('NSW Oct 2022'!L6+'NSW Oct 2022'!M6),0,IF(($C$5*E12/'NSW Oct 2022'!AQ6-'NSW Oct 2022'!L6+'NSW Oct 2022'!M6)&lt;=('NSW Oct 2022'!L6+'NSW Oct 2022'!M6+'NSW Oct 2022'!N6),((($C$5*E12/'NSW Oct 2022'!AQ6-('NSW Oct 2022'!L6+'NSW Oct 2022'!M6))*'NSW Oct 2022'!Y6/100))*'NSW Oct 2022'!AQ6,('NSW Oct 2022'!N6*'NSW Oct 2022'!Y6/100)* 'NSW Oct 2022'!AQ6)),0)</f>
        <v>246.94199999999998</v>
      </c>
      <c r="J12" s="136">
        <f>IF(AND('NSW Oct 2022'!N6&gt;0,'NSW Oct 2022'!O6&gt;0),IF($C$5*E12/'NSW Oct 2022'!AQ6&lt;('NSW Oct 2022'!L6+'NSW Oct 2022'!M6+'NSW Oct 2022'!N6),0,IF(($C$5*E12/'NSW Oct 2022'!AQ6-'NSW Oct 2022'!L6+'NSW Oct 2022'!M6+'NSW Oct 2022'!N6)&lt;=('NSW Oct 2022'!L6+'NSW Oct 2022'!M6+'NSW Oct 2022'!N6+'NSW Oct 2022'!O6),(($C$5*E12/'NSW Oct 2022'!AQ6-('NSW Oct 2022'!L6+'NSW Oct 2022'!M6+'NSW Oct 2022'!N6))*'NSW Oct 2022'!Z6/100)*'NSW Oct 2022'!AQ6,('NSW Oct 2022'!O6*'NSW Oct 2022'!Z6/100)*'NSW Oct 2022'!AQ6)),0)</f>
        <v>836.99318181818182</v>
      </c>
      <c r="K12" s="136">
        <f>IF(AND('NSW Oct 2022'!O6&gt;0,'NSW Oct 2022'!P6&gt;0),IF($C$5*E12/'NSW Oct 2022'!AQ6&lt;('NSW Oct 2022'!L6+'NSW Oct 2022'!M6+'NSW Oct 2022'!N6+'NSW Oct 2022'!O6),0,IF(($C$5*E12/'NSW Oct 2022'!AQ6-'NSW Oct 2022'!L6+'NSW Oct 2022'!M6+'NSW Oct 2022'!N6+'NSW Oct 2022'!O6)&lt;=('NSW Oct 2022'!L6+'NSW Oct 2022'!M6+'NSW Oct 2022'!N6+'NSW Oct 2022'!O6+'NSW Oct 2022'!P6),(($C$5*E12/'NSW Oct 2022'!AQ6-('NSW Oct 2022'!L6+'NSW Oct 2022'!M6+'NSW Oct 2022'!N6+'NSW Oct 2022'!O6))*'NSW Oct 2022'!AA6/100)*'NSW Oct 2022'!AQ6,('NSW Oct 2022'!P6*'NSW Oct 2022'!AA6/100)*'NSW Oct 2022'!AQ6)),0)</f>
        <v>0</v>
      </c>
      <c r="L12" s="136">
        <f>IF(AND('NSW Oct 2022'!P6&gt;0,'NSW Oct 2022'!O6&gt;0),IF(($C$5*E12/'NSW Oct 2022'!AQ6&lt;SUM('NSW Oct 2022'!L6:P6)),(0),($C$5*E12/'NSW Oct 2022'!AQ6-SUM('NSW Oct 2022'!L6:P6))*'NSW Oct 2022'!AB6/100)* 'NSW Oct 2022'!AQ6,IF(AND('NSW Oct 2022'!O6&gt;0,'NSW Oct 2022'!P6=""),IF(($C$5*E12/'NSW Oct 2022'!AQ6&lt; SUM('NSW Oct 2022'!L6:O6)),(0),($C$5*E12/'NSW Oct 2022'!AQ6-SUM('NSW Oct 2022'!L6:O6))*'NSW Oct 2022'!AA6/100)* 'NSW Oct 2022'!AQ6,IF(AND('NSW Oct 2022'!N6&gt;0,'NSW Oct 2022'!O6=""),IF(($C$5*E12/'NSW Oct 2022'!AQ6&lt; SUM('NSW Oct 2022'!L6:N6)),(0),($C$5*E12/'NSW Oct 2022'!AQ6-SUM('NSW Oct 2022'!L6:N6))*'NSW Oct 2022'!Z6/100)* 'NSW Oct 2022'!AQ6,IF(AND('NSW Oct 2022'!M6&gt;0,'NSW Oct 2022'!N6=""),IF(($C$5*E12/'NSW Oct 2022'!AQ6&lt;'NSW Oct 2022'!M6+'NSW Oct 2022'!L6),(0),(($C$5*E12/'NSW Oct 2022'!AQ6-('NSW Oct 2022'!M6+'NSW Oct 2022'!L6))*'NSW Oct 2022'!Y6/100))*'NSW Oct 2022'!AQ6,IF(AND('NSW Oct 2022'!L6&gt;0,'NSW Oct 2022'!M6=""&gt;0),IF(($C$5*E12/'NSW Oct 2022'!AQ6&lt;'NSW Oct 2022'!L6),(0),($C$5*E12/'NSW Oct 2022'!AQ6-'NSW Oct 2022'!L6)*'NSW Oct 2022'!X6/100)*'NSW Oct 2022'!AQ6,0)))))</f>
        <v>0</v>
      </c>
      <c r="M12" s="136">
        <f>IF('NSW Oct 2022'!K6="",($C$5*F12/'NSW Oct 2022'!AR6*'NSW Oct 2022'!AC6/100)*'NSW Oct 2022'!AR6,IF($C$5*F12/'NSW Oct 2022'!AR6&gt;='NSW Oct 2022'!L6,('NSW Oct 2022'!L6*'NSW Oct 2022'!AC6/100)*'NSW Oct 2022'!AR6,($C$5*F12/'NSW Oct 2022'!AR6*'NSW Oct 2022'!AC6/100)*'NSW Oct 2022'!AR6))</f>
        <v>122.37899999999998</v>
      </c>
      <c r="N12" s="136">
        <f>IF(AND('NSW Oct 2022'!L6&gt;0,'NSW Oct 2022'!M6&gt;0),IF($C$5*F12/'NSW Oct 2022'!AR6&lt;'NSW Oct 2022'!L6,0,IF(($C$5*F12/'NSW Oct 2022'!AR6-'NSW Oct 2022'!L6)&lt;=('NSW Oct 2022'!M6+'NSW Oct 2022'!L6),((($C$5*F12/'NSW Oct 2022'!AR6-'NSW Oct 2022'!L6)*'NSW Oct 2022'!AD6/100))*'NSW Oct 2022'!AR6,((('NSW Oct 2022'!M6)*'NSW Oct 2022'!AD6/100)*'NSW Oct 2022'!AR6))),0)</f>
        <v>116.74090909090907</v>
      </c>
      <c r="O12" s="136">
        <f>IF(AND('NSW Oct 2022'!M6&gt;0,'NSW Oct 2022'!N6&gt;0),IF($C$5*F12/'NSW Oct 2022'!AR6&lt;('NSW Oct 2022'!L6+'NSW Oct 2022'!M6),0,IF(($C$5*F12/'NSW Oct 2022'!AR6-'NSW Oct 2022'!L6+'NSW Oct 2022'!M6)&lt;=('NSW Oct 2022'!L6+'NSW Oct 2022'!M6+'NSW Oct 2022'!N6),((($C$5*F12/'NSW Oct 2022'!AR6-('NSW Oct 2022'!L6+'NSW Oct 2022'!M6))*'NSW Oct 2022'!AE6/100))*'NSW Oct 2022'!AR6,('NSW Oct 2022'!N6*'NSW Oct 2022'!AE6/100)*'NSW Oct 2022'!AR6)),0)</f>
        <v>246.94199999999998</v>
      </c>
      <c r="P12" s="136">
        <f>IF(AND('NSW Oct 2022'!N6&gt;0,'NSW Oct 2022'!O6&gt;0),IF($C$5*F12/'NSW Oct 2022'!AR6&lt;('NSW Oct 2022'!L6+'NSW Oct 2022'!M6+'NSW Oct 2022'!N6),0,IF(($C$5*F12/'NSW Oct 2022'!AR6-'NSW Oct 2022'!L6+'NSW Oct 2022'!M6+'NSW Oct 2022'!N6)&lt;=('NSW Oct 2022'!L6+'NSW Oct 2022'!M6+'NSW Oct 2022'!N6+'NSW Oct 2022'!O6),(($C$5*F12/'NSW Oct 2022'!AR6-('NSW Oct 2022'!L6+'NSW Oct 2022'!M6+'NSW Oct 2022'!N6))*'NSW Oct 2022'!AF6/100)*'NSW Oct 2022'!AR6,('NSW Oct 2022'!O6*'NSW Oct 2022'!AF6/100)*'NSW Oct 2022'!AR6)),0)</f>
        <v>836.99318181818182</v>
      </c>
      <c r="Q12" s="136">
        <f>IF(AND('NSW Oct 2022'!P6&gt;0,'NSW Oct 2022'!P6&gt;0),IF($C$5*F12/'NSW Oct 2022'!AR6&lt;('NSW Oct 2022'!L6+'NSW Oct 2022'!M6+'NSW Oct 2022'!N6+'NSW Oct 2022'!O6),0,IF(($C$5*F12/'NSW Oct 2022'!AR6-'NSW Oct 2022'!L6+'NSW Oct 2022'!M6+'NSW Oct 2022'!N6+'NSW Oct 2022'!O6)&lt;=('NSW Oct 2022'!L6+'NSW Oct 2022'!M6+'NSW Oct 2022'!N6+'NSW Oct 2022'!O6+'NSW Oct 2022'!P6),(($C$5*F12/'NSW Oct 2022'!AR6-('NSW Oct 2022'!L6+'NSW Oct 2022'!M6+'NSW Oct 2022'!N6+'NSW Oct 2022'!O6))*'NSW Oct 2022'!AG6/100)*'NSW Oct 2022'!AR6,('NSW Oct 2022'!P6*'NSW Oct 2022'!AG6/100)*'NSW Oct 2022'!AR6)),0)</f>
        <v>0</v>
      </c>
      <c r="R12" s="136">
        <f>IF(AND('NSW Oct 2022'!P6&gt;0,'NSW Oct 2022'!O6&gt;0),IF(($C$5*F12/'NSW Oct 2022'!AR6&lt;SUM('NSW Oct 2022'!L6:P6)),(0),($C$5*F12/'NSW Oct 2022'!AR6-SUM('NSW Oct 2022'!L6:P6))*'NSW Oct 2022'!AB6/100)* 'NSW Oct 2022'!AR6,IF(AND('NSW Oct 2022'!O6&gt;0,'NSW Oct 2022'!P6=""),IF(($C$5*F12/'NSW Oct 2022'!AR6&lt; SUM('NSW Oct 2022'!L6:O6)),(0),($C$5*F12/'NSW Oct 2022'!AR6-SUM('NSW Oct 2022'!L6:O6))*'NSW Oct 2022'!AG6/100)* 'NSW Oct 2022'!AR6,IF(AND('NSW Oct 2022'!N6&gt;0,'NSW Oct 2022'!O6=""),IF(($C$5*F12/'NSW Oct 2022'!AR6&lt; SUM('NSW Oct 2022'!L6:N6)),(0),($C$5*F12/'NSW Oct 2022'!AR6-SUM('NSW Oct 2022'!L6:N6))*'NSW Oct 2022'!AF6/100)* 'NSW Oct 2022'!AR6,IF(AND('NSW Oct 2022'!M6&gt;0,'NSW Oct 2022'!N6=""),IF(($C$5*F12/'NSW Oct 2022'!AR6&lt;'NSW Oct 2022'!M6+'NSW Oct 2022'!L6),(0),(($C$5*F12/'NSW Oct 2022'!AR6-('NSW Oct 2022'!M6+'NSW Oct 2022'!L6))*'NSW Oct 2022'!AE6/100))*'NSW Oct 2022'!AR6,IF(AND('NSW Oct 2022'!L6&gt;0,'NSW Oct 2022'!M6=""&gt;0),IF(($C$5*F12/'NSW Oct 2022'!AR6&lt;'NSW Oct 2022'!L6),(0),($C$5*F12/'NSW Oct 2022'!AR6-'NSW Oct 2022'!L6)*'NSW Oct 2022'!AD6/100)*'NSW Oct 2022'!AR6,0)))))</f>
        <v>0</v>
      </c>
      <c r="S12" s="234">
        <f t="shared" si="4"/>
        <v>2646.1101818181814</v>
      </c>
      <c r="T12" s="243">
        <f t="shared" si="5"/>
        <v>2901.5769999999998</v>
      </c>
      <c r="U12" s="132">
        <f t="shared" si="6"/>
        <v>3191.7347</v>
      </c>
      <c r="V12" s="83">
        <f>'NSW Oct 2022'!AT6</f>
        <v>0</v>
      </c>
      <c r="W12" s="83">
        <f>'NSW Oct 2022'!AU6</f>
        <v>0</v>
      </c>
      <c r="X12" s="83">
        <f>'NSW Oct 2022'!AV6</f>
        <v>0</v>
      </c>
      <c r="Y12" s="83">
        <f>'NSW Oct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2901.5769999999998</v>
      </c>
      <c r="AC12" s="243">
        <f t="shared" si="1"/>
        <v>2901.5769999999998</v>
      </c>
      <c r="AD12" s="132">
        <f t="shared" si="2"/>
        <v>3191.7347</v>
      </c>
      <c r="AE12" s="132">
        <f t="shared" si="2"/>
        <v>3191.7347</v>
      </c>
      <c r="AF12" s="208">
        <f>'NSW Oct 2022'!BJ6</f>
        <v>0</v>
      </c>
      <c r="AG12" s="124">
        <f>'NSW Oct 2022'!BH6</f>
        <v>0</v>
      </c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17"/>
      <c r="B13" s="130" t="str">
        <f>'NSW Oct 2022'!F7</f>
        <v>Simply Energy</v>
      </c>
      <c r="C13" s="83" t="str">
        <f>'NSW Oct 2022'!G7</f>
        <v xml:space="preserve">Business Saver </v>
      </c>
      <c r="D13" s="136">
        <f>365*'NSW Oct 2022'!H7/100</f>
        <v>229.78409090909088</v>
      </c>
      <c r="E13" s="264">
        <f>IF('NSW Oct 2022'!AQ7=3,0.5,IF('NSW Oct 2022'!AQ7=2,0.33,0))</f>
        <v>0.5</v>
      </c>
      <c r="F13" s="264">
        <f t="shared" si="3"/>
        <v>0.5</v>
      </c>
      <c r="G13" s="136">
        <f>IF('NSW Oct 2022'!K7="",($C$5*E13/'NSW Oct 2022'!AQ7*'NSW Oct 2022'!W7/100)*'NSW Oct 2022'!AQ7,IF($C$5*E13/'NSW Oct 2022'!AQ7&gt;='NSW Oct 2022'!L7,('NSW Oct 2022'!L7*'NSW Oct 2022'!W7/100)*'NSW Oct 2022'!AQ7,($C$5*E13/'NSW Oct 2022'!AQ7*'NSW Oct 2022'!W7/100)*'NSW Oct 2022'!AQ7))</f>
        <v>166.44900000000001</v>
      </c>
      <c r="H13" s="136">
        <f>IF(AND('NSW Oct 2022'!L7&gt;0,'NSW Oct 2022'!M7&gt;0),IF($C$5*E13/'NSW Oct 2022'!AQ7&lt;'NSW Oct 2022'!L7,0,IF(($C$5*E13/'NSW Oct 2022'!AQ7-'NSW Oct 2022'!L7)&lt;=('NSW Oct 2022'!M7+'NSW Oct 2022'!L7),((($C$5*E13/'NSW Oct 2022'!AQ7-'NSW Oct 2022'!L7)*'NSW Oct 2022'!X7/100))*'NSW Oct 2022'!AQ7,((('NSW Oct 2022'!M7)*'NSW Oct 2022'!X7/100)*'NSW Oct 2022'!AQ7))),0)</f>
        <v>102.06490909090908</v>
      </c>
      <c r="I13" s="136">
        <f>IF(AND('NSW Oct 2022'!M7&gt;0,'NSW Oct 2022'!N7&gt;0),IF($C$5*E13/'NSW Oct 2022'!AQ7&lt;('NSW Oct 2022'!L7+'NSW Oct 2022'!M7),0,IF(($C$5*E13/'NSW Oct 2022'!AQ7-'NSW Oct 2022'!L7+'NSW Oct 2022'!M7)&lt;=('NSW Oct 2022'!L7+'NSW Oct 2022'!M7+'NSW Oct 2022'!N7),((($C$5*E13/'NSW Oct 2022'!AQ7-('NSW Oct 2022'!L7+'NSW Oct 2022'!M7))*'NSW Oct 2022'!Y7/100))*'NSW Oct 2022'!AQ7,('NSW Oct 2022'!N7*'NSW Oct 2022'!Y7/100)* 'NSW Oct 2022'!AQ7)),0)</f>
        <v>240.48599999999999</v>
      </c>
      <c r="J13" s="136">
        <f>IF(AND('NSW Oct 2022'!N7&gt;0,'NSW Oct 2022'!O7&gt;0),IF($C$5*E13/'NSW Oct 2022'!AQ7&lt;('NSW Oct 2022'!L7+'NSW Oct 2022'!M7+'NSW Oct 2022'!N7),0,IF(($C$5*E13/'NSW Oct 2022'!AQ7-'NSW Oct 2022'!L7+'NSW Oct 2022'!M7+'NSW Oct 2022'!N7)&lt;=('NSW Oct 2022'!L7+'NSW Oct 2022'!M7+'NSW Oct 2022'!N7+'NSW Oct 2022'!O7),(($C$5*E13/'NSW Oct 2022'!AQ7-('NSW Oct 2022'!L7+'NSW Oct 2022'!M7+'NSW Oct 2022'!N7))*'NSW Oct 2022'!Z7/100)*'NSW Oct 2022'!AQ7,('NSW Oct 2022'!O7*'NSW Oct 2022'!Z7/100)*'NSW Oct 2022'!AQ7)),0)</f>
        <v>907.5090909090909</v>
      </c>
      <c r="K13" s="136">
        <f>IF(AND('NSW Oct 2022'!O7&gt;0,'NSW Oct 2022'!P7&gt;0),IF($C$5*E13/'NSW Oct 2022'!AQ7&lt;('NSW Oct 2022'!L7+'NSW Oct 2022'!M7+'NSW Oct 2022'!N7+'NSW Oct 2022'!O7),0,IF(($C$5*E13/'NSW Oct 2022'!AQ7-'NSW Oct 2022'!L7+'NSW Oct 2022'!M7+'NSW Oct 2022'!N7+'NSW Oct 2022'!O7)&lt;=('NSW Oct 2022'!L7+'NSW Oct 2022'!M7+'NSW Oct 2022'!N7+'NSW Oct 2022'!O7+'NSW Oct 2022'!P7),(($C$5*E13/'NSW Oct 2022'!AQ7-('NSW Oct 2022'!L7+'NSW Oct 2022'!M7+'NSW Oct 2022'!N7+'NSW Oct 2022'!O7))*'NSW Oct 2022'!AA7/100)*'NSW Oct 2022'!AQ7,('NSW Oct 2022'!P7*'NSW Oct 2022'!AA7/100)*'NSW Oct 2022'!AQ7)),0)</f>
        <v>0</v>
      </c>
      <c r="L13" s="136">
        <f>IF(AND('NSW Oct 2022'!P7&gt;0,'NSW Oct 2022'!O7&gt;0),IF(($C$5*E13/'NSW Oct 2022'!AQ7&lt;SUM('NSW Oct 2022'!L7:P7)),(0),($C$5*E13/'NSW Oct 2022'!AQ7-SUM('NSW Oct 2022'!L7:P7))*'NSW Oct 2022'!AB7/100)* 'NSW Oct 2022'!AQ7,IF(AND('NSW Oct 2022'!O7&gt;0,'NSW Oct 2022'!P7=""),IF(($C$5*E13/'NSW Oct 2022'!AQ7&lt; SUM('NSW Oct 2022'!L7:O7)),(0),($C$5*E13/'NSW Oct 2022'!AQ7-SUM('NSW Oct 2022'!L7:O7))*'NSW Oct 2022'!AA7/100)* 'NSW Oct 2022'!AQ7,IF(AND('NSW Oct 2022'!N7&gt;0,'NSW Oct 2022'!O7=""),IF(($C$5*E13/'NSW Oct 2022'!AQ7&lt; SUM('NSW Oct 2022'!L7:N7)),(0),($C$5*E13/'NSW Oct 2022'!AQ7-SUM('NSW Oct 2022'!L7:N7))*'NSW Oct 2022'!Z7/100)* 'NSW Oct 2022'!AQ7,IF(AND('NSW Oct 2022'!M7&gt;0,'NSW Oct 2022'!N7=""),IF(($C$5*E13/'NSW Oct 2022'!AQ7&lt;'NSW Oct 2022'!M7+'NSW Oct 2022'!L7),(0),(($C$5*E13/'NSW Oct 2022'!AQ7-('NSW Oct 2022'!M7+'NSW Oct 2022'!L7))*'NSW Oct 2022'!Y7/100))*'NSW Oct 2022'!AQ7,IF(AND('NSW Oct 2022'!L7&gt;0,'NSW Oct 2022'!M7=""&gt;0),IF(($C$5*E13/'NSW Oct 2022'!AQ7&lt;'NSW Oct 2022'!L7),(0),($C$5*E13/'NSW Oct 2022'!AQ7-'NSW Oct 2022'!L7)*'NSW Oct 2022'!X7/100)*'NSW Oct 2022'!AQ7,0)))))</f>
        <v>0</v>
      </c>
      <c r="M13" s="136">
        <f>IF('NSW Oct 2022'!K7="",($C$5*F13/'NSW Oct 2022'!AR7*'NSW Oct 2022'!AC7/100)*'NSW Oct 2022'!AR7,IF($C$5*F13/'NSW Oct 2022'!AR7&gt;='NSW Oct 2022'!L7,('NSW Oct 2022'!L7*'NSW Oct 2022'!AC7/100)*'NSW Oct 2022'!AR7,($C$5*F13/'NSW Oct 2022'!AR7*'NSW Oct 2022'!AC7/100)*'NSW Oct 2022'!AR7))</f>
        <v>166.44900000000001</v>
      </c>
      <c r="N13" s="136">
        <f>IF(AND('NSW Oct 2022'!L7&gt;0,'NSW Oct 2022'!M7&gt;0),IF($C$5*F13/'NSW Oct 2022'!AR7&lt;'NSW Oct 2022'!L7,0,IF(($C$5*F13/'NSW Oct 2022'!AR7-'NSW Oct 2022'!L7)&lt;=('NSW Oct 2022'!M7+'NSW Oct 2022'!L7),((($C$5*F13/'NSW Oct 2022'!AR7-'NSW Oct 2022'!L7)*'NSW Oct 2022'!AD7/100))*'NSW Oct 2022'!AR7,((('NSW Oct 2022'!M7)*'NSW Oct 2022'!AD7/100)*'NSW Oct 2022'!AR7))),0)</f>
        <v>102.06490909090908</v>
      </c>
      <c r="O13" s="136">
        <f>IF(AND('NSW Oct 2022'!M7&gt;0,'NSW Oct 2022'!N7&gt;0),IF($C$5*F13/'NSW Oct 2022'!AR7&lt;('NSW Oct 2022'!L7+'NSW Oct 2022'!M7),0,IF(($C$5*F13/'NSW Oct 2022'!AR7-'NSW Oct 2022'!L7+'NSW Oct 2022'!M7)&lt;=('NSW Oct 2022'!L7+'NSW Oct 2022'!M7+'NSW Oct 2022'!N7),((($C$5*F13/'NSW Oct 2022'!AR7-('NSW Oct 2022'!L7+'NSW Oct 2022'!M7))*'NSW Oct 2022'!AE7/100))*'NSW Oct 2022'!AR7,('NSW Oct 2022'!N7*'NSW Oct 2022'!AE7/100)*'NSW Oct 2022'!AR7)),0)</f>
        <v>240.48599999999999</v>
      </c>
      <c r="P13" s="136">
        <f>IF(AND('NSW Oct 2022'!N7&gt;0,'NSW Oct 2022'!O7&gt;0),IF($C$5*F13/'NSW Oct 2022'!AR7&lt;('NSW Oct 2022'!L7+'NSW Oct 2022'!M7+'NSW Oct 2022'!N7),0,IF(($C$5*F13/'NSW Oct 2022'!AR7-'NSW Oct 2022'!L7+'NSW Oct 2022'!M7+'NSW Oct 2022'!N7)&lt;=('NSW Oct 2022'!L7+'NSW Oct 2022'!M7+'NSW Oct 2022'!N7+'NSW Oct 2022'!O7),(($C$5*F13/'NSW Oct 2022'!AR7-('NSW Oct 2022'!L7+'NSW Oct 2022'!M7+'NSW Oct 2022'!N7))*'NSW Oct 2022'!AF7/100)*'NSW Oct 2022'!AR7,('NSW Oct 2022'!O7*'NSW Oct 2022'!AF7/100)*'NSW Oct 2022'!AR7)),0)</f>
        <v>907.5090909090909</v>
      </c>
      <c r="Q13" s="136">
        <f>IF(AND('NSW Oct 2022'!P7&gt;0,'NSW Oct 2022'!P7&gt;0),IF($C$5*F13/'NSW Oct 2022'!AR7&lt;('NSW Oct 2022'!L7+'NSW Oct 2022'!M7+'NSW Oct 2022'!N7+'NSW Oct 2022'!O7),0,IF(($C$5*F13/'NSW Oct 2022'!AR7-'NSW Oct 2022'!L7+'NSW Oct 2022'!M7+'NSW Oct 2022'!N7+'NSW Oct 2022'!O7)&lt;=('NSW Oct 2022'!L7+'NSW Oct 2022'!M7+'NSW Oct 2022'!N7+'NSW Oct 2022'!O7+'NSW Oct 2022'!P7),(($C$5*F13/'NSW Oct 2022'!AR7-('NSW Oct 2022'!L7+'NSW Oct 2022'!M7+'NSW Oct 2022'!N7+'NSW Oct 2022'!O7))*'NSW Oct 2022'!AG7/100)*'NSW Oct 2022'!AR7,('NSW Oct 2022'!P7*'NSW Oct 2022'!AG7/100)*'NSW Oct 2022'!AR7)),0)</f>
        <v>0</v>
      </c>
      <c r="R13" s="136">
        <f>IF(AND('NSW Oct 2022'!P7&gt;0,'NSW Oct 2022'!O7&gt;0),IF(($C$5*F13/'NSW Oct 2022'!AR7&lt;SUM('NSW Oct 2022'!L7:P7)),(0),($C$5*F13/'NSW Oct 2022'!AR7-SUM('NSW Oct 2022'!L7:P7))*'NSW Oct 2022'!AB7/100)* 'NSW Oct 2022'!AR7,IF(AND('NSW Oct 2022'!O7&gt;0,'NSW Oct 2022'!P7=""),IF(($C$5*F13/'NSW Oct 2022'!AR7&lt; SUM('NSW Oct 2022'!L7:O7)),(0),($C$5*F13/'NSW Oct 2022'!AR7-SUM('NSW Oct 2022'!L7:O7))*'NSW Oct 2022'!AG7/100)* 'NSW Oct 2022'!AR7,IF(AND('NSW Oct 2022'!N7&gt;0,'NSW Oct 2022'!O7=""),IF(($C$5*F13/'NSW Oct 2022'!AR7&lt; SUM('NSW Oct 2022'!L7:N7)),(0),($C$5*F13/'NSW Oct 2022'!AR7-SUM('NSW Oct 2022'!L7:N7))*'NSW Oct 2022'!AF7/100)* 'NSW Oct 2022'!AR7,IF(AND('NSW Oct 2022'!M7&gt;0,'NSW Oct 2022'!N7=""),IF(($C$5*F13/'NSW Oct 2022'!AR7&lt;'NSW Oct 2022'!M7+'NSW Oct 2022'!L7),(0),(($C$5*F13/'NSW Oct 2022'!AR7-('NSW Oct 2022'!M7+'NSW Oct 2022'!L7))*'NSW Oct 2022'!AE7/100))*'NSW Oct 2022'!AR7,IF(AND('NSW Oct 2022'!L7&gt;0,'NSW Oct 2022'!M7=""&gt;0),IF(($C$5*F13/'NSW Oct 2022'!AR7&lt;'NSW Oct 2022'!L7),(0),($C$5*F13/'NSW Oct 2022'!AR7-'NSW Oct 2022'!L7)*'NSW Oct 2022'!AD7/100)*'NSW Oct 2022'!AR7,0)))))</f>
        <v>0</v>
      </c>
      <c r="S13" s="234">
        <f t="shared" si="4"/>
        <v>2833.018</v>
      </c>
      <c r="T13" s="243">
        <f t="shared" si="5"/>
        <v>3062.802090909091</v>
      </c>
      <c r="U13" s="132">
        <f t="shared" si="6"/>
        <v>3369.0823000000005</v>
      </c>
      <c r="V13" s="83">
        <f>'NSW Oct 2022'!AT7</f>
        <v>1</v>
      </c>
      <c r="W13" s="83">
        <f>'NSW Oct 2022'!AU7</f>
        <v>0</v>
      </c>
      <c r="X13" s="83">
        <f>'NSW Oct 2022'!AV7</f>
        <v>0</v>
      </c>
      <c r="Y13" s="83">
        <f>'NSW Oct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3032.17407</v>
      </c>
      <c r="AC13" s="243">
        <f t="shared" si="1"/>
        <v>3032.17407</v>
      </c>
      <c r="AD13" s="132">
        <f t="shared" si="2"/>
        <v>3335.3914770000001</v>
      </c>
      <c r="AE13" s="132">
        <f t="shared" si="2"/>
        <v>3335.3914770000001</v>
      </c>
      <c r="AF13" s="208">
        <f>'NSW Oct 2022'!BJ7</f>
        <v>0</v>
      </c>
      <c r="AG13" s="124">
        <f>'NSW Oct 2022'!BH7</f>
        <v>0</v>
      </c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17"/>
      <c r="B14" s="130" t="str">
        <f>'NSW Oct 2022'!F8</f>
        <v>Alinta Energy</v>
      </c>
      <c r="C14" s="83" t="str">
        <f>'NSW Oct 2022'!G8</f>
        <v>BusinessDeal</v>
      </c>
      <c r="D14" s="136">
        <f>365*'NSW Oct 2022'!H8/100</f>
        <v>269.86772727272722</v>
      </c>
      <c r="E14" s="264">
        <f>IF('NSW Oct 2022'!AQ8=3,0.5,IF('NSW Oct 2022'!AQ8=2,0.33,0))</f>
        <v>0.5</v>
      </c>
      <c r="F14" s="264">
        <f t="shared" si="3"/>
        <v>0.5</v>
      </c>
      <c r="G14" s="136">
        <f>IF('NSW Oct 2022'!K8="",($C$5*E14/'NSW Oct 2022'!AQ8*'NSW Oct 2022'!W8/100)*'NSW Oct 2022'!AQ8,IF($C$5*E14/'NSW Oct 2022'!AQ8&gt;='NSW Oct 2022'!L8,('NSW Oct 2022'!L8*'NSW Oct 2022'!W8/100)*'NSW Oct 2022'!AQ8,($C$5*E14/'NSW Oct 2022'!AQ8*'NSW Oct 2022'!W8/100)*'NSW Oct 2022'!AQ8))</f>
        <v>116.955</v>
      </c>
      <c r="H14" s="136">
        <f>IF(AND('NSW Oct 2022'!L8&gt;0,'NSW Oct 2022'!M8&gt;0),IF($C$5*E14/'NSW Oct 2022'!AQ8&lt;'NSW Oct 2022'!L8,0,IF(($C$5*E14/'NSW Oct 2022'!AQ8-'NSW Oct 2022'!L8)&lt;=('NSW Oct 2022'!M8+'NSW Oct 2022'!L8),((($C$5*E14/'NSW Oct 2022'!AQ8-'NSW Oct 2022'!L8)*'NSW Oct 2022'!X8/100))*'NSW Oct 2022'!AQ8,((('NSW Oct 2022'!M8)*'NSW Oct 2022'!X8/100)*'NSW Oct 2022'!AQ8))),0)</f>
        <v>90.057272727272732</v>
      </c>
      <c r="I14" s="136">
        <f>IF(AND('NSW Oct 2022'!M8&gt;0,'NSW Oct 2022'!N8&gt;0),IF($C$5*E14/'NSW Oct 2022'!AQ8&lt;('NSW Oct 2022'!L8+'NSW Oct 2022'!M8),0,IF(($C$5*E14/'NSW Oct 2022'!AQ8-'NSW Oct 2022'!L8+'NSW Oct 2022'!M8)&lt;=('NSW Oct 2022'!L8+'NSW Oct 2022'!M8+'NSW Oct 2022'!N8),((($C$5*E14/'NSW Oct 2022'!AQ8-('NSW Oct 2022'!L8+'NSW Oct 2022'!M8))*'NSW Oct 2022'!Y8/100))*'NSW Oct 2022'!AQ8,('NSW Oct 2022'!N8*'NSW Oct 2022'!Y8/100)* 'NSW Oct 2022'!AQ8)),0)</f>
        <v>212.24099999999996</v>
      </c>
      <c r="J14" s="136">
        <f>IF(AND('NSW Oct 2022'!N8&gt;0,'NSW Oct 2022'!O8&gt;0),IF($C$5*E14/'NSW Oct 2022'!AQ8&lt;('NSW Oct 2022'!L8+'NSW Oct 2022'!M8+'NSW Oct 2022'!N8),0,IF(($C$5*E14/'NSW Oct 2022'!AQ8-'NSW Oct 2022'!L8+'NSW Oct 2022'!M8+'NSW Oct 2022'!N8)&lt;=('NSW Oct 2022'!L8+'NSW Oct 2022'!M8+'NSW Oct 2022'!N8+'NSW Oct 2022'!O8),(($C$5*E14/'NSW Oct 2022'!AQ8-('NSW Oct 2022'!L8+'NSW Oct 2022'!M8+'NSW Oct 2022'!N8))*'NSW Oct 2022'!Z8/100)*'NSW Oct 2022'!AQ8,('NSW Oct 2022'!O8*'NSW Oct 2022'!Z8/100)*'NSW Oct 2022'!AQ8)),0)</f>
        <v>803.26818181818203</v>
      </c>
      <c r="K14" s="136">
        <f>IF(AND('NSW Oct 2022'!O8&gt;0,'NSW Oct 2022'!P8&gt;0),IF($C$5*E14/'NSW Oct 2022'!AQ8&lt;('NSW Oct 2022'!L8+'NSW Oct 2022'!M8+'NSW Oct 2022'!N8+'NSW Oct 2022'!O8),0,IF(($C$5*E14/'NSW Oct 2022'!AQ8-'NSW Oct 2022'!L8+'NSW Oct 2022'!M8+'NSW Oct 2022'!N8+'NSW Oct 2022'!O8)&lt;=('NSW Oct 2022'!L8+'NSW Oct 2022'!M8+'NSW Oct 2022'!N8+'NSW Oct 2022'!O8+'NSW Oct 2022'!P8),(($C$5*E14/'NSW Oct 2022'!AQ8-('NSW Oct 2022'!L8+'NSW Oct 2022'!M8+'NSW Oct 2022'!N8+'NSW Oct 2022'!O8))*'NSW Oct 2022'!AA8/100)*'NSW Oct 2022'!AQ8,('NSW Oct 2022'!P8*'NSW Oct 2022'!AA8/100)*'NSW Oct 2022'!AQ8)),0)</f>
        <v>0</v>
      </c>
      <c r="L14" s="136">
        <f>IF(AND('NSW Oct 2022'!P8&gt;0,'NSW Oct 2022'!O8&gt;0),IF(($C$5*E14/'NSW Oct 2022'!AQ8&lt;SUM('NSW Oct 2022'!L8:P8)),(0),($C$5*E14/'NSW Oct 2022'!AQ8-SUM('NSW Oct 2022'!L8:P8))*'NSW Oct 2022'!AB8/100)* 'NSW Oct 2022'!AQ8,IF(AND('NSW Oct 2022'!O8&gt;0,'NSW Oct 2022'!P8=""),IF(($C$5*E14/'NSW Oct 2022'!AQ8&lt; SUM('NSW Oct 2022'!L8:O8)),(0),($C$5*E14/'NSW Oct 2022'!AQ8-SUM('NSW Oct 2022'!L8:O8))*'NSW Oct 2022'!AA8/100)* 'NSW Oct 2022'!AQ8,IF(AND('NSW Oct 2022'!N8&gt;0,'NSW Oct 2022'!O8=""),IF(($C$5*E14/'NSW Oct 2022'!AQ8&lt; SUM('NSW Oct 2022'!L8:N8)),(0),($C$5*E14/'NSW Oct 2022'!AQ8-SUM('NSW Oct 2022'!L8:N8))*'NSW Oct 2022'!Z8/100)* 'NSW Oct 2022'!AQ8,IF(AND('NSW Oct 2022'!M8&gt;0,'NSW Oct 2022'!N8=""),IF(($C$5*E14/'NSW Oct 2022'!AQ8&lt;'NSW Oct 2022'!M8+'NSW Oct 2022'!L8),(0),(($C$5*E14/'NSW Oct 2022'!AQ8-('NSW Oct 2022'!M8+'NSW Oct 2022'!L8))*'NSW Oct 2022'!Y8/100))*'NSW Oct 2022'!AQ8,IF(AND('NSW Oct 2022'!L8&gt;0,'NSW Oct 2022'!M8=""&gt;0),IF(($C$5*E14/'NSW Oct 2022'!AQ8&lt;'NSW Oct 2022'!L8),(0),($C$5*E14/'NSW Oct 2022'!AQ8-'NSW Oct 2022'!L8)*'NSW Oct 2022'!X8/100)*'NSW Oct 2022'!AQ8,0)))))</f>
        <v>0</v>
      </c>
      <c r="M14" s="136">
        <f>IF('NSW Oct 2022'!K8="",($C$5*F14/'NSW Oct 2022'!AR8*'NSW Oct 2022'!AC8/100)*'NSW Oct 2022'!AR8,IF($C$5*F14/'NSW Oct 2022'!AR8&gt;='NSW Oct 2022'!L8,('NSW Oct 2022'!L8*'NSW Oct 2022'!AC8/100)*'NSW Oct 2022'!AR8,($C$5*F14/'NSW Oct 2022'!AR8*'NSW Oct 2022'!AC8/100)*'NSW Oct 2022'!AR8))</f>
        <v>116.955</v>
      </c>
      <c r="N14" s="136">
        <f>IF(AND('NSW Oct 2022'!L8&gt;0,'NSW Oct 2022'!M8&gt;0),IF($C$5*F14/'NSW Oct 2022'!AR8&lt;'NSW Oct 2022'!L8,0,IF(($C$5*F14/'NSW Oct 2022'!AR8-'NSW Oct 2022'!L8)&lt;=('NSW Oct 2022'!M8+'NSW Oct 2022'!L8),((($C$5*F14/'NSW Oct 2022'!AR8-'NSW Oct 2022'!L8)*'NSW Oct 2022'!AD8/100))*'NSW Oct 2022'!AR8,((('NSW Oct 2022'!M8)*'NSW Oct 2022'!AD8/100)*'NSW Oct 2022'!AR8))),0)</f>
        <v>90.057272727272732</v>
      </c>
      <c r="O14" s="136">
        <f>IF(AND('NSW Oct 2022'!M8&gt;0,'NSW Oct 2022'!N8&gt;0),IF($C$5*F14/'NSW Oct 2022'!AR8&lt;('NSW Oct 2022'!L8+'NSW Oct 2022'!M8),0,IF(($C$5*F14/'NSW Oct 2022'!AR8-'NSW Oct 2022'!L8+'NSW Oct 2022'!M8)&lt;=('NSW Oct 2022'!L8+'NSW Oct 2022'!M8+'NSW Oct 2022'!N8),((($C$5*F14/'NSW Oct 2022'!AR8-('NSW Oct 2022'!L8+'NSW Oct 2022'!M8))*'NSW Oct 2022'!AE8/100))*'NSW Oct 2022'!AR8,('NSW Oct 2022'!N8*'NSW Oct 2022'!AE8/100)*'NSW Oct 2022'!AR8)),0)</f>
        <v>212.24099999999996</v>
      </c>
      <c r="P14" s="136">
        <f>IF(AND('NSW Oct 2022'!N8&gt;0,'NSW Oct 2022'!O8&gt;0),IF($C$5*F14/'NSW Oct 2022'!AR8&lt;('NSW Oct 2022'!L8+'NSW Oct 2022'!M8+'NSW Oct 2022'!N8),0,IF(($C$5*F14/'NSW Oct 2022'!AR8-'NSW Oct 2022'!L8+'NSW Oct 2022'!M8+'NSW Oct 2022'!N8)&lt;=('NSW Oct 2022'!L8+'NSW Oct 2022'!M8+'NSW Oct 2022'!N8+'NSW Oct 2022'!O8),(($C$5*F14/'NSW Oct 2022'!AR8-('NSW Oct 2022'!L8+'NSW Oct 2022'!M8+'NSW Oct 2022'!N8))*'NSW Oct 2022'!AF8/100)*'NSW Oct 2022'!AR8,('NSW Oct 2022'!O8*'NSW Oct 2022'!AF8/100)*'NSW Oct 2022'!AR8)),0)</f>
        <v>803.26818181818203</v>
      </c>
      <c r="Q14" s="136">
        <f>IF(AND('NSW Oct 2022'!P8&gt;0,'NSW Oct 2022'!P8&gt;0),IF($C$5*F14/'NSW Oct 2022'!AR8&lt;('NSW Oct 2022'!L8+'NSW Oct 2022'!M8+'NSW Oct 2022'!N8+'NSW Oct 2022'!O8),0,IF(($C$5*F14/'NSW Oct 2022'!AR8-'NSW Oct 2022'!L8+'NSW Oct 2022'!M8+'NSW Oct 2022'!N8+'NSW Oct 2022'!O8)&lt;=('NSW Oct 2022'!L8+'NSW Oct 2022'!M8+'NSW Oct 2022'!N8+'NSW Oct 2022'!O8+'NSW Oct 2022'!P8),(($C$5*F14/'NSW Oct 2022'!AR8-('NSW Oct 2022'!L8+'NSW Oct 2022'!M8+'NSW Oct 2022'!N8+'NSW Oct 2022'!O8))*'NSW Oct 2022'!AG8/100)*'NSW Oct 2022'!AR8,('NSW Oct 2022'!P8*'NSW Oct 2022'!AG8/100)*'NSW Oct 2022'!AR8)),0)</f>
        <v>0</v>
      </c>
      <c r="R14" s="136">
        <f>IF(AND('NSW Oct 2022'!P8&gt;0,'NSW Oct 2022'!O8&gt;0),IF(($C$5*F14/'NSW Oct 2022'!AR8&lt;SUM('NSW Oct 2022'!L8:P8)),(0),($C$5*F14/'NSW Oct 2022'!AR8-SUM('NSW Oct 2022'!L8:P8))*'NSW Oct 2022'!AB8/100)* 'NSW Oct 2022'!AR8,IF(AND('NSW Oct 2022'!O8&gt;0,'NSW Oct 2022'!P8=""),IF(($C$5*F14/'NSW Oct 2022'!AR8&lt; SUM('NSW Oct 2022'!L8:O8)),(0),($C$5*F14/'NSW Oct 2022'!AR8-SUM('NSW Oct 2022'!L8:O8))*'NSW Oct 2022'!AG8/100)* 'NSW Oct 2022'!AR8,IF(AND('NSW Oct 2022'!N8&gt;0,'NSW Oct 2022'!O8=""),IF(($C$5*F14/'NSW Oct 2022'!AR8&lt; SUM('NSW Oct 2022'!L8:N8)),(0),($C$5*F14/'NSW Oct 2022'!AR8-SUM('NSW Oct 2022'!L8:N8))*'NSW Oct 2022'!AF8/100)* 'NSW Oct 2022'!AR8,IF(AND('NSW Oct 2022'!M8&gt;0,'NSW Oct 2022'!N8=""),IF(($C$5*F14/'NSW Oct 2022'!AR8&lt;'NSW Oct 2022'!M8+'NSW Oct 2022'!L8),(0),(($C$5*F14/'NSW Oct 2022'!AR8-('NSW Oct 2022'!M8+'NSW Oct 2022'!L8))*'NSW Oct 2022'!AE8/100))*'NSW Oct 2022'!AR8,IF(AND('NSW Oct 2022'!L8&gt;0,'NSW Oct 2022'!M8=""&gt;0),IF(($C$5*F14/'NSW Oct 2022'!AR8&lt;'NSW Oct 2022'!L8),(0),($C$5*F14/'NSW Oct 2022'!AR8-'NSW Oct 2022'!L8)*'NSW Oct 2022'!AD8/100)*'NSW Oct 2022'!AR8,0)))))</f>
        <v>0</v>
      </c>
      <c r="S14" s="234">
        <f t="shared" ref="S14" si="9">SUM(G14:R14)</f>
        <v>2445.0429090909092</v>
      </c>
      <c r="T14" s="243">
        <f t="shared" si="5"/>
        <v>2714.9106363636365</v>
      </c>
      <c r="U14" s="132">
        <f t="shared" si="6"/>
        <v>2986.4017000000003</v>
      </c>
      <c r="V14" s="83">
        <f>'NSW Oct 2022'!AT8</f>
        <v>0</v>
      </c>
      <c r="W14" s="83">
        <f>'NSW Oct 2022'!AU8</f>
        <v>0</v>
      </c>
      <c r="X14" s="83">
        <f>'NSW Oct 2022'!AV8</f>
        <v>0</v>
      </c>
      <c r="Y14" s="83">
        <f>'NSW Oct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2714.9106363636365</v>
      </c>
      <c r="AC14" s="243">
        <f t="shared" si="1"/>
        <v>2714.9106363636365</v>
      </c>
      <c r="AD14" s="132">
        <f t="shared" si="2"/>
        <v>2986.4017000000003</v>
      </c>
      <c r="AE14" s="132">
        <f t="shared" si="2"/>
        <v>2986.4017000000003</v>
      </c>
      <c r="AF14" s="208">
        <f>'NSW Oct 2022'!BJ8</f>
        <v>0</v>
      </c>
      <c r="AG14" s="124">
        <f>'NSW Oct 2022'!BH8</f>
        <v>0</v>
      </c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18"/>
      <c r="B15" s="150" t="str">
        <f>'NSW Oct 2022'!F9</f>
        <v>Powershop</v>
      </c>
      <c r="C15" s="154" t="str">
        <f>'NSW Oct 2022'!G9</f>
        <v>Carbon Neutral</v>
      </c>
      <c r="D15" s="155">
        <f>365*'NSW Oct 2022'!H9/100</f>
        <v>346.74999999999994</v>
      </c>
      <c r="E15" s="265">
        <f>IF('NSW Oct 2022'!AQ9=3,0.5,IF('NSW Oct 2022'!AQ9=2,0.33,0))</f>
        <v>0.5</v>
      </c>
      <c r="F15" s="265">
        <f t="shared" si="3"/>
        <v>0.5</v>
      </c>
      <c r="G15" s="155">
        <f>IF('NSW Oct 2022'!K9="",($C$5*E15/'NSW Oct 2022'!AQ9*'NSW Oct 2022'!W9/100)*'NSW Oct 2022'!AQ9,IF($C$5*E15/'NSW Oct 2022'!AQ9&gt;='NSW Oct 2022'!L9,('NSW Oct 2022'!L9*'NSW Oct 2022'!W9/100)*'NSW Oct 2022'!AQ9,($C$5*E15/'NSW Oct 2022'!AQ9*'NSW Oct 2022'!W9/100)*'NSW Oct 2022'!AQ9))</f>
        <v>1168.181818181818</v>
      </c>
      <c r="H15" s="155">
        <f>IF(AND('NSW Oct 2022'!L9&gt;0,'NSW Oct 2022'!M9&gt;0),IF($C$5*E15/'NSW Oct 2022'!AQ9&lt;'NSW Oct 2022'!L9,0,IF(($C$5*E15/'NSW Oct 2022'!AQ9-'NSW Oct 2022'!L9)&lt;=('NSW Oct 2022'!M9+'NSW Oct 2022'!L9),((($C$5*E15/'NSW Oct 2022'!AQ9-'NSW Oct 2022'!L9)*'NSW Oct 2022'!X9/100))*'NSW Oct 2022'!AQ9,((('NSW Oct 2022'!M9)*'NSW Oct 2022'!X9/100)*'NSW Oct 2022'!AQ9))),0)</f>
        <v>0</v>
      </c>
      <c r="I15" s="155">
        <f>IF(AND('NSW Oct 2022'!M9&gt;0,'NSW Oct 2022'!N9&gt;0),IF($C$5*E15/'NSW Oct 2022'!AQ9&lt;('NSW Oct 2022'!L9+'NSW Oct 2022'!M9),0,IF(($C$5*E15/'NSW Oct 2022'!AQ9-'NSW Oct 2022'!L9+'NSW Oct 2022'!M9)&lt;=('NSW Oct 2022'!L9+'NSW Oct 2022'!M9+'NSW Oct 2022'!N9),((($C$5*E15/'NSW Oct 2022'!AQ9-('NSW Oct 2022'!L9+'NSW Oct 2022'!M9))*'NSW Oct 2022'!Y9/100))*'NSW Oct 2022'!AQ9,('NSW Oct 2022'!N9*'NSW Oct 2022'!Y9/100)* 'NSW Oct 2022'!AQ9)),0)</f>
        <v>0</v>
      </c>
      <c r="J15" s="155">
        <f>IF(AND('NSW Oct 2022'!N9&gt;0,'NSW Oct 2022'!O9&gt;0),IF($C$5*E15/'NSW Oct 2022'!AQ9&lt;('NSW Oct 2022'!L9+'NSW Oct 2022'!M9+'NSW Oct 2022'!N9),0,IF(($C$5*E15/'NSW Oct 2022'!AQ9-'NSW Oct 2022'!L9+'NSW Oct 2022'!M9+'NSW Oct 2022'!N9)&lt;=('NSW Oct 2022'!L9+'NSW Oct 2022'!M9+'NSW Oct 2022'!N9+'NSW Oct 2022'!O9),(($C$5*E15/'NSW Oct 2022'!AQ9-('NSW Oct 2022'!L9+'NSW Oct 2022'!M9+'NSW Oct 2022'!N9))*'NSW Oct 2022'!Z9/100)*'NSW Oct 2022'!AQ9,('NSW Oct 2022'!O9*'NSW Oct 2022'!Z9/100)*'NSW Oct 2022'!AQ9)),0)</f>
        <v>0</v>
      </c>
      <c r="K15" s="155">
        <f>IF(AND('NSW Oct 2022'!O9&gt;0,'NSW Oct 2022'!P9&gt;0),IF($C$5*E15/'NSW Oct 2022'!AQ9&lt;('NSW Oct 2022'!L9+'NSW Oct 2022'!M9+'NSW Oct 2022'!N9+'NSW Oct 2022'!O9),0,IF(($C$5*E15/'NSW Oct 2022'!AQ9-'NSW Oct 2022'!L9+'NSW Oct 2022'!M9+'NSW Oct 2022'!N9+'NSW Oct 2022'!O9)&lt;=('NSW Oct 2022'!L9+'NSW Oct 2022'!M9+'NSW Oct 2022'!N9+'NSW Oct 2022'!O9+'NSW Oct 2022'!P9),(($C$5*E15/'NSW Oct 2022'!AQ9-('NSW Oct 2022'!L9+'NSW Oct 2022'!M9+'NSW Oct 2022'!N9+'NSW Oct 2022'!O9))*'NSW Oct 2022'!AA9/100)*'NSW Oct 2022'!AQ9,('NSW Oct 2022'!P9*'NSW Oct 2022'!AA9/100)*'NSW Oct 2022'!AQ9)),0)</f>
        <v>0</v>
      </c>
      <c r="L15" s="155">
        <f>IF(AND('NSW Oct 2022'!P9&gt;0,'NSW Oct 2022'!O9&gt;0),IF(($C$5*E15/'NSW Oct 2022'!AQ9&lt;SUM('NSW Oct 2022'!L9:P9)),(0),($C$5*E15/'NSW Oct 2022'!AQ9-SUM('NSW Oct 2022'!L9:P9))*'NSW Oct 2022'!AB9/100)* 'NSW Oct 2022'!AQ9,IF(AND('NSW Oct 2022'!O9&gt;0,'NSW Oct 2022'!P9=""),IF(($C$5*E15/'NSW Oct 2022'!AQ9&lt; SUM('NSW Oct 2022'!L9:O9)),(0),($C$5*E15/'NSW Oct 2022'!AQ9-SUM('NSW Oct 2022'!L9:O9))*'NSW Oct 2022'!AA9/100)* 'NSW Oct 2022'!AQ9,IF(AND('NSW Oct 2022'!N9&gt;0,'NSW Oct 2022'!O9=""),IF(($C$5*E15/'NSW Oct 2022'!AQ9&lt; SUM('NSW Oct 2022'!L9:N9)),(0),($C$5*E15/'NSW Oct 2022'!AQ9-SUM('NSW Oct 2022'!L9:N9))*'NSW Oct 2022'!Z9/100)* 'NSW Oct 2022'!AQ9,IF(AND('NSW Oct 2022'!M9&gt;0,'NSW Oct 2022'!N9=""),IF(($C$5*E15/'NSW Oct 2022'!AQ9&lt;'NSW Oct 2022'!M9+'NSW Oct 2022'!L9),(0),(($C$5*E15/'NSW Oct 2022'!AQ9-('NSW Oct 2022'!M9+'NSW Oct 2022'!L9))*'NSW Oct 2022'!Y9/100))*'NSW Oct 2022'!AQ9,IF(AND('NSW Oct 2022'!L9&gt;0,'NSW Oct 2022'!M9=""&gt;0),IF(($C$5*E15/'NSW Oct 2022'!AQ9&lt;'NSW Oct 2022'!L9),(0),($C$5*E15/'NSW Oct 2022'!AQ9-'NSW Oct 2022'!L9)*'NSW Oct 2022'!X9/100)*'NSW Oct 2022'!AQ9,0)))))</f>
        <v>0</v>
      </c>
      <c r="M15" s="155">
        <f>IF('NSW Oct 2022'!K9="",($C$5*F15/'NSW Oct 2022'!AR9*'NSW Oct 2022'!AC9/100)*'NSW Oct 2022'!AR9,IF($C$5*F15/'NSW Oct 2022'!AR9&gt;='NSW Oct 2022'!L9,('NSW Oct 2022'!L9*'NSW Oct 2022'!AC9/100)*'NSW Oct 2022'!AR9,($C$5*F15/'NSW Oct 2022'!AR9*'NSW Oct 2022'!AC9/100)*'NSW Oct 2022'!AR9))</f>
        <v>1168.181818181818</v>
      </c>
      <c r="N15" s="155">
        <f>IF(AND('NSW Oct 2022'!L9&gt;0,'NSW Oct 2022'!M9&gt;0),IF($C$5*F15/'NSW Oct 2022'!AR9&lt;'NSW Oct 2022'!L9,0,IF(($C$5*F15/'NSW Oct 2022'!AR9-'NSW Oct 2022'!L9)&lt;=('NSW Oct 2022'!M9+'NSW Oct 2022'!L9),((($C$5*F15/'NSW Oct 2022'!AR9-'NSW Oct 2022'!L9)*'NSW Oct 2022'!AD9/100))*'NSW Oct 2022'!AR9,((('NSW Oct 2022'!M9)*'NSW Oct 2022'!AD9/100)*'NSW Oct 2022'!AR9))),0)</f>
        <v>0</v>
      </c>
      <c r="O15" s="155">
        <f>IF(AND('NSW Oct 2022'!M9&gt;0,'NSW Oct 2022'!N9&gt;0),IF($C$5*F15/'NSW Oct 2022'!AR9&lt;('NSW Oct 2022'!L9+'NSW Oct 2022'!M9),0,IF(($C$5*F15/'NSW Oct 2022'!AR9-'NSW Oct 2022'!L9+'NSW Oct 2022'!M9)&lt;=('NSW Oct 2022'!L9+'NSW Oct 2022'!M9+'NSW Oct 2022'!N9),((($C$5*F15/'NSW Oct 2022'!AR9-('NSW Oct 2022'!L9+'NSW Oct 2022'!M9))*'NSW Oct 2022'!AE9/100))*'NSW Oct 2022'!AR9,('NSW Oct 2022'!N9*'NSW Oct 2022'!AE9/100)*'NSW Oct 2022'!AR9)),0)</f>
        <v>0</v>
      </c>
      <c r="P15" s="155">
        <f>IF(AND('NSW Oct 2022'!N9&gt;0,'NSW Oct 2022'!O9&gt;0),IF($C$5*F15/'NSW Oct 2022'!AR9&lt;('NSW Oct 2022'!L9+'NSW Oct 2022'!M9+'NSW Oct 2022'!N9),0,IF(($C$5*F15/'NSW Oct 2022'!AR9-'NSW Oct 2022'!L9+'NSW Oct 2022'!M9+'NSW Oct 2022'!N9)&lt;=('NSW Oct 2022'!L9+'NSW Oct 2022'!M9+'NSW Oct 2022'!N9+'NSW Oct 2022'!O9),(($C$5*F15/'NSW Oct 2022'!AR9-('NSW Oct 2022'!L9+'NSW Oct 2022'!M9+'NSW Oct 2022'!N9))*'NSW Oct 2022'!AF9/100)*'NSW Oct 2022'!AR9,('NSW Oct 2022'!O9*'NSW Oct 2022'!AF9/100)*'NSW Oct 2022'!AR9)),0)</f>
        <v>0</v>
      </c>
      <c r="Q15" s="155">
        <f>IF(AND('NSW Oct 2022'!P9&gt;0,'NSW Oct 2022'!P9&gt;0),IF($C$5*F15/'NSW Oct 2022'!AR9&lt;('NSW Oct 2022'!L9+'NSW Oct 2022'!M9+'NSW Oct 2022'!N9+'NSW Oct 2022'!O9),0,IF(($C$5*F15/'NSW Oct 2022'!AR9-'NSW Oct 2022'!L9+'NSW Oct 2022'!M9+'NSW Oct 2022'!N9+'NSW Oct 2022'!O9)&lt;=('NSW Oct 2022'!L9+'NSW Oct 2022'!M9+'NSW Oct 2022'!N9+'NSW Oct 2022'!O9+'NSW Oct 2022'!P9),(($C$5*F15/'NSW Oct 2022'!AR9-('NSW Oct 2022'!L9+'NSW Oct 2022'!M9+'NSW Oct 2022'!N9+'NSW Oct 2022'!O9))*'NSW Oct 2022'!AG9/100)*'NSW Oct 2022'!AR9,('NSW Oct 2022'!P9*'NSW Oct 2022'!AG9/100)*'NSW Oct 2022'!AR9)),0)</f>
        <v>0</v>
      </c>
      <c r="R15" s="155">
        <f>IF(AND('NSW Oct 2022'!P9&gt;0,'NSW Oct 2022'!O9&gt;0),IF(($C$5*F15/'NSW Oct 2022'!AR9&lt;SUM('NSW Oct 2022'!L9:P9)),(0),($C$5*F15/'NSW Oct 2022'!AR9-SUM('NSW Oct 2022'!L9:P9))*'NSW Oct 2022'!AB9/100)* 'NSW Oct 2022'!AR9,IF(AND('NSW Oct 2022'!O9&gt;0,'NSW Oct 2022'!P9=""),IF(($C$5*F15/'NSW Oct 2022'!AR9&lt; SUM('NSW Oct 2022'!L9:O9)),(0),($C$5*F15/'NSW Oct 2022'!AR9-SUM('NSW Oct 2022'!L9:O9))*'NSW Oct 2022'!AG9/100)* 'NSW Oct 2022'!AR9,IF(AND('NSW Oct 2022'!N9&gt;0,'NSW Oct 2022'!O9=""),IF(($C$5*F15/'NSW Oct 2022'!AR9&lt; SUM('NSW Oct 2022'!L9:N9)),(0),($C$5*F15/'NSW Oct 2022'!AR9-SUM('NSW Oct 2022'!L9:N9))*'NSW Oct 2022'!AF9/100)* 'NSW Oct 2022'!AR9,IF(AND('NSW Oct 2022'!M9&gt;0,'NSW Oct 2022'!N9=""),IF(($C$5*F15/'NSW Oct 2022'!AR9&lt;'NSW Oct 2022'!M9+'NSW Oct 2022'!L9),(0),(($C$5*F15/'NSW Oct 2022'!AR9-('NSW Oct 2022'!M9+'NSW Oct 2022'!L9))*'NSW Oct 2022'!AE9/100))*'NSW Oct 2022'!AR9,IF(AND('NSW Oct 2022'!L9&gt;0,'NSW Oct 2022'!M9=""&gt;0),IF(($C$5*F15/'NSW Oct 2022'!AR9&lt;'NSW Oct 2022'!L9),(0),($C$5*F15/'NSW Oct 2022'!AR9-'NSW Oct 2022'!L9)*'NSW Oct 2022'!AD9/100)*'NSW Oct 2022'!AR9,0)))))</f>
        <v>0</v>
      </c>
      <c r="S15" s="273">
        <f t="shared" ref="S15" si="10">SUM(G15:R15)</f>
        <v>2336.363636363636</v>
      </c>
      <c r="T15" s="268">
        <f t="shared" si="5"/>
        <v>2683.113636363636</v>
      </c>
      <c r="U15" s="151">
        <f t="shared" si="6"/>
        <v>2951.4249999999997</v>
      </c>
      <c r="V15" s="154">
        <f>'NSW Oct 2022'!AT9</f>
        <v>0</v>
      </c>
      <c r="W15" s="154">
        <f>'NSW Oct 2022'!AU9</f>
        <v>0</v>
      </c>
      <c r="X15" s="154">
        <f>'NSW Oct 2022'!AV9</f>
        <v>0</v>
      </c>
      <c r="Y15" s="154">
        <f>'NSW Oct 2022'!AW9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2683.113636363636</v>
      </c>
      <c r="AC15" s="268">
        <f t="shared" si="1"/>
        <v>2683.113636363636</v>
      </c>
      <c r="AD15" s="151">
        <f t="shared" si="2"/>
        <v>2951.4249999999997</v>
      </c>
      <c r="AE15" s="151">
        <f t="shared" si="2"/>
        <v>2951.4249999999997</v>
      </c>
      <c r="AF15" s="211">
        <f>'NSW Oct 2022'!BJ9</f>
        <v>0</v>
      </c>
      <c r="AG15" s="386">
        <f>'NSW Oct 2022'!BH9</f>
        <v>0</v>
      </c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16" t="str">
        <f>'NSW Oct 2022'!D10</f>
        <v xml:space="preserve">ActewAGL Queanbeyan </v>
      </c>
      <c r="B16" s="130" t="str">
        <f>'NSW Oct 2022'!F10</f>
        <v>ActewAGL</v>
      </c>
      <c r="C16" s="83" t="str">
        <f>'NSW Oct 2022'!G10</f>
        <v>Business plan</v>
      </c>
      <c r="D16" s="136">
        <f>365*'NSW Oct 2022'!H10/100</f>
        <v>357.69999999999993</v>
      </c>
      <c r="E16" s="264">
        <f>IF('NSW Oct 2022'!AQ10=3,0.5,IF('NSW Oct 2022'!AQ10=2,0.33,0))</f>
        <v>0.5</v>
      </c>
      <c r="F16" s="264">
        <f t="shared" si="3"/>
        <v>0.5</v>
      </c>
      <c r="G16" s="136">
        <f>IF('NSW Oct 2022'!K10="",($C$5*E16/'NSW Oct 2022'!AQ10*'NSW Oct 2022'!W10/100)*'NSW Oct 2022'!AQ10,IF($C$5*E16/'NSW Oct 2022'!AQ10&gt;='NSW Oct 2022'!L10,('NSW Oct 2022'!L10*'NSW Oct 2022'!W10/100)*'NSW Oct 2022'!AQ10,($C$5*E16/'NSW Oct 2022'!AQ10*'NSW Oct 2022'!W10/100)*'NSW Oct 2022'!AQ10))</f>
        <v>218.71636363636364</v>
      </c>
      <c r="H16" s="136">
        <f>IF(AND('NSW Oct 2022'!L10&gt;0,'NSW Oct 2022'!M10&gt;0),IF($C$5*E16/'NSW Oct 2022'!AQ10&lt;'NSW Oct 2022'!L10,0,IF(($C$5*E16/'NSW Oct 2022'!AQ10-'NSW Oct 2022'!L10)&lt;=('NSW Oct 2022'!M10+'NSW Oct 2022'!L10),((($C$5*E16/'NSW Oct 2022'!AQ10-'NSW Oct 2022'!L10)*'NSW Oct 2022'!X10/100))*'NSW Oct 2022'!AQ10,((('NSW Oct 2022'!M10)*'NSW Oct 2022'!X10/100)*'NSW Oct 2022'!AQ10))),0)</f>
        <v>1146.8654545454544</v>
      </c>
      <c r="I16" s="136">
        <f>IF(AND('NSW Oct 2022'!M10&gt;0,'NSW Oct 2022'!N10&gt;0),IF($C$5*E16/'NSW Oct 2022'!AQ10&lt;('NSW Oct 2022'!L10+'NSW Oct 2022'!M10),0,IF(($C$5*E16/'NSW Oct 2022'!AQ10-'NSW Oct 2022'!L10+'NSW Oct 2022'!M10)&lt;=('NSW Oct 2022'!L10+'NSW Oct 2022'!M10+'NSW Oct 2022'!N10),((($C$5*E16/'NSW Oct 2022'!AQ10-('NSW Oct 2022'!L10+'NSW Oct 2022'!M10))*'NSW Oct 2022'!Y10/100))*'NSW Oct 2022'!AQ10,('NSW Oct 2022'!N10*'NSW Oct 2022'!Y10/100)* 'NSW Oct 2022'!AQ10)),0)</f>
        <v>0</v>
      </c>
      <c r="J16" s="136">
        <f>IF(AND('NSW Oct 2022'!N10&gt;0,'NSW Oct 2022'!O10&gt;0),IF($C$5*E16/'NSW Oct 2022'!AQ10&lt;('NSW Oct 2022'!L10+'NSW Oct 2022'!M10+'NSW Oct 2022'!N10),0,IF(($C$5*E16/'NSW Oct 2022'!AQ10-'NSW Oct 2022'!L10+'NSW Oct 2022'!M10+'NSW Oct 2022'!N10)&lt;=('NSW Oct 2022'!L10+'NSW Oct 2022'!M10+'NSW Oct 2022'!N10+'NSW Oct 2022'!O10),(($C$5*E16/'NSW Oct 2022'!AQ10-('NSW Oct 2022'!L10+'NSW Oct 2022'!M10+'NSW Oct 2022'!N10))*'NSW Oct 2022'!Z10/100)*'NSW Oct 2022'!AQ10,('NSW Oct 2022'!O10*'NSW Oct 2022'!Z10/100)*'NSW Oct 2022'!AQ10)),0)</f>
        <v>0</v>
      </c>
      <c r="K16" s="136">
        <f>IF(AND('NSW Oct 2022'!O10&gt;0,'NSW Oct 2022'!P10&gt;0),IF($C$5*E16/'NSW Oct 2022'!AQ10&lt;('NSW Oct 2022'!L10+'NSW Oct 2022'!M10+'NSW Oct 2022'!N10+'NSW Oct 2022'!O10),0,IF(($C$5*E16/'NSW Oct 2022'!AQ10-'NSW Oct 2022'!L10+'NSW Oct 2022'!M10+'NSW Oct 2022'!N10+'NSW Oct 2022'!O10)&lt;=('NSW Oct 2022'!L10+'NSW Oct 2022'!M10+'NSW Oct 2022'!N10+'NSW Oct 2022'!O10+'NSW Oct 2022'!P10),(($C$5*E16/'NSW Oct 2022'!AQ10-('NSW Oct 2022'!L10+'NSW Oct 2022'!M10+'NSW Oct 2022'!N10+'NSW Oct 2022'!O10))*'NSW Oct 2022'!AA10/100)*'NSW Oct 2022'!AQ10,('NSW Oct 2022'!P10*'NSW Oct 2022'!AA10/100)*'NSW Oct 2022'!AQ10)),0)</f>
        <v>0</v>
      </c>
      <c r="L16" s="136">
        <f>IF(AND('NSW Oct 2022'!P10&gt;0,'NSW Oct 2022'!O10&gt;0),IF(($C$5*E16/'NSW Oct 2022'!AQ10&lt;SUM('NSW Oct 2022'!L10:P10)),(0),($C$5*E16/'NSW Oct 2022'!AQ10-SUM('NSW Oct 2022'!L10:P10))*'NSW Oct 2022'!AB10/100)* 'NSW Oct 2022'!AQ10,IF(AND('NSW Oct 2022'!O10&gt;0,'NSW Oct 2022'!P10=""),IF(($C$5*E16/'NSW Oct 2022'!AQ10&lt; SUM('NSW Oct 2022'!L10:O10)),(0),($C$5*E16/'NSW Oct 2022'!AQ10-SUM('NSW Oct 2022'!L10:O10))*'NSW Oct 2022'!AA10/100)* 'NSW Oct 2022'!AQ10,IF(AND('NSW Oct 2022'!N10&gt;0,'NSW Oct 2022'!O10=""),IF(($C$5*E16/'NSW Oct 2022'!AQ10&lt; SUM('NSW Oct 2022'!L10:N10)),(0),($C$5*E16/'NSW Oct 2022'!AQ10-SUM('NSW Oct 2022'!L10:N10))*'NSW Oct 2022'!Z10/100)* 'NSW Oct 2022'!AQ10,IF(AND('NSW Oct 2022'!M10&gt;0,'NSW Oct 2022'!N10=""),IF(($C$5*E16/'NSW Oct 2022'!AQ10&lt;'NSW Oct 2022'!M10+'NSW Oct 2022'!L10),(0),(($C$5*E16/'NSW Oct 2022'!AQ10-('NSW Oct 2022'!M10+'NSW Oct 2022'!L10))*'NSW Oct 2022'!Y10/100))*'NSW Oct 2022'!AQ10,IF(AND('NSW Oct 2022'!L10&gt;0,'NSW Oct 2022'!M10=""&gt;0),IF(($C$5*E16/'NSW Oct 2022'!AQ10&lt;'NSW Oct 2022'!L10),(0),($C$5*E16/'NSW Oct 2022'!AQ10-'NSW Oct 2022'!L10)*'NSW Oct 2022'!X10/100)*'NSW Oct 2022'!AQ10,0)))))</f>
        <v>0</v>
      </c>
      <c r="M16" s="136">
        <f>IF('NSW Oct 2022'!K10="",($C$5*F16/'NSW Oct 2022'!AR10*'NSW Oct 2022'!AC10/100)*'NSW Oct 2022'!AR10,IF($C$5*F16/'NSW Oct 2022'!AR10&gt;='NSW Oct 2022'!L10,('NSW Oct 2022'!L10*'NSW Oct 2022'!AC10/100)*'NSW Oct 2022'!AR10,($C$5*F16/'NSW Oct 2022'!AR10*'NSW Oct 2022'!AC10/100)*'NSW Oct 2022'!AR10))</f>
        <v>218.71636363636364</v>
      </c>
      <c r="N16" s="136">
        <f>IF(AND('NSW Oct 2022'!L10&gt;0,'NSW Oct 2022'!M10&gt;0),IF($C$5*F16/'NSW Oct 2022'!AR10&lt;'NSW Oct 2022'!L10,0,IF(($C$5*F16/'NSW Oct 2022'!AR10-'NSW Oct 2022'!L10)&lt;=('NSW Oct 2022'!M10+'NSW Oct 2022'!L10),((($C$5*F16/'NSW Oct 2022'!AR10-'NSW Oct 2022'!L10)*'NSW Oct 2022'!AD10/100))*'NSW Oct 2022'!AR10,((('NSW Oct 2022'!M10)*'NSW Oct 2022'!AD10/100)*'NSW Oct 2022'!AR10))),0)</f>
        <v>1146.8654545454544</v>
      </c>
      <c r="O16" s="136">
        <f>IF(AND('NSW Oct 2022'!M10&gt;0,'NSW Oct 2022'!N10&gt;0),IF($C$5*F16/'NSW Oct 2022'!AR10&lt;('NSW Oct 2022'!L10+'NSW Oct 2022'!M10),0,IF(($C$5*F16/'NSW Oct 2022'!AR10-'NSW Oct 2022'!L10+'NSW Oct 2022'!M10)&lt;=('NSW Oct 2022'!L10+'NSW Oct 2022'!M10+'NSW Oct 2022'!N10),((($C$5*F16/'NSW Oct 2022'!AR10-('NSW Oct 2022'!L10+'NSW Oct 2022'!M10))*'NSW Oct 2022'!AE10/100))*'NSW Oct 2022'!AR10,('NSW Oct 2022'!N10*'NSW Oct 2022'!AE10/100)*'NSW Oct 2022'!AR10)),0)</f>
        <v>0</v>
      </c>
      <c r="P16" s="136">
        <f>IF(AND('NSW Oct 2022'!N10&gt;0,'NSW Oct 2022'!O10&gt;0),IF($C$5*F16/'NSW Oct 2022'!AR10&lt;('NSW Oct 2022'!L10+'NSW Oct 2022'!M10+'NSW Oct 2022'!N10),0,IF(($C$5*F16/'NSW Oct 2022'!AR10-'NSW Oct 2022'!L10+'NSW Oct 2022'!M10+'NSW Oct 2022'!N10)&lt;=('NSW Oct 2022'!L10+'NSW Oct 2022'!M10+'NSW Oct 2022'!N10+'NSW Oct 2022'!O10),(($C$5*F16/'NSW Oct 2022'!AR10-('NSW Oct 2022'!L10+'NSW Oct 2022'!M10+'NSW Oct 2022'!N10))*'NSW Oct 2022'!AF10/100)*'NSW Oct 2022'!AR10,('NSW Oct 2022'!O10*'NSW Oct 2022'!AF10/100)*'NSW Oct 2022'!AR10)),0)</f>
        <v>0</v>
      </c>
      <c r="Q16" s="136">
        <f>IF(AND('NSW Oct 2022'!P10&gt;0,'NSW Oct 2022'!P10&gt;0),IF($C$5*F16/'NSW Oct 2022'!AR10&lt;('NSW Oct 2022'!L10+'NSW Oct 2022'!M10+'NSW Oct 2022'!N10+'NSW Oct 2022'!O10),0,IF(($C$5*F16/'NSW Oct 2022'!AR10-'NSW Oct 2022'!L10+'NSW Oct 2022'!M10+'NSW Oct 2022'!N10+'NSW Oct 2022'!O10)&lt;=('NSW Oct 2022'!L10+'NSW Oct 2022'!M10+'NSW Oct 2022'!N10+'NSW Oct 2022'!O10+'NSW Oct 2022'!P10),(($C$5*F16/'NSW Oct 2022'!AR10-('NSW Oct 2022'!L10+'NSW Oct 2022'!M10+'NSW Oct 2022'!N10+'NSW Oct 2022'!O10))*'NSW Oct 2022'!AG10/100)*'NSW Oct 2022'!AR10,('NSW Oct 2022'!P10*'NSW Oct 2022'!AG10/100)*'NSW Oct 2022'!AR10)),0)</f>
        <v>0</v>
      </c>
      <c r="R16" s="136">
        <f>IF(AND('NSW Oct 2022'!P10&gt;0,'NSW Oct 2022'!O10&gt;0),IF(($C$5*F16/'NSW Oct 2022'!AR10&lt;SUM('NSW Oct 2022'!L10:P10)),(0),($C$5*F16/'NSW Oct 2022'!AR10-SUM('NSW Oct 2022'!L10:P10))*'NSW Oct 2022'!AB10/100)* 'NSW Oct 2022'!AR10,IF(AND('NSW Oct 2022'!O10&gt;0,'NSW Oct 2022'!P10=""),IF(($C$5*F16/'NSW Oct 2022'!AR10&lt; SUM('NSW Oct 2022'!L10:O10)),(0),($C$5*F16/'NSW Oct 2022'!AR10-SUM('NSW Oct 2022'!L10:O10))*'NSW Oct 2022'!AG10/100)* 'NSW Oct 2022'!AR10,IF(AND('NSW Oct 2022'!N10&gt;0,'NSW Oct 2022'!O10=""),IF(($C$5*F16/'NSW Oct 2022'!AR10&lt; SUM('NSW Oct 2022'!L10:N10)),(0),($C$5*F16/'NSW Oct 2022'!AR10-SUM('NSW Oct 2022'!L10:N10))*'NSW Oct 2022'!AF10/100)* 'NSW Oct 2022'!AR10,IF(AND('NSW Oct 2022'!M10&gt;0,'NSW Oct 2022'!N10=""),IF(($C$5*F16/'NSW Oct 2022'!AR10&lt;'NSW Oct 2022'!M10+'NSW Oct 2022'!L10),(0),(($C$5*F16/'NSW Oct 2022'!AR10-('NSW Oct 2022'!M10+'NSW Oct 2022'!L10))*'NSW Oct 2022'!AE10/100))*'NSW Oct 2022'!AR10,IF(AND('NSW Oct 2022'!L10&gt;0,'NSW Oct 2022'!M10=""&gt;0),IF(($C$5*F16/'NSW Oct 2022'!AR10&lt;'NSW Oct 2022'!L10),(0),($C$5*F16/'NSW Oct 2022'!AR10-'NSW Oct 2022'!L10)*'NSW Oct 2022'!AD10/100)*'NSW Oct 2022'!AR10,0)))))</f>
        <v>0</v>
      </c>
      <c r="S16" s="234">
        <f t="shared" si="4"/>
        <v>2731.1636363636362</v>
      </c>
      <c r="T16" s="243">
        <f t="shared" si="5"/>
        <v>3088.863636363636</v>
      </c>
      <c r="U16" s="132">
        <f t="shared" si="6"/>
        <v>3397.75</v>
      </c>
      <c r="V16" s="83">
        <f>'NSW Oct 2022'!AT10</f>
        <v>0</v>
      </c>
      <c r="W16" s="83">
        <f>'NSW Oct 2022'!AU10</f>
        <v>10</v>
      </c>
      <c r="X16" s="83">
        <f>'NSW Oct 2022'!AV10</f>
        <v>0</v>
      </c>
      <c r="Y16" s="83">
        <f>'NSW Oct 2022'!AW10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2815.7472727272725</v>
      </c>
      <c r="AC16" s="243">
        <f t="shared" si="1"/>
        <v>2815.7472727272725</v>
      </c>
      <c r="AD16" s="132">
        <f t="shared" si="2"/>
        <v>3097.3220000000001</v>
      </c>
      <c r="AE16" s="132">
        <f t="shared" si="2"/>
        <v>3097.3220000000001</v>
      </c>
      <c r="AF16" s="208">
        <f>'NSW Oct 2022'!BJ10</f>
        <v>0</v>
      </c>
      <c r="AG16" s="124">
        <f>'NSW Oct 2022'!BH10</f>
        <v>24</v>
      </c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18"/>
      <c r="B17" s="150" t="str">
        <f>'NSW Oct 2022'!F11</f>
        <v>EnergyAustralia</v>
      </c>
      <c r="C17" s="154" t="str">
        <f>'NSW Oct 2022'!G11</f>
        <v>Business Balance Plan</v>
      </c>
      <c r="D17" s="155">
        <f>365*'NSW Oct 2022'!H11/100</f>
        <v>300.46136363636361</v>
      </c>
      <c r="E17" s="265">
        <f>IF('NSW Oct 2022'!AQ11=3,0.5,IF('NSW Oct 2022'!AQ11=2,0.33,0))</f>
        <v>0.5</v>
      </c>
      <c r="F17" s="265">
        <f t="shared" si="3"/>
        <v>0.5</v>
      </c>
      <c r="G17" s="155">
        <f>IF('NSW Oct 2022'!K11="",($C$5*E17/'NSW Oct 2022'!AQ11*'NSW Oct 2022'!W11/100)*'NSW Oct 2022'!AQ11,IF($C$5*E17/'NSW Oct 2022'!AQ11&gt;='NSW Oct 2022'!L11,('NSW Oct 2022'!L11*'NSW Oct 2022'!W11/100)*'NSW Oct 2022'!AQ11,($C$5*E17/'NSW Oct 2022'!AQ11*'NSW Oct 2022'!W11/100)*'NSW Oct 2022'!AQ11))</f>
        <v>228.64319999999995</v>
      </c>
      <c r="H17" s="155">
        <f>IF(AND('NSW Oct 2022'!L11&gt;0,'NSW Oct 2022'!M11&gt;0),IF($C$5*E17/'NSW Oct 2022'!AQ11&lt;'NSW Oct 2022'!L11,0,IF(($C$5*E17/'NSW Oct 2022'!AQ11-'NSW Oct 2022'!L11)&lt;=('NSW Oct 2022'!M11+'NSW Oct 2022'!L11),((($C$5*E17/'NSW Oct 2022'!AQ11-'NSW Oct 2022'!L11)*'NSW Oct 2022'!X11/100))*'NSW Oct 2022'!AQ11,((('NSW Oct 2022'!M11)*'NSW Oct 2022'!X11/100)*'NSW Oct 2022'!AQ11))),0)</f>
        <v>1219.9869818181819</v>
      </c>
      <c r="I17" s="155">
        <f>IF(AND('NSW Oct 2022'!M11&gt;0,'NSW Oct 2022'!N11&gt;0),IF($C$5*E17/'NSW Oct 2022'!AQ11&lt;('NSW Oct 2022'!L11+'NSW Oct 2022'!M11),0,IF(($C$5*E17/'NSW Oct 2022'!AQ11-'NSW Oct 2022'!L11+'NSW Oct 2022'!M11)&lt;=('NSW Oct 2022'!L11+'NSW Oct 2022'!M11+'NSW Oct 2022'!N11),((($C$5*E17/'NSW Oct 2022'!AQ11-('NSW Oct 2022'!L11+'NSW Oct 2022'!M11))*'NSW Oct 2022'!Y11/100))*'NSW Oct 2022'!AQ11,('NSW Oct 2022'!N11*'NSW Oct 2022'!Y11/100)* 'NSW Oct 2022'!AQ11)),0)</f>
        <v>0</v>
      </c>
      <c r="J17" s="155">
        <f>IF(AND('NSW Oct 2022'!N11&gt;0,'NSW Oct 2022'!O11&gt;0),IF($C$5*E17/'NSW Oct 2022'!AQ11&lt;('NSW Oct 2022'!L11+'NSW Oct 2022'!M11+'NSW Oct 2022'!N11),0,IF(($C$5*E17/'NSW Oct 2022'!AQ11-'NSW Oct 2022'!L11+'NSW Oct 2022'!M11+'NSW Oct 2022'!N11)&lt;=('NSW Oct 2022'!L11+'NSW Oct 2022'!M11+'NSW Oct 2022'!N11+'NSW Oct 2022'!O11),(($C$5*E17/'NSW Oct 2022'!AQ11-('NSW Oct 2022'!L11+'NSW Oct 2022'!M11+'NSW Oct 2022'!N11))*'NSW Oct 2022'!Z11/100)*'NSW Oct 2022'!AQ11,('NSW Oct 2022'!O11*'NSW Oct 2022'!Z11/100)*'NSW Oct 2022'!AQ11)),0)</f>
        <v>0</v>
      </c>
      <c r="K17" s="155">
        <f>IF(AND('NSW Oct 2022'!O11&gt;0,'NSW Oct 2022'!P11&gt;0),IF($C$5*E17/'NSW Oct 2022'!AQ11&lt;('NSW Oct 2022'!L11+'NSW Oct 2022'!M11+'NSW Oct 2022'!N11+'NSW Oct 2022'!O11),0,IF(($C$5*E17/'NSW Oct 2022'!AQ11-'NSW Oct 2022'!L11+'NSW Oct 2022'!M11+'NSW Oct 2022'!N11+'NSW Oct 2022'!O11)&lt;=('NSW Oct 2022'!L11+'NSW Oct 2022'!M11+'NSW Oct 2022'!N11+'NSW Oct 2022'!O11+'NSW Oct 2022'!P11),(($C$5*E17/'NSW Oct 2022'!AQ11-('NSW Oct 2022'!L11+'NSW Oct 2022'!M11+'NSW Oct 2022'!N11+'NSW Oct 2022'!O11))*'NSW Oct 2022'!AA11/100)*'NSW Oct 2022'!AQ11,('NSW Oct 2022'!P11*'NSW Oct 2022'!AA11/100)*'NSW Oct 2022'!AQ11)),0)</f>
        <v>0</v>
      </c>
      <c r="L17" s="155">
        <f>IF(AND('NSW Oct 2022'!P11&gt;0,'NSW Oct 2022'!O11&gt;0),IF(($C$5*E17/'NSW Oct 2022'!AQ11&lt;SUM('NSW Oct 2022'!L11:P11)),(0),($C$5*E17/'NSW Oct 2022'!AQ11-SUM('NSW Oct 2022'!L11:P11))*'NSW Oct 2022'!AB11/100)* 'NSW Oct 2022'!AQ11,IF(AND('NSW Oct 2022'!O11&gt;0,'NSW Oct 2022'!P11=""),IF(($C$5*E17/'NSW Oct 2022'!AQ11&lt; SUM('NSW Oct 2022'!L11:O11)),(0),($C$5*E17/'NSW Oct 2022'!AQ11-SUM('NSW Oct 2022'!L11:O11))*'NSW Oct 2022'!AA11/100)* 'NSW Oct 2022'!AQ11,IF(AND('NSW Oct 2022'!N11&gt;0,'NSW Oct 2022'!O11=""),IF(($C$5*E17/'NSW Oct 2022'!AQ11&lt; SUM('NSW Oct 2022'!L11:N11)),(0),($C$5*E17/'NSW Oct 2022'!AQ11-SUM('NSW Oct 2022'!L11:N11))*'NSW Oct 2022'!Z11/100)* 'NSW Oct 2022'!AQ11,IF(AND('NSW Oct 2022'!M11&gt;0,'NSW Oct 2022'!N11=""),IF(($C$5*E17/'NSW Oct 2022'!AQ11&lt;'NSW Oct 2022'!M11+'NSW Oct 2022'!L11),(0),(($C$5*E17/'NSW Oct 2022'!AQ11-('NSW Oct 2022'!M11+'NSW Oct 2022'!L11))*'NSW Oct 2022'!Y11/100))*'NSW Oct 2022'!AQ11,IF(AND('NSW Oct 2022'!L11&gt;0,'NSW Oct 2022'!M11=""&gt;0),IF(($C$5*E17/'NSW Oct 2022'!AQ11&lt;'NSW Oct 2022'!L11),(0),($C$5*E17/'NSW Oct 2022'!AQ11-'NSW Oct 2022'!L11)*'NSW Oct 2022'!X11/100)*'NSW Oct 2022'!AQ11,0)))))</f>
        <v>0</v>
      </c>
      <c r="M17" s="155">
        <f>IF('NSW Oct 2022'!K11="",($C$5*F17/'NSW Oct 2022'!AR11*'NSW Oct 2022'!AC11/100)*'NSW Oct 2022'!AR11,IF($C$5*F17/'NSW Oct 2022'!AR11&gt;='NSW Oct 2022'!L11,('NSW Oct 2022'!L11*'NSW Oct 2022'!AC11/100)*'NSW Oct 2022'!AR11,($C$5*F17/'NSW Oct 2022'!AR11*'NSW Oct 2022'!AC11/100)*'NSW Oct 2022'!AR11))</f>
        <v>228.64319999999995</v>
      </c>
      <c r="N17" s="155">
        <f>IF(AND('NSW Oct 2022'!L11&gt;0,'NSW Oct 2022'!M11&gt;0),IF($C$5*F17/'NSW Oct 2022'!AR11&lt;'NSW Oct 2022'!L11,0,IF(($C$5*F17/'NSW Oct 2022'!AR11-'NSW Oct 2022'!L11)&lt;=('NSW Oct 2022'!M11+'NSW Oct 2022'!L11),((($C$5*F17/'NSW Oct 2022'!AR11-'NSW Oct 2022'!L11)*'NSW Oct 2022'!AD11/100))*'NSW Oct 2022'!AR11,((('NSW Oct 2022'!M11)*'NSW Oct 2022'!AD11/100)*'NSW Oct 2022'!AR11))),0)</f>
        <v>1219.9869818181819</v>
      </c>
      <c r="O17" s="155">
        <f>IF(AND('NSW Oct 2022'!M11&gt;0,'NSW Oct 2022'!N11&gt;0),IF($C$5*F17/'NSW Oct 2022'!AR11&lt;('NSW Oct 2022'!L11+'NSW Oct 2022'!M11),0,IF(($C$5*F17/'NSW Oct 2022'!AR11-'NSW Oct 2022'!L11+'NSW Oct 2022'!M11)&lt;=('NSW Oct 2022'!L11+'NSW Oct 2022'!M11+'NSW Oct 2022'!N11),((($C$5*F17/'NSW Oct 2022'!AR11-('NSW Oct 2022'!L11+'NSW Oct 2022'!M11))*'NSW Oct 2022'!AE11/100))*'NSW Oct 2022'!AR11,('NSW Oct 2022'!N11*'NSW Oct 2022'!AE11/100)*'NSW Oct 2022'!AR11)),0)</f>
        <v>0</v>
      </c>
      <c r="P17" s="155">
        <f>IF(AND('NSW Oct 2022'!N11&gt;0,'NSW Oct 2022'!O11&gt;0),IF($C$5*F17/'NSW Oct 2022'!AR11&lt;('NSW Oct 2022'!L11+'NSW Oct 2022'!M11+'NSW Oct 2022'!N11),0,IF(($C$5*F17/'NSW Oct 2022'!AR11-'NSW Oct 2022'!L11+'NSW Oct 2022'!M11+'NSW Oct 2022'!N11)&lt;=('NSW Oct 2022'!L11+'NSW Oct 2022'!M11+'NSW Oct 2022'!N11+'NSW Oct 2022'!O11),(($C$5*F17/'NSW Oct 2022'!AR11-('NSW Oct 2022'!L11+'NSW Oct 2022'!M11+'NSW Oct 2022'!N11))*'NSW Oct 2022'!AF11/100)*'NSW Oct 2022'!AR11,('NSW Oct 2022'!O11*'NSW Oct 2022'!AF11/100)*'NSW Oct 2022'!AR11)),0)</f>
        <v>0</v>
      </c>
      <c r="Q17" s="155">
        <f>IF(AND('NSW Oct 2022'!P11&gt;0,'NSW Oct 2022'!P11&gt;0),IF($C$5*F17/'NSW Oct 2022'!AR11&lt;('NSW Oct 2022'!L11+'NSW Oct 2022'!M11+'NSW Oct 2022'!N11+'NSW Oct 2022'!O11),0,IF(($C$5*F17/'NSW Oct 2022'!AR11-'NSW Oct 2022'!L11+'NSW Oct 2022'!M11+'NSW Oct 2022'!N11+'NSW Oct 2022'!O11)&lt;=('NSW Oct 2022'!L11+'NSW Oct 2022'!M11+'NSW Oct 2022'!N11+'NSW Oct 2022'!O11+'NSW Oct 2022'!P11),(($C$5*F17/'NSW Oct 2022'!AR11-('NSW Oct 2022'!L11+'NSW Oct 2022'!M11+'NSW Oct 2022'!N11+'NSW Oct 2022'!O11))*'NSW Oct 2022'!AG11/100)*'NSW Oct 2022'!AR11,('NSW Oct 2022'!P11*'NSW Oct 2022'!AG11/100)*'NSW Oct 2022'!AR11)),0)</f>
        <v>0</v>
      </c>
      <c r="R17" s="155">
        <f>IF(AND('NSW Oct 2022'!P11&gt;0,'NSW Oct 2022'!O11&gt;0),IF(($C$5*F17/'NSW Oct 2022'!AR11&lt;SUM('NSW Oct 2022'!L11:P11)),(0),($C$5*F17/'NSW Oct 2022'!AR11-SUM('NSW Oct 2022'!L11:P11))*'NSW Oct 2022'!AB11/100)* 'NSW Oct 2022'!AR11,IF(AND('NSW Oct 2022'!O11&gt;0,'NSW Oct 2022'!P11=""),IF(($C$5*F17/'NSW Oct 2022'!AR11&lt; SUM('NSW Oct 2022'!L11:O11)),(0),($C$5*F17/'NSW Oct 2022'!AR11-SUM('NSW Oct 2022'!L11:O11))*'NSW Oct 2022'!AG11/100)* 'NSW Oct 2022'!AR11,IF(AND('NSW Oct 2022'!N11&gt;0,'NSW Oct 2022'!O11=""),IF(($C$5*F17/'NSW Oct 2022'!AR11&lt; SUM('NSW Oct 2022'!L11:N11)),(0),($C$5*F17/'NSW Oct 2022'!AR11-SUM('NSW Oct 2022'!L11:N11))*'NSW Oct 2022'!AF11/100)* 'NSW Oct 2022'!AR11,IF(AND('NSW Oct 2022'!M11&gt;0,'NSW Oct 2022'!N11=""),IF(($C$5*F17/'NSW Oct 2022'!AR11&lt;'NSW Oct 2022'!M11+'NSW Oct 2022'!L11),(0),(($C$5*F17/'NSW Oct 2022'!AR11-('NSW Oct 2022'!M11+'NSW Oct 2022'!L11))*'NSW Oct 2022'!AE11/100))*'NSW Oct 2022'!AR11,IF(AND('NSW Oct 2022'!L11&gt;0,'NSW Oct 2022'!M11=""&gt;0),IF(($C$5*F17/'NSW Oct 2022'!AR11&lt;'NSW Oct 2022'!L11),(0),($C$5*F17/'NSW Oct 2022'!AR11-'NSW Oct 2022'!L11)*'NSW Oct 2022'!AD11/100)*'NSW Oct 2022'!AR11,0)))))</f>
        <v>0</v>
      </c>
      <c r="S17" s="273">
        <f t="shared" si="4"/>
        <v>2897.2603636363638</v>
      </c>
      <c r="T17" s="268">
        <f t="shared" si="5"/>
        <v>3197.7217272727275</v>
      </c>
      <c r="U17" s="151">
        <f t="shared" si="6"/>
        <v>3517.4939000000004</v>
      </c>
      <c r="V17" s="154">
        <f>'NSW Oct 2022'!AT11</f>
        <v>5</v>
      </c>
      <c r="W17" s="154">
        <f>'NSW Oct 2022'!AU11</f>
        <v>0</v>
      </c>
      <c r="X17" s="154">
        <f>'NSW Oct 2022'!AV11</f>
        <v>0</v>
      </c>
      <c r="Y17" s="154">
        <f>'NSW Oct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3037.8356409090911</v>
      </c>
      <c r="AC17" s="268">
        <f t="shared" si="1"/>
        <v>3037.8356409090911</v>
      </c>
      <c r="AD17" s="151">
        <f t="shared" si="2"/>
        <v>3341.6192050000004</v>
      </c>
      <c r="AE17" s="151">
        <f t="shared" si="2"/>
        <v>3341.6192050000004</v>
      </c>
      <c r="AF17" s="211">
        <f>'NSW Oct 2022'!BJ11</f>
        <v>0</v>
      </c>
      <c r="AG17" s="386">
        <f>'NSW Oct 2022'!BH11</f>
        <v>24</v>
      </c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2022'!D12</f>
        <v>ActewAGL Shoalhaven</v>
      </c>
      <c r="B18" s="387" t="str">
        <f>'NSW Oct 2022'!F12</f>
        <v>ActewAGL</v>
      </c>
      <c r="C18" s="214" t="str">
        <f>'NSW Oct 2022'!G12</f>
        <v>Standard plan</v>
      </c>
      <c r="D18" s="215">
        <f>365*'NSW Oct 2022'!H12/100</f>
        <v>383.24999999999994</v>
      </c>
      <c r="E18" s="388">
        <f>IF('NSW Oct 2022'!AQ12=3,0.5,IF('NSW Oct 2022'!AQ12=2,0.33,0))</f>
        <v>0.5</v>
      </c>
      <c r="F18" s="388">
        <f t="shared" si="3"/>
        <v>0.5</v>
      </c>
      <c r="G18" s="215">
        <f>IF('NSW Oct 2022'!K12="",($C$5*E18/'NSW Oct 2022'!AQ12*'NSW Oct 2022'!W12/100)*'NSW Oct 2022'!AQ12,IF($C$5*E18/'NSW Oct 2022'!AQ12&gt;='NSW Oct 2022'!L12,('NSW Oct 2022'!L12*'NSW Oct 2022'!W12/100)*'NSW Oct 2022'!AQ12,($C$5*E18/'NSW Oct 2022'!AQ12*'NSW Oct 2022'!W12/100)*'NSW Oct 2022'!AQ12))</f>
        <v>1531.818181818182</v>
      </c>
      <c r="H18" s="215">
        <f>IF(AND('NSW Oct 2022'!L12&gt;0,'NSW Oct 2022'!M12&gt;0),IF($C$5*E18/'NSW Oct 2022'!AQ12&lt;'NSW Oct 2022'!L12,0,IF(($C$5*E18/'NSW Oct 2022'!AQ12-'NSW Oct 2022'!L12)&lt;=('NSW Oct 2022'!M12+'NSW Oct 2022'!L12),((($C$5*E18/'NSW Oct 2022'!AQ12-'NSW Oct 2022'!L12)*'NSW Oct 2022'!X12/100))*'NSW Oct 2022'!AQ12,((('NSW Oct 2022'!M12)*'NSW Oct 2022'!X12/100)*'NSW Oct 2022'!AQ12))),0)</f>
        <v>0</v>
      </c>
      <c r="I18" s="215">
        <f>IF(AND('NSW Oct 2022'!M12&gt;0,'NSW Oct 2022'!N12&gt;0),IF($C$5*E18/'NSW Oct 2022'!AQ12&lt;('NSW Oct 2022'!L12+'NSW Oct 2022'!M12),0,IF(($C$5*E18/'NSW Oct 2022'!AQ12-'NSW Oct 2022'!L12+'NSW Oct 2022'!M12)&lt;=('NSW Oct 2022'!L12+'NSW Oct 2022'!M12+'NSW Oct 2022'!N12),((($C$5*E18/'NSW Oct 2022'!AQ12-('NSW Oct 2022'!L12+'NSW Oct 2022'!M12))*'NSW Oct 2022'!Y12/100))*'NSW Oct 2022'!AQ12,('NSW Oct 2022'!N12*'NSW Oct 2022'!Y12/100)* 'NSW Oct 2022'!AQ12)),0)</f>
        <v>0</v>
      </c>
      <c r="J18" s="215">
        <f>IF(AND('NSW Oct 2022'!N12&gt;0,'NSW Oct 2022'!O12&gt;0),IF($C$5*E18/'NSW Oct 2022'!AQ12&lt;('NSW Oct 2022'!L12+'NSW Oct 2022'!M12+'NSW Oct 2022'!N12),0,IF(($C$5*E18/'NSW Oct 2022'!AQ12-'NSW Oct 2022'!L12+'NSW Oct 2022'!M12+'NSW Oct 2022'!N12)&lt;=('NSW Oct 2022'!L12+'NSW Oct 2022'!M12+'NSW Oct 2022'!N12+'NSW Oct 2022'!O12),(($C$5*E18/'NSW Oct 2022'!AQ12-('NSW Oct 2022'!L12+'NSW Oct 2022'!M12+'NSW Oct 2022'!N12))*'NSW Oct 2022'!Z12/100)*'NSW Oct 2022'!AQ12,('NSW Oct 2022'!O12*'NSW Oct 2022'!Z12/100)*'NSW Oct 2022'!AQ12)),0)</f>
        <v>0</v>
      </c>
      <c r="K18" s="215">
        <f>IF(AND('NSW Oct 2022'!O12&gt;0,'NSW Oct 2022'!P12&gt;0),IF($C$5*E18/'NSW Oct 2022'!AQ12&lt;('NSW Oct 2022'!L12+'NSW Oct 2022'!M12+'NSW Oct 2022'!N12+'NSW Oct 2022'!O12),0,IF(($C$5*E18/'NSW Oct 2022'!AQ12-'NSW Oct 2022'!L12+'NSW Oct 2022'!M12+'NSW Oct 2022'!N12+'NSW Oct 2022'!O12)&lt;=('NSW Oct 2022'!L12+'NSW Oct 2022'!M12+'NSW Oct 2022'!N12+'NSW Oct 2022'!O12+'NSW Oct 2022'!P12),(($C$5*E18/'NSW Oct 2022'!AQ12-('NSW Oct 2022'!L12+'NSW Oct 2022'!M12+'NSW Oct 2022'!N12+'NSW Oct 2022'!O12))*'NSW Oct 2022'!AA12/100)*'NSW Oct 2022'!AQ12,('NSW Oct 2022'!P12*'NSW Oct 2022'!AA12/100)*'NSW Oct 2022'!AQ12)),0)</f>
        <v>0</v>
      </c>
      <c r="L18" s="215">
        <f>IF(AND('NSW Oct 2022'!P12&gt;0,'NSW Oct 2022'!O12&gt;0),IF(($C$5*E18/'NSW Oct 2022'!AQ12&lt;SUM('NSW Oct 2022'!L12:P12)),(0),($C$5*E18/'NSW Oct 2022'!AQ12-SUM('NSW Oct 2022'!L12:P12))*'NSW Oct 2022'!AB12/100)* 'NSW Oct 2022'!AQ12,IF(AND('NSW Oct 2022'!O12&gt;0,'NSW Oct 2022'!P12=""),IF(($C$5*E18/'NSW Oct 2022'!AQ12&lt; SUM('NSW Oct 2022'!L12:O12)),(0),($C$5*E18/'NSW Oct 2022'!AQ12-SUM('NSW Oct 2022'!L12:O12))*'NSW Oct 2022'!AA12/100)* 'NSW Oct 2022'!AQ12,IF(AND('NSW Oct 2022'!N12&gt;0,'NSW Oct 2022'!O12=""),IF(($C$5*E18/'NSW Oct 2022'!AQ12&lt; SUM('NSW Oct 2022'!L12:N12)),(0),($C$5*E18/'NSW Oct 2022'!AQ12-SUM('NSW Oct 2022'!L12:N12))*'NSW Oct 2022'!Z12/100)* 'NSW Oct 2022'!AQ12,IF(AND('NSW Oct 2022'!M12&gt;0,'NSW Oct 2022'!N12=""),IF(($C$5*E18/'NSW Oct 2022'!AQ12&lt;'NSW Oct 2022'!M12+'NSW Oct 2022'!L12),(0),(($C$5*E18/'NSW Oct 2022'!AQ12-('NSW Oct 2022'!M12+'NSW Oct 2022'!L12))*'NSW Oct 2022'!Y12/100))*'NSW Oct 2022'!AQ12,IF(AND('NSW Oct 2022'!L12&gt;0,'NSW Oct 2022'!M12=""&gt;0),IF(($C$5*E18/'NSW Oct 2022'!AQ12&lt;'NSW Oct 2022'!L12),(0),($C$5*E18/'NSW Oct 2022'!AQ12-'NSW Oct 2022'!L12)*'NSW Oct 2022'!X12/100)*'NSW Oct 2022'!AQ12,0)))))</f>
        <v>0</v>
      </c>
      <c r="M18" s="215">
        <f>IF('NSW Oct 2022'!K12="",($C$5*F18/'NSW Oct 2022'!AR12*'NSW Oct 2022'!AC12/100)*'NSW Oct 2022'!AR12,IF($C$5*F18/'NSW Oct 2022'!AR12&gt;='NSW Oct 2022'!L12,('NSW Oct 2022'!L12*'NSW Oct 2022'!AC12/100)*'NSW Oct 2022'!AR12,($C$5*F18/'NSW Oct 2022'!AR12*'NSW Oct 2022'!AC12/100)*'NSW Oct 2022'!AR12))</f>
        <v>1531.818181818182</v>
      </c>
      <c r="N18" s="215">
        <f>IF(AND('NSW Oct 2022'!L12&gt;0,'NSW Oct 2022'!M12&gt;0),IF($C$5*F18/'NSW Oct 2022'!AR12&lt;'NSW Oct 2022'!L12,0,IF(($C$5*F18/'NSW Oct 2022'!AR12-'NSW Oct 2022'!L12)&lt;=('NSW Oct 2022'!M12+'NSW Oct 2022'!L12),((($C$5*F18/'NSW Oct 2022'!AR12-'NSW Oct 2022'!L12)*'NSW Oct 2022'!AD12/100))*'NSW Oct 2022'!AR12,((('NSW Oct 2022'!M12)*'NSW Oct 2022'!AD12/100)*'NSW Oct 2022'!AR12))),0)</f>
        <v>0</v>
      </c>
      <c r="O18" s="215">
        <f>IF(AND('NSW Oct 2022'!M12&gt;0,'NSW Oct 2022'!N12&gt;0),IF($C$5*F18/'NSW Oct 2022'!AR12&lt;('NSW Oct 2022'!L12+'NSW Oct 2022'!M12),0,IF(($C$5*F18/'NSW Oct 2022'!AR12-'NSW Oct 2022'!L12+'NSW Oct 2022'!M12)&lt;=('NSW Oct 2022'!L12+'NSW Oct 2022'!M12+'NSW Oct 2022'!N12),((($C$5*F18/'NSW Oct 2022'!AR12-('NSW Oct 2022'!L12+'NSW Oct 2022'!M12))*'NSW Oct 2022'!AE12/100))*'NSW Oct 2022'!AR12,('NSW Oct 2022'!N12*'NSW Oct 2022'!AE12/100)*'NSW Oct 2022'!AR12)),0)</f>
        <v>0</v>
      </c>
      <c r="P18" s="215">
        <f>IF(AND('NSW Oct 2022'!N12&gt;0,'NSW Oct 2022'!O12&gt;0),IF($C$5*F18/'NSW Oct 2022'!AR12&lt;('NSW Oct 2022'!L12+'NSW Oct 2022'!M12+'NSW Oct 2022'!N12),0,IF(($C$5*F18/'NSW Oct 2022'!AR12-'NSW Oct 2022'!L12+'NSW Oct 2022'!M12+'NSW Oct 2022'!N12)&lt;=('NSW Oct 2022'!L12+'NSW Oct 2022'!M12+'NSW Oct 2022'!N12+'NSW Oct 2022'!O12),(($C$5*F18/'NSW Oct 2022'!AR12-('NSW Oct 2022'!L12+'NSW Oct 2022'!M12+'NSW Oct 2022'!N12))*'NSW Oct 2022'!AF12/100)*'NSW Oct 2022'!AR12,('NSW Oct 2022'!O12*'NSW Oct 2022'!AF12/100)*'NSW Oct 2022'!AR12)),0)</f>
        <v>0</v>
      </c>
      <c r="Q18" s="215">
        <f>IF(AND('NSW Oct 2022'!P12&gt;0,'NSW Oct 2022'!P12&gt;0),IF($C$5*F18/'NSW Oct 2022'!AR12&lt;('NSW Oct 2022'!L12+'NSW Oct 2022'!M12+'NSW Oct 2022'!N12+'NSW Oct 2022'!O12),0,IF(($C$5*F18/'NSW Oct 2022'!AR12-'NSW Oct 2022'!L12+'NSW Oct 2022'!M12+'NSW Oct 2022'!N12+'NSW Oct 2022'!O12)&lt;=('NSW Oct 2022'!L12+'NSW Oct 2022'!M12+'NSW Oct 2022'!N12+'NSW Oct 2022'!O12+'NSW Oct 2022'!P12),(($C$5*F18/'NSW Oct 2022'!AR12-('NSW Oct 2022'!L12+'NSW Oct 2022'!M12+'NSW Oct 2022'!N12+'NSW Oct 2022'!O12))*'NSW Oct 2022'!AG12/100)*'NSW Oct 2022'!AR12,('NSW Oct 2022'!P12*'NSW Oct 2022'!AG12/100)*'NSW Oct 2022'!AR12)),0)</f>
        <v>0</v>
      </c>
      <c r="R18" s="215">
        <f>IF(AND('NSW Oct 2022'!P12&gt;0,'NSW Oct 2022'!O12&gt;0),IF(($C$5*F18/'NSW Oct 2022'!AR12&lt;SUM('NSW Oct 2022'!L12:P12)),(0),($C$5*F18/'NSW Oct 2022'!AR12-SUM('NSW Oct 2022'!L12:P12))*'NSW Oct 2022'!AB12/100)* 'NSW Oct 2022'!AR12,IF(AND('NSW Oct 2022'!O12&gt;0,'NSW Oct 2022'!P12=""),IF(($C$5*F18/'NSW Oct 2022'!AR12&lt; SUM('NSW Oct 2022'!L12:O12)),(0),($C$5*F18/'NSW Oct 2022'!AR12-SUM('NSW Oct 2022'!L12:O12))*'NSW Oct 2022'!AG12/100)* 'NSW Oct 2022'!AR12,IF(AND('NSW Oct 2022'!N12&gt;0,'NSW Oct 2022'!O12=""),IF(($C$5*F18/'NSW Oct 2022'!AR12&lt; SUM('NSW Oct 2022'!L12:N12)),(0),($C$5*F18/'NSW Oct 2022'!AR12-SUM('NSW Oct 2022'!L12:N12))*'NSW Oct 2022'!AF12/100)* 'NSW Oct 2022'!AR12,IF(AND('NSW Oct 2022'!M12&gt;0,'NSW Oct 2022'!N12=""),IF(($C$5*F18/'NSW Oct 2022'!AR12&lt;'NSW Oct 2022'!M12+'NSW Oct 2022'!L12),(0),(($C$5*F18/'NSW Oct 2022'!AR12-('NSW Oct 2022'!M12+'NSW Oct 2022'!L12))*'NSW Oct 2022'!AE12/100))*'NSW Oct 2022'!AR12,IF(AND('NSW Oct 2022'!L12&gt;0,'NSW Oct 2022'!M12=""&gt;0),IF(($C$5*F18/'NSW Oct 2022'!AR12&lt;'NSW Oct 2022'!L12),(0),($C$5*F18/'NSW Oct 2022'!AR12-'NSW Oct 2022'!L12)*'NSW Oct 2022'!AD12/100)*'NSW Oct 2022'!AR12,0)))))</f>
        <v>0</v>
      </c>
      <c r="S18" s="389">
        <f t="shared" si="4"/>
        <v>3063.636363636364</v>
      </c>
      <c r="T18" s="270">
        <f t="shared" si="5"/>
        <v>3446.886363636364</v>
      </c>
      <c r="U18" s="216">
        <f t="shared" si="6"/>
        <v>3791.5750000000007</v>
      </c>
      <c r="V18" s="214">
        <f>'NSW Oct 2022'!AT12</f>
        <v>0</v>
      </c>
      <c r="W18" s="214">
        <f>'NSW Oct 2022'!AU12</f>
        <v>0</v>
      </c>
      <c r="X18" s="214">
        <f>'NSW Oct 2022'!AV12</f>
        <v>0</v>
      </c>
      <c r="Y18" s="214">
        <f>'NSW Oct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3446.886363636364</v>
      </c>
      <c r="AC18" s="270">
        <f t="shared" si="1"/>
        <v>3446.886363636364</v>
      </c>
      <c r="AD18" s="216">
        <f t="shared" si="2"/>
        <v>3791.5750000000007</v>
      </c>
      <c r="AE18" s="216">
        <f t="shared" si="2"/>
        <v>3791.5750000000007</v>
      </c>
      <c r="AF18" s="217">
        <f>'NSW Oct 2022'!BJ12</f>
        <v>0</v>
      </c>
      <c r="AG18" s="390">
        <f>'NSW Oct 2022'!BH12</f>
        <v>0</v>
      </c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Oct 2022'!D13</f>
        <v>Capital Region</v>
      </c>
      <c r="B19" s="150" t="str">
        <f>'NSW Oct 2022'!F13</f>
        <v>ActewAGL</v>
      </c>
      <c r="C19" s="154" t="str">
        <f>'NSW Oct 2022'!G13</f>
        <v>Business plan</v>
      </c>
      <c r="D19" s="155">
        <f>365*'NSW Oct 2022'!H13/100</f>
        <v>288.35000000000002</v>
      </c>
      <c r="E19" s="265">
        <f>IF('NSW Oct 2022'!AQ13=3,0.5,IF('NSW Oct 2022'!AQ13=2,0.33,0))</f>
        <v>0.5</v>
      </c>
      <c r="F19" s="265">
        <f t="shared" si="3"/>
        <v>0.5</v>
      </c>
      <c r="G19" s="155">
        <f>IF('NSW Oct 2022'!K13="",($C$5*E19/'NSW Oct 2022'!AQ13*'NSW Oct 2022'!W13/100)*'NSW Oct 2022'!AQ13,IF($C$5*E19/'NSW Oct 2022'!AQ13&gt;='NSW Oct 2022'!L13,('NSW Oct 2022'!L13*'NSW Oct 2022'!W13/100)*'NSW Oct 2022'!AQ13,($C$5*E19/'NSW Oct 2022'!AQ13*'NSW Oct 2022'!W13/100)*'NSW Oct 2022'!AQ13))</f>
        <v>137.97300000000001</v>
      </c>
      <c r="H19" s="155">
        <f>IF(AND('NSW Oct 2022'!L13&gt;0,'NSW Oct 2022'!M13&gt;0),IF($C$5*E19/'NSW Oct 2022'!AQ13&lt;'NSW Oct 2022'!L13,0,IF(($C$5*E19/'NSW Oct 2022'!AQ13-'NSW Oct 2022'!L13)&lt;=('NSW Oct 2022'!M13+'NSW Oct 2022'!L13),((($C$5*E19/'NSW Oct 2022'!AQ13-'NSW Oct 2022'!L13)*'NSW Oct 2022'!X13/100))*'NSW Oct 2022'!AQ13,((('NSW Oct 2022'!M13)*'NSW Oct 2022'!X13/100)*'NSW Oct 2022'!AQ13))),0)</f>
        <v>91.391454545454536</v>
      </c>
      <c r="I19" s="155">
        <f>IF(AND('NSW Oct 2022'!M13&gt;0,'NSW Oct 2022'!N13&gt;0),IF($C$5*E19/'NSW Oct 2022'!AQ13&lt;('NSW Oct 2022'!L13+'NSW Oct 2022'!M13),0,IF(($C$5*E19/'NSW Oct 2022'!AQ13-'NSW Oct 2022'!L13+'NSW Oct 2022'!M13)&lt;=('NSW Oct 2022'!L13+'NSW Oct 2022'!M13+'NSW Oct 2022'!N13),((($C$5*E19/'NSW Oct 2022'!AQ13-('NSW Oct 2022'!L13+'NSW Oct 2022'!M13))*'NSW Oct 2022'!Y13/100))*'NSW Oct 2022'!AQ13,('NSW Oct 2022'!N13*'NSW Oct 2022'!Y13/100)* 'NSW Oct 2022'!AQ13)),0)</f>
        <v>220.31099999999995</v>
      </c>
      <c r="J19" s="155">
        <f>IF(AND('NSW Oct 2022'!N13&gt;0,'NSW Oct 2022'!O13&gt;0),IF($C$5*E19/'NSW Oct 2022'!AQ13&lt;('NSW Oct 2022'!L13+'NSW Oct 2022'!M13+'NSW Oct 2022'!N13),0,IF(($C$5*E19/'NSW Oct 2022'!AQ13-'NSW Oct 2022'!L13+'NSW Oct 2022'!M13+'NSW Oct 2022'!N13)&lt;=('NSW Oct 2022'!L13+'NSW Oct 2022'!M13+'NSW Oct 2022'!N13+'NSW Oct 2022'!O13),(($C$5*E19/'NSW Oct 2022'!AQ13-('NSW Oct 2022'!L13+'NSW Oct 2022'!M13+'NSW Oct 2022'!N13))*'NSW Oct 2022'!Z13/100)*'NSW Oct 2022'!AQ13,('NSW Oct 2022'!O13*'NSW Oct 2022'!Z13/100)*'NSW Oct 2022'!AQ13)),0)</f>
        <v>818.5977272727273</v>
      </c>
      <c r="K19" s="155">
        <f>IF(AND('NSW Oct 2022'!O13&gt;0,'NSW Oct 2022'!P13&gt;0),IF($C$5*E19/'NSW Oct 2022'!AQ13&lt;('NSW Oct 2022'!L13+'NSW Oct 2022'!M13+'NSW Oct 2022'!N13+'NSW Oct 2022'!O13),0,IF(($C$5*E19/'NSW Oct 2022'!AQ13-'NSW Oct 2022'!L13+'NSW Oct 2022'!M13+'NSW Oct 2022'!N13+'NSW Oct 2022'!O13)&lt;=('NSW Oct 2022'!L13+'NSW Oct 2022'!M13+'NSW Oct 2022'!N13+'NSW Oct 2022'!O13+'NSW Oct 2022'!P13),(($C$5*E19/'NSW Oct 2022'!AQ13-('NSW Oct 2022'!L13+'NSW Oct 2022'!M13+'NSW Oct 2022'!N13+'NSW Oct 2022'!O13))*'NSW Oct 2022'!AA13/100)*'NSW Oct 2022'!AQ13,('NSW Oct 2022'!P13*'NSW Oct 2022'!AA13/100)*'NSW Oct 2022'!AQ13)),0)</f>
        <v>0</v>
      </c>
      <c r="L19" s="155">
        <f>IF(AND('NSW Oct 2022'!P13&gt;0,'NSW Oct 2022'!O13&gt;0),IF(($C$5*E19/'NSW Oct 2022'!AQ13&lt;SUM('NSW Oct 2022'!L13:P13)),(0),($C$5*E19/'NSW Oct 2022'!AQ13-SUM('NSW Oct 2022'!L13:P13))*'NSW Oct 2022'!AB13/100)* 'NSW Oct 2022'!AQ13,IF(AND('NSW Oct 2022'!O13&gt;0,'NSW Oct 2022'!P13=""),IF(($C$5*E19/'NSW Oct 2022'!AQ13&lt; SUM('NSW Oct 2022'!L13:O13)),(0),($C$5*E19/'NSW Oct 2022'!AQ13-SUM('NSW Oct 2022'!L13:O13))*'NSW Oct 2022'!AA13/100)* 'NSW Oct 2022'!AQ13,IF(AND('NSW Oct 2022'!N13&gt;0,'NSW Oct 2022'!O13=""),IF(($C$5*E19/'NSW Oct 2022'!AQ13&lt; SUM('NSW Oct 2022'!L13:N13)),(0),($C$5*E19/'NSW Oct 2022'!AQ13-SUM('NSW Oct 2022'!L13:N13))*'NSW Oct 2022'!Z13/100)* 'NSW Oct 2022'!AQ13,IF(AND('NSW Oct 2022'!M13&gt;0,'NSW Oct 2022'!N13=""),IF(($C$5*E19/'NSW Oct 2022'!AQ13&lt;'NSW Oct 2022'!M13+'NSW Oct 2022'!L13),(0),(($C$5*E19/'NSW Oct 2022'!AQ13-('NSW Oct 2022'!M13+'NSW Oct 2022'!L13))*'NSW Oct 2022'!Y13/100))*'NSW Oct 2022'!AQ13,IF(AND('NSW Oct 2022'!L13&gt;0,'NSW Oct 2022'!M13=""&gt;0),IF(($C$5*E19/'NSW Oct 2022'!AQ13&lt;'NSW Oct 2022'!L13),(0),($C$5*E19/'NSW Oct 2022'!AQ13-'NSW Oct 2022'!L13)*'NSW Oct 2022'!X13/100)*'NSW Oct 2022'!AQ13,0)))))</f>
        <v>0</v>
      </c>
      <c r="M19" s="155">
        <f>IF('NSW Oct 2022'!K13="",($C$5*F19/'NSW Oct 2022'!AR13*'NSW Oct 2022'!AC13/100)*'NSW Oct 2022'!AR13,IF($C$5*F19/'NSW Oct 2022'!AR13&gt;='NSW Oct 2022'!L13,('NSW Oct 2022'!L13*'NSW Oct 2022'!AC13/100)*'NSW Oct 2022'!AR13,($C$5*F19/'NSW Oct 2022'!AR13*'NSW Oct 2022'!AC13/100)*'NSW Oct 2022'!AR13))</f>
        <v>137.97300000000001</v>
      </c>
      <c r="N19" s="155">
        <f>IF(AND('NSW Oct 2022'!L13&gt;0,'NSW Oct 2022'!M13&gt;0),IF($C$5*F19/'NSW Oct 2022'!AR13&lt;'NSW Oct 2022'!L13,0,IF(($C$5*F19/'NSW Oct 2022'!AR13-'NSW Oct 2022'!L13)&lt;=('NSW Oct 2022'!M13+'NSW Oct 2022'!L13),((($C$5*F19/'NSW Oct 2022'!AR13-'NSW Oct 2022'!L13)*'NSW Oct 2022'!AD13/100))*'NSW Oct 2022'!AR13,((('NSW Oct 2022'!M13)*'NSW Oct 2022'!AD13/100)*'NSW Oct 2022'!AR13))),0)</f>
        <v>91.391454545454536</v>
      </c>
      <c r="O19" s="155">
        <f>IF(AND('NSW Oct 2022'!M13&gt;0,'NSW Oct 2022'!N13&gt;0),IF($C$5*F19/'NSW Oct 2022'!AR13&lt;('NSW Oct 2022'!L13+'NSW Oct 2022'!M13),0,IF(($C$5*F19/'NSW Oct 2022'!AR13-'NSW Oct 2022'!L13+'NSW Oct 2022'!M13)&lt;=('NSW Oct 2022'!L13+'NSW Oct 2022'!M13+'NSW Oct 2022'!N13),((($C$5*F19/'NSW Oct 2022'!AR13-('NSW Oct 2022'!L13+'NSW Oct 2022'!M13))*'NSW Oct 2022'!AE13/100))*'NSW Oct 2022'!AR13,('NSW Oct 2022'!N13*'NSW Oct 2022'!AE13/100)*'NSW Oct 2022'!AR13)),0)</f>
        <v>220.31099999999995</v>
      </c>
      <c r="P19" s="155">
        <f>IF(AND('NSW Oct 2022'!N13&gt;0,'NSW Oct 2022'!O13&gt;0),IF($C$5*F19/'NSW Oct 2022'!AR13&lt;('NSW Oct 2022'!L13+'NSW Oct 2022'!M13+'NSW Oct 2022'!N13),0,IF(($C$5*F19/'NSW Oct 2022'!AR13-'NSW Oct 2022'!L13+'NSW Oct 2022'!M13+'NSW Oct 2022'!N13)&lt;=('NSW Oct 2022'!L13+'NSW Oct 2022'!M13+'NSW Oct 2022'!N13+'NSW Oct 2022'!O13),(($C$5*F19/'NSW Oct 2022'!AR13-('NSW Oct 2022'!L13+'NSW Oct 2022'!M13+'NSW Oct 2022'!N13))*'NSW Oct 2022'!AF13/100)*'NSW Oct 2022'!AR13,('NSW Oct 2022'!O13*'NSW Oct 2022'!AF13/100)*'NSW Oct 2022'!AR13)),0)</f>
        <v>818.5977272727273</v>
      </c>
      <c r="Q19" s="155">
        <f>IF(AND('NSW Oct 2022'!P13&gt;0,'NSW Oct 2022'!P13&gt;0),IF($C$5*F19/'NSW Oct 2022'!AR13&lt;('NSW Oct 2022'!L13+'NSW Oct 2022'!M13+'NSW Oct 2022'!N13+'NSW Oct 2022'!O13),0,IF(($C$5*F19/'NSW Oct 2022'!AR13-'NSW Oct 2022'!L13+'NSW Oct 2022'!M13+'NSW Oct 2022'!N13+'NSW Oct 2022'!O13)&lt;=('NSW Oct 2022'!L13+'NSW Oct 2022'!M13+'NSW Oct 2022'!N13+'NSW Oct 2022'!O13+'NSW Oct 2022'!P13),(($C$5*F19/'NSW Oct 2022'!AR13-('NSW Oct 2022'!L13+'NSW Oct 2022'!M13+'NSW Oct 2022'!N13+'NSW Oct 2022'!O13))*'NSW Oct 2022'!AG13/100)*'NSW Oct 2022'!AR13,('NSW Oct 2022'!P13*'NSW Oct 2022'!AG13/100)*'NSW Oct 2022'!AR13)),0)</f>
        <v>0</v>
      </c>
      <c r="R19" s="155">
        <f>IF(AND('NSW Oct 2022'!P13&gt;0,'NSW Oct 2022'!O13&gt;0),IF(($C$5*F19/'NSW Oct 2022'!AR13&lt;SUM('NSW Oct 2022'!L13:P13)),(0),($C$5*F19/'NSW Oct 2022'!AR13-SUM('NSW Oct 2022'!L13:P13))*'NSW Oct 2022'!AB13/100)* 'NSW Oct 2022'!AR13,IF(AND('NSW Oct 2022'!O13&gt;0,'NSW Oct 2022'!P13=""),IF(($C$5*F19/'NSW Oct 2022'!AR13&lt; SUM('NSW Oct 2022'!L13:O13)),(0),($C$5*F19/'NSW Oct 2022'!AR13-SUM('NSW Oct 2022'!L13:O13))*'NSW Oct 2022'!AG13/100)* 'NSW Oct 2022'!AR13,IF(AND('NSW Oct 2022'!N13&gt;0,'NSW Oct 2022'!O13=""),IF(($C$5*F19/'NSW Oct 2022'!AR13&lt; SUM('NSW Oct 2022'!L13:N13)),(0),($C$5*F19/'NSW Oct 2022'!AR13-SUM('NSW Oct 2022'!L13:N13))*'NSW Oct 2022'!AF13/100)* 'NSW Oct 2022'!AR13,IF(AND('NSW Oct 2022'!M13&gt;0,'NSW Oct 2022'!N13=""),IF(($C$5*F19/'NSW Oct 2022'!AR13&lt;'NSW Oct 2022'!M13+'NSW Oct 2022'!L13),(0),(($C$5*F19/'NSW Oct 2022'!AR13-('NSW Oct 2022'!M13+'NSW Oct 2022'!L13))*'NSW Oct 2022'!AE13/100))*'NSW Oct 2022'!AR13,IF(AND('NSW Oct 2022'!L13&gt;0,'NSW Oct 2022'!M13=""&gt;0),IF(($C$5*F19/'NSW Oct 2022'!AR13&lt;'NSW Oct 2022'!L13),(0),($C$5*F19/'NSW Oct 2022'!AR13-'NSW Oct 2022'!L13)*'NSW Oct 2022'!AD13/100)*'NSW Oct 2022'!AR13,0)))))</f>
        <v>0</v>
      </c>
      <c r="S19" s="273">
        <f t="shared" si="4"/>
        <v>2536.5463636363638</v>
      </c>
      <c r="T19" s="268">
        <f t="shared" si="5"/>
        <v>2824.8963636363637</v>
      </c>
      <c r="U19" s="151">
        <f t="shared" si="6"/>
        <v>3107.3860000000004</v>
      </c>
      <c r="V19" s="154">
        <f>'NSW Oct 2022'!AT13</f>
        <v>8</v>
      </c>
      <c r="W19" s="154">
        <f>'NSW Oct 2022'!AU13</f>
        <v>0</v>
      </c>
      <c r="X19" s="154">
        <f>'NSW Oct 2022'!AV13</f>
        <v>0</v>
      </c>
      <c r="Y19" s="154">
        <f>'NSW Oct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2598.9046545454548</v>
      </c>
      <c r="AC19" s="268">
        <f t="shared" si="1"/>
        <v>2598.9046545454548</v>
      </c>
      <c r="AD19" s="151">
        <f t="shared" si="2"/>
        <v>2858.7951200000007</v>
      </c>
      <c r="AE19" s="151">
        <f t="shared" si="2"/>
        <v>2858.7951200000007</v>
      </c>
      <c r="AF19" s="211">
        <f>'NSW Oct 2022'!BJ13</f>
        <v>0</v>
      </c>
      <c r="AG19" s="386">
        <f>'NSW Oct 2022'!BH13</f>
        <v>12</v>
      </c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26" t="str">
        <f>'NSW Oct 2022'!D14</f>
        <v>Tamworth</v>
      </c>
      <c r="B20" s="130" t="str">
        <f>'NSW Oct 2022'!F14</f>
        <v>Origin Energy</v>
      </c>
      <c r="C20" s="83" t="str">
        <f>'NSW Oct 2022'!G14</f>
        <v>Business Go Variable</v>
      </c>
      <c r="D20" s="136">
        <f>365*'NSW Oct 2022'!H14/100</f>
        <v>316.55454545454546</v>
      </c>
      <c r="E20" s="264">
        <f>IF('NSW Oct 2022'!AQ14=3,0.5,IF('NSW Oct 2022'!AQ14=2,0.33,0))</f>
        <v>0.5</v>
      </c>
      <c r="F20" s="264">
        <f t="shared" si="3"/>
        <v>0.5</v>
      </c>
      <c r="G20" s="136">
        <f>IF('NSW Oct 2022'!K14="",($C$5*E20/'NSW Oct 2022'!AQ14*'NSW Oct 2022'!W14/100)*'NSW Oct 2022'!AQ14,IF($C$5*E20/'NSW Oct 2022'!AQ14&gt;='NSW Oct 2022'!L14,('NSW Oct 2022'!L14*'NSW Oct 2022'!W14/100)*'NSW Oct 2022'!AQ14,($C$5*E20/'NSW Oct 2022'!AQ14*'NSW Oct 2022'!W14/100)*'NSW Oct 2022'!AQ14))</f>
        <v>1836.3636363636365</v>
      </c>
      <c r="H20" s="136">
        <f>IF(AND('NSW Oct 2022'!L14&gt;0,'NSW Oct 2022'!M14&gt;0),IF($C$5*E20/'NSW Oct 2022'!AQ14&lt;'NSW Oct 2022'!L14,0,IF(($C$5*E20/'NSW Oct 2022'!AQ14-'NSW Oct 2022'!L14)&lt;=('NSW Oct 2022'!M14+'NSW Oct 2022'!L14),((($C$5*E20/'NSW Oct 2022'!AQ14-'NSW Oct 2022'!L14)*'NSW Oct 2022'!X14/100))*'NSW Oct 2022'!AQ14,((('NSW Oct 2022'!M14)*'NSW Oct 2022'!X14/100)*'NSW Oct 2022'!AQ14))),0)</f>
        <v>0</v>
      </c>
      <c r="I20" s="136">
        <f>IF(AND('NSW Oct 2022'!M14&gt;0,'NSW Oct 2022'!N14&gt;0),IF($C$5*E20/'NSW Oct 2022'!AQ14&lt;('NSW Oct 2022'!L14+'NSW Oct 2022'!M14),0,IF(($C$5*E20/'NSW Oct 2022'!AQ14-'NSW Oct 2022'!L14+'NSW Oct 2022'!M14)&lt;=('NSW Oct 2022'!L14+'NSW Oct 2022'!M14+'NSW Oct 2022'!N14),((($C$5*E20/'NSW Oct 2022'!AQ14-('NSW Oct 2022'!L14+'NSW Oct 2022'!M14))*'NSW Oct 2022'!Y14/100))*'NSW Oct 2022'!AQ14,('NSW Oct 2022'!N14*'NSW Oct 2022'!Y14/100)* 'NSW Oct 2022'!AQ14)),0)</f>
        <v>0</v>
      </c>
      <c r="J20" s="136">
        <f>IF(AND('NSW Oct 2022'!N14&gt;0,'NSW Oct 2022'!O14&gt;0),IF($C$5*E20/'NSW Oct 2022'!AQ14&lt;('NSW Oct 2022'!L14+'NSW Oct 2022'!M14+'NSW Oct 2022'!N14),0,IF(($C$5*E20/'NSW Oct 2022'!AQ14-'NSW Oct 2022'!L14+'NSW Oct 2022'!M14+'NSW Oct 2022'!N14)&lt;=('NSW Oct 2022'!L14+'NSW Oct 2022'!M14+'NSW Oct 2022'!N14+'NSW Oct 2022'!O14),(($C$5*E20/'NSW Oct 2022'!AQ14-('NSW Oct 2022'!L14+'NSW Oct 2022'!M14+'NSW Oct 2022'!N14))*'NSW Oct 2022'!Z14/100)*'NSW Oct 2022'!AQ14,('NSW Oct 2022'!O14*'NSW Oct 2022'!Z14/100)*'NSW Oct 2022'!AQ14)),0)</f>
        <v>0</v>
      </c>
      <c r="K20" s="136">
        <f>IF(AND('NSW Oct 2022'!O14&gt;0,'NSW Oct 2022'!P14&gt;0),IF($C$5*E20/'NSW Oct 2022'!AQ14&lt;('NSW Oct 2022'!L14+'NSW Oct 2022'!M14+'NSW Oct 2022'!N14+'NSW Oct 2022'!O14),0,IF(($C$5*E20/'NSW Oct 2022'!AQ14-'NSW Oct 2022'!L14+'NSW Oct 2022'!M14+'NSW Oct 2022'!N14+'NSW Oct 2022'!O14)&lt;=('NSW Oct 2022'!L14+'NSW Oct 2022'!M14+'NSW Oct 2022'!N14+'NSW Oct 2022'!O14+'NSW Oct 2022'!P14),(($C$5*E20/'NSW Oct 2022'!AQ14-('NSW Oct 2022'!L14+'NSW Oct 2022'!M14+'NSW Oct 2022'!N14+'NSW Oct 2022'!O14))*'NSW Oct 2022'!AA14/100)*'NSW Oct 2022'!AQ14,('NSW Oct 2022'!P14*'NSW Oct 2022'!AA14/100)*'NSW Oct 2022'!AQ14)),0)</f>
        <v>0</v>
      </c>
      <c r="L20" s="136">
        <f>IF(AND('NSW Oct 2022'!P14&gt;0,'NSW Oct 2022'!O14&gt;0),IF(($C$5*E20/'NSW Oct 2022'!AQ14&lt;SUM('NSW Oct 2022'!L14:P14)),(0),($C$5*E20/'NSW Oct 2022'!AQ14-SUM('NSW Oct 2022'!L14:P14))*'NSW Oct 2022'!AB14/100)* 'NSW Oct 2022'!AQ14,IF(AND('NSW Oct 2022'!O14&gt;0,'NSW Oct 2022'!P14=""),IF(($C$5*E20/'NSW Oct 2022'!AQ14&lt; SUM('NSW Oct 2022'!L14:O14)),(0),($C$5*E20/'NSW Oct 2022'!AQ14-SUM('NSW Oct 2022'!L14:O14))*'NSW Oct 2022'!AA14/100)* 'NSW Oct 2022'!AQ14,IF(AND('NSW Oct 2022'!N14&gt;0,'NSW Oct 2022'!O14=""),IF(($C$5*E20/'NSW Oct 2022'!AQ14&lt; SUM('NSW Oct 2022'!L14:N14)),(0),($C$5*E20/'NSW Oct 2022'!AQ14-SUM('NSW Oct 2022'!L14:N14))*'NSW Oct 2022'!Z14/100)* 'NSW Oct 2022'!AQ14,IF(AND('NSW Oct 2022'!M14&gt;0,'NSW Oct 2022'!N14=""),IF(($C$5*E20/'NSW Oct 2022'!AQ14&lt;'NSW Oct 2022'!M14+'NSW Oct 2022'!L14),(0),(($C$5*E20/'NSW Oct 2022'!AQ14-('NSW Oct 2022'!M14+'NSW Oct 2022'!L14))*'NSW Oct 2022'!Y14/100))*'NSW Oct 2022'!AQ14,IF(AND('NSW Oct 2022'!L14&gt;0,'NSW Oct 2022'!M14=""&gt;0),IF(($C$5*E20/'NSW Oct 2022'!AQ14&lt;'NSW Oct 2022'!L14),(0),($C$5*E20/'NSW Oct 2022'!AQ14-'NSW Oct 2022'!L14)*'NSW Oct 2022'!X14/100)*'NSW Oct 2022'!AQ14,0)))))</f>
        <v>0</v>
      </c>
      <c r="M20" s="136">
        <f>IF('NSW Oct 2022'!K14="",($C$5*F20/'NSW Oct 2022'!AR14*'NSW Oct 2022'!AC14/100)*'NSW Oct 2022'!AR14,IF($C$5*F20/'NSW Oct 2022'!AR14&gt;='NSW Oct 2022'!L14,('NSW Oct 2022'!L14*'NSW Oct 2022'!AC14/100)*'NSW Oct 2022'!AR14,($C$5*F20/'NSW Oct 2022'!AR14*'NSW Oct 2022'!AC14/100)*'NSW Oct 2022'!AR14))</f>
        <v>1836.3636363636365</v>
      </c>
      <c r="N20" s="136">
        <f>IF(AND('NSW Oct 2022'!L14&gt;0,'NSW Oct 2022'!M14&gt;0),IF($C$5*F20/'NSW Oct 2022'!AR14&lt;'NSW Oct 2022'!L14,0,IF(($C$5*F20/'NSW Oct 2022'!AR14-'NSW Oct 2022'!L14)&lt;=('NSW Oct 2022'!M14+'NSW Oct 2022'!L14),((($C$5*F20/'NSW Oct 2022'!AR14-'NSW Oct 2022'!L14)*'NSW Oct 2022'!AD14/100))*'NSW Oct 2022'!AR14,((('NSW Oct 2022'!M14)*'NSW Oct 2022'!AD14/100)*'NSW Oct 2022'!AR14))),0)</f>
        <v>0</v>
      </c>
      <c r="O20" s="136">
        <f>IF(AND('NSW Oct 2022'!M14&gt;0,'NSW Oct 2022'!N14&gt;0),IF($C$5*F20/'NSW Oct 2022'!AR14&lt;('NSW Oct 2022'!L14+'NSW Oct 2022'!M14),0,IF(($C$5*F20/'NSW Oct 2022'!AR14-'NSW Oct 2022'!L14+'NSW Oct 2022'!M14)&lt;=('NSW Oct 2022'!L14+'NSW Oct 2022'!M14+'NSW Oct 2022'!N14),((($C$5*F20/'NSW Oct 2022'!AR14-('NSW Oct 2022'!L14+'NSW Oct 2022'!M14))*'NSW Oct 2022'!AE14/100))*'NSW Oct 2022'!AR14,('NSW Oct 2022'!N14*'NSW Oct 2022'!AE14/100)*'NSW Oct 2022'!AR14)),0)</f>
        <v>0</v>
      </c>
      <c r="P20" s="136">
        <f>IF(AND('NSW Oct 2022'!N14&gt;0,'NSW Oct 2022'!O14&gt;0),IF($C$5*F20/'NSW Oct 2022'!AR14&lt;('NSW Oct 2022'!L14+'NSW Oct 2022'!M14+'NSW Oct 2022'!N14),0,IF(($C$5*F20/'NSW Oct 2022'!AR14-'NSW Oct 2022'!L14+'NSW Oct 2022'!M14+'NSW Oct 2022'!N14)&lt;=('NSW Oct 2022'!L14+'NSW Oct 2022'!M14+'NSW Oct 2022'!N14+'NSW Oct 2022'!O14),(($C$5*F20/'NSW Oct 2022'!AR14-('NSW Oct 2022'!L14+'NSW Oct 2022'!M14+'NSW Oct 2022'!N14))*'NSW Oct 2022'!AF14/100)*'NSW Oct 2022'!AR14,('NSW Oct 2022'!O14*'NSW Oct 2022'!AF14/100)*'NSW Oct 2022'!AR14)),0)</f>
        <v>0</v>
      </c>
      <c r="Q20" s="136">
        <f>IF(AND('NSW Oct 2022'!P14&gt;0,'NSW Oct 2022'!P14&gt;0),IF($C$5*F20/'NSW Oct 2022'!AR14&lt;('NSW Oct 2022'!L14+'NSW Oct 2022'!M14+'NSW Oct 2022'!N14+'NSW Oct 2022'!O14),0,IF(($C$5*F20/'NSW Oct 2022'!AR14-'NSW Oct 2022'!L14+'NSW Oct 2022'!M14+'NSW Oct 2022'!N14+'NSW Oct 2022'!O14)&lt;=('NSW Oct 2022'!L14+'NSW Oct 2022'!M14+'NSW Oct 2022'!N14+'NSW Oct 2022'!O14+'NSW Oct 2022'!P14),(($C$5*F20/'NSW Oct 2022'!AR14-('NSW Oct 2022'!L14+'NSW Oct 2022'!M14+'NSW Oct 2022'!N14+'NSW Oct 2022'!O14))*'NSW Oct 2022'!AG14/100)*'NSW Oct 2022'!AR14,('NSW Oct 2022'!P14*'NSW Oct 2022'!AG14/100)*'NSW Oct 2022'!AR14)),0)</f>
        <v>0</v>
      </c>
      <c r="R20" s="136">
        <f>IF(AND('NSW Oct 2022'!P14&gt;0,'NSW Oct 2022'!O14&gt;0),IF(($C$5*F20/'NSW Oct 2022'!AR14&lt;SUM('NSW Oct 2022'!L14:P14)),(0),($C$5*F20/'NSW Oct 2022'!AR14-SUM('NSW Oct 2022'!L14:P14))*'NSW Oct 2022'!AB14/100)* 'NSW Oct 2022'!AR14,IF(AND('NSW Oct 2022'!O14&gt;0,'NSW Oct 2022'!P14=""),IF(($C$5*F20/'NSW Oct 2022'!AR14&lt; SUM('NSW Oct 2022'!L14:O14)),(0),($C$5*F20/'NSW Oct 2022'!AR14-SUM('NSW Oct 2022'!L14:O14))*'NSW Oct 2022'!AG14/100)* 'NSW Oct 2022'!AR14,IF(AND('NSW Oct 2022'!N14&gt;0,'NSW Oct 2022'!O14=""),IF(($C$5*F20/'NSW Oct 2022'!AR14&lt; SUM('NSW Oct 2022'!L14:N14)),(0),($C$5*F20/'NSW Oct 2022'!AR14-SUM('NSW Oct 2022'!L14:N14))*'NSW Oct 2022'!AF14/100)* 'NSW Oct 2022'!AR14,IF(AND('NSW Oct 2022'!M14&gt;0,'NSW Oct 2022'!N14=""),IF(($C$5*F20/'NSW Oct 2022'!AR14&lt;'NSW Oct 2022'!M14+'NSW Oct 2022'!L14),(0),(($C$5*F20/'NSW Oct 2022'!AR14-('NSW Oct 2022'!M14+'NSW Oct 2022'!L14))*'NSW Oct 2022'!AE14/100))*'NSW Oct 2022'!AR14,IF(AND('NSW Oct 2022'!L14&gt;0,'NSW Oct 2022'!M14=""&gt;0),IF(($C$5*F20/'NSW Oct 2022'!AR14&lt;'NSW Oct 2022'!L14),(0),($C$5*F20/'NSW Oct 2022'!AR14-'NSW Oct 2022'!L14)*'NSW Oct 2022'!AD14/100)*'NSW Oct 2022'!AR14,0)))))</f>
        <v>0</v>
      </c>
      <c r="S20" s="234">
        <f t="shared" si="4"/>
        <v>3672.727272727273</v>
      </c>
      <c r="T20" s="243">
        <f t="shared" si="5"/>
        <v>3989.2818181818184</v>
      </c>
      <c r="U20" s="132">
        <f t="shared" si="6"/>
        <v>4388.2100000000009</v>
      </c>
      <c r="V20" s="83">
        <f>'NSW Oct 2022'!AT14</f>
        <v>0</v>
      </c>
      <c r="W20" s="83">
        <f>'NSW Oct 2022'!AU14</f>
        <v>0</v>
      </c>
      <c r="X20" s="83">
        <f>'NSW Oct 2022'!AV14</f>
        <v>0</v>
      </c>
      <c r="Y20" s="83">
        <f>'NSW Oct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3989.2818181818188</v>
      </c>
      <c r="AC20" s="243">
        <f t="shared" si="1"/>
        <v>3989.2818181818188</v>
      </c>
      <c r="AD20" s="132">
        <f t="shared" si="2"/>
        <v>4388.2100000000009</v>
      </c>
      <c r="AE20" s="132">
        <f t="shared" si="2"/>
        <v>4388.2100000000009</v>
      </c>
      <c r="AF20" s="208">
        <f>'NSW Oct 2022'!BJ14</f>
        <v>0</v>
      </c>
      <c r="AG20" s="124">
        <f>'NSW Oct 2022'!BH14</f>
        <v>12</v>
      </c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26"/>
      <c r="B21" s="130" t="str">
        <f>'NSW Oct 2022'!F15</f>
        <v>Red Energy</v>
      </c>
      <c r="C21" s="83" t="str">
        <f>'NSW Oct 2022'!G15</f>
        <v xml:space="preserve">Business Saver </v>
      </c>
      <c r="D21" s="136">
        <f>365*'NSW Oct 2022'!H15/100</f>
        <v>276.9022727272727</v>
      </c>
      <c r="E21" s="264">
        <f>IF('NSW Oct 2022'!AQ15=3,0.5,IF('NSW Oct 2022'!AQ15=2,0.33,0))</f>
        <v>0.5</v>
      </c>
      <c r="F21" s="264">
        <f t="shared" si="3"/>
        <v>0.5</v>
      </c>
      <c r="G21" s="136">
        <f>IF('NSW Oct 2022'!K15="",($C$5*E21/'NSW Oct 2022'!AQ15*'NSW Oct 2022'!W15/100)*'NSW Oct 2022'!AQ15,IF($C$5*E21/'NSW Oct 2022'!AQ15&gt;='NSW Oct 2022'!L15,('NSW Oct 2022'!L15*'NSW Oct 2022'!W15/100)*'NSW Oct 2022'!AQ15,($C$5*E21/'NSW Oct 2022'!AQ15*'NSW Oct 2022'!W15/100)*'NSW Oct 2022'!AQ15))</f>
        <v>1840.909090909091</v>
      </c>
      <c r="H21" s="136">
        <f>IF(AND('NSW Oct 2022'!L15&gt;0,'NSW Oct 2022'!M15&gt;0),IF($C$5*E21/'NSW Oct 2022'!AQ15&lt;'NSW Oct 2022'!L15,0,IF(($C$5*E21/'NSW Oct 2022'!AQ15-'NSW Oct 2022'!L15)&lt;=('NSW Oct 2022'!M15+'NSW Oct 2022'!L15),((($C$5*E21/'NSW Oct 2022'!AQ15-'NSW Oct 2022'!L15)*'NSW Oct 2022'!X15/100))*'NSW Oct 2022'!AQ15,((('NSW Oct 2022'!M15)*'NSW Oct 2022'!X15/100)*'NSW Oct 2022'!AQ15))),0)</f>
        <v>0</v>
      </c>
      <c r="I21" s="136">
        <f>IF(AND('NSW Oct 2022'!M15&gt;0,'NSW Oct 2022'!N15&gt;0),IF($C$5*E21/'NSW Oct 2022'!AQ15&lt;('NSW Oct 2022'!L15+'NSW Oct 2022'!M15),0,IF(($C$5*E21/'NSW Oct 2022'!AQ15-'NSW Oct 2022'!L15+'NSW Oct 2022'!M15)&lt;=('NSW Oct 2022'!L15+'NSW Oct 2022'!M15+'NSW Oct 2022'!N15),((($C$5*E21/'NSW Oct 2022'!AQ15-('NSW Oct 2022'!L15+'NSW Oct 2022'!M15))*'NSW Oct 2022'!Y15/100))*'NSW Oct 2022'!AQ15,('NSW Oct 2022'!N15*'NSW Oct 2022'!Y15/100)* 'NSW Oct 2022'!AQ15)),0)</f>
        <v>0</v>
      </c>
      <c r="J21" s="136">
        <f>IF(AND('NSW Oct 2022'!N15&gt;0,'NSW Oct 2022'!O15&gt;0),IF($C$5*E21/'NSW Oct 2022'!AQ15&lt;('NSW Oct 2022'!L15+'NSW Oct 2022'!M15+'NSW Oct 2022'!N15),0,IF(($C$5*E21/'NSW Oct 2022'!AQ15-'NSW Oct 2022'!L15+'NSW Oct 2022'!M15+'NSW Oct 2022'!N15)&lt;=('NSW Oct 2022'!L15+'NSW Oct 2022'!M15+'NSW Oct 2022'!N15+'NSW Oct 2022'!O15),(($C$5*E21/'NSW Oct 2022'!AQ15-('NSW Oct 2022'!L15+'NSW Oct 2022'!M15+'NSW Oct 2022'!N15))*'NSW Oct 2022'!Z15/100)*'NSW Oct 2022'!AQ15,('NSW Oct 2022'!O15*'NSW Oct 2022'!Z15/100)*'NSW Oct 2022'!AQ15)),0)</f>
        <v>0</v>
      </c>
      <c r="K21" s="136">
        <f>IF(AND('NSW Oct 2022'!O15&gt;0,'NSW Oct 2022'!P15&gt;0),IF($C$5*E21/'NSW Oct 2022'!AQ15&lt;('NSW Oct 2022'!L15+'NSW Oct 2022'!M15+'NSW Oct 2022'!N15+'NSW Oct 2022'!O15),0,IF(($C$5*E21/'NSW Oct 2022'!AQ15-'NSW Oct 2022'!L15+'NSW Oct 2022'!M15+'NSW Oct 2022'!N15+'NSW Oct 2022'!O15)&lt;=('NSW Oct 2022'!L15+'NSW Oct 2022'!M15+'NSW Oct 2022'!N15+'NSW Oct 2022'!O15+'NSW Oct 2022'!P15),(($C$5*E21/'NSW Oct 2022'!AQ15-('NSW Oct 2022'!L15+'NSW Oct 2022'!M15+'NSW Oct 2022'!N15+'NSW Oct 2022'!O15))*'NSW Oct 2022'!AA15/100)*'NSW Oct 2022'!AQ15,('NSW Oct 2022'!P15*'NSW Oct 2022'!AA15/100)*'NSW Oct 2022'!AQ15)),0)</f>
        <v>0</v>
      </c>
      <c r="L21" s="136">
        <f>IF(AND('NSW Oct 2022'!P15&gt;0,'NSW Oct 2022'!O15&gt;0),IF(($C$5*E21/'NSW Oct 2022'!AQ15&lt;SUM('NSW Oct 2022'!L15:P15)),(0),($C$5*E21/'NSW Oct 2022'!AQ15-SUM('NSW Oct 2022'!L15:P15))*'NSW Oct 2022'!AB15/100)* 'NSW Oct 2022'!AQ15,IF(AND('NSW Oct 2022'!O15&gt;0,'NSW Oct 2022'!P15=""),IF(($C$5*E21/'NSW Oct 2022'!AQ15&lt; SUM('NSW Oct 2022'!L15:O15)),(0),($C$5*E21/'NSW Oct 2022'!AQ15-SUM('NSW Oct 2022'!L15:O15))*'NSW Oct 2022'!AA15/100)* 'NSW Oct 2022'!AQ15,IF(AND('NSW Oct 2022'!N15&gt;0,'NSW Oct 2022'!O15=""),IF(($C$5*E21/'NSW Oct 2022'!AQ15&lt; SUM('NSW Oct 2022'!L15:N15)),(0),($C$5*E21/'NSW Oct 2022'!AQ15-SUM('NSW Oct 2022'!L15:N15))*'NSW Oct 2022'!Z15/100)* 'NSW Oct 2022'!AQ15,IF(AND('NSW Oct 2022'!M15&gt;0,'NSW Oct 2022'!N15=""),IF(($C$5*E21/'NSW Oct 2022'!AQ15&lt;'NSW Oct 2022'!M15+'NSW Oct 2022'!L15),(0),(($C$5*E21/'NSW Oct 2022'!AQ15-('NSW Oct 2022'!M15+'NSW Oct 2022'!L15))*'NSW Oct 2022'!Y15/100))*'NSW Oct 2022'!AQ15,IF(AND('NSW Oct 2022'!L15&gt;0,'NSW Oct 2022'!M15=""&gt;0),IF(($C$5*E21/'NSW Oct 2022'!AQ15&lt;'NSW Oct 2022'!L15),(0),($C$5*E21/'NSW Oct 2022'!AQ15-'NSW Oct 2022'!L15)*'NSW Oct 2022'!X15/100)*'NSW Oct 2022'!AQ15,0)))))</f>
        <v>0</v>
      </c>
      <c r="M21" s="136">
        <f>IF('NSW Oct 2022'!K15="",($C$5*F21/'NSW Oct 2022'!AR15*'NSW Oct 2022'!AC15/100)*'NSW Oct 2022'!AR15,IF($C$5*F21/'NSW Oct 2022'!AR15&gt;='NSW Oct 2022'!L15,('NSW Oct 2022'!L15*'NSW Oct 2022'!AC15/100)*'NSW Oct 2022'!AR15,($C$5*F21/'NSW Oct 2022'!AR15*'NSW Oct 2022'!AC15/100)*'NSW Oct 2022'!AR15))</f>
        <v>1840.909090909091</v>
      </c>
      <c r="N21" s="136">
        <f>IF(AND('NSW Oct 2022'!L15&gt;0,'NSW Oct 2022'!M15&gt;0),IF($C$5*F21/'NSW Oct 2022'!AR15&lt;'NSW Oct 2022'!L15,0,IF(($C$5*F21/'NSW Oct 2022'!AR15-'NSW Oct 2022'!L15)&lt;=('NSW Oct 2022'!M15+'NSW Oct 2022'!L15),((($C$5*F21/'NSW Oct 2022'!AR15-'NSW Oct 2022'!L15)*'NSW Oct 2022'!AD15/100))*'NSW Oct 2022'!AR15,((('NSW Oct 2022'!M15)*'NSW Oct 2022'!AD15/100)*'NSW Oct 2022'!AR15))),0)</f>
        <v>0</v>
      </c>
      <c r="O21" s="136">
        <f>IF(AND('NSW Oct 2022'!M15&gt;0,'NSW Oct 2022'!N15&gt;0),IF($C$5*F21/'NSW Oct 2022'!AR15&lt;('NSW Oct 2022'!L15+'NSW Oct 2022'!M15),0,IF(($C$5*F21/'NSW Oct 2022'!AR15-'NSW Oct 2022'!L15+'NSW Oct 2022'!M15)&lt;=('NSW Oct 2022'!L15+'NSW Oct 2022'!M15+'NSW Oct 2022'!N15),((($C$5*F21/'NSW Oct 2022'!AR15-('NSW Oct 2022'!L15+'NSW Oct 2022'!M15))*'NSW Oct 2022'!AE15/100))*'NSW Oct 2022'!AR15,('NSW Oct 2022'!N15*'NSW Oct 2022'!AE15/100)*'NSW Oct 2022'!AR15)),0)</f>
        <v>0</v>
      </c>
      <c r="P21" s="136">
        <f>IF(AND('NSW Oct 2022'!N15&gt;0,'NSW Oct 2022'!O15&gt;0),IF($C$5*F21/'NSW Oct 2022'!AR15&lt;('NSW Oct 2022'!L15+'NSW Oct 2022'!M15+'NSW Oct 2022'!N15),0,IF(($C$5*F21/'NSW Oct 2022'!AR15-'NSW Oct 2022'!L15+'NSW Oct 2022'!M15+'NSW Oct 2022'!N15)&lt;=('NSW Oct 2022'!L15+'NSW Oct 2022'!M15+'NSW Oct 2022'!N15+'NSW Oct 2022'!O15),(($C$5*F21/'NSW Oct 2022'!AR15-('NSW Oct 2022'!L15+'NSW Oct 2022'!M15+'NSW Oct 2022'!N15))*'NSW Oct 2022'!AF15/100)*'NSW Oct 2022'!AR15,('NSW Oct 2022'!O15*'NSW Oct 2022'!AF15/100)*'NSW Oct 2022'!AR15)),0)</f>
        <v>0</v>
      </c>
      <c r="Q21" s="136">
        <f>IF(AND('NSW Oct 2022'!P15&gt;0,'NSW Oct 2022'!P15&gt;0),IF($C$5*F21/'NSW Oct 2022'!AR15&lt;('NSW Oct 2022'!L15+'NSW Oct 2022'!M15+'NSW Oct 2022'!N15+'NSW Oct 2022'!O15),0,IF(($C$5*F21/'NSW Oct 2022'!AR15-'NSW Oct 2022'!L15+'NSW Oct 2022'!M15+'NSW Oct 2022'!N15+'NSW Oct 2022'!O15)&lt;=('NSW Oct 2022'!L15+'NSW Oct 2022'!M15+'NSW Oct 2022'!N15+'NSW Oct 2022'!O15+'NSW Oct 2022'!P15),(($C$5*F21/'NSW Oct 2022'!AR15-('NSW Oct 2022'!L15+'NSW Oct 2022'!M15+'NSW Oct 2022'!N15+'NSW Oct 2022'!O15))*'NSW Oct 2022'!AG15/100)*'NSW Oct 2022'!AR15,('NSW Oct 2022'!P15*'NSW Oct 2022'!AG15/100)*'NSW Oct 2022'!AR15)),0)</f>
        <v>0</v>
      </c>
      <c r="R21" s="136">
        <f>IF(AND('NSW Oct 2022'!P15&gt;0,'NSW Oct 2022'!O15&gt;0),IF(($C$5*F21/'NSW Oct 2022'!AR15&lt;SUM('NSW Oct 2022'!L15:P15)),(0),($C$5*F21/'NSW Oct 2022'!AR15-SUM('NSW Oct 2022'!L15:P15))*'NSW Oct 2022'!AB15/100)* 'NSW Oct 2022'!AR15,IF(AND('NSW Oct 2022'!O15&gt;0,'NSW Oct 2022'!P15=""),IF(($C$5*F21/'NSW Oct 2022'!AR15&lt; SUM('NSW Oct 2022'!L15:O15)),(0),($C$5*F21/'NSW Oct 2022'!AR15-SUM('NSW Oct 2022'!L15:O15))*'NSW Oct 2022'!AG15/100)* 'NSW Oct 2022'!AR15,IF(AND('NSW Oct 2022'!N15&gt;0,'NSW Oct 2022'!O15=""),IF(($C$5*F21/'NSW Oct 2022'!AR15&lt; SUM('NSW Oct 2022'!L15:N15)),(0),($C$5*F21/'NSW Oct 2022'!AR15-SUM('NSW Oct 2022'!L15:N15))*'NSW Oct 2022'!AF15/100)* 'NSW Oct 2022'!AR15,IF(AND('NSW Oct 2022'!M15&gt;0,'NSW Oct 2022'!N15=""),IF(($C$5*F21/'NSW Oct 2022'!AR15&lt;'NSW Oct 2022'!M15+'NSW Oct 2022'!L15),(0),(($C$5*F21/'NSW Oct 2022'!AR15-('NSW Oct 2022'!M15+'NSW Oct 2022'!L15))*'NSW Oct 2022'!AE15/100))*'NSW Oct 2022'!AR15,IF(AND('NSW Oct 2022'!L15&gt;0,'NSW Oct 2022'!M15=""&gt;0),IF(($C$5*F21/'NSW Oct 2022'!AR15&lt;'NSW Oct 2022'!L15),(0),($C$5*F21/'NSW Oct 2022'!AR15-'NSW Oct 2022'!L15)*'NSW Oct 2022'!AD15/100)*'NSW Oct 2022'!AR15,0)))))</f>
        <v>0</v>
      </c>
      <c r="S21" s="234">
        <f t="shared" ref="S21:S22" si="11">SUM(G21:R21)</f>
        <v>3681.818181818182</v>
      </c>
      <c r="T21" s="243">
        <f t="shared" si="5"/>
        <v>3958.7204545454547</v>
      </c>
      <c r="U21" s="132">
        <f t="shared" si="6"/>
        <v>4354.5925000000007</v>
      </c>
      <c r="V21" s="83">
        <f>'NSW Oct 2022'!AT15</f>
        <v>0</v>
      </c>
      <c r="W21" s="83">
        <f>'NSW Oct 2022'!AU15</f>
        <v>0</v>
      </c>
      <c r="X21" s="83">
        <f>'NSW Oct 2022'!AV15</f>
        <v>0</v>
      </c>
      <c r="Y21" s="83">
        <f>'NSW Oct 2022'!AW15</f>
        <v>0</v>
      </c>
      <c r="Z21" s="243" t="str">
        <f t="shared" si="7"/>
        <v>No discount</v>
      </c>
      <c r="AA21" s="243" t="str">
        <f t="shared" si="8"/>
        <v>Inclusive</v>
      </c>
      <c r="AB21" s="243">
        <f t="shared" si="0"/>
        <v>3958.7204545454547</v>
      </c>
      <c r="AC21" s="243">
        <f t="shared" si="1"/>
        <v>3958.7204545454547</v>
      </c>
      <c r="AD21" s="132">
        <f t="shared" si="2"/>
        <v>4354.5925000000007</v>
      </c>
      <c r="AE21" s="132">
        <f t="shared" si="2"/>
        <v>4354.5925000000007</v>
      </c>
      <c r="AF21" s="208">
        <f>'NSW Oct 2022'!BJ15</f>
        <v>0</v>
      </c>
      <c r="AG21" s="124">
        <f>'NSW Oct 2022'!BH15</f>
        <v>0</v>
      </c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27"/>
      <c r="B22" s="150" t="str">
        <f>'NSW Oct 2022'!F16</f>
        <v>Covau</v>
      </c>
      <c r="C22" s="154" t="str">
        <f>'NSW Oct 2022'!G16</f>
        <v>Freedom</v>
      </c>
      <c r="D22" s="155">
        <f>365*'NSW Oct 2022'!H16/100</f>
        <v>341.4077272727273</v>
      </c>
      <c r="E22" s="265">
        <f>IF('NSW Oct 2022'!AQ16=3,0.5,IF('NSW Oct 2022'!AQ16=2,0.33,0))</f>
        <v>0.5</v>
      </c>
      <c r="F22" s="265">
        <f t="shared" si="3"/>
        <v>0.5</v>
      </c>
      <c r="G22" s="155">
        <f>IF('NSW Oct 2022'!K16="",($C$5*E22/'NSW Oct 2022'!AQ16*'NSW Oct 2022'!W16/100)*'NSW Oct 2022'!AQ16,IF($C$5*E22/'NSW Oct 2022'!AQ16&gt;='NSW Oct 2022'!L16,('NSW Oct 2022'!L16*'NSW Oct 2022'!W16/100)*'NSW Oct 2022'!AQ16,($C$5*E22/'NSW Oct 2022'!AQ16*'NSW Oct 2022'!W16/100)*'NSW Oct 2022'!AQ16))</f>
        <v>3481.818181818182</v>
      </c>
      <c r="H22" s="155">
        <f>IF(AND('NSW Oct 2022'!L16&gt;0,'NSW Oct 2022'!M16&gt;0),IF($C$5*E22/'NSW Oct 2022'!AQ16&lt;'NSW Oct 2022'!L16,0,IF(($C$5*E22/'NSW Oct 2022'!AQ16-'NSW Oct 2022'!L16)&lt;=('NSW Oct 2022'!M16+'NSW Oct 2022'!L16),((($C$5*E22/'NSW Oct 2022'!AQ16-'NSW Oct 2022'!L16)*'NSW Oct 2022'!X16/100))*'NSW Oct 2022'!AQ16,((('NSW Oct 2022'!M16)*'NSW Oct 2022'!X16/100)*'NSW Oct 2022'!AQ16))),0)</f>
        <v>0</v>
      </c>
      <c r="I22" s="155">
        <f>IF(AND('NSW Oct 2022'!M16&gt;0,'NSW Oct 2022'!N16&gt;0),IF($C$5*E22/'NSW Oct 2022'!AQ16&lt;('NSW Oct 2022'!L16+'NSW Oct 2022'!M16),0,IF(($C$5*E22/'NSW Oct 2022'!AQ16-'NSW Oct 2022'!L16+'NSW Oct 2022'!M16)&lt;=('NSW Oct 2022'!L16+'NSW Oct 2022'!M16+'NSW Oct 2022'!N16),((($C$5*E22/'NSW Oct 2022'!AQ16-('NSW Oct 2022'!L16+'NSW Oct 2022'!M16))*'NSW Oct 2022'!Y16/100))*'NSW Oct 2022'!AQ16,('NSW Oct 2022'!N16*'NSW Oct 2022'!Y16/100)* 'NSW Oct 2022'!AQ16)),0)</f>
        <v>0</v>
      </c>
      <c r="J22" s="155">
        <f>IF(AND('NSW Oct 2022'!N16&gt;0,'NSW Oct 2022'!O16&gt;0),IF($C$5*E22/'NSW Oct 2022'!AQ16&lt;('NSW Oct 2022'!L16+'NSW Oct 2022'!M16+'NSW Oct 2022'!N16),0,IF(($C$5*E22/'NSW Oct 2022'!AQ16-'NSW Oct 2022'!L16+'NSW Oct 2022'!M16+'NSW Oct 2022'!N16)&lt;=('NSW Oct 2022'!L16+'NSW Oct 2022'!M16+'NSW Oct 2022'!N16+'NSW Oct 2022'!O16),(($C$5*E22/'NSW Oct 2022'!AQ16-('NSW Oct 2022'!L16+'NSW Oct 2022'!M16+'NSW Oct 2022'!N16))*'NSW Oct 2022'!Z16/100)*'NSW Oct 2022'!AQ16,('NSW Oct 2022'!O16*'NSW Oct 2022'!Z16/100)*'NSW Oct 2022'!AQ16)),0)</f>
        <v>0</v>
      </c>
      <c r="K22" s="155">
        <f>IF(AND('NSW Oct 2022'!O16&gt;0,'NSW Oct 2022'!P16&gt;0),IF($C$5*E22/'NSW Oct 2022'!AQ16&lt;('NSW Oct 2022'!L16+'NSW Oct 2022'!M16+'NSW Oct 2022'!N16+'NSW Oct 2022'!O16),0,IF(($C$5*E22/'NSW Oct 2022'!AQ16-'NSW Oct 2022'!L16+'NSW Oct 2022'!M16+'NSW Oct 2022'!N16+'NSW Oct 2022'!O16)&lt;=('NSW Oct 2022'!L16+'NSW Oct 2022'!M16+'NSW Oct 2022'!N16+'NSW Oct 2022'!O16+'NSW Oct 2022'!P16),(($C$5*E22/'NSW Oct 2022'!AQ16-('NSW Oct 2022'!L16+'NSW Oct 2022'!M16+'NSW Oct 2022'!N16+'NSW Oct 2022'!O16))*'NSW Oct 2022'!AA16/100)*'NSW Oct 2022'!AQ16,('NSW Oct 2022'!P16*'NSW Oct 2022'!AA16/100)*'NSW Oct 2022'!AQ16)),0)</f>
        <v>0</v>
      </c>
      <c r="L22" s="155">
        <f>IF(AND('NSW Oct 2022'!P16&gt;0,'NSW Oct 2022'!O16&gt;0),IF(($C$5*E22/'NSW Oct 2022'!AQ16&lt;SUM('NSW Oct 2022'!L16:P16)),(0),($C$5*E22/'NSW Oct 2022'!AQ16-SUM('NSW Oct 2022'!L16:P16))*'NSW Oct 2022'!AB16/100)* 'NSW Oct 2022'!AQ16,IF(AND('NSW Oct 2022'!O16&gt;0,'NSW Oct 2022'!P16=""),IF(($C$5*E22/'NSW Oct 2022'!AQ16&lt; SUM('NSW Oct 2022'!L16:O16)),(0),($C$5*E22/'NSW Oct 2022'!AQ16-SUM('NSW Oct 2022'!L16:O16))*'NSW Oct 2022'!AA16/100)* 'NSW Oct 2022'!AQ16,IF(AND('NSW Oct 2022'!N16&gt;0,'NSW Oct 2022'!O16=""),IF(($C$5*E22/'NSW Oct 2022'!AQ16&lt; SUM('NSW Oct 2022'!L16:N16)),(0),($C$5*E22/'NSW Oct 2022'!AQ16-SUM('NSW Oct 2022'!L16:N16))*'NSW Oct 2022'!Z16/100)* 'NSW Oct 2022'!AQ16,IF(AND('NSW Oct 2022'!M16&gt;0,'NSW Oct 2022'!N16=""),IF(($C$5*E22/'NSW Oct 2022'!AQ16&lt;'NSW Oct 2022'!M16+'NSW Oct 2022'!L16),(0),(($C$5*E22/'NSW Oct 2022'!AQ16-('NSW Oct 2022'!M16+'NSW Oct 2022'!L16))*'NSW Oct 2022'!Y16/100))*'NSW Oct 2022'!AQ16,IF(AND('NSW Oct 2022'!L16&gt;0,'NSW Oct 2022'!M16=""&gt;0),IF(($C$5*E22/'NSW Oct 2022'!AQ16&lt;'NSW Oct 2022'!L16),(0),($C$5*E22/'NSW Oct 2022'!AQ16-'NSW Oct 2022'!L16)*'NSW Oct 2022'!X16/100)*'NSW Oct 2022'!AQ16,0)))))</f>
        <v>0</v>
      </c>
      <c r="M22" s="155">
        <f>IF('NSW Oct 2022'!K16="",($C$5*F22/'NSW Oct 2022'!AR16*'NSW Oct 2022'!AC16/100)*'NSW Oct 2022'!AR16,IF($C$5*F22/'NSW Oct 2022'!AR16&gt;='NSW Oct 2022'!L16,('NSW Oct 2022'!L16*'NSW Oct 2022'!AC16/100)*'NSW Oct 2022'!AR16,($C$5*F22/'NSW Oct 2022'!AR16*'NSW Oct 2022'!AC16/100)*'NSW Oct 2022'!AR16))</f>
        <v>3481.818181818182</v>
      </c>
      <c r="N22" s="155">
        <f>IF(AND('NSW Oct 2022'!L16&gt;0,'NSW Oct 2022'!M16&gt;0),IF($C$5*F22/'NSW Oct 2022'!AR16&lt;'NSW Oct 2022'!L16,0,IF(($C$5*F22/'NSW Oct 2022'!AR16-'NSW Oct 2022'!L16)&lt;=('NSW Oct 2022'!M16+'NSW Oct 2022'!L16),((($C$5*F22/'NSW Oct 2022'!AR16-'NSW Oct 2022'!L16)*'NSW Oct 2022'!AD16/100))*'NSW Oct 2022'!AR16,((('NSW Oct 2022'!M16)*'NSW Oct 2022'!AD16/100)*'NSW Oct 2022'!AR16))),0)</f>
        <v>0</v>
      </c>
      <c r="O22" s="155">
        <f>IF(AND('NSW Oct 2022'!M16&gt;0,'NSW Oct 2022'!N16&gt;0),IF($C$5*F22/'NSW Oct 2022'!AR16&lt;('NSW Oct 2022'!L16+'NSW Oct 2022'!M16),0,IF(($C$5*F22/'NSW Oct 2022'!AR16-'NSW Oct 2022'!L16+'NSW Oct 2022'!M16)&lt;=('NSW Oct 2022'!L16+'NSW Oct 2022'!M16+'NSW Oct 2022'!N16),((($C$5*F22/'NSW Oct 2022'!AR16-('NSW Oct 2022'!L16+'NSW Oct 2022'!M16))*'NSW Oct 2022'!AE16/100))*'NSW Oct 2022'!AR16,('NSW Oct 2022'!N16*'NSW Oct 2022'!AE16/100)*'NSW Oct 2022'!AR16)),0)</f>
        <v>0</v>
      </c>
      <c r="P22" s="155">
        <f>IF(AND('NSW Oct 2022'!N16&gt;0,'NSW Oct 2022'!O16&gt;0),IF($C$5*F22/'NSW Oct 2022'!AR16&lt;('NSW Oct 2022'!L16+'NSW Oct 2022'!M16+'NSW Oct 2022'!N16),0,IF(($C$5*F22/'NSW Oct 2022'!AR16-'NSW Oct 2022'!L16+'NSW Oct 2022'!M16+'NSW Oct 2022'!N16)&lt;=('NSW Oct 2022'!L16+'NSW Oct 2022'!M16+'NSW Oct 2022'!N16+'NSW Oct 2022'!O16),(($C$5*F22/'NSW Oct 2022'!AR16-('NSW Oct 2022'!L16+'NSW Oct 2022'!M16+'NSW Oct 2022'!N16))*'NSW Oct 2022'!AF16/100)*'NSW Oct 2022'!AR16,('NSW Oct 2022'!O16*'NSW Oct 2022'!AF16/100)*'NSW Oct 2022'!AR16)),0)</f>
        <v>0</v>
      </c>
      <c r="Q22" s="155">
        <f>IF(AND('NSW Oct 2022'!P16&gt;0,'NSW Oct 2022'!P16&gt;0),IF($C$5*F22/'NSW Oct 2022'!AR16&lt;('NSW Oct 2022'!L16+'NSW Oct 2022'!M16+'NSW Oct 2022'!N16+'NSW Oct 2022'!O16),0,IF(($C$5*F22/'NSW Oct 2022'!AR16-'NSW Oct 2022'!L16+'NSW Oct 2022'!M16+'NSW Oct 2022'!N16+'NSW Oct 2022'!O16)&lt;=('NSW Oct 2022'!L16+'NSW Oct 2022'!M16+'NSW Oct 2022'!N16+'NSW Oct 2022'!O16+'NSW Oct 2022'!P16),(($C$5*F22/'NSW Oct 2022'!AR16-('NSW Oct 2022'!L16+'NSW Oct 2022'!M16+'NSW Oct 2022'!N16+'NSW Oct 2022'!O16))*'NSW Oct 2022'!AG16/100)*'NSW Oct 2022'!AR16,('NSW Oct 2022'!P16*'NSW Oct 2022'!AG16/100)*'NSW Oct 2022'!AR16)),0)</f>
        <v>0</v>
      </c>
      <c r="R22" s="155">
        <f>IF(AND('NSW Oct 2022'!P16&gt;0,'NSW Oct 2022'!O16&gt;0),IF(($C$5*F22/'NSW Oct 2022'!AR16&lt;SUM('NSW Oct 2022'!L16:P16)),(0),($C$5*F22/'NSW Oct 2022'!AR16-SUM('NSW Oct 2022'!L16:P16))*'NSW Oct 2022'!AB16/100)* 'NSW Oct 2022'!AR16,IF(AND('NSW Oct 2022'!O16&gt;0,'NSW Oct 2022'!P16=""),IF(($C$5*F22/'NSW Oct 2022'!AR16&lt; SUM('NSW Oct 2022'!L16:O16)),(0),($C$5*F22/'NSW Oct 2022'!AR16-SUM('NSW Oct 2022'!L16:O16))*'NSW Oct 2022'!AG16/100)* 'NSW Oct 2022'!AR16,IF(AND('NSW Oct 2022'!N16&gt;0,'NSW Oct 2022'!O16=""),IF(($C$5*F22/'NSW Oct 2022'!AR16&lt; SUM('NSW Oct 2022'!L16:N16)),(0),($C$5*F22/'NSW Oct 2022'!AR16-SUM('NSW Oct 2022'!L16:N16))*'NSW Oct 2022'!AF16/100)* 'NSW Oct 2022'!AR16,IF(AND('NSW Oct 2022'!M16&gt;0,'NSW Oct 2022'!N16=""),IF(($C$5*F22/'NSW Oct 2022'!AR16&lt;'NSW Oct 2022'!M16+'NSW Oct 2022'!L16),(0),(($C$5*F22/'NSW Oct 2022'!AR16-('NSW Oct 2022'!M16+'NSW Oct 2022'!L16))*'NSW Oct 2022'!AE16/100))*'NSW Oct 2022'!AR16,IF(AND('NSW Oct 2022'!L16&gt;0,'NSW Oct 2022'!M16=""&gt;0),IF(($C$5*F22/'NSW Oct 2022'!AR16&lt;'NSW Oct 2022'!L16),(0),($C$5*F22/'NSW Oct 2022'!AR16-'NSW Oct 2022'!L16)*'NSW Oct 2022'!AD16/100)*'NSW Oct 2022'!AR16,0)))))</f>
        <v>0</v>
      </c>
      <c r="S22" s="273">
        <f t="shared" si="11"/>
        <v>6963.636363636364</v>
      </c>
      <c r="T22" s="268">
        <f t="shared" si="5"/>
        <v>7305.0440909090912</v>
      </c>
      <c r="U22" s="151">
        <f t="shared" si="6"/>
        <v>8035.5485000000008</v>
      </c>
      <c r="V22" s="154">
        <f>'NSW Oct 2022'!AT16</f>
        <v>0</v>
      </c>
      <c r="W22" s="154">
        <f>'NSW Oct 2022'!AU16</f>
        <v>15</v>
      </c>
      <c r="X22" s="154">
        <f>'NSW Oct 2022'!AV16</f>
        <v>0</v>
      </c>
      <c r="Y22" s="154">
        <f>'NSW Oct 2022'!AW16</f>
        <v>0</v>
      </c>
      <c r="Z22" s="268" t="str">
        <f t="shared" si="7"/>
        <v>Guaranteed off usage</v>
      </c>
      <c r="AA22" s="268" t="str">
        <f t="shared" si="8"/>
        <v>Exclusive</v>
      </c>
      <c r="AB22" s="268">
        <f t="shared" si="0"/>
        <v>6260.4986363636363</v>
      </c>
      <c r="AC22" s="268">
        <f t="shared" si="1"/>
        <v>6260.4986363636363</v>
      </c>
      <c r="AD22" s="151">
        <f t="shared" si="2"/>
        <v>6886.5485000000008</v>
      </c>
      <c r="AE22" s="151">
        <f t="shared" si="2"/>
        <v>6886.5485000000008</v>
      </c>
      <c r="AF22" s="211">
        <f>'NSW Oct 2022'!BJ16</f>
        <v>0</v>
      </c>
      <c r="AG22" s="386">
        <f>'NSW Oct 2022'!BH16</f>
        <v>0</v>
      </c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23" t="str">
        <f>'NSW Oct 2022'!D17</f>
        <v>AGN Albury</v>
      </c>
      <c r="B23" s="130" t="str">
        <f>'NSW Oct 2022'!F17</f>
        <v>EnergyAustralia</v>
      </c>
      <c r="C23" s="83" t="str">
        <f>'NSW Oct 2022'!G17</f>
        <v>Business Balance Plan</v>
      </c>
      <c r="D23" s="136">
        <f>365*'NSW Oct 2022'!H17/100</f>
        <v>319.07636363636362</v>
      </c>
      <c r="E23" s="264">
        <f>IF('NSW Oct 2022'!AQ17=3,0.5,IF('NSW Oct 2022'!AQ17=2,0.33,0))</f>
        <v>0.5</v>
      </c>
      <c r="F23" s="264">
        <f t="shared" si="3"/>
        <v>0.5</v>
      </c>
      <c r="G23" s="136">
        <f>IF('NSW Oct 2022'!K17="",($C$5*E23/'NSW Oct 2022'!AQ17*'NSW Oct 2022'!W17/100)*'NSW Oct 2022'!AQ17,IF($C$5*E23/'NSW Oct 2022'!AQ17&gt;='NSW Oct 2022'!L17,('NSW Oct 2022'!L17*'NSW Oct 2022'!W17/100)*'NSW Oct 2022'!AQ17,($C$5*E23/'NSW Oct 2022'!AQ17*'NSW Oct 2022'!W17/100)*'NSW Oct 2022'!AQ17))</f>
        <v>495.81818181818176</v>
      </c>
      <c r="H23" s="136">
        <f>IF(AND('NSW Oct 2022'!L17&gt;0,'NSW Oct 2022'!M17&gt;0),IF($C$5*E23/'NSW Oct 2022'!AQ17&lt;'NSW Oct 2022'!L17,0,IF(($C$5*E23/'NSW Oct 2022'!AQ17-'NSW Oct 2022'!L17)&lt;=('NSW Oct 2022'!M17+'NSW Oct 2022'!L17),((($C$5*E23/'NSW Oct 2022'!AQ17-'NSW Oct 2022'!L17)*'NSW Oct 2022'!X17/100))*'NSW Oct 2022'!AQ17,((('NSW Oct 2022'!M17)*'NSW Oct 2022'!X17/100)*'NSW Oct 2022'!AQ17))),0)</f>
        <v>776.72727272727263</v>
      </c>
      <c r="I23" s="136">
        <f>IF(AND('NSW Oct 2022'!M17&gt;0,'NSW Oct 2022'!N17&gt;0),IF($C$5*E23/'NSW Oct 2022'!AQ17&lt;('NSW Oct 2022'!L17+'NSW Oct 2022'!M17),0,IF(($C$5*E23/'NSW Oct 2022'!AQ17-'NSW Oct 2022'!L17+'NSW Oct 2022'!M17)&lt;=('NSW Oct 2022'!L17+'NSW Oct 2022'!M17+'NSW Oct 2022'!N17),((($C$5*E23/'NSW Oct 2022'!AQ17-('NSW Oct 2022'!L17+'NSW Oct 2022'!M17))*'NSW Oct 2022'!Y17/100))*'NSW Oct 2022'!AQ17,('NSW Oct 2022'!N17*'NSW Oct 2022'!Y17/100)* 'NSW Oct 2022'!AQ17)),0)</f>
        <v>334.72727272727275</v>
      </c>
      <c r="J23" s="136">
        <f>IF(AND('NSW Oct 2022'!N17&gt;0,'NSW Oct 2022'!O17&gt;0),IF($C$5*E23/'NSW Oct 2022'!AQ17&lt;('NSW Oct 2022'!L17+'NSW Oct 2022'!M17+'NSW Oct 2022'!N17),0,IF(($C$5*E23/'NSW Oct 2022'!AQ17-'NSW Oct 2022'!L17+'NSW Oct 2022'!M17+'NSW Oct 2022'!N17)&lt;=('NSW Oct 2022'!L17+'NSW Oct 2022'!M17+'NSW Oct 2022'!N17+'NSW Oct 2022'!O17),(($C$5*E23/'NSW Oct 2022'!AQ17-('NSW Oct 2022'!L17+'NSW Oct 2022'!M17+'NSW Oct 2022'!N17))*'NSW Oct 2022'!Z17/100)*'NSW Oct 2022'!AQ17,('NSW Oct 2022'!O17*'NSW Oct 2022'!Z17/100)*'NSW Oct 2022'!AQ17)),0)</f>
        <v>0</v>
      </c>
      <c r="K23" s="136">
        <f>IF(AND('NSW Oct 2022'!O17&gt;0,'NSW Oct 2022'!P17&gt;0),IF($C$5*E23/'NSW Oct 2022'!AQ17&lt;('NSW Oct 2022'!L17+'NSW Oct 2022'!M17+'NSW Oct 2022'!N17+'NSW Oct 2022'!O17),0,IF(($C$5*E23/'NSW Oct 2022'!AQ17-'NSW Oct 2022'!L17+'NSW Oct 2022'!M17+'NSW Oct 2022'!N17+'NSW Oct 2022'!O17)&lt;=('NSW Oct 2022'!L17+'NSW Oct 2022'!M17+'NSW Oct 2022'!N17+'NSW Oct 2022'!O17+'NSW Oct 2022'!P17),(($C$5*E23/'NSW Oct 2022'!AQ17-('NSW Oct 2022'!L17+'NSW Oct 2022'!M17+'NSW Oct 2022'!N17+'NSW Oct 2022'!O17))*'NSW Oct 2022'!AA17/100)*'NSW Oct 2022'!AQ17,('NSW Oct 2022'!P17*'NSW Oct 2022'!AA17/100)*'NSW Oct 2022'!AQ17)),0)</f>
        <v>0</v>
      </c>
      <c r="L23" s="136">
        <f>IF(AND('NSW Oct 2022'!P17&gt;0,'NSW Oct 2022'!O17&gt;0),IF(($C$5*E23/'NSW Oct 2022'!AQ17&lt;SUM('NSW Oct 2022'!L17:P17)),(0),($C$5*E23/'NSW Oct 2022'!AQ17-SUM('NSW Oct 2022'!L17:P17))*'NSW Oct 2022'!AB17/100)* 'NSW Oct 2022'!AQ17,IF(AND('NSW Oct 2022'!O17&gt;0,'NSW Oct 2022'!P17=""),IF(($C$5*E23/'NSW Oct 2022'!AQ17&lt; SUM('NSW Oct 2022'!L17:O17)),(0),($C$5*E23/'NSW Oct 2022'!AQ17-SUM('NSW Oct 2022'!L17:O17))*'NSW Oct 2022'!AA17/100)* 'NSW Oct 2022'!AQ17,IF(AND('NSW Oct 2022'!N17&gt;0,'NSW Oct 2022'!O17=""),IF(($C$5*E23/'NSW Oct 2022'!AQ17&lt; SUM('NSW Oct 2022'!L17:N17)),(0),($C$5*E23/'NSW Oct 2022'!AQ17-SUM('NSW Oct 2022'!L17:N17))*'NSW Oct 2022'!Z17/100)* 'NSW Oct 2022'!AQ17,IF(AND('NSW Oct 2022'!M17&gt;0,'NSW Oct 2022'!N17=""),IF(($C$5*E23/'NSW Oct 2022'!AQ17&lt;'NSW Oct 2022'!M17+'NSW Oct 2022'!L17),(0),(($C$5*E23/'NSW Oct 2022'!AQ17-('NSW Oct 2022'!M17+'NSW Oct 2022'!L17))*'NSW Oct 2022'!Y17/100))*'NSW Oct 2022'!AQ17,IF(AND('NSW Oct 2022'!L17&gt;0,'NSW Oct 2022'!M17=""&gt;0),IF(($C$5*E23/'NSW Oct 2022'!AQ17&lt;'NSW Oct 2022'!L17),(0),($C$5*E23/'NSW Oct 2022'!AQ17-'NSW Oct 2022'!L17)*'NSW Oct 2022'!X17/100)*'NSW Oct 2022'!AQ17,0)))))</f>
        <v>0</v>
      </c>
      <c r="M23" s="136">
        <f>IF('NSW Oct 2022'!K17="",($C$5*F23/'NSW Oct 2022'!AR17*'NSW Oct 2022'!AC17/100)*'NSW Oct 2022'!AR17,IF($C$5*F23/'NSW Oct 2022'!AR17&gt;='NSW Oct 2022'!L17,('NSW Oct 2022'!L17*'NSW Oct 2022'!AC17/100)*'NSW Oct 2022'!AR17,($C$5*F23/'NSW Oct 2022'!AR17*'NSW Oct 2022'!AC17/100)*'NSW Oct 2022'!AR17))</f>
        <v>495.81818181818176</v>
      </c>
      <c r="N23" s="136">
        <f>IF(AND('NSW Oct 2022'!L17&gt;0,'NSW Oct 2022'!M17&gt;0),IF($C$5*F23/'NSW Oct 2022'!AR17&lt;'NSW Oct 2022'!L17,0,IF(($C$5*F23/'NSW Oct 2022'!AR17-'NSW Oct 2022'!L17)&lt;=('NSW Oct 2022'!M17+'NSW Oct 2022'!L17),((($C$5*F23/'NSW Oct 2022'!AR17-'NSW Oct 2022'!L17)*'NSW Oct 2022'!AD17/100))*'NSW Oct 2022'!AR17,((('NSW Oct 2022'!M17)*'NSW Oct 2022'!AD17/100)*'NSW Oct 2022'!AR17))),0)</f>
        <v>776.72727272727263</v>
      </c>
      <c r="O23" s="136">
        <f>IF(AND('NSW Oct 2022'!M17&gt;0,'NSW Oct 2022'!N17&gt;0),IF($C$5*F23/'NSW Oct 2022'!AR17&lt;('NSW Oct 2022'!L17+'NSW Oct 2022'!M17),0,IF(($C$5*F23/'NSW Oct 2022'!AR17-'NSW Oct 2022'!L17+'NSW Oct 2022'!M17)&lt;=('NSW Oct 2022'!L17+'NSW Oct 2022'!M17+'NSW Oct 2022'!N17),((($C$5*F23/'NSW Oct 2022'!AR17-('NSW Oct 2022'!L17+'NSW Oct 2022'!M17))*'NSW Oct 2022'!AE17/100))*'NSW Oct 2022'!AR17,('NSW Oct 2022'!N17*'NSW Oct 2022'!AE17/100)*'NSW Oct 2022'!AR17)),0)</f>
        <v>334.72727272727275</v>
      </c>
      <c r="P23" s="136">
        <f>IF(AND('NSW Oct 2022'!N17&gt;0,'NSW Oct 2022'!O17&gt;0),IF($C$5*F23/'NSW Oct 2022'!AR17&lt;('NSW Oct 2022'!L17+'NSW Oct 2022'!M17+'NSW Oct 2022'!N17),0,IF(($C$5*F23/'NSW Oct 2022'!AR17-'NSW Oct 2022'!L17+'NSW Oct 2022'!M17+'NSW Oct 2022'!N17)&lt;=('NSW Oct 2022'!L17+'NSW Oct 2022'!M17+'NSW Oct 2022'!N17+'NSW Oct 2022'!O17),(($C$5*F23/'NSW Oct 2022'!AR17-('NSW Oct 2022'!L17+'NSW Oct 2022'!M17+'NSW Oct 2022'!N17))*'NSW Oct 2022'!AF17/100)*'NSW Oct 2022'!AR17,('NSW Oct 2022'!O17*'NSW Oct 2022'!AF17/100)*'NSW Oct 2022'!AR17)),0)</f>
        <v>0</v>
      </c>
      <c r="Q23" s="136">
        <f>IF(AND('NSW Oct 2022'!P17&gt;0,'NSW Oct 2022'!P17&gt;0),IF($C$5*F23/'NSW Oct 2022'!AR17&lt;('NSW Oct 2022'!L17+'NSW Oct 2022'!M17+'NSW Oct 2022'!N17+'NSW Oct 2022'!O17),0,IF(($C$5*F23/'NSW Oct 2022'!AR17-'NSW Oct 2022'!L17+'NSW Oct 2022'!M17+'NSW Oct 2022'!N17+'NSW Oct 2022'!O17)&lt;=('NSW Oct 2022'!L17+'NSW Oct 2022'!M17+'NSW Oct 2022'!N17+'NSW Oct 2022'!O17+'NSW Oct 2022'!P17),(($C$5*F23/'NSW Oct 2022'!AR17-('NSW Oct 2022'!L17+'NSW Oct 2022'!M17+'NSW Oct 2022'!N17+'NSW Oct 2022'!O17))*'NSW Oct 2022'!AG17/100)*'NSW Oct 2022'!AR17,('NSW Oct 2022'!P17*'NSW Oct 2022'!AG17/100)*'NSW Oct 2022'!AR17)),0)</f>
        <v>0</v>
      </c>
      <c r="R23" s="136">
        <f>IF(AND('NSW Oct 2022'!P17&gt;0,'NSW Oct 2022'!O17&gt;0),IF(($C$5*F23/'NSW Oct 2022'!AR17&lt;SUM('NSW Oct 2022'!L17:P17)),(0),($C$5*F23/'NSW Oct 2022'!AR17-SUM('NSW Oct 2022'!L17:P17))*'NSW Oct 2022'!AB17/100)* 'NSW Oct 2022'!AR17,IF(AND('NSW Oct 2022'!O17&gt;0,'NSW Oct 2022'!P17=""),IF(($C$5*F23/'NSW Oct 2022'!AR17&lt; SUM('NSW Oct 2022'!L17:O17)),(0),($C$5*F23/'NSW Oct 2022'!AR17-SUM('NSW Oct 2022'!L17:O17))*'NSW Oct 2022'!AG17/100)* 'NSW Oct 2022'!AR17,IF(AND('NSW Oct 2022'!N17&gt;0,'NSW Oct 2022'!O17=""),IF(($C$5*F23/'NSW Oct 2022'!AR17&lt; SUM('NSW Oct 2022'!L17:N17)),(0),($C$5*F23/'NSW Oct 2022'!AR17-SUM('NSW Oct 2022'!L17:N17))*'NSW Oct 2022'!AF17/100)* 'NSW Oct 2022'!AR17,IF(AND('NSW Oct 2022'!M17&gt;0,'NSW Oct 2022'!N17=""),IF(($C$5*F23/'NSW Oct 2022'!AR17&lt;'NSW Oct 2022'!M17+'NSW Oct 2022'!L17),(0),(($C$5*F23/'NSW Oct 2022'!AR17-('NSW Oct 2022'!M17+'NSW Oct 2022'!L17))*'NSW Oct 2022'!AE17/100))*'NSW Oct 2022'!AR17,IF(AND('NSW Oct 2022'!L17&gt;0,'NSW Oct 2022'!M17=""&gt;0),IF(($C$5*F23/'NSW Oct 2022'!AR17&lt;'NSW Oct 2022'!L17),(0),($C$5*F23/'NSW Oct 2022'!AR17-'NSW Oct 2022'!L17)*'NSW Oct 2022'!AD17/100)*'NSW Oct 2022'!AR17,0)))))</f>
        <v>0</v>
      </c>
      <c r="S23" s="234">
        <f t="shared" si="4"/>
        <v>3214.545454545454</v>
      </c>
      <c r="T23" s="243">
        <f t="shared" si="5"/>
        <v>3533.6218181818176</v>
      </c>
      <c r="U23" s="132">
        <f t="shared" si="6"/>
        <v>3886.9839999999995</v>
      </c>
      <c r="V23" s="83">
        <f>'NSW Oct 2022'!AT17</f>
        <v>5</v>
      </c>
      <c r="W23" s="83">
        <f>'NSW Oct 2022'!AU17</f>
        <v>0</v>
      </c>
      <c r="X23" s="83">
        <f>'NSW Oct 2022'!AV17</f>
        <v>0</v>
      </c>
      <c r="Y23" s="83">
        <f>'NSW Oct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3356.9407272727267</v>
      </c>
      <c r="AC23" s="243">
        <f t="shared" si="1"/>
        <v>3356.9407272727267</v>
      </c>
      <c r="AD23" s="132">
        <f t="shared" si="2"/>
        <v>3692.6347999999998</v>
      </c>
      <c r="AE23" s="132">
        <f t="shared" si="2"/>
        <v>3692.6347999999998</v>
      </c>
      <c r="AF23" s="208">
        <f>'NSW Oct 2022'!BJ17</f>
        <v>0</v>
      </c>
      <c r="AG23" s="124">
        <f>'NSW Oct 2022'!BH17</f>
        <v>24</v>
      </c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24"/>
      <c r="B24" s="130" t="str">
        <f>'NSW Oct 2022'!F18</f>
        <v>Origin Energy</v>
      </c>
      <c r="C24" s="83" t="str">
        <f>'NSW Oct 2022'!G18</f>
        <v>Business Go Variable</v>
      </c>
      <c r="D24" s="136">
        <f>365*'NSW Oct 2022'!H18/100</f>
        <v>211.50090909090909</v>
      </c>
      <c r="E24" s="264">
        <f>IF('NSW Oct 2022'!AQ18=3,0.5,IF('NSW Oct 2022'!AQ18=2,0.33,0))</f>
        <v>0.5</v>
      </c>
      <c r="F24" s="264">
        <f t="shared" si="3"/>
        <v>0.5</v>
      </c>
      <c r="G24" s="136">
        <f>IF('NSW Oct 2022'!K18="",($C$5*E24/'NSW Oct 2022'!AQ18*'NSW Oct 2022'!W18/100)*'NSW Oct 2022'!AQ18,IF($C$5*E24/'NSW Oct 2022'!AQ18&gt;='NSW Oct 2022'!L18,('NSW Oct 2022'!L18*'NSW Oct 2022'!W18/100)*'NSW Oct 2022'!AQ18,($C$5*E24/'NSW Oct 2022'!AQ18*'NSW Oct 2022'!W18/100)*'NSW Oct 2022'!AQ18))</f>
        <v>1168.181818181818</v>
      </c>
      <c r="H24" s="136">
        <f>IF(AND('NSW Oct 2022'!L18&gt;0,'NSW Oct 2022'!M18&gt;0),IF($C$5*E24/'NSW Oct 2022'!AQ18&lt;'NSW Oct 2022'!L18,0,IF(($C$5*E24/'NSW Oct 2022'!AQ18-'NSW Oct 2022'!L18)&lt;=('NSW Oct 2022'!M18+'NSW Oct 2022'!L18),((($C$5*E24/'NSW Oct 2022'!AQ18-'NSW Oct 2022'!L18)*'NSW Oct 2022'!X18/100))*'NSW Oct 2022'!AQ18,((('NSW Oct 2022'!M18)*'NSW Oct 2022'!X18/100)*'NSW Oct 2022'!AQ18))),0)</f>
        <v>0</v>
      </c>
      <c r="I24" s="136">
        <f>IF(AND('NSW Oct 2022'!M18&gt;0,'NSW Oct 2022'!N18&gt;0),IF($C$5*E24/'NSW Oct 2022'!AQ18&lt;('NSW Oct 2022'!L18+'NSW Oct 2022'!M18),0,IF(($C$5*E24/'NSW Oct 2022'!AQ18-'NSW Oct 2022'!L18+'NSW Oct 2022'!M18)&lt;=('NSW Oct 2022'!L18+'NSW Oct 2022'!M18+'NSW Oct 2022'!N18),((($C$5*E24/'NSW Oct 2022'!AQ18-('NSW Oct 2022'!L18+'NSW Oct 2022'!M18))*'NSW Oct 2022'!Y18/100))*'NSW Oct 2022'!AQ18,('NSW Oct 2022'!N18*'NSW Oct 2022'!Y18/100)* 'NSW Oct 2022'!AQ18)),0)</f>
        <v>0</v>
      </c>
      <c r="J24" s="136">
        <f>IF(AND('NSW Oct 2022'!N18&gt;0,'NSW Oct 2022'!O18&gt;0),IF($C$5*E24/'NSW Oct 2022'!AQ18&lt;('NSW Oct 2022'!L18+'NSW Oct 2022'!M18+'NSW Oct 2022'!N18),0,IF(($C$5*E24/'NSW Oct 2022'!AQ18-'NSW Oct 2022'!L18+'NSW Oct 2022'!M18+'NSW Oct 2022'!N18)&lt;=('NSW Oct 2022'!L18+'NSW Oct 2022'!M18+'NSW Oct 2022'!N18+'NSW Oct 2022'!O18),(($C$5*E24/'NSW Oct 2022'!AQ18-('NSW Oct 2022'!L18+'NSW Oct 2022'!M18+'NSW Oct 2022'!N18))*'NSW Oct 2022'!Z18/100)*'NSW Oct 2022'!AQ18,('NSW Oct 2022'!O18*'NSW Oct 2022'!Z18/100)*'NSW Oct 2022'!AQ18)),0)</f>
        <v>0</v>
      </c>
      <c r="K24" s="136">
        <f>IF(AND('NSW Oct 2022'!O18&gt;0,'NSW Oct 2022'!P18&gt;0),IF($C$5*E24/'NSW Oct 2022'!AQ18&lt;('NSW Oct 2022'!L18+'NSW Oct 2022'!M18+'NSW Oct 2022'!N18+'NSW Oct 2022'!O18),0,IF(($C$5*E24/'NSW Oct 2022'!AQ18-'NSW Oct 2022'!L18+'NSW Oct 2022'!M18+'NSW Oct 2022'!N18+'NSW Oct 2022'!O18)&lt;=('NSW Oct 2022'!L18+'NSW Oct 2022'!M18+'NSW Oct 2022'!N18+'NSW Oct 2022'!O18+'NSW Oct 2022'!P18),(($C$5*E24/'NSW Oct 2022'!AQ18-('NSW Oct 2022'!L18+'NSW Oct 2022'!M18+'NSW Oct 2022'!N18+'NSW Oct 2022'!O18))*'NSW Oct 2022'!AA18/100)*'NSW Oct 2022'!AQ18,('NSW Oct 2022'!P18*'NSW Oct 2022'!AA18/100)*'NSW Oct 2022'!AQ18)),0)</f>
        <v>0</v>
      </c>
      <c r="L24" s="136">
        <f>IF(AND('NSW Oct 2022'!P18&gt;0,'NSW Oct 2022'!O18&gt;0),IF(($C$5*E24/'NSW Oct 2022'!AQ18&lt;SUM('NSW Oct 2022'!L18:P18)),(0),($C$5*E24/'NSW Oct 2022'!AQ18-SUM('NSW Oct 2022'!L18:P18))*'NSW Oct 2022'!AB18/100)* 'NSW Oct 2022'!AQ18,IF(AND('NSW Oct 2022'!O18&gt;0,'NSW Oct 2022'!P18=""),IF(($C$5*E24/'NSW Oct 2022'!AQ18&lt; SUM('NSW Oct 2022'!L18:O18)),(0),($C$5*E24/'NSW Oct 2022'!AQ18-SUM('NSW Oct 2022'!L18:O18))*'NSW Oct 2022'!AA18/100)* 'NSW Oct 2022'!AQ18,IF(AND('NSW Oct 2022'!N18&gt;0,'NSW Oct 2022'!O18=""),IF(($C$5*E24/'NSW Oct 2022'!AQ18&lt; SUM('NSW Oct 2022'!L18:N18)),(0),($C$5*E24/'NSW Oct 2022'!AQ18-SUM('NSW Oct 2022'!L18:N18))*'NSW Oct 2022'!Z18/100)* 'NSW Oct 2022'!AQ18,IF(AND('NSW Oct 2022'!M18&gt;0,'NSW Oct 2022'!N18=""),IF(($C$5*E24/'NSW Oct 2022'!AQ18&lt;'NSW Oct 2022'!M18+'NSW Oct 2022'!L18),(0),(($C$5*E24/'NSW Oct 2022'!AQ18-('NSW Oct 2022'!M18+'NSW Oct 2022'!L18))*'NSW Oct 2022'!Y18/100))*'NSW Oct 2022'!AQ18,IF(AND('NSW Oct 2022'!L18&gt;0,'NSW Oct 2022'!M18=""&gt;0),IF(($C$5*E24/'NSW Oct 2022'!AQ18&lt;'NSW Oct 2022'!L18),(0),($C$5*E24/'NSW Oct 2022'!AQ18-'NSW Oct 2022'!L18)*'NSW Oct 2022'!X18/100)*'NSW Oct 2022'!AQ18,0)))))</f>
        <v>0</v>
      </c>
      <c r="M24" s="136">
        <f>IF('NSW Oct 2022'!K18="",($C$5*F24/'NSW Oct 2022'!AR18*'NSW Oct 2022'!AC18/100)*'NSW Oct 2022'!AR18,IF($C$5*F24/'NSW Oct 2022'!AR18&gt;='NSW Oct 2022'!L18,('NSW Oct 2022'!L18*'NSW Oct 2022'!AC18/100)*'NSW Oct 2022'!AR18,($C$5*F24/'NSW Oct 2022'!AR18*'NSW Oct 2022'!AC18/100)*'NSW Oct 2022'!AR18))</f>
        <v>1168.181818181818</v>
      </c>
      <c r="N24" s="136">
        <f>IF(AND('NSW Oct 2022'!L18&gt;0,'NSW Oct 2022'!M18&gt;0),IF($C$5*F24/'NSW Oct 2022'!AR18&lt;'NSW Oct 2022'!L18,0,IF(($C$5*F24/'NSW Oct 2022'!AR18-'NSW Oct 2022'!L18)&lt;=('NSW Oct 2022'!M18+'NSW Oct 2022'!L18),((($C$5*F24/'NSW Oct 2022'!AR18-'NSW Oct 2022'!L18)*'NSW Oct 2022'!AD18/100))*'NSW Oct 2022'!AR18,((('NSW Oct 2022'!M18)*'NSW Oct 2022'!AD18/100)*'NSW Oct 2022'!AR18))),0)</f>
        <v>0</v>
      </c>
      <c r="O24" s="136">
        <f>IF(AND('NSW Oct 2022'!M18&gt;0,'NSW Oct 2022'!N18&gt;0),IF($C$5*F24/'NSW Oct 2022'!AR18&lt;('NSW Oct 2022'!L18+'NSW Oct 2022'!M18),0,IF(($C$5*F24/'NSW Oct 2022'!AR18-'NSW Oct 2022'!L18+'NSW Oct 2022'!M18)&lt;=('NSW Oct 2022'!L18+'NSW Oct 2022'!M18+'NSW Oct 2022'!N18),((($C$5*F24/'NSW Oct 2022'!AR18-('NSW Oct 2022'!L18+'NSW Oct 2022'!M18))*'NSW Oct 2022'!AE18/100))*'NSW Oct 2022'!AR18,('NSW Oct 2022'!N18*'NSW Oct 2022'!AE18/100)*'NSW Oct 2022'!AR18)),0)</f>
        <v>0</v>
      </c>
      <c r="P24" s="136">
        <f>IF(AND('NSW Oct 2022'!N18&gt;0,'NSW Oct 2022'!O18&gt;0),IF($C$5*F24/'NSW Oct 2022'!AR18&lt;('NSW Oct 2022'!L18+'NSW Oct 2022'!M18+'NSW Oct 2022'!N18),0,IF(($C$5*F24/'NSW Oct 2022'!AR18-'NSW Oct 2022'!L18+'NSW Oct 2022'!M18+'NSW Oct 2022'!N18)&lt;=('NSW Oct 2022'!L18+'NSW Oct 2022'!M18+'NSW Oct 2022'!N18+'NSW Oct 2022'!O18),(($C$5*F24/'NSW Oct 2022'!AR18-('NSW Oct 2022'!L18+'NSW Oct 2022'!M18+'NSW Oct 2022'!N18))*'NSW Oct 2022'!AF18/100)*'NSW Oct 2022'!AR18,('NSW Oct 2022'!O18*'NSW Oct 2022'!AF18/100)*'NSW Oct 2022'!AR18)),0)</f>
        <v>0</v>
      </c>
      <c r="Q24" s="136">
        <f>IF(AND('NSW Oct 2022'!P18&gt;0,'NSW Oct 2022'!P18&gt;0),IF($C$5*F24/'NSW Oct 2022'!AR18&lt;('NSW Oct 2022'!L18+'NSW Oct 2022'!M18+'NSW Oct 2022'!N18+'NSW Oct 2022'!O18),0,IF(($C$5*F24/'NSW Oct 2022'!AR18-'NSW Oct 2022'!L18+'NSW Oct 2022'!M18+'NSW Oct 2022'!N18+'NSW Oct 2022'!O18)&lt;=('NSW Oct 2022'!L18+'NSW Oct 2022'!M18+'NSW Oct 2022'!N18+'NSW Oct 2022'!O18+'NSW Oct 2022'!P18),(($C$5*F24/'NSW Oct 2022'!AR18-('NSW Oct 2022'!L18+'NSW Oct 2022'!M18+'NSW Oct 2022'!N18+'NSW Oct 2022'!O18))*'NSW Oct 2022'!AG18/100)*'NSW Oct 2022'!AR18,('NSW Oct 2022'!P18*'NSW Oct 2022'!AG18/100)*'NSW Oct 2022'!AR18)),0)</f>
        <v>0</v>
      </c>
      <c r="R24" s="136">
        <f>IF(AND('NSW Oct 2022'!P18&gt;0,'NSW Oct 2022'!O18&gt;0),IF(($C$5*F24/'NSW Oct 2022'!AR18&lt;SUM('NSW Oct 2022'!L18:P18)),(0),($C$5*F24/'NSW Oct 2022'!AR18-SUM('NSW Oct 2022'!L18:P18))*'NSW Oct 2022'!AB18/100)* 'NSW Oct 2022'!AR18,IF(AND('NSW Oct 2022'!O18&gt;0,'NSW Oct 2022'!P18=""),IF(($C$5*F24/'NSW Oct 2022'!AR18&lt; SUM('NSW Oct 2022'!L18:O18)),(0),($C$5*F24/'NSW Oct 2022'!AR18-SUM('NSW Oct 2022'!L18:O18))*'NSW Oct 2022'!AG18/100)* 'NSW Oct 2022'!AR18,IF(AND('NSW Oct 2022'!N18&gt;0,'NSW Oct 2022'!O18=""),IF(($C$5*F24/'NSW Oct 2022'!AR18&lt; SUM('NSW Oct 2022'!L18:N18)),(0),($C$5*F24/'NSW Oct 2022'!AR18-SUM('NSW Oct 2022'!L18:N18))*'NSW Oct 2022'!AF18/100)* 'NSW Oct 2022'!AR18,IF(AND('NSW Oct 2022'!M18&gt;0,'NSW Oct 2022'!N18=""),IF(($C$5*F24/'NSW Oct 2022'!AR18&lt;'NSW Oct 2022'!M18+'NSW Oct 2022'!L18),(0),(($C$5*F24/'NSW Oct 2022'!AR18-('NSW Oct 2022'!M18+'NSW Oct 2022'!L18))*'NSW Oct 2022'!AE18/100))*'NSW Oct 2022'!AR18,IF(AND('NSW Oct 2022'!L18&gt;0,'NSW Oct 2022'!M18=""&gt;0),IF(($C$5*F24/'NSW Oct 2022'!AR18&lt;'NSW Oct 2022'!L18),(0),($C$5*F24/'NSW Oct 2022'!AR18-'NSW Oct 2022'!L18)*'NSW Oct 2022'!AD18/100)*'NSW Oct 2022'!AR18,0)))))</f>
        <v>0</v>
      </c>
      <c r="S24" s="234">
        <f t="shared" si="4"/>
        <v>2336.363636363636</v>
      </c>
      <c r="T24" s="243">
        <f t="shared" si="5"/>
        <v>2547.8645454545449</v>
      </c>
      <c r="U24" s="132">
        <f t="shared" si="6"/>
        <v>2802.6509999999994</v>
      </c>
      <c r="V24" s="83">
        <f>'NSW Oct 2022'!AT18</f>
        <v>0</v>
      </c>
      <c r="W24" s="83">
        <f>'NSW Oct 2022'!AU18</f>
        <v>0</v>
      </c>
      <c r="X24" s="83">
        <f>'NSW Oct 2022'!AV18</f>
        <v>0</v>
      </c>
      <c r="Y24" s="83">
        <f>'NSW Oct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2547.8645454545449</v>
      </c>
      <c r="AC24" s="243">
        <f t="shared" si="1"/>
        <v>2547.8645454545449</v>
      </c>
      <c r="AD24" s="132">
        <f t="shared" si="2"/>
        <v>2802.6509999999994</v>
      </c>
      <c r="AE24" s="132">
        <f t="shared" si="2"/>
        <v>2802.6509999999994</v>
      </c>
      <c r="AF24" s="208">
        <f>'NSW Oct 2022'!BJ18</f>
        <v>0</v>
      </c>
      <c r="AG24" s="124">
        <f>'NSW Oct 2022'!BH18</f>
        <v>12</v>
      </c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24"/>
      <c r="B25" s="130" t="str">
        <f>'NSW Oct 2022'!F19</f>
        <v>AGL</v>
      </c>
      <c r="C25" s="83" t="str">
        <f>'NSW Oct 2022'!G19</f>
        <v>Business Value Saver</v>
      </c>
      <c r="D25" s="136">
        <f>365*'NSW Oct 2022'!H19/100</f>
        <v>225.37090909090909</v>
      </c>
      <c r="E25" s="264">
        <f>IF('NSW Oct 2022'!AQ19=3,0.5,IF('NSW Oct 2022'!AQ19=2,0.33,0))</f>
        <v>0.5</v>
      </c>
      <c r="F25" s="264">
        <f t="shared" si="3"/>
        <v>0.5</v>
      </c>
      <c r="G25" s="136">
        <f>IF('NSW Oct 2022'!K19="",($C$5*E25/'NSW Oct 2022'!AQ19*'NSW Oct 2022'!W19/100)*'NSW Oct 2022'!AQ19,IF($C$5*E25/'NSW Oct 2022'!AQ19&gt;='NSW Oct 2022'!L19,('NSW Oct 2022'!L19*'NSW Oct 2022'!W19/100)*'NSW Oct 2022'!AQ19,($C$5*E25/'NSW Oct 2022'!AQ19*'NSW Oct 2022'!W19/100)*'NSW Oct 2022'!AQ19))</f>
        <v>197.18181818181819</v>
      </c>
      <c r="H25" s="136">
        <f>IF(AND('NSW Oct 2022'!L19&gt;0,'NSW Oct 2022'!M19&gt;0),IF($C$5*E25/'NSW Oct 2022'!AQ19&lt;'NSW Oct 2022'!L19,0,IF(($C$5*E25/'NSW Oct 2022'!AQ19-'NSW Oct 2022'!L19)&lt;=('NSW Oct 2022'!M19+'NSW Oct 2022'!L19),((($C$5*E25/'NSW Oct 2022'!AQ19-'NSW Oct 2022'!L19)*'NSW Oct 2022'!X19/100))*'NSW Oct 2022'!AQ19,((('NSW Oct 2022'!M19)*'NSW Oct 2022'!X19/100)*'NSW Oct 2022'!AQ19))),0)</f>
        <v>782.72727272727275</v>
      </c>
      <c r="I25" s="136">
        <f>IF(AND('NSW Oct 2022'!M19&gt;0,'NSW Oct 2022'!N19&gt;0),IF($C$5*E25/'NSW Oct 2022'!AQ19&lt;('NSW Oct 2022'!L19+'NSW Oct 2022'!M19),0,IF(($C$5*E25/'NSW Oct 2022'!AQ19-'NSW Oct 2022'!L19+'NSW Oct 2022'!M19)&lt;=('NSW Oct 2022'!L19+'NSW Oct 2022'!M19+'NSW Oct 2022'!N19),((($C$5*E25/'NSW Oct 2022'!AQ19-('NSW Oct 2022'!L19+'NSW Oct 2022'!M19))*'NSW Oct 2022'!Y19/100))*'NSW Oct 2022'!AQ19,('NSW Oct 2022'!N19*'NSW Oct 2022'!Y19/100)* 'NSW Oct 2022'!AQ19)),0)</f>
        <v>0</v>
      </c>
      <c r="J25" s="136">
        <f>IF(AND('NSW Oct 2022'!N19&gt;0,'NSW Oct 2022'!O19&gt;0),IF($C$5*E25/'NSW Oct 2022'!AQ19&lt;('NSW Oct 2022'!L19+'NSW Oct 2022'!M19+'NSW Oct 2022'!N19),0,IF(($C$5*E25/'NSW Oct 2022'!AQ19-'NSW Oct 2022'!L19+'NSW Oct 2022'!M19+'NSW Oct 2022'!N19)&lt;=('NSW Oct 2022'!L19+'NSW Oct 2022'!M19+'NSW Oct 2022'!N19+'NSW Oct 2022'!O19),(($C$5*E25/'NSW Oct 2022'!AQ19-('NSW Oct 2022'!L19+'NSW Oct 2022'!M19+'NSW Oct 2022'!N19))*'NSW Oct 2022'!Z19/100)*'NSW Oct 2022'!AQ19,('NSW Oct 2022'!O19*'NSW Oct 2022'!Z19/100)*'NSW Oct 2022'!AQ19)),0)</f>
        <v>0</v>
      </c>
      <c r="K25" s="136">
        <f>IF(AND('NSW Oct 2022'!O19&gt;0,'NSW Oct 2022'!P19&gt;0),IF($C$5*E25/'NSW Oct 2022'!AQ19&lt;('NSW Oct 2022'!L19+'NSW Oct 2022'!M19+'NSW Oct 2022'!N19+'NSW Oct 2022'!O19),0,IF(($C$5*E25/'NSW Oct 2022'!AQ19-'NSW Oct 2022'!L19+'NSW Oct 2022'!M19+'NSW Oct 2022'!N19+'NSW Oct 2022'!O19)&lt;=('NSW Oct 2022'!L19+'NSW Oct 2022'!M19+'NSW Oct 2022'!N19+'NSW Oct 2022'!O19+'NSW Oct 2022'!P19),(($C$5*E25/'NSW Oct 2022'!AQ19-('NSW Oct 2022'!L19+'NSW Oct 2022'!M19+'NSW Oct 2022'!N19+'NSW Oct 2022'!O19))*'NSW Oct 2022'!AA19/100)*'NSW Oct 2022'!AQ19,('NSW Oct 2022'!P19*'NSW Oct 2022'!AA19/100)*'NSW Oct 2022'!AQ19)),0)</f>
        <v>0</v>
      </c>
      <c r="L25" s="136">
        <f>IF(AND('NSW Oct 2022'!P19&gt;0,'NSW Oct 2022'!O19&gt;0),IF(($C$5*E25/'NSW Oct 2022'!AQ19&lt;SUM('NSW Oct 2022'!L19:P19)),(0),($C$5*E25/'NSW Oct 2022'!AQ19-SUM('NSW Oct 2022'!L19:P19))*'NSW Oct 2022'!AB19/100)* 'NSW Oct 2022'!AQ19,IF(AND('NSW Oct 2022'!O19&gt;0,'NSW Oct 2022'!P19=""),IF(($C$5*E25/'NSW Oct 2022'!AQ19&lt; SUM('NSW Oct 2022'!L19:O19)),(0),($C$5*E25/'NSW Oct 2022'!AQ19-SUM('NSW Oct 2022'!L19:O19))*'NSW Oct 2022'!AA19/100)* 'NSW Oct 2022'!AQ19,IF(AND('NSW Oct 2022'!N19&gt;0,'NSW Oct 2022'!O19=""),IF(($C$5*E25/'NSW Oct 2022'!AQ19&lt; SUM('NSW Oct 2022'!L19:N19)),(0),($C$5*E25/'NSW Oct 2022'!AQ19-SUM('NSW Oct 2022'!L19:N19))*'NSW Oct 2022'!Z19/100)* 'NSW Oct 2022'!AQ19,IF(AND('NSW Oct 2022'!M19&gt;0,'NSW Oct 2022'!N19=""),IF(($C$5*E25/'NSW Oct 2022'!AQ19&lt;'NSW Oct 2022'!M19+'NSW Oct 2022'!L19),(0),(($C$5*E25/'NSW Oct 2022'!AQ19-('NSW Oct 2022'!M19+'NSW Oct 2022'!L19))*'NSW Oct 2022'!Y19/100))*'NSW Oct 2022'!AQ19,IF(AND('NSW Oct 2022'!L19&gt;0,'NSW Oct 2022'!M19=""&gt;0),IF(($C$5*E25/'NSW Oct 2022'!AQ19&lt;'NSW Oct 2022'!L19),(0),($C$5*E25/'NSW Oct 2022'!AQ19-'NSW Oct 2022'!L19)*'NSW Oct 2022'!X19/100)*'NSW Oct 2022'!AQ19,0)))))</f>
        <v>0</v>
      </c>
      <c r="M25" s="136">
        <f>IF('NSW Oct 2022'!K19="",($C$5*F25/'NSW Oct 2022'!AR19*'NSW Oct 2022'!AC19/100)*'NSW Oct 2022'!AR19,IF($C$5*F25/'NSW Oct 2022'!AR19&gt;='NSW Oct 2022'!L19,('NSW Oct 2022'!L19*'NSW Oct 2022'!AC19/100)*'NSW Oct 2022'!AR19,($C$5*F25/'NSW Oct 2022'!AR19*'NSW Oct 2022'!AC19/100)*'NSW Oct 2022'!AR19))</f>
        <v>197.18181818181819</v>
      </c>
      <c r="N25" s="136">
        <f>IF(AND('NSW Oct 2022'!L19&gt;0,'NSW Oct 2022'!M19&gt;0),IF($C$5*F25/'NSW Oct 2022'!AR19&lt;'NSW Oct 2022'!L19,0,IF(($C$5*F25/'NSW Oct 2022'!AR19-'NSW Oct 2022'!L19)&lt;=('NSW Oct 2022'!M19+'NSW Oct 2022'!L19),((($C$5*F25/'NSW Oct 2022'!AR19-'NSW Oct 2022'!L19)*'NSW Oct 2022'!AD19/100))*'NSW Oct 2022'!AR19,((('NSW Oct 2022'!M19)*'NSW Oct 2022'!AD19/100)*'NSW Oct 2022'!AR19))),0)</f>
        <v>782.72727272727275</v>
      </c>
      <c r="O25" s="136">
        <f>IF(AND('NSW Oct 2022'!M19&gt;0,'NSW Oct 2022'!N19&gt;0),IF($C$5*F25/'NSW Oct 2022'!AR19&lt;('NSW Oct 2022'!L19+'NSW Oct 2022'!M19),0,IF(($C$5*F25/'NSW Oct 2022'!AR19-'NSW Oct 2022'!L19+'NSW Oct 2022'!M19)&lt;=('NSW Oct 2022'!L19+'NSW Oct 2022'!M19+'NSW Oct 2022'!N19),((($C$5*F25/'NSW Oct 2022'!AR19-('NSW Oct 2022'!L19+'NSW Oct 2022'!M19))*'NSW Oct 2022'!AE19/100))*'NSW Oct 2022'!AR19,('NSW Oct 2022'!N19*'NSW Oct 2022'!AE19/100)*'NSW Oct 2022'!AR19)),0)</f>
        <v>0</v>
      </c>
      <c r="P25" s="136">
        <f>IF(AND('NSW Oct 2022'!N19&gt;0,'NSW Oct 2022'!O19&gt;0),IF($C$5*F25/'NSW Oct 2022'!AR19&lt;('NSW Oct 2022'!L19+'NSW Oct 2022'!M19+'NSW Oct 2022'!N19),0,IF(($C$5*F25/'NSW Oct 2022'!AR19-'NSW Oct 2022'!L19+'NSW Oct 2022'!M19+'NSW Oct 2022'!N19)&lt;=('NSW Oct 2022'!L19+'NSW Oct 2022'!M19+'NSW Oct 2022'!N19+'NSW Oct 2022'!O19),(($C$5*F25/'NSW Oct 2022'!AR19-('NSW Oct 2022'!L19+'NSW Oct 2022'!M19+'NSW Oct 2022'!N19))*'NSW Oct 2022'!AF19/100)*'NSW Oct 2022'!AR19,('NSW Oct 2022'!O19*'NSW Oct 2022'!AF19/100)*'NSW Oct 2022'!AR19)),0)</f>
        <v>0</v>
      </c>
      <c r="Q25" s="136">
        <f>IF(AND('NSW Oct 2022'!P19&gt;0,'NSW Oct 2022'!P19&gt;0),IF($C$5*F25/'NSW Oct 2022'!AR19&lt;('NSW Oct 2022'!L19+'NSW Oct 2022'!M19+'NSW Oct 2022'!N19+'NSW Oct 2022'!O19),0,IF(($C$5*F25/'NSW Oct 2022'!AR19-'NSW Oct 2022'!L19+'NSW Oct 2022'!M19+'NSW Oct 2022'!N19+'NSW Oct 2022'!O19)&lt;=('NSW Oct 2022'!L19+'NSW Oct 2022'!M19+'NSW Oct 2022'!N19+'NSW Oct 2022'!O19+'NSW Oct 2022'!P19),(($C$5*F25/'NSW Oct 2022'!AR19-('NSW Oct 2022'!L19+'NSW Oct 2022'!M19+'NSW Oct 2022'!N19+'NSW Oct 2022'!O19))*'NSW Oct 2022'!AG19/100)*'NSW Oct 2022'!AR19,('NSW Oct 2022'!P19*'NSW Oct 2022'!AG19/100)*'NSW Oct 2022'!AR19)),0)</f>
        <v>0</v>
      </c>
      <c r="R25" s="136">
        <f>IF(AND('NSW Oct 2022'!P19&gt;0,'NSW Oct 2022'!O19&gt;0),IF(($C$5*F25/'NSW Oct 2022'!AR19&lt;SUM('NSW Oct 2022'!L19:P19)),(0),($C$5*F25/'NSW Oct 2022'!AR19-SUM('NSW Oct 2022'!L19:P19))*'NSW Oct 2022'!AB19/100)* 'NSW Oct 2022'!AR19,IF(AND('NSW Oct 2022'!O19&gt;0,'NSW Oct 2022'!P19=""),IF(($C$5*F25/'NSW Oct 2022'!AR19&lt; SUM('NSW Oct 2022'!L19:O19)),(0),($C$5*F25/'NSW Oct 2022'!AR19-SUM('NSW Oct 2022'!L19:O19))*'NSW Oct 2022'!AG19/100)* 'NSW Oct 2022'!AR19,IF(AND('NSW Oct 2022'!N19&gt;0,'NSW Oct 2022'!O19=""),IF(($C$5*F25/'NSW Oct 2022'!AR19&lt; SUM('NSW Oct 2022'!L19:N19)),(0),($C$5*F25/'NSW Oct 2022'!AR19-SUM('NSW Oct 2022'!L19:N19))*'NSW Oct 2022'!AF19/100)* 'NSW Oct 2022'!AR19,IF(AND('NSW Oct 2022'!M19&gt;0,'NSW Oct 2022'!N19=""),IF(($C$5*F25/'NSW Oct 2022'!AR19&lt;'NSW Oct 2022'!M19+'NSW Oct 2022'!L19),(0),(($C$5*F25/'NSW Oct 2022'!AR19-('NSW Oct 2022'!M19+'NSW Oct 2022'!L19))*'NSW Oct 2022'!AE19/100))*'NSW Oct 2022'!AR19,IF(AND('NSW Oct 2022'!L19&gt;0,'NSW Oct 2022'!M19=""&gt;0),IF(($C$5*F25/'NSW Oct 2022'!AR19&lt;'NSW Oct 2022'!L19),(0),($C$5*F25/'NSW Oct 2022'!AR19-'NSW Oct 2022'!L19)*'NSW Oct 2022'!AD19/100)*'NSW Oct 2022'!AR19,0)))))</f>
        <v>0</v>
      </c>
      <c r="S25" s="234">
        <f t="shared" si="4"/>
        <v>1959.818181818182</v>
      </c>
      <c r="T25" s="243">
        <f t="shared" si="5"/>
        <v>2185.1890909090912</v>
      </c>
      <c r="U25" s="132">
        <f t="shared" si="6"/>
        <v>2403.7080000000005</v>
      </c>
      <c r="V25" s="83">
        <f>'NSW Oct 2022'!AT19</f>
        <v>0</v>
      </c>
      <c r="W25" s="83">
        <f>'NSW Oct 2022'!AU19</f>
        <v>0</v>
      </c>
      <c r="X25" s="83">
        <f>'NSW Oct 2022'!AV19</f>
        <v>0</v>
      </c>
      <c r="Y25" s="83">
        <f>'NSW Oct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2185.1890909090912</v>
      </c>
      <c r="AC25" s="243">
        <f t="shared" si="1"/>
        <v>2185.1890909090912</v>
      </c>
      <c r="AD25" s="132">
        <f t="shared" si="2"/>
        <v>2403.7080000000005</v>
      </c>
      <c r="AE25" s="132">
        <f t="shared" si="2"/>
        <v>2403.7080000000005</v>
      </c>
      <c r="AF25" s="208">
        <f>'NSW Oct 2022'!BJ19</f>
        <v>0</v>
      </c>
      <c r="AG25" s="124">
        <f>'NSW Oct 2022'!BH19</f>
        <v>12</v>
      </c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25"/>
      <c r="B26" s="150" t="str">
        <f>'NSW Oct 2022'!F20</f>
        <v>Red Energy</v>
      </c>
      <c r="C26" s="154" t="str">
        <f>'NSW Oct 2022'!G20</f>
        <v xml:space="preserve">Business Saver </v>
      </c>
      <c r="D26" s="155">
        <f>365*'NSW Oct 2022'!H20/100</f>
        <v>317.11863636363631</v>
      </c>
      <c r="E26" s="265">
        <f>IF('NSW Oct 2022'!AQ20=3,0.5,IF('NSW Oct 2022'!AQ20=2,0.33,0))</f>
        <v>0.5</v>
      </c>
      <c r="F26" s="265">
        <f t="shared" si="3"/>
        <v>0.5</v>
      </c>
      <c r="G26" s="155">
        <f>IF('NSW Oct 2022'!K20="",($C$5*E26/'NSW Oct 2022'!AQ20*'NSW Oct 2022'!W20/100)*'NSW Oct 2022'!AQ20,IF($C$5*E26/'NSW Oct 2022'!AQ20&gt;='NSW Oct 2022'!L20,('NSW Oct 2022'!L20*'NSW Oct 2022'!W20/100)*'NSW Oct 2022'!AQ20,($C$5*E26/'NSW Oct 2022'!AQ20*'NSW Oct 2022'!W20/100)*'NSW Oct 2022'!AQ20))</f>
        <v>117.47127272727272</v>
      </c>
      <c r="H26" s="155">
        <f>IF(AND('NSW Oct 2022'!L20&gt;0,'NSW Oct 2022'!M20&gt;0),IF($C$5*E26/'NSW Oct 2022'!AQ20&lt;'NSW Oct 2022'!L20,0,IF(($C$5*E26/'NSW Oct 2022'!AQ20-'NSW Oct 2022'!L20)&lt;=('NSW Oct 2022'!M20+'NSW Oct 2022'!L20),((($C$5*E26/'NSW Oct 2022'!AQ20-'NSW Oct 2022'!L20)*'NSW Oct 2022'!X20/100))*'NSW Oct 2022'!AQ20,((('NSW Oct 2022'!M20)*'NSW Oct 2022'!X20/100)*'NSW Oct 2022'!AQ20))),0)</f>
        <v>91.7410909090909</v>
      </c>
      <c r="I26" s="155">
        <f>IF(AND('NSW Oct 2022'!M20&gt;0,'NSW Oct 2022'!N20&gt;0),IF($C$5*E26/'NSW Oct 2022'!AQ20&lt;('NSW Oct 2022'!L20+'NSW Oct 2022'!M20),0,IF(($C$5*E26/'NSW Oct 2022'!AQ20-'NSW Oct 2022'!L20+'NSW Oct 2022'!M20)&lt;=('NSW Oct 2022'!L20+'NSW Oct 2022'!M20+'NSW Oct 2022'!N20),((($C$5*E26/'NSW Oct 2022'!AQ20-('NSW Oct 2022'!L20+'NSW Oct 2022'!M20))*'NSW Oct 2022'!Y20/100))*'NSW Oct 2022'!AQ20,('NSW Oct 2022'!N20*'NSW Oct 2022'!Y20/100)* 'NSW Oct 2022'!AQ20)),0)</f>
        <v>0</v>
      </c>
      <c r="J26" s="155">
        <f>IF(AND('NSW Oct 2022'!N20&gt;0,'NSW Oct 2022'!O20&gt;0),IF($C$5*E26/'NSW Oct 2022'!AQ20&lt;('NSW Oct 2022'!L20+'NSW Oct 2022'!M20+'NSW Oct 2022'!N20),0,IF(($C$5*E26/'NSW Oct 2022'!AQ20-'NSW Oct 2022'!L20+'NSW Oct 2022'!M20+'NSW Oct 2022'!N20)&lt;=('NSW Oct 2022'!L20+'NSW Oct 2022'!M20+'NSW Oct 2022'!N20+'NSW Oct 2022'!O20),(($C$5*E26/'NSW Oct 2022'!AQ20-('NSW Oct 2022'!L20+'NSW Oct 2022'!M20+'NSW Oct 2022'!N20))*'NSW Oct 2022'!Z20/100)*'NSW Oct 2022'!AQ20,('NSW Oct 2022'!O20*'NSW Oct 2022'!Z20/100)*'NSW Oct 2022'!AQ20)),0)</f>
        <v>0</v>
      </c>
      <c r="K26" s="155">
        <f>IF(AND('NSW Oct 2022'!O20&gt;0,'NSW Oct 2022'!P20&gt;0),IF($C$5*E26/'NSW Oct 2022'!AQ20&lt;('NSW Oct 2022'!L20+'NSW Oct 2022'!M20+'NSW Oct 2022'!N20+'NSW Oct 2022'!O20),0,IF(($C$5*E26/'NSW Oct 2022'!AQ20-'NSW Oct 2022'!L20+'NSW Oct 2022'!M20+'NSW Oct 2022'!N20+'NSW Oct 2022'!O20)&lt;=('NSW Oct 2022'!L20+'NSW Oct 2022'!M20+'NSW Oct 2022'!N20+'NSW Oct 2022'!O20+'NSW Oct 2022'!P20),(($C$5*E26/'NSW Oct 2022'!AQ20-('NSW Oct 2022'!L20+'NSW Oct 2022'!M20+'NSW Oct 2022'!N20+'NSW Oct 2022'!O20))*'NSW Oct 2022'!AA20/100)*'NSW Oct 2022'!AQ20,('NSW Oct 2022'!P20*'NSW Oct 2022'!AA20/100)*'NSW Oct 2022'!AQ20)),0)</f>
        <v>0</v>
      </c>
      <c r="L26" s="155">
        <f>IF(AND('NSW Oct 2022'!P20&gt;0,'NSW Oct 2022'!O20&gt;0),IF(($C$5*E26/'NSW Oct 2022'!AQ20&lt;SUM('NSW Oct 2022'!L20:P20)),(0),($C$5*E26/'NSW Oct 2022'!AQ20-SUM('NSW Oct 2022'!L20:P20))*'NSW Oct 2022'!AB20/100)* 'NSW Oct 2022'!AQ20,IF(AND('NSW Oct 2022'!O20&gt;0,'NSW Oct 2022'!P20=""),IF(($C$5*E26/'NSW Oct 2022'!AQ20&lt; SUM('NSW Oct 2022'!L20:O20)),(0),($C$5*E26/'NSW Oct 2022'!AQ20-SUM('NSW Oct 2022'!L20:O20))*'NSW Oct 2022'!AA20/100)* 'NSW Oct 2022'!AQ20,IF(AND('NSW Oct 2022'!N20&gt;0,'NSW Oct 2022'!O20=""),IF(($C$5*E26/'NSW Oct 2022'!AQ20&lt; SUM('NSW Oct 2022'!L20:N20)),(0),($C$5*E26/'NSW Oct 2022'!AQ20-SUM('NSW Oct 2022'!L20:N20))*'NSW Oct 2022'!Z20/100)* 'NSW Oct 2022'!AQ20,IF(AND('NSW Oct 2022'!M20&gt;0,'NSW Oct 2022'!N20=""),IF(($C$5*E26/'NSW Oct 2022'!AQ20&lt;'NSW Oct 2022'!M20+'NSW Oct 2022'!L20),(0),(($C$5*E26/'NSW Oct 2022'!AQ20-('NSW Oct 2022'!M20+'NSW Oct 2022'!L20))*'NSW Oct 2022'!Y20/100))*'NSW Oct 2022'!AQ20,IF(AND('NSW Oct 2022'!L20&gt;0,'NSW Oct 2022'!M20=""&gt;0),IF(($C$5*E26/'NSW Oct 2022'!AQ20&lt;'NSW Oct 2022'!L20),(0),($C$5*E26/'NSW Oct 2022'!AQ20-'NSW Oct 2022'!L20)*'NSW Oct 2022'!X20/100)*'NSW Oct 2022'!AQ20,0)))))</f>
        <v>897.29454545454553</v>
      </c>
      <c r="M26" s="155">
        <f>IF('NSW Oct 2022'!K20="",($C$5*F26/'NSW Oct 2022'!AR20*'NSW Oct 2022'!AC20/100)*'NSW Oct 2022'!AR20,IF($C$5*F26/'NSW Oct 2022'!AR20&gt;='NSW Oct 2022'!L20,('NSW Oct 2022'!L20*'NSW Oct 2022'!AC20/100)*'NSW Oct 2022'!AR20,($C$5*F26/'NSW Oct 2022'!AR20*'NSW Oct 2022'!AC20/100)*'NSW Oct 2022'!AR20))</f>
        <v>117.47127272727272</v>
      </c>
      <c r="N26" s="155">
        <f>IF(AND('NSW Oct 2022'!L20&gt;0,'NSW Oct 2022'!M20&gt;0),IF($C$5*F26/'NSW Oct 2022'!AR20&lt;'NSW Oct 2022'!L20,0,IF(($C$5*F26/'NSW Oct 2022'!AR20-'NSW Oct 2022'!L20)&lt;=('NSW Oct 2022'!M20+'NSW Oct 2022'!L20),((($C$5*F26/'NSW Oct 2022'!AR20-'NSW Oct 2022'!L20)*'NSW Oct 2022'!AD20/100))*'NSW Oct 2022'!AR20,((('NSW Oct 2022'!M20)*'NSW Oct 2022'!AD20/100)*'NSW Oct 2022'!AR20))),0)</f>
        <v>91.7410909090909</v>
      </c>
      <c r="O26" s="155">
        <f>IF(AND('NSW Oct 2022'!M20&gt;0,'NSW Oct 2022'!N20&gt;0),IF($C$5*F26/'NSW Oct 2022'!AR20&lt;('NSW Oct 2022'!L20+'NSW Oct 2022'!M20),0,IF(($C$5*F26/'NSW Oct 2022'!AR20-'NSW Oct 2022'!L20+'NSW Oct 2022'!M20)&lt;=('NSW Oct 2022'!L20+'NSW Oct 2022'!M20+'NSW Oct 2022'!N20),((($C$5*F26/'NSW Oct 2022'!AR20-('NSW Oct 2022'!L20+'NSW Oct 2022'!M20))*'NSW Oct 2022'!AE20/100))*'NSW Oct 2022'!AR20,('NSW Oct 2022'!N20*'NSW Oct 2022'!AE20/100)*'NSW Oct 2022'!AR20)),0)</f>
        <v>0</v>
      </c>
      <c r="P26" s="155">
        <f>IF(AND('NSW Oct 2022'!N20&gt;0,'NSW Oct 2022'!O20&gt;0),IF($C$5*F26/'NSW Oct 2022'!AR20&lt;('NSW Oct 2022'!L20+'NSW Oct 2022'!M20+'NSW Oct 2022'!N20),0,IF(($C$5*F26/'NSW Oct 2022'!AR20-'NSW Oct 2022'!L20+'NSW Oct 2022'!M20+'NSW Oct 2022'!N20)&lt;=('NSW Oct 2022'!L20+'NSW Oct 2022'!M20+'NSW Oct 2022'!N20+'NSW Oct 2022'!O20),(($C$5*F26/'NSW Oct 2022'!AR20-('NSW Oct 2022'!L20+'NSW Oct 2022'!M20+'NSW Oct 2022'!N20))*'NSW Oct 2022'!AF20/100)*'NSW Oct 2022'!AR20,('NSW Oct 2022'!O20*'NSW Oct 2022'!AF20/100)*'NSW Oct 2022'!AR20)),0)</f>
        <v>0</v>
      </c>
      <c r="Q26" s="155">
        <f>IF(AND('NSW Oct 2022'!P20&gt;0,'NSW Oct 2022'!P20&gt;0),IF($C$5*F26/'NSW Oct 2022'!AR20&lt;('NSW Oct 2022'!L20+'NSW Oct 2022'!M20+'NSW Oct 2022'!N20+'NSW Oct 2022'!O20),0,IF(($C$5*F26/'NSW Oct 2022'!AR20-'NSW Oct 2022'!L20+'NSW Oct 2022'!M20+'NSW Oct 2022'!N20+'NSW Oct 2022'!O20)&lt;=('NSW Oct 2022'!L20+'NSW Oct 2022'!M20+'NSW Oct 2022'!N20+'NSW Oct 2022'!O20+'NSW Oct 2022'!P20),(($C$5*F26/'NSW Oct 2022'!AR20-('NSW Oct 2022'!L20+'NSW Oct 2022'!M20+'NSW Oct 2022'!N20+'NSW Oct 2022'!O20))*'NSW Oct 2022'!AG20/100)*'NSW Oct 2022'!AR20,('NSW Oct 2022'!P20*'NSW Oct 2022'!AG20/100)*'NSW Oct 2022'!AR20)),0)</f>
        <v>0</v>
      </c>
      <c r="R26" s="155">
        <f>IF(AND('NSW Oct 2022'!P20&gt;0,'NSW Oct 2022'!O20&gt;0),IF(($C$5*F26/'NSW Oct 2022'!AR20&lt;SUM('NSW Oct 2022'!L20:P20)),(0),($C$5*F26/'NSW Oct 2022'!AR20-SUM('NSW Oct 2022'!L20:P20))*'NSW Oct 2022'!AB20/100)* 'NSW Oct 2022'!AR20,IF(AND('NSW Oct 2022'!O20&gt;0,'NSW Oct 2022'!P20=""),IF(($C$5*F26/'NSW Oct 2022'!AR20&lt; SUM('NSW Oct 2022'!L20:O20)),(0),($C$5*F26/'NSW Oct 2022'!AR20-SUM('NSW Oct 2022'!L20:O20))*'NSW Oct 2022'!AG20/100)* 'NSW Oct 2022'!AR20,IF(AND('NSW Oct 2022'!N20&gt;0,'NSW Oct 2022'!O20=""),IF(($C$5*F26/'NSW Oct 2022'!AR20&lt; SUM('NSW Oct 2022'!L20:N20)),(0),($C$5*F26/'NSW Oct 2022'!AR20-SUM('NSW Oct 2022'!L20:N20))*'NSW Oct 2022'!AF20/100)* 'NSW Oct 2022'!AR20,IF(AND('NSW Oct 2022'!M20&gt;0,'NSW Oct 2022'!N20=""),IF(($C$5*F26/'NSW Oct 2022'!AR20&lt;'NSW Oct 2022'!M20+'NSW Oct 2022'!L20),(0),(($C$5*F26/'NSW Oct 2022'!AR20-('NSW Oct 2022'!M20+'NSW Oct 2022'!L20))*'NSW Oct 2022'!AE20/100))*'NSW Oct 2022'!AR20,IF(AND('NSW Oct 2022'!L20&gt;0,'NSW Oct 2022'!M20=""&gt;0),IF(($C$5*F26/'NSW Oct 2022'!AR20&lt;'NSW Oct 2022'!L20),(0),($C$5*F26/'NSW Oct 2022'!AR20-'NSW Oct 2022'!L20)*'NSW Oct 2022'!AD20/100)*'NSW Oct 2022'!AR20,0)))))</f>
        <v>897.29454545454553</v>
      </c>
      <c r="S26" s="273">
        <f>SUM(G26:R26)</f>
        <v>2213.0138181818184</v>
      </c>
      <c r="T26" s="268">
        <f t="shared" si="5"/>
        <v>2530.1324545454545</v>
      </c>
      <c r="U26" s="151">
        <f t="shared" si="6"/>
        <v>2783.1457</v>
      </c>
      <c r="V26" s="154">
        <f>'NSW Oct 2022'!AT20</f>
        <v>0</v>
      </c>
      <c r="W26" s="154">
        <f>'NSW Oct 2022'!AU20</f>
        <v>0</v>
      </c>
      <c r="X26" s="154">
        <f>'NSW Oct 2022'!AV20</f>
        <v>0</v>
      </c>
      <c r="Y26" s="154">
        <f>'NSW Oct 2022'!AW20</f>
        <v>0</v>
      </c>
      <c r="Z26" s="268" t="str">
        <f t="shared" si="7"/>
        <v>No discount</v>
      </c>
      <c r="AA26" s="268" t="str">
        <f t="shared" si="8"/>
        <v>Inclusive</v>
      </c>
      <c r="AB26" s="268">
        <f t="shared" si="0"/>
        <v>2530.1324545454545</v>
      </c>
      <c r="AC26" s="268">
        <f t="shared" si="1"/>
        <v>2530.1324545454545</v>
      </c>
      <c r="AD26" s="151">
        <f t="shared" si="2"/>
        <v>2783.1457</v>
      </c>
      <c r="AE26" s="151">
        <f t="shared" si="2"/>
        <v>2783.1457</v>
      </c>
      <c r="AF26" s="211">
        <f>'NSW Oct 2022'!BJ20</f>
        <v>0</v>
      </c>
      <c r="AG26" s="386">
        <f>'NSW Oct 2022'!BH20</f>
        <v>0</v>
      </c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17" t="str">
        <f>'NSW Oct 2022'!D21</f>
        <v>AGN Cooma</v>
      </c>
      <c r="B27" s="130" t="str">
        <f>'NSW Oct 2022'!F21</f>
        <v>Origin Energy</v>
      </c>
      <c r="C27" s="83" t="str">
        <f>'NSW Oct 2022'!G21</f>
        <v>Business Go Variable</v>
      </c>
      <c r="D27" s="136">
        <f>365*'NSW Oct 2022'!H21/100</f>
        <v>325.77909090909088</v>
      </c>
      <c r="E27" s="264">
        <f>IF('NSW Oct 2022'!AQ21=3,0.5,IF('NSW Oct 2022'!AQ21=2,0.33,0))</f>
        <v>0.5</v>
      </c>
      <c r="F27" s="264">
        <f t="shared" si="3"/>
        <v>0.5</v>
      </c>
      <c r="G27" s="136">
        <f>IF('NSW Oct 2022'!K21="",($C$5*E27/'NSW Oct 2022'!AQ21*'NSW Oct 2022'!W21/100)*'NSW Oct 2022'!AQ21,IF($C$5*E27/'NSW Oct 2022'!AQ21&gt;='NSW Oct 2022'!L21,('NSW Oct 2022'!L21*'NSW Oct 2022'!W21/100)*'NSW Oct 2022'!AQ21,($C$5*E27/'NSW Oct 2022'!AQ21*'NSW Oct 2022'!W21/100)*'NSW Oct 2022'!AQ21))</f>
        <v>1350.0000000000002</v>
      </c>
      <c r="H27" s="136">
        <f>IF(AND('NSW Oct 2022'!L21&gt;0,'NSW Oct 2022'!M21&gt;0),IF($C$5*E27/'NSW Oct 2022'!AQ21&lt;'NSW Oct 2022'!L21,0,IF(($C$5*E27/'NSW Oct 2022'!AQ21-'NSW Oct 2022'!L21)&lt;=('NSW Oct 2022'!M21+'NSW Oct 2022'!L21),((($C$5*E27/'NSW Oct 2022'!AQ21-'NSW Oct 2022'!L21)*'NSW Oct 2022'!X21/100))*'NSW Oct 2022'!AQ21,((('NSW Oct 2022'!M21)*'NSW Oct 2022'!X21/100)*'NSW Oct 2022'!AQ21))),0)</f>
        <v>0</v>
      </c>
      <c r="I27" s="136">
        <f>IF(AND('NSW Oct 2022'!M21&gt;0,'NSW Oct 2022'!N21&gt;0),IF($C$5*E27/'NSW Oct 2022'!AQ21&lt;('NSW Oct 2022'!L21+'NSW Oct 2022'!M21),0,IF(($C$5*E27/'NSW Oct 2022'!AQ21-'NSW Oct 2022'!L21+'NSW Oct 2022'!M21)&lt;=('NSW Oct 2022'!L21+'NSW Oct 2022'!M21+'NSW Oct 2022'!N21),((($C$5*E27/'NSW Oct 2022'!AQ21-('NSW Oct 2022'!L21+'NSW Oct 2022'!M21))*'NSW Oct 2022'!Y21/100))*'NSW Oct 2022'!AQ21,('NSW Oct 2022'!N21*'NSW Oct 2022'!Y21/100)* 'NSW Oct 2022'!AQ21)),0)</f>
        <v>0</v>
      </c>
      <c r="J27" s="136">
        <f>IF(AND('NSW Oct 2022'!N21&gt;0,'NSW Oct 2022'!O21&gt;0),IF($C$5*E27/'NSW Oct 2022'!AQ21&lt;('NSW Oct 2022'!L21+'NSW Oct 2022'!M21+'NSW Oct 2022'!N21),0,IF(($C$5*E27/'NSW Oct 2022'!AQ21-'NSW Oct 2022'!L21+'NSW Oct 2022'!M21+'NSW Oct 2022'!N21)&lt;=('NSW Oct 2022'!L21+'NSW Oct 2022'!M21+'NSW Oct 2022'!N21+'NSW Oct 2022'!O21),(($C$5*E27/'NSW Oct 2022'!AQ21-('NSW Oct 2022'!L21+'NSW Oct 2022'!M21+'NSW Oct 2022'!N21))*'NSW Oct 2022'!Z21/100)*'NSW Oct 2022'!AQ21,('NSW Oct 2022'!O21*'NSW Oct 2022'!Z21/100)*'NSW Oct 2022'!AQ21)),0)</f>
        <v>0</v>
      </c>
      <c r="K27" s="136">
        <f>IF(AND('NSW Oct 2022'!O21&gt;0,'NSW Oct 2022'!P21&gt;0),IF($C$5*E27/'NSW Oct 2022'!AQ21&lt;('NSW Oct 2022'!L21+'NSW Oct 2022'!M21+'NSW Oct 2022'!N21+'NSW Oct 2022'!O21),0,IF(($C$5*E27/'NSW Oct 2022'!AQ21-'NSW Oct 2022'!L21+'NSW Oct 2022'!M21+'NSW Oct 2022'!N21+'NSW Oct 2022'!O21)&lt;=('NSW Oct 2022'!L21+'NSW Oct 2022'!M21+'NSW Oct 2022'!N21+'NSW Oct 2022'!O21+'NSW Oct 2022'!P21),(($C$5*E27/'NSW Oct 2022'!AQ21-('NSW Oct 2022'!L21+'NSW Oct 2022'!M21+'NSW Oct 2022'!N21+'NSW Oct 2022'!O21))*'NSW Oct 2022'!AA21/100)*'NSW Oct 2022'!AQ21,('NSW Oct 2022'!P21*'NSW Oct 2022'!AA21/100)*'NSW Oct 2022'!AQ21)),0)</f>
        <v>0</v>
      </c>
      <c r="L27" s="136">
        <f>IF(AND('NSW Oct 2022'!P21&gt;0,'NSW Oct 2022'!O21&gt;0),IF(($C$5*E27/'NSW Oct 2022'!AQ21&lt;SUM('NSW Oct 2022'!L21:P21)),(0),($C$5*E27/'NSW Oct 2022'!AQ21-SUM('NSW Oct 2022'!L21:P21))*'NSW Oct 2022'!AB21/100)* 'NSW Oct 2022'!AQ21,IF(AND('NSW Oct 2022'!O21&gt;0,'NSW Oct 2022'!P21=""),IF(($C$5*E27/'NSW Oct 2022'!AQ21&lt; SUM('NSW Oct 2022'!L21:O21)),(0),($C$5*E27/'NSW Oct 2022'!AQ21-SUM('NSW Oct 2022'!L21:O21))*'NSW Oct 2022'!AA21/100)* 'NSW Oct 2022'!AQ21,IF(AND('NSW Oct 2022'!N21&gt;0,'NSW Oct 2022'!O21=""),IF(($C$5*E27/'NSW Oct 2022'!AQ21&lt; SUM('NSW Oct 2022'!L21:N21)),(0),($C$5*E27/'NSW Oct 2022'!AQ21-SUM('NSW Oct 2022'!L21:N21))*'NSW Oct 2022'!Z21/100)* 'NSW Oct 2022'!AQ21,IF(AND('NSW Oct 2022'!M21&gt;0,'NSW Oct 2022'!N21=""),IF(($C$5*E27/'NSW Oct 2022'!AQ21&lt;'NSW Oct 2022'!M21+'NSW Oct 2022'!L21),(0),(($C$5*E27/'NSW Oct 2022'!AQ21-('NSW Oct 2022'!M21+'NSW Oct 2022'!L21))*'NSW Oct 2022'!Y21/100))*'NSW Oct 2022'!AQ21,IF(AND('NSW Oct 2022'!L21&gt;0,'NSW Oct 2022'!M21=""&gt;0),IF(($C$5*E27/'NSW Oct 2022'!AQ21&lt;'NSW Oct 2022'!L21),(0),($C$5*E27/'NSW Oct 2022'!AQ21-'NSW Oct 2022'!L21)*'NSW Oct 2022'!X21/100)*'NSW Oct 2022'!AQ21,0)))))</f>
        <v>0</v>
      </c>
      <c r="M27" s="136">
        <f>IF('NSW Oct 2022'!K21="",($C$5*F27/'NSW Oct 2022'!AR21*'NSW Oct 2022'!AC21/100)*'NSW Oct 2022'!AR21,IF($C$5*F27/'NSW Oct 2022'!AR21&gt;='NSW Oct 2022'!L21,('NSW Oct 2022'!L21*'NSW Oct 2022'!AC21/100)*'NSW Oct 2022'!AR21,($C$5*F27/'NSW Oct 2022'!AR21*'NSW Oct 2022'!AC21/100)*'NSW Oct 2022'!AR21))</f>
        <v>1350.0000000000002</v>
      </c>
      <c r="N27" s="136">
        <f>IF(AND('NSW Oct 2022'!L21&gt;0,'NSW Oct 2022'!M21&gt;0),IF($C$5*F27/'NSW Oct 2022'!AR21&lt;'NSW Oct 2022'!L21,0,IF(($C$5*F27/'NSW Oct 2022'!AR21-'NSW Oct 2022'!L21)&lt;=('NSW Oct 2022'!M21+'NSW Oct 2022'!L21),((($C$5*F27/'NSW Oct 2022'!AR21-'NSW Oct 2022'!L21)*'NSW Oct 2022'!AD21/100))*'NSW Oct 2022'!AR21,((('NSW Oct 2022'!M21)*'NSW Oct 2022'!AD21/100)*'NSW Oct 2022'!AR21))),0)</f>
        <v>0</v>
      </c>
      <c r="O27" s="136">
        <f>IF(AND('NSW Oct 2022'!M21&gt;0,'NSW Oct 2022'!N21&gt;0),IF($C$5*F27/'NSW Oct 2022'!AR21&lt;('NSW Oct 2022'!L21+'NSW Oct 2022'!M21),0,IF(($C$5*F27/'NSW Oct 2022'!AR21-'NSW Oct 2022'!L21+'NSW Oct 2022'!M21)&lt;=('NSW Oct 2022'!L21+'NSW Oct 2022'!M21+'NSW Oct 2022'!N21),((($C$5*F27/'NSW Oct 2022'!AR21-('NSW Oct 2022'!L21+'NSW Oct 2022'!M21))*'NSW Oct 2022'!AE21/100))*'NSW Oct 2022'!AR21,('NSW Oct 2022'!N21*'NSW Oct 2022'!AE21/100)*'NSW Oct 2022'!AR21)),0)</f>
        <v>0</v>
      </c>
      <c r="P27" s="136">
        <f>IF(AND('NSW Oct 2022'!N21&gt;0,'NSW Oct 2022'!O21&gt;0),IF($C$5*F27/'NSW Oct 2022'!AR21&lt;('NSW Oct 2022'!L21+'NSW Oct 2022'!M21+'NSW Oct 2022'!N21),0,IF(($C$5*F27/'NSW Oct 2022'!AR21-'NSW Oct 2022'!L21+'NSW Oct 2022'!M21+'NSW Oct 2022'!N21)&lt;=('NSW Oct 2022'!L21+'NSW Oct 2022'!M21+'NSW Oct 2022'!N21+'NSW Oct 2022'!O21),(($C$5*F27/'NSW Oct 2022'!AR21-('NSW Oct 2022'!L21+'NSW Oct 2022'!M21+'NSW Oct 2022'!N21))*'NSW Oct 2022'!AF21/100)*'NSW Oct 2022'!AR21,('NSW Oct 2022'!O21*'NSW Oct 2022'!AF21/100)*'NSW Oct 2022'!AR21)),0)</f>
        <v>0</v>
      </c>
      <c r="Q27" s="136">
        <f>IF(AND('NSW Oct 2022'!P21&gt;0,'NSW Oct 2022'!P21&gt;0),IF($C$5*F27/'NSW Oct 2022'!AR21&lt;('NSW Oct 2022'!L21+'NSW Oct 2022'!M21+'NSW Oct 2022'!N21+'NSW Oct 2022'!O21),0,IF(($C$5*F27/'NSW Oct 2022'!AR21-'NSW Oct 2022'!L21+'NSW Oct 2022'!M21+'NSW Oct 2022'!N21+'NSW Oct 2022'!O21)&lt;=('NSW Oct 2022'!L21+'NSW Oct 2022'!M21+'NSW Oct 2022'!N21+'NSW Oct 2022'!O21+'NSW Oct 2022'!P21),(($C$5*F27/'NSW Oct 2022'!AR21-('NSW Oct 2022'!L21+'NSW Oct 2022'!M21+'NSW Oct 2022'!N21+'NSW Oct 2022'!O21))*'NSW Oct 2022'!AG21/100)*'NSW Oct 2022'!AR21,('NSW Oct 2022'!P21*'NSW Oct 2022'!AG21/100)*'NSW Oct 2022'!AR21)),0)</f>
        <v>0</v>
      </c>
      <c r="R27" s="136">
        <f>IF(AND('NSW Oct 2022'!P21&gt;0,'NSW Oct 2022'!O21&gt;0),IF(($C$5*F27/'NSW Oct 2022'!AR21&lt;SUM('NSW Oct 2022'!L21:P21)),(0),($C$5*F27/'NSW Oct 2022'!AR21-SUM('NSW Oct 2022'!L21:P21))*'NSW Oct 2022'!AB21/100)* 'NSW Oct 2022'!AR21,IF(AND('NSW Oct 2022'!O21&gt;0,'NSW Oct 2022'!P21=""),IF(($C$5*F27/'NSW Oct 2022'!AR21&lt; SUM('NSW Oct 2022'!L21:O21)),(0),($C$5*F27/'NSW Oct 2022'!AR21-SUM('NSW Oct 2022'!L21:O21))*'NSW Oct 2022'!AG21/100)* 'NSW Oct 2022'!AR21,IF(AND('NSW Oct 2022'!N21&gt;0,'NSW Oct 2022'!O21=""),IF(($C$5*F27/'NSW Oct 2022'!AR21&lt; SUM('NSW Oct 2022'!L21:N21)),(0),($C$5*F27/'NSW Oct 2022'!AR21-SUM('NSW Oct 2022'!L21:N21))*'NSW Oct 2022'!AF21/100)* 'NSW Oct 2022'!AR21,IF(AND('NSW Oct 2022'!M21&gt;0,'NSW Oct 2022'!N21=""),IF(($C$5*F27/'NSW Oct 2022'!AR21&lt;'NSW Oct 2022'!M21+'NSW Oct 2022'!L21),(0),(($C$5*F27/'NSW Oct 2022'!AR21-('NSW Oct 2022'!M21+'NSW Oct 2022'!L21))*'NSW Oct 2022'!AE21/100))*'NSW Oct 2022'!AR21,IF(AND('NSW Oct 2022'!L21&gt;0,'NSW Oct 2022'!M21=""&gt;0),IF(($C$5*F27/'NSW Oct 2022'!AR21&lt;'NSW Oct 2022'!L21),(0),($C$5*F27/'NSW Oct 2022'!AR21-'NSW Oct 2022'!L21)*'NSW Oct 2022'!AD21/100)*'NSW Oct 2022'!AR21,0)))))</f>
        <v>0</v>
      </c>
      <c r="S27" s="234">
        <f t="shared" si="4"/>
        <v>2700.0000000000005</v>
      </c>
      <c r="T27" s="243">
        <f t="shared" si="5"/>
        <v>3025.7790909090913</v>
      </c>
      <c r="U27" s="132">
        <f t="shared" si="6"/>
        <v>3328.3570000000009</v>
      </c>
      <c r="V27" s="83">
        <f>'NSW Oct 2022'!AT21</f>
        <v>0</v>
      </c>
      <c r="W27" s="83">
        <f>'NSW Oct 2022'!AU21</f>
        <v>0</v>
      </c>
      <c r="X27" s="83">
        <f>'NSW Oct 2022'!AV21</f>
        <v>0</v>
      </c>
      <c r="Y27" s="83">
        <f>'NSW Oct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3025.7790909090913</v>
      </c>
      <c r="AC27" s="243">
        <f t="shared" si="1"/>
        <v>3025.7790909090913</v>
      </c>
      <c r="AD27" s="132">
        <f t="shared" si="2"/>
        <v>3328.3570000000009</v>
      </c>
      <c r="AE27" s="132">
        <f t="shared" si="2"/>
        <v>3328.3570000000009</v>
      </c>
      <c r="AF27" s="208">
        <f>'NSW Oct 2022'!BJ21</f>
        <v>0</v>
      </c>
      <c r="AG27" s="124">
        <f>'NSW Oct 2022'!BH21</f>
        <v>12</v>
      </c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18"/>
      <c r="B28" s="150" t="str">
        <f>'NSW Oct 2022'!F22</f>
        <v>Red Energy</v>
      </c>
      <c r="C28" s="154" t="str">
        <f>'NSW Oct 2022'!G22</f>
        <v xml:space="preserve">Business Saver </v>
      </c>
      <c r="D28" s="155">
        <f>365*'NSW Oct 2022'!H22/100</f>
        <v>351.62772727272727</v>
      </c>
      <c r="E28" s="265">
        <f>IF('NSW Oct 2022'!AQ22=3,0.5,IF('NSW Oct 2022'!AQ22=2,0.33,0))</f>
        <v>0.5</v>
      </c>
      <c r="F28" s="265">
        <f t="shared" si="3"/>
        <v>0.5</v>
      </c>
      <c r="G28" s="155">
        <f>IF('NSW Oct 2022'!K22="",($C$5*E28/'NSW Oct 2022'!AQ22*'NSW Oct 2022'!W22/100)*'NSW Oct 2022'!AQ22,IF($C$5*E28/'NSW Oct 2022'!AQ22&gt;='NSW Oct 2022'!L22,('NSW Oct 2022'!L22*'NSW Oct 2022'!W22/100)*'NSW Oct 2022'!AQ22,($C$5*E28/'NSW Oct 2022'!AQ22*'NSW Oct 2022'!W22/100)*'NSW Oct 2022'!AQ22))</f>
        <v>1345.4545454545455</v>
      </c>
      <c r="H28" s="155">
        <f>IF(AND('NSW Oct 2022'!L22&gt;0,'NSW Oct 2022'!M22&gt;0),IF($C$5*E28/'NSW Oct 2022'!AQ22&lt;'NSW Oct 2022'!L22,0,IF(($C$5*E28/'NSW Oct 2022'!AQ22-'NSW Oct 2022'!L22)&lt;=('NSW Oct 2022'!M22+'NSW Oct 2022'!L22),((($C$5*E28/'NSW Oct 2022'!AQ22-'NSW Oct 2022'!L22)*'NSW Oct 2022'!X22/100))*'NSW Oct 2022'!AQ22,((('NSW Oct 2022'!M22)*'NSW Oct 2022'!X22/100)*'NSW Oct 2022'!AQ22))),0)</f>
        <v>0</v>
      </c>
      <c r="I28" s="155">
        <f>IF(AND('NSW Oct 2022'!M22&gt;0,'NSW Oct 2022'!N22&gt;0),IF($C$5*E28/'NSW Oct 2022'!AQ22&lt;('NSW Oct 2022'!L22+'NSW Oct 2022'!M22),0,IF(($C$5*E28/'NSW Oct 2022'!AQ22-'NSW Oct 2022'!L22+'NSW Oct 2022'!M22)&lt;=('NSW Oct 2022'!L22+'NSW Oct 2022'!M22+'NSW Oct 2022'!N22),((($C$5*E28/'NSW Oct 2022'!AQ22-('NSW Oct 2022'!L22+'NSW Oct 2022'!M22))*'NSW Oct 2022'!Y22/100))*'NSW Oct 2022'!AQ22,('NSW Oct 2022'!N22*'NSW Oct 2022'!Y22/100)* 'NSW Oct 2022'!AQ22)),0)</f>
        <v>0</v>
      </c>
      <c r="J28" s="155">
        <f>IF(AND('NSW Oct 2022'!N22&gt;0,'NSW Oct 2022'!O22&gt;0),IF($C$5*E28/'NSW Oct 2022'!AQ22&lt;('NSW Oct 2022'!L22+'NSW Oct 2022'!M22+'NSW Oct 2022'!N22),0,IF(($C$5*E28/'NSW Oct 2022'!AQ22-'NSW Oct 2022'!L22+'NSW Oct 2022'!M22+'NSW Oct 2022'!N22)&lt;=('NSW Oct 2022'!L22+'NSW Oct 2022'!M22+'NSW Oct 2022'!N22+'NSW Oct 2022'!O22),(($C$5*E28/'NSW Oct 2022'!AQ22-('NSW Oct 2022'!L22+'NSW Oct 2022'!M22+'NSW Oct 2022'!N22))*'NSW Oct 2022'!Z22/100)*'NSW Oct 2022'!AQ22,('NSW Oct 2022'!O22*'NSW Oct 2022'!Z22/100)*'NSW Oct 2022'!AQ22)),0)</f>
        <v>0</v>
      </c>
      <c r="K28" s="155">
        <f>IF(AND('NSW Oct 2022'!O22&gt;0,'NSW Oct 2022'!P22&gt;0),IF($C$5*E28/'NSW Oct 2022'!AQ22&lt;('NSW Oct 2022'!L22+'NSW Oct 2022'!M22+'NSW Oct 2022'!N22+'NSW Oct 2022'!O22),0,IF(($C$5*E28/'NSW Oct 2022'!AQ22-'NSW Oct 2022'!L22+'NSW Oct 2022'!M22+'NSW Oct 2022'!N22+'NSW Oct 2022'!O22)&lt;=('NSW Oct 2022'!L22+'NSW Oct 2022'!M22+'NSW Oct 2022'!N22+'NSW Oct 2022'!O22+'NSW Oct 2022'!P22),(($C$5*E28/'NSW Oct 2022'!AQ22-('NSW Oct 2022'!L22+'NSW Oct 2022'!M22+'NSW Oct 2022'!N22+'NSW Oct 2022'!O22))*'NSW Oct 2022'!AA22/100)*'NSW Oct 2022'!AQ22,('NSW Oct 2022'!P22*'NSW Oct 2022'!AA22/100)*'NSW Oct 2022'!AQ22)),0)</f>
        <v>0</v>
      </c>
      <c r="L28" s="155">
        <f>IF(AND('NSW Oct 2022'!P22&gt;0,'NSW Oct 2022'!O22&gt;0),IF(($C$5*E28/'NSW Oct 2022'!AQ22&lt;SUM('NSW Oct 2022'!L22:P22)),(0),($C$5*E28/'NSW Oct 2022'!AQ22-SUM('NSW Oct 2022'!L22:P22))*'NSW Oct 2022'!AB22/100)* 'NSW Oct 2022'!AQ22,IF(AND('NSW Oct 2022'!O22&gt;0,'NSW Oct 2022'!P22=""),IF(($C$5*E28/'NSW Oct 2022'!AQ22&lt; SUM('NSW Oct 2022'!L22:O22)),(0),($C$5*E28/'NSW Oct 2022'!AQ22-SUM('NSW Oct 2022'!L22:O22))*'NSW Oct 2022'!AA22/100)* 'NSW Oct 2022'!AQ22,IF(AND('NSW Oct 2022'!N22&gt;0,'NSW Oct 2022'!O22=""),IF(($C$5*E28/'NSW Oct 2022'!AQ22&lt; SUM('NSW Oct 2022'!L22:N22)),(0),($C$5*E28/'NSW Oct 2022'!AQ22-SUM('NSW Oct 2022'!L22:N22))*'NSW Oct 2022'!Z22/100)* 'NSW Oct 2022'!AQ22,IF(AND('NSW Oct 2022'!M22&gt;0,'NSW Oct 2022'!N22=""),IF(($C$5*E28/'NSW Oct 2022'!AQ22&lt;'NSW Oct 2022'!M22+'NSW Oct 2022'!L22),(0),(($C$5*E28/'NSW Oct 2022'!AQ22-('NSW Oct 2022'!M22+'NSW Oct 2022'!L22))*'NSW Oct 2022'!Y22/100))*'NSW Oct 2022'!AQ22,IF(AND('NSW Oct 2022'!L22&gt;0,'NSW Oct 2022'!M22=""&gt;0),IF(($C$5*E28/'NSW Oct 2022'!AQ22&lt;'NSW Oct 2022'!L22),(0),($C$5*E28/'NSW Oct 2022'!AQ22-'NSW Oct 2022'!L22)*'NSW Oct 2022'!X22/100)*'NSW Oct 2022'!AQ22,0)))))</f>
        <v>0</v>
      </c>
      <c r="M28" s="155">
        <f>IF('NSW Oct 2022'!K22="",($C$5*F28/'NSW Oct 2022'!AR22*'NSW Oct 2022'!AC22/100)*'NSW Oct 2022'!AR22,IF($C$5*F28/'NSW Oct 2022'!AR22&gt;='NSW Oct 2022'!L22,('NSW Oct 2022'!L22*'NSW Oct 2022'!AC22/100)*'NSW Oct 2022'!AR22,($C$5*F28/'NSW Oct 2022'!AR22*'NSW Oct 2022'!AC22/100)*'NSW Oct 2022'!AR22))</f>
        <v>1345.4545454545455</v>
      </c>
      <c r="N28" s="155">
        <f>IF(AND('NSW Oct 2022'!L22&gt;0,'NSW Oct 2022'!M22&gt;0),IF($C$5*F28/'NSW Oct 2022'!AR22&lt;'NSW Oct 2022'!L22,0,IF(($C$5*F28/'NSW Oct 2022'!AR22-'NSW Oct 2022'!L22)&lt;=('NSW Oct 2022'!M22+'NSW Oct 2022'!L22),((($C$5*F28/'NSW Oct 2022'!AR22-'NSW Oct 2022'!L22)*'NSW Oct 2022'!AD22/100))*'NSW Oct 2022'!AR22,((('NSW Oct 2022'!M22)*'NSW Oct 2022'!AD22/100)*'NSW Oct 2022'!AR22))),0)</f>
        <v>0</v>
      </c>
      <c r="O28" s="155">
        <f>IF(AND('NSW Oct 2022'!M22&gt;0,'NSW Oct 2022'!N22&gt;0),IF($C$5*F28/'NSW Oct 2022'!AR22&lt;('NSW Oct 2022'!L22+'NSW Oct 2022'!M22),0,IF(($C$5*F28/'NSW Oct 2022'!AR22-'NSW Oct 2022'!L22+'NSW Oct 2022'!M22)&lt;=('NSW Oct 2022'!L22+'NSW Oct 2022'!M22+'NSW Oct 2022'!N22),((($C$5*F28/'NSW Oct 2022'!AR22-('NSW Oct 2022'!L22+'NSW Oct 2022'!M22))*'NSW Oct 2022'!AE22/100))*'NSW Oct 2022'!AR22,('NSW Oct 2022'!N22*'NSW Oct 2022'!AE22/100)*'NSW Oct 2022'!AR22)),0)</f>
        <v>0</v>
      </c>
      <c r="P28" s="155">
        <f>IF(AND('NSW Oct 2022'!N22&gt;0,'NSW Oct 2022'!O22&gt;0),IF($C$5*F28/'NSW Oct 2022'!AR22&lt;('NSW Oct 2022'!L22+'NSW Oct 2022'!M22+'NSW Oct 2022'!N22),0,IF(($C$5*F28/'NSW Oct 2022'!AR22-'NSW Oct 2022'!L22+'NSW Oct 2022'!M22+'NSW Oct 2022'!N22)&lt;=('NSW Oct 2022'!L22+'NSW Oct 2022'!M22+'NSW Oct 2022'!N22+'NSW Oct 2022'!O22),(($C$5*F28/'NSW Oct 2022'!AR22-('NSW Oct 2022'!L22+'NSW Oct 2022'!M22+'NSW Oct 2022'!N22))*'NSW Oct 2022'!AF22/100)*'NSW Oct 2022'!AR22,('NSW Oct 2022'!O22*'NSW Oct 2022'!AF22/100)*'NSW Oct 2022'!AR22)),0)</f>
        <v>0</v>
      </c>
      <c r="Q28" s="155">
        <f>IF(AND('NSW Oct 2022'!P22&gt;0,'NSW Oct 2022'!P22&gt;0),IF($C$5*F28/'NSW Oct 2022'!AR22&lt;('NSW Oct 2022'!L22+'NSW Oct 2022'!M22+'NSW Oct 2022'!N22+'NSW Oct 2022'!O22),0,IF(($C$5*F28/'NSW Oct 2022'!AR22-'NSW Oct 2022'!L22+'NSW Oct 2022'!M22+'NSW Oct 2022'!N22+'NSW Oct 2022'!O22)&lt;=('NSW Oct 2022'!L22+'NSW Oct 2022'!M22+'NSW Oct 2022'!N22+'NSW Oct 2022'!O22+'NSW Oct 2022'!P22),(($C$5*F28/'NSW Oct 2022'!AR22-('NSW Oct 2022'!L22+'NSW Oct 2022'!M22+'NSW Oct 2022'!N22+'NSW Oct 2022'!O22))*'NSW Oct 2022'!AG22/100)*'NSW Oct 2022'!AR22,('NSW Oct 2022'!P22*'NSW Oct 2022'!AG22/100)*'NSW Oct 2022'!AR22)),0)</f>
        <v>0</v>
      </c>
      <c r="R28" s="155">
        <f>IF(AND('NSW Oct 2022'!P22&gt;0,'NSW Oct 2022'!O22&gt;0),IF(($C$5*F28/'NSW Oct 2022'!AR22&lt;SUM('NSW Oct 2022'!L22:P22)),(0),($C$5*F28/'NSW Oct 2022'!AR22-SUM('NSW Oct 2022'!L22:P22))*'NSW Oct 2022'!AB22/100)* 'NSW Oct 2022'!AR22,IF(AND('NSW Oct 2022'!O22&gt;0,'NSW Oct 2022'!P22=""),IF(($C$5*F28/'NSW Oct 2022'!AR22&lt; SUM('NSW Oct 2022'!L22:O22)),(0),($C$5*F28/'NSW Oct 2022'!AR22-SUM('NSW Oct 2022'!L22:O22))*'NSW Oct 2022'!AG22/100)* 'NSW Oct 2022'!AR22,IF(AND('NSW Oct 2022'!N22&gt;0,'NSW Oct 2022'!O22=""),IF(($C$5*F28/'NSW Oct 2022'!AR22&lt; SUM('NSW Oct 2022'!L22:N22)),(0),($C$5*F28/'NSW Oct 2022'!AR22-SUM('NSW Oct 2022'!L22:N22))*'NSW Oct 2022'!AF22/100)* 'NSW Oct 2022'!AR22,IF(AND('NSW Oct 2022'!M22&gt;0,'NSW Oct 2022'!N22=""),IF(($C$5*F28/'NSW Oct 2022'!AR22&lt;'NSW Oct 2022'!M22+'NSW Oct 2022'!L22),(0),(($C$5*F28/'NSW Oct 2022'!AR22-('NSW Oct 2022'!M22+'NSW Oct 2022'!L22))*'NSW Oct 2022'!AE22/100))*'NSW Oct 2022'!AR22,IF(AND('NSW Oct 2022'!L22&gt;0,'NSW Oct 2022'!M22=""&gt;0),IF(($C$5*F28/'NSW Oct 2022'!AR22&lt;'NSW Oct 2022'!L22),(0),($C$5*F28/'NSW Oct 2022'!AR22-'NSW Oct 2022'!L22)*'NSW Oct 2022'!AD22/100)*'NSW Oct 2022'!AR22,0)))))</f>
        <v>0</v>
      </c>
      <c r="S28" s="273">
        <f t="shared" si="4"/>
        <v>2690.909090909091</v>
      </c>
      <c r="T28" s="268">
        <f t="shared" si="5"/>
        <v>3042.5368181818185</v>
      </c>
      <c r="U28" s="151">
        <f t="shared" si="6"/>
        <v>3346.7905000000005</v>
      </c>
      <c r="V28" s="154">
        <f>'NSW Oct 2022'!AT22</f>
        <v>0</v>
      </c>
      <c r="W28" s="154">
        <f>'NSW Oct 2022'!AU22</f>
        <v>0</v>
      </c>
      <c r="X28" s="154">
        <f>'NSW Oct 2022'!AV22</f>
        <v>0</v>
      </c>
      <c r="Y28" s="154">
        <f>'NSW Oct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3042.5368181818185</v>
      </c>
      <c r="AC28" s="268">
        <f t="shared" si="1"/>
        <v>3042.5368181818185</v>
      </c>
      <c r="AD28" s="151">
        <f t="shared" ref="AD28:AE41" si="12">AB28*1.1</f>
        <v>3346.7905000000005</v>
      </c>
      <c r="AE28" s="151">
        <f t="shared" si="12"/>
        <v>3346.7905000000005</v>
      </c>
      <c r="AF28" s="211">
        <f>'NSW Oct 2022'!BJ22</f>
        <v>0</v>
      </c>
      <c r="AG28" s="386">
        <f>'NSW Oct 2022'!BH22</f>
        <v>0</v>
      </c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28" t="str">
        <f>'NSW Oct 2022'!D23</f>
        <v>AGN Holbrook</v>
      </c>
      <c r="B29" s="130" t="str">
        <f>'NSW Oct 2022'!F23</f>
        <v>Origin Energy</v>
      </c>
      <c r="C29" s="83" t="str">
        <f>'NSW Oct 2022'!G23</f>
        <v>Business Go Variable</v>
      </c>
      <c r="D29" s="136">
        <f>365*'NSW Oct 2022'!H23/100</f>
        <v>234.42954545454549</v>
      </c>
      <c r="E29" s="264">
        <f>IF('NSW Oct 2022'!AQ23=3,0.5,IF('NSW Oct 2022'!AQ23=2,0.33,0))</f>
        <v>0.5</v>
      </c>
      <c r="F29" s="264">
        <f t="shared" si="3"/>
        <v>0.5</v>
      </c>
      <c r="G29" s="136">
        <f>IF('NSW Oct 2022'!K23="",($C$5*E29/'NSW Oct 2022'!AQ23*'NSW Oct 2022'!W23/100)*'NSW Oct 2022'!AQ23,IF($C$5*E29/'NSW Oct 2022'!AQ23&gt;='NSW Oct 2022'!L23,('NSW Oct 2022'!L23*'NSW Oct 2022'!W23/100)*'NSW Oct 2022'!AQ23,($C$5*E29/'NSW Oct 2022'!AQ23*'NSW Oct 2022'!W23/100)*'NSW Oct 2022'!AQ23))</f>
        <v>1340.9090909090908</v>
      </c>
      <c r="H29" s="136">
        <f>IF(AND('NSW Oct 2022'!L23&gt;0,'NSW Oct 2022'!M23&gt;0),IF($C$5*E29/'NSW Oct 2022'!AQ23&lt;'NSW Oct 2022'!L23,0,IF(($C$5*E29/'NSW Oct 2022'!AQ23-'NSW Oct 2022'!L23)&lt;=('NSW Oct 2022'!M23+'NSW Oct 2022'!L23),((($C$5*E29/'NSW Oct 2022'!AQ23-'NSW Oct 2022'!L23)*'NSW Oct 2022'!X23/100))*'NSW Oct 2022'!AQ23,((('NSW Oct 2022'!M23)*'NSW Oct 2022'!X23/100)*'NSW Oct 2022'!AQ23))),0)</f>
        <v>0</v>
      </c>
      <c r="I29" s="136">
        <f>IF(AND('NSW Oct 2022'!M23&gt;0,'NSW Oct 2022'!N23&gt;0),IF($C$5*E29/'NSW Oct 2022'!AQ23&lt;('NSW Oct 2022'!L23+'NSW Oct 2022'!M23),0,IF(($C$5*E29/'NSW Oct 2022'!AQ23-'NSW Oct 2022'!L23+'NSW Oct 2022'!M23)&lt;=('NSW Oct 2022'!L23+'NSW Oct 2022'!M23+'NSW Oct 2022'!N23),((($C$5*E29/'NSW Oct 2022'!AQ23-('NSW Oct 2022'!L23+'NSW Oct 2022'!M23))*'NSW Oct 2022'!Y23/100))*'NSW Oct 2022'!AQ23,('NSW Oct 2022'!N23*'NSW Oct 2022'!Y23/100)* 'NSW Oct 2022'!AQ23)),0)</f>
        <v>0</v>
      </c>
      <c r="J29" s="136">
        <f>IF(AND('NSW Oct 2022'!N23&gt;0,'NSW Oct 2022'!O23&gt;0),IF($C$5*E29/'NSW Oct 2022'!AQ23&lt;('NSW Oct 2022'!L23+'NSW Oct 2022'!M23+'NSW Oct 2022'!N23),0,IF(($C$5*E29/'NSW Oct 2022'!AQ23-'NSW Oct 2022'!L23+'NSW Oct 2022'!M23+'NSW Oct 2022'!N23)&lt;=('NSW Oct 2022'!L23+'NSW Oct 2022'!M23+'NSW Oct 2022'!N23+'NSW Oct 2022'!O23),(($C$5*E29/'NSW Oct 2022'!AQ23-('NSW Oct 2022'!L23+'NSW Oct 2022'!M23+'NSW Oct 2022'!N23))*'NSW Oct 2022'!Z23/100)*'NSW Oct 2022'!AQ23,('NSW Oct 2022'!O23*'NSW Oct 2022'!Z23/100)*'NSW Oct 2022'!AQ23)),0)</f>
        <v>0</v>
      </c>
      <c r="K29" s="136">
        <f>IF(AND('NSW Oct 2022'!O23&gt;0,'NSW Oct 2022'!P23&gt;0),IF($C$5*E29/'NSW Oct 2022'!AQ23&lt;('NSW Oct 2022'!L23+'NSW Oct 2022'!M23+'NSW Oct 2022'!N23+'NSW Oct 2022'!O23),0,IF(($C$5*E29/'NSW Oct 2022'!AQ23-'NSW Oct 2022'!L23+'NSW Oct 2022'!M23+'NSW Oct 2022'!N23+'NSW Oct 2022'!O23)&lt;=('NSW Oct 2022'!L23+'NSW Oct 2022'!M23+'NSW Oct 2022'!N23+'NSW Oct 2022'!O23+'NSW Oct 2022'!P23),(($C$5*E29/'NSW Oct 2022'!AQ23-('NSW Oct 2022'!L23+'NSW Oct 2022'!M23+'NSW Oct 2022'!N23+'NSW Oct 2022'!O23))*'NSW Oct 2022'!AA23/100)*'NSW Oct 2022'!AQ23,('NSW Oct 2022'!P23*'NSW Oct 2022'!AA23/100)*'NSW Oct 2022'!AQ23)),0)</f>
        <v>0</v>
      </c>
      <c r="L29" s="136">
        <f>IF(AND('NSW Oct 2022'!P23&gt;0,'NSW Oct 2022'!O23&gt;0),IF(($C$5*E29/'NSW Oct 2022'!AQ23&lt;SUM('NSW Oct 2022'!L23:P23)),(0),($C$5*E29/'NSW Oct 2022'!AQ23-SUM('NSW Oct 2022'!L23:P23))*'NSW Oct 2022'!AB23/100)* 'NSW Oct 2022'!AQ23,IF(AND('NSW Oct 2022'!O23&gt;0,'NSW Oct 2022'!P23=""),IF(($C$5*E29/'NSW Oct 2022'!AQ23&lt; SUM('NSW Oct 2022'!L23:O23)),(0),($C$5*E29/'NSW Oct 2022'!AQ23-SUM('NSW Oct 2022'!L23:O23))*'NSW Oct 2022'!AA23/100)* 'NSW Oct 2022'!AQ23,IF(AND('NSW Oct 2022'!N23&gt;0,'NSW Oct 2022'!O23=""),IF(($C$5*E29/'NSW Oct 2022'!AQ23&lt; SUM('NSW Oct 2022'!L23:N23)),(0),($C$5*E29/'NSW Oct 2022'!AQ23-SUM('NSW Oct 2022'!L23:N23))*'NSW Oct 2022'!Z23/100)* 'NSW Oct 2022'!AQ23,IF(AND('NSW Oct 2022'!M23&gt;0,'NSW Oct 2022'!N23=""),IF(($C$5*E29/'NSW Oct 2022'!AQ23&lt;'NSW Oct 2022'!M23+'NSW Oct 2022'!L23),(0),(($C$5*E29/'NSW Oct 2022'!AQ23-('NSW Oct 2022'!M23+'NSW Oct 2022'!L23))*'NSW Oct 2022'!Y23/100))*'NSW Oct 2022'!AQ23,IF(AND('NSW Oct 2022'!L23&gt;0,'NSW Oct 2022'!M23=""&gt;0),IF(($C$5*E29/'NSW Oct 2022'!AQ23&lt;'NSW Oct 2022'!L23),(0),($C$5*E29/'NSW Oct 2022'!AQ23-'NSW Oct 2022'!L23)*'NSW Oct 2022'!X23/100)*'NSW Oct 2022'!AQ23,0)))))</f>
        <v>0</v>
      </c>
      <c r="M29" s="136">
        <f>IF('NSW Oct 2022'!K23="",($C$5*F29/'NSW Oct 2022'!AR23*'NSW Oct 2022'!AC23/100)*'NSW Oct 2022'!AR23,IF($C$5*F29/'NSW Oct 2022'!AR23&gt;='NSW Oct 2022'!L23,('NSW Oct 2022'!L23*'NSW Oct 2022'!AC23/100)*'NSW Oct 2022'!AR23,($C$5*F29/'NSW Oct 2022'!AR23*'NSW Oct 2022'!AC23/100)*'NSW Oct 2022'!AR23))</f>
        <v>1340.9090909090908</v>
      </c>
      <c r="N29" s="136">
        <f>IF(AND('NSW Oct 2022'!L23&gt;0,'NSW Oct 2022'!M23&gt;0),IF($C$5*F29/'NSW Oct 2022'!AR23&lt;'NSW Oct 2022'!L23,0,IF(($C$5*F29/'NSW Oct 2022'!AR23-'NSW Oct 2022'!L23)&lt;=('NSW Oct 2022'!M23+'NSW Oct 2022'!L23),((($C$5*F29/'NSW Oct 2022'!AR23-'NSW Oct 2022'!L23)*'NSW Oct 2022'!AD23/100))*'NSW Oct 2022'!AR23,((('NSW Oct 2022'!M23)*'NSW Oct 2022'!AD23/100)*'NSW Oct 2022'!AR23))),0)</f>
        <v>0</v>
      </c>
      <c r="O29" s="136">
        <f>IF(AND('NSW Oct 2022'!M23&gt;0,'NSW Oct 2022'!N23&gt;0),IF($C$5*F29/'NSW Oct 2022'!AR23&lt;('NSW Oct 2022'!L23+'NSW Oct 2022'!M23),0,IF(($C$5*F29/'NSW Oct 2022'!AR23-'NSW Oct 2022'!L23+'NSW Oct 2022'!M23)&lt;=('NSW Oct 2022'!L23+'NSW Oct 2022'!M23+'NSW Oct 2022'!N23),((($C$5*F29/'NSW Oct 2022'!AR23-('NSW Oct 2022'!L23+'NSW Oct 2022'!M23))*'NSW Oct 2022'!AE23/100))*'NSW Oct 2022'!AR23,('NSW Oct 2022'!N23*'NSW Oct 2022'!AE23/100)*'NSW Oct 2022'!AR23)),0)</f>
        <v>0</v>
      </c>
      <c r="P29" s="136">
        <f>IF(AND('NSW Oct 2022'!N23&gt;0,'NSW Oct 2022'!O23&gt;0),IF($C$5*F29/'NSW Oct 2022'!AR23&lt;('NSW Oct 2022'!L23+'NSW Oct 2022'!M23+'NSW Oct 2022'!N23),0,IF(($C$5*F29/'NSW Oct 2022'!AR23-'NSW Oct 2022'!L23+'NSW Oct 2022'!M23+'NSW Oct 2022'!N23)&lt;=('NSW Oct 2022'!L23+'NSW Oct 2022'!M23+'NSW Oct 2022'!N23+'NSW Oct 2022'!O23),(($C$5*F29/'NSW Oct 2022'!AR23-('NSW Oct 2022'!L23+'NSW Oct 2022'!M23+'NSW Oct 2022'!N23))*'NSW Oct 2022'!AF23/100)*'NSW Oct 2022'!AR23,('NSW Oct 2022'!O23*'NSW Oct 2022'!AF23/100)*'NSW Oct 2022'!AR23)),0)</f>
        <v>0</v>
      </c>
      <c r="Q29" s="136">
        <f>IF(AND('NSW Oct 2022'!P23&gt;0,'NSW Oct 2022'!P23&gt;0),IF($C$5*F29/'NSW Oct 2022'!AR23&lt;('NSW Oct 2022'!L23+'NSW Oct 2022'!M23+'NSW Oct 2022'!N23+'NSW Oct 2022'!O23),0,IF(($C$5*F29/'NSW Oct 2022'!AR23-'NSW Oct 2022'!L23+'NSW Oct 2022'!M23+'NSW Oct 2022'!N23+'NSW Oct 2022'!O23)&lt;=('NSW Oct 2022'!L23+'NSW Oct 2022'!M23+'NSW Oct 2022'!N23+'NSW Oct 2022'!O23+'NSW Oct 2022'!P23),(($C$5*F29/'NSW Oct 2022'!AR23-('NSW Oct 2022'!L23+'NSW Oct 2022'!M23+'NSW Oct 2022'!N23+'NSW Oct 2022'!O23))*'NSW Oct 2022'!AG23/100)*'NSW Oct 2022'!AR23,('NSW Oct 2022'!P23*'NSW Oct 2022'!AG23/100)*'NSW Oct 2022'!AR23)),0)</f>
        <v>0</v>
      </c>
      <c r="R29" s="136">
        <f>IF(AND('NSW Oct 2022'!P23&gt;0,'NSW Oct 2022'!O23&gt;0),IF(($C$5*F29/'NSW Oct 2022'!AR23&lt;SUM('NSW Oct 2022'!L23:P23)),(0),($C$5*F29/'NSW Oct 2022'!AR23-SUM('NSW Oct 2022'!L23:P23))*'NSW Oct 2022'!AB23/100)* 'NSW Oct 2022'!AR23,IF(AND('NSW Oct 2022'!O23&gt;0,'NSW Oct 2022'!P23=""),IF(($C$5*F29/'NSW Oct 2022'!AR23&lt; SUM('NSW Oct 2022'!L23:O23)),(0),($C$5*F29/'NSW Oct 2022'!AR23-SUM('NSW Oct 2022'!L23:O23))*'NSW Oct 2022'!AG23/100)* 'NSW Oct 2022'!AR23,IF(AND('NSW Oct 2022'!N23&gt;0,'NSW Oct 2022'!O23=""),IF(($C$5*F29/'NSW Oct 2022'!AR23&lt; SUM('NSW Oct 2022'!L23:N23)),(0),($C$5*F29/'NSW Oct 2022'!AR23-SUM('NSW Oct 2022'!L23:N23))*'NSW Oct 2022'!AF23/100)* 'NSW Oct 2022'!AR23,IF(AND('NSW Oct 2022'!M23&gt;0,'NSW Oct 2022'!N23=""),IF(($C$5*F29/'NSW Oct 2022'!AR23&lt;'NSW Oct 2022'!M23+'NSW Oct 2022'!L23),(0),(($C$5*F29/'NSW Oct 2022'!AR23-('NSW Oct 2022'!M23+'NSW Oct 2022'!L23))*'NSW Oct 2022'!AE23/100))*'NSW Oct 2022'!AR23,IF(AND('NSW Oct 2022'!L23&gt;0,'NSW Oct 2022'!M23=""&gt;0),IF(($C$5*F29/'NSW Oct 2022'!AR23&lt;'NSW Oct 2022'!L23),(0),($C$5*F29/'NSW Oct 2022'!AR23-'NSW Oct 2022'!L23)*'NSW Oct 2022'!AD23/100)*'NSW Oct 2022'!AR23,0)))))</f>
        <v>0</v>
      </c>
      <c r="S29" s="234">
        <f t="shared" si="4"/>
        <v>2681.8181818181815</v>
      </c>
      <c r="T29" s="243">
        <f t="shared" si="5"/>
        <v>2916.2477272727269</v>
      </c>
      <c r="U29" s="132">
        <f t="shared" si="6"/>
        <v>3207.8724999999999</v>
      </c>
      <c r="V29" s="83">
        <f>'NSW Oct 2022'!AT23</f>
        <v>0</v>
      </c>
      <c r="W29" s="83">
        <f>'NSW Oct 2022'!AU23</f>
        <v>0</v>
      </c>
      <c r="X29" s="83">
        <f>'NSW Oct 2022'!AV23</f>
        <v>0</v>
      </c>
      <c r="Y29" s="83">
        <f>'NSW Oct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2916.2477272727269</v>
      </c>
      <c r="AC29" s="243">
        <f t="shared" si="1"/>
        <v>2916.2477272727269</v>
      </c>
      <c r="AD29" s="132">
        <f t="shared" si="12"/>
        <v>3207.8724999999999</v>
      </c>
      <c r="AE29" s="132">
        <f t="shared" si="12"/>
        <v>3207.8724999999999</v>
      </c>
      <c r="AF29" s="208">
        <f>'NSW Oct 2022'!BJ23</f>
        <v>0</v>
      </c>
      <c r="AG29" s="124">
        <f>'NSW Oct 2022'!BH23</f>
        <v>12</v>
      </c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26"/>
      <c r="B30" s="130" t="str">
        <f>'NSW Oct 2022'!F24</f>
        <v>AGL</v>
      </c>
      <c r="C30" s="83" t="str">
        <f>'NSW Oct 2022'!G24</f>
        <v>Business Value Saver</v>
      </c>
      <c r="D30" s="136">
        <f>365*'NSW Oct 2022'!H24/100</f>
        <v>262.93272727272722</v>
      </c>
      <c r="E30" s="264">
        <f>IF('NSW Oct 2022'!AQ24=3,0.5,IF('NSW Oct 2022'!AQ24=2,0.33,0))</f>
        <v>0.5</v>
      </c>
      <c r="F30" s="264">
        <f t="shared" si="3"/>
        <v>0.5</v>
      </c>
      <c r="G30" s="136">
        <f>IF('NSW Oct 2022'!K24="",($C$5*E30/'NSW Oct 2022'!AQ24*'NSW Oct 2022'!W24/100)*'NSW Oct 2022'!AQ24,IF($C$5*E30/'NSW Oct 2022'!AQ24&gt;='NSW Oct 2022'!L24,('NSW Oct 2022'!L24*'NSW Oct 2022'!W24/100)*'NSW Oct 2022'!AQ24,($C$5*E30/'NSW Oct 2022'!AQ24*'NSW Oct 2022'!W24/100)*'NSW Oct 2022'!AQ24))</f>
        <v>1140.9090909090908</v>
      </c>
      <c r="H30" s="136">
        <f>IF(AND('NSW Oct 2022'!L24&gt;0,'NSW Oct 2022'!M24&gt;0),IF($C$5*E30/'NSW Oct 2022'!AQ24&lt;'NSW Oct 2022'!L24,0,IF(($C$5*E30/'NSW Oct 2022'!AQ24-'NSW Oct 2022'!L24)&lt;=('NSW Oct 2022'!M24+'NSW Oct 2022'!L24),((($C$5*E30/'NSW Oct 2022'!AQ24-'NSW Oct 2022'!L24)*'NSW Oct 2022'!X24/100))*'NSW Oct 2022'!AQ24,((('NSW Oct 2022'!M24)*'NSW Oct 2022'!X24/100)*'NSW Oct 2022'!AQ24))),0)</f>
        <v>0</v>
      </c>
      <c r="I30" s="136">
        <f>IF(AND('NSW Oct 2022'!M24&gt;0,'NSW Oct 2022'!N24&gt;0),IF($C$5*E30/'NSW Oct 2022'!AQ24&lt;('NSW Oct 2022'!L24+'NSW Oct 2022'!M24),0,IF(($C$5*E30/'NSW Oct 2022'!AQ24-'NSW Oct 2022'!L24+'NSW Oct 2022'!M24)&lt;=('NSW Oct 2022'!L24+'NSW Oct 2022'!M24+'NSW Oct 2022'!N24),((($C$5*E30/'NSW Oct 2022'!AQ24-('NSW Oct 2022'!L24+'NSW Oct 2022'!M24))*'NSW Oct 2022'!Y24/100))*'NSW Oct 2022'!AQ24,('NSW Oct 2022'!N24*'NSW Oct 2022'!Y24/100)* 'NSW Oct 2022'!AQ24)),0)</f>
        <v>0</v>
      </c>
      <c r="J30" s="136">
        <f>IF(AND('NSW Oct 2022'!N24&gt;0,'NSW Oct 2022'!O24&gt;0),IF($C$5*E30/'NSW Oct 2022'!AQ24&lt;('NSW Oct 2022'!L24+'NSW Oct 2022'!M24+'NSW Oct 2022'!N24),0,IF(($C$5*E30/'NSW Oct 2022'!AQ24-'NSW Oct 2022'!L24+'NSW Oct 2022'!M24+'NSW Oct 2022'!N24)&lt;=('NSW Oct 2022'!L24+'NSW Oct 2022'!M24+'NSW Oct 2022'!N24+'NSW Oct 2022'!O24),(($C$5*E30/'NSW Oct 2022'!AQ24-('NSW Oct 2022'!L24+'NSW Oct 2022'!M24+'NSW Oct 2022'!N24))*'NSW Oct 2022'!Z24/100)*'NSW Oct 2022'!AQ24,('NSW Oct 2022'!O24*'NSW Oct 2022'!Z24/100)*'NSW Oct 2022'!AQ24)),0)</f>
        <v>0</v>
      </c>
      <c r="K30" s="136">
        <f>IF(AND('NSW Oct 2022'!O24&gt;0,'NSW Oct 2022'!P24&gt;0),IF($C$5*E30/'NSW Oct 2022'!AQ24&lt;('NSW Oct 2022'!L24+'NSW Oct 2022'!M24+'NSW Oct 2022'!N24+'NSW Oct 2022'!O24),0,IF(($C$5*E30/'NSW Oct 2022'!AQ24-'NSW Oct 2022'!L24+'NSW Oct 2022'!M24+'NSW Oct 2022'!N24+'NSW Oct 2022'!O24)&lt;=('NSW Oct 2022'!L24+'NSW Oct 2022'!M24+'NSW Oct 2022'!N24+'NSW Oct 2022'!O24+'NSW Oct 2022'!P24),(($C$5*E30/'NSW Oct 2022'!AQ24-('NSW Oct 2022'!L24+'NSW Oct 2022'!M24+'NSW Oct 2022'!N24+'NSW Oct 2022'!O24))*'NSW Oct 2022'!AA24/100)*'NSW Oct 2022'!AQ24,('NSW Oct 2022'!P24*'NSW Oct 2022'!AA24/100)*'NSW Oct 2022'!AQ24)),0)</f>
        <v>0</v>
      </c>
      <c r="L30" s="136">
        <f>IF(AND('NSW Oct 2022'!P24&gt;0,'NSW Oct 2022'!O24&gt;0),IF(($C$5*E30/'NSW Oct 2022'!AQ24&lt;SUM('NSW Oct 2022'!L24:P24)),(0),($C$5*E30/'NSW Oct 2022'!AQ24-SUM('NSW Oct 2022'!L24:P24))*'NSW Oct 2022'!AB24/100)* 'NSW Oct 2022'!AQ24,IF(AND('NSW Oct 2022'!O24&gt;0,'NSW Oct 2022'!P24=""),IF(($C$5*E30/'NSW Oct 2022'!AQ24&lt; SUM('NSW Oct 2022'!L24:O24)),(0),($C$5*E30/'NSW Oct 2022'!AQ24-SUM('NSW Oct 2022'!L24:O24))*'NSW Oct 2022'!AA24/100)* 'NSW Oct 2022'!AQ24,IF(AND('NSW Oct 2022'!N24&gt;0,'NSW Oct 2022'!O24=""),IF(($C$5*E30/'NSW Oct 2022'!AQ24&lt; SUM('NSW Oct 2022'!L24:N24)),(0),($C$5*E30/'NSW Oct 2022'!AQ24-SUM('NSW Oct 2022'!L24:N24))*'NSW Oct 2022'!Z24/100)* 'NSW Oct 2022'!AQ24,IF(AND('NSW Oct 2022'!M24&gt;0,'NSW Oct 2022'!N24=""),IF(($C$5*E30/'NSW Oct 2022'!AQ24&lt;'NSW Oct 2022'!M24+'NSW Oct 2022'!L24),(0),(($C$5*E30/'NSW Oct 2022'!AQ24-('NSW Oct 2022'!M24+'NSW Oct 2022'!L24))*'NSW Oct 2022'!Y24/100))*'NSW Oct 2022'!AQ24,IF(AND('NSW Oct 2022'!L24&gt;0,'NSW Oct 2022'!M24=""&gt;0),IF(($C$5*E30/'NSW Oct 2022'!AQ24&lt;'NSW Oct 2022'!L24),(0),($C$5*E30/'NSW Oct 2022'!AQ24-'NSW Oct 2022'!L24)*'NSW Oct 2022'!X24/100)*'NSW Oct 2022'!AQ24,0)))))</f>
        <v>0</v>
      </c>
      <c r="M30" s="136">
        <f>IF('NSW Oct 2022'!K24="",($C$5*F30/'NSW Oct 2022'!AR24*'NSW Oct 2022'!AC24/100)*'NSW Oct 2022'!AR24,IF($C$5*F30/'NSW Oct 2022'!AR24&gt;='NSW Oct 2022'!L24,('NSW Oct 2022'!L24*'NSW Oct 2022'!AC24/100)*'NSW Oct 2022'!AR24,($C$5*F30/'NSW Oct 2022'!AR24*'NSW Oct 2022'!AC24/100)*'NSW Oct 2022'!AR24))</f>
        <v>1140.9090909090908</v>
      </c>
      <c r="N30" s="136">
        <f>IF(AND('NSW Oct 2022'!L24&gt;0,'NSW Oct 2022'!M24&gt;0),IF($C$5*F30/'NSW Oct 2022'!AR24&lt;'NSW Oct 2022'!L24,0,IF(($C$5*F30/'NSW Oct 2022'!AR24-'NSW Oct 2022'!L24)&lt;=('NSW Oct 2022'!M24+'NSW Oct 2022'!L24),((($C$5*F30/'NSW Oct 2022'!AR24-'NSW Oct 2022'!L24)*'NSW Oct 2022'!AD24/100))*'NSW Oct 2022'!AR24,((('NSW Oct 2022'!M24)*'NSW Oct 2022'!AD24/100)*'NSW Oct 2022'!AR24))),0)</f>
        <v>0</v>
      </c>
      <c r="O30" s="136">
        <f>IF(AND('NSW Oct 2022'!M24&gt;0,'NSW Oct 2022'!N24&gt;0),IF($C$5*F30/'NSW Oct 2022'!AR24&lt;('NSW Oct 2022'!L24+'NSW Oct 2022'!M24),0,IF(($C$5*F30/'NSW Oct 2022'!AR24-'NSW Oct 2022'!L24+'NSW Oct 2022'!M24)&lt;=('NSW Oct 2022'!L24+'NSW Oct 2022'!M24+'NSW Oct 2022'!N24),((($C$5*F30/'NSW Oct 2022'!AR24-('NSW Oct 2022'!L24+'NSW Oct 2022'!M24))*'NSW Oct 2022'!AE24/100))*'NSW Oct 2022'!AR24,('NSW Oct 2022'!N24*'NSW Oct 2022'!AE24/100)*'NSW Oct 2022'!AR24)),0)</f>
        <v>0</v>
      </c>
      <c r="P30" s="136">
        <f>IF(AND('NSW Oct 2022'!N24&gt;0,'NSW Oct 2022'!O24&gt;0),IF($C$5*F30/'NSW Oct 2022'!AR24&lt;('NSW Oct 2022'!L24+'NSW Oct 2022'!M24+'NSW Oct 2022'!N24),0,IF(($C$5*F30/'NSW Oct 2022'!AR24-'NSW Oct 2022'!L24+'NSW Oct 2022'!M24+'NSW Oct 2022'!N24)&lt;=('NSW Oct 2022'!L24+'NSW Oct 2022'!M24+'NSW Oct 2022'!N24+'NSW Oct 2022'!O24),(($C$5*F30/'NSW Oct 2022'!AR24-('NSW Oct 2022'!L24+'NSW Oct 2022'!M24+'NSW Oct 2022'!N24))*'NSW Oct 2022'!AF24/100)*'NSW Oct 2022'!AR24,('NSW Oct 2022'!O24*'NSW Oct 2022'!AF24/100)*'NSW Oct 2022'!AR24)),0)</f>
        <v>0</v>
      </c>
      <c r="Q30" s="136">
        <f>IF(AND('NSW Oct 2022'!P24&gt;0,'NSW Oct 2022'!P24&gt;0),IF($C$5*F30/'NSW Oct 2022'!AR24&lt;('NSW Oct 2022'!L24+'NSW Oct 2022'!M24+'NSW Oct 2022'!N24+'NSW Oct 2022'!O24),0,IF(($C$5*F30/'NSW Oct 2022'!AR24-'NSW Oct 2022'!L24+'NSW Oct 2022'!M24+'NSW Oct 2022'!N24+'NSW Oct 2022'!O24)&lt;=('NSW Oct 2022'!L24+'NSW Oct 2022'!M24+'NSW Oct 2022'!N24+'NSW Oct 2022'!O24+'NSW Oct 2022'!P24),(($C$5*F30/'NSW Oct 2022'!AR24-('NSW Oct 2022'!L24+'NSW Oct 2022'!M24+'NSW Oct 2022'!N24+'NSW Oct 2022'!O24))*'NSW Oct 2022'!AG24/100)*'NSW Oct 2022'!AR24,('NSW Oct 2022'!P24*'NSW Oct 2022'!AG24/100)*'NSW Oct 2022'!AR24)),0)</f>
        <v>0</v>
      </c>
      <c r="R30" s="136">
        <f>IF(AND('NSW Oct 2022'!P24&gt;0,'NSW Oct 2022'!O24&gt;0),IF(($C$5*F30/'NSW Oct 2022'!AR24&lt;SUM('NSW Oct 2022'!L24:P24)),(0),($C$5*F30/'NSW Oct 2022'!AR24-SUM('NSW Oct 2022'!L24:P24))*'NSW Oct 2022'!AB24/100)* 'NSW Oct 2022'!AR24,IF(AND('NSW Oct 2022'!O24&gt;0,'NSW Oct 2022'!P24=""),IF(($C$5*F30/'NSW Oct 2022'!AR24&lt; SUM('NSW Oct 2022'!L24:O24)),(0),($C$5*F30/'NSW Oct 2022'!AR24-SUM('NSW Oct 2022'!L24:O24))*'NSW Oct 2022'!AG24/100)* 'NSW Oct 2022'!AR24,IF(AND('NSW Oct 2022'!N24&gt;0,'NSW Oct 2022'!O24=""),IF(($C$5*F30/'NSW Oct 2022'!AR24&lt; SUM('NSW Oct 2022'!L24:N24)),(0),($C$5*F30/'NSW Oct 2022'!AR24-SUM('NSW Oct 2022'!L24:N24))*'NSW Oct 2022'!AF24/100)* 'NSW Oct 2022'!AR24,IF(AND('NSW Oct 2022'!M24&gt;0,'NSW Oct 2022'!N24=""),IF(($C$5*F30/'NSW Oct 2022'!AR24&lt;'NSW Oct 2022'!M24+'NSW Oct 2022'!L24),(0),(($C$5*F30/'NSW Oct 2022'!AR24-('NSW Oct 2022'!M24+'NSW Oct 2022'!L24))*'NSW Oct 2022'!AE24/100))*'NSW Oct 2022'!AR24,IF(AND('NSW Oct 2022'!L24&gt;0,'NSW Oct 2022'!M24=""&gt;0),IF(($C$5*F30/'NSW Oct 2022'!AR24&lt;'NSW Oct 2022'!L24),(0),($C$5*F30/'NSW Oct 2022'!AR24-'NSW Oct 2022'!L24)*'NSW Oct 2022'!AD24/100)*'NSW Oct 2022'!AR24,0)))))</f>
        <v>0</v>
      </c>
      <c r="S30" s="234">
        <f t="shared" ref="S30:S31" si="13">SUM(G30:R30)</f>
        <v>2281.8181818181815</v>
      </c>
      <c r="T30" s="243">
        <f t="shared" si="5"/>
        <v>2544.7509090909089</v>
      </c>
      <c r="U30" s="132">
        <f t="shared" si="6"/>
        <v>2799.2260000000001</v>
      </c>
      <c r="V30" s="83">
        <f>'NSW Oct 2022'!AT24</f>
        <v>0</v>
      </c>
      <c r="W30" s="83">
        <f>'NSW Oct 2022'!AU24</f>
        <v>0</v>
      </c>
      <c r="X30" s="83">
        <f>'NSW Oct 2022'!AV24</f>
        <v>0</v>
      </c>
      <c r="Y30" s="83">
        <f>'NSW Oct 2022'!AW24</f>
        <v>0</v>
      </c>
      <c r="Z30" s="243" t="str">
        <f t="shared" si="7"/>
        <v>No discount</v>
      </c>
      <c r="AA30" s="243" t="str">
        <f t="shared" si="8"/>
        <v>Exclusive</v>
      </c>
      <c r="AB30" s="243">
        <f t="shared" si="0"/>
        <v>2544.7509090909089</v>
      </c>
      <c r="AC30" s="243">
        <f t="shared" si="1"/>
        <v>2544.7509090909089</v>
      </c>
      <c r="AD30" s="132">
        <f t="shared" si="12"/>
        <v>2799.2260000000001</v>
      </c>
      <c r="AE30" s="132">
        <f t="shared" si="12"/>
        <v>2799.2260000000001</v>
      </c>
      <c r="AF30" s="208">
        <f>'NSW Oct 2022'!BJ24</f>
        <v>0</v>
      </c>
      <c r="AG30" s="124">
        <f>'NSW Oct 2022'!BH24</f>
        <v>12</v>
      </c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7"/>
      <c r="B31" s="150" t="str">
        <f>'NSW Oct 2022'!F25</f>
        <v>Red Energy</v>
      </c>
      <c r="C31" s="154" t="str">
        <f>'NSW Oct 2022'!G25</f>
        <v xml:space="preserve">Business Saver </v>
      </c>
      <c r="D31" s="155">
        <f>365*'NSW Oct 2022'!H25/100</f>
        <v>303.08272727272725</v>
      </c>
      <c r="E31" s="265">
        <f>IF('NSW Oct 2022'!AQ25=3,0.5,IF('NSW Oct 2022'!AQ25=2,0.33,0))</f>
        <v>0.5</v>
      </c>
      <c r="F31" s="265">
        <f t="shared" si="3"/>
        <v>0.5</v>
      </c>
      <c r="G31" s="155">
        <f>IF('NSW Oct 2022'!K25="",($C$5*E31/'NSW Oct 2022'!AQ25*'NSW Oct 2022'!W25/100)*'NSW Oct 2022'!AQ25,IF($C$5*E31/'NSW Oct 2022'!AQ25&gt;='NSW Oct 2022'!L25,('NSW Oct 2022'!L25*'NSW Oct 2022'!W25/100)*'NSW Oct 2022'!AQ25,($C$5*E31/'NSW Oct 2022'!AQ25*'NSW Oct 2022'!W25/100)*'NSW Oct 2022'!AQ25))</f>
        <v>1477.272727272727</v>
      </c>
      <c r="H31" s="155">
        <f>IF(AND('NSW Oct 2022'!L25&gt;0,'NSW Oct 2022'!M25&gt;0),IF($C$5*E31/'NSW Oct 2022'!AQ25&lt;'NSW Oct 2022'!L25,0,IF(($C$5*E31/'NSW Oct 2022'!AQ25-'NSW Oct 2022'!L25)&lt;=('NSW Oct 2022'!M25+'NSW Oct 2022'!L25),((($C$5*E31/'NSW Oct 2022'!AQ25-'NSW Oct 2022'!L25)*'NSW Oct 2022'!X25/100))*'NSW Oct 2022'!AQ25,((('NSW Oct 2022'!M25)*'NSW Oct 2022'!X25/100)*'NSW Oct 2022'!AQ25))),0)</f>
        <v>0</v>
      </c>
      <c r="I31" s="155">
        <f>IF(AND('NSW Oct 2022'!M25&gt;0,'NSW Oct 2022'!N25&gt;0),IF($C$5*E31/'NSW Oct 2022'!AQ25&lt;('NSW Oct 2022'!L25+'NSW Oct 2022'!M25),0,IF(($C$5*E31/'NSW Oct 2022'!AQ25-'NSW Oct 2022'!L25+'NSW Oct 2022'!M25)&lt;=('NSW Oct 2022'!L25+'NSW Oct 2022'!M25+'NSW Oct 2022'!N25),((($C$5*E31/'NSW Oct 2022'!AQ25-('NSW Oct 2022'!L25+'NSW Oct 2022'!M25))*'NSW Oct 2022'!Y25/100))*'NSW Oct 2022'!AQ25,('NSW Oct 2022'!N25*'NSW Oct 2022'!Y25/100)* 'NSW Oct 2022'!AQ25)),0)</f>
        <v>0</v>
      </c>
      <c r="J31" s="155">
        <f>IF(AND('NSW Oct 2022'!N25&gt;0,'NSW Oct 2022'!O25&gt;0),IF($C$5*E31/'NSW Oct 2022'!AQ25&lt;('NSW Oct 2022'!L25+'NSW Oct 2022'!M25+'NSW Oct 2022'!N25),0,IF(($C$5*E31/'NSW Oct 2022'!AQ25-'NSW Oct 2022'!L25+'NSW Oct 2022'!M25+'NSW Oct 2022'!N25)&lt;=('NSW Oct 2022'!L25+'NSW Oct 2022'!M25+'NSW Oct 2022'!N25+'NSW Oct 2022'!O25),(($C$5*E31/'NSW Oct 2022'!AQ25-('NSW Oct 2022'!L25+'NSW Oct 2022'!M25+'NSW Oct 2022'!N25))*'NSW Oct 2022'!Z25/100)*'NSW Oct 2022'!AQ25,('NSW Oct 2022'!O25*'NSW Oct 2022'!Z25/100)*'NSW Oct 2022'!AQ25)),0)</f>
        <v>0</v>
      </c>
      <c r="K31" s="155">
        <f>IF(AND('NSW Oct 2022'!O25&gt;0,'NSW Oct 2022'!P25&gt;0),IF($C$5*E31/'NSW Oct 2022'!AQ25&lt;('NSW Oct 2022'!L25+'NSW Oct 2022'!M25+'NSW Oct 2022'!N25+'NSW Oct 2022'!O25),0,IF(($C$5*E31/'NSW Oct 2022'!AQ25-'NSW Oct 2022'!L25+'NSW Oct 2022'!M25+'NSW Oct 2022'!N25+'NSW Oct 2022'!O25)&lt;=('NSW Oct 2022'!L25+'NSW Oct 2022'!M25+'NSW Oct 2022'!N25+'NSW Oct 2022'!O25+'NSW Oct 2022'!P25),(($C$5*E31/'NSW Oct 2022'!AQ25-('NSW Oct 2022'!L25+'NSW Oct 2022'!M25+'NSW Oct 2022'!N25+'NSW Oct 2022'!O25))*'NSW Oct 2022'!AA25/100)*'NSW Oct 2022'!AQ25,('NSW Oct 2022'!P25*'NSW Oct 2022'!AA25/100)*'NSW Oct 2022'!AQ25)),0)</f>
        <v>0</v>
      </c>
      <c r="L31" s="155">
        <f>IF(AND('NSW Oct 2022'!P25&gt;0,'NSW Oct 2022'!O25&gt;0),IF(($C$5*E31/'NSW Oct 2022'!AQ25&lt;SUM('NSW Oct 2022'!L25:P25)),(0),($C$5*E31/'NSW Oct 2022'!AQ25-SUM('NSW Oct 2022'!L25:P25))*'NSW Oct 2022'!AB25/100)* 'NSW Oct 2022'!AQ25,IF(AND('NSW Oct 2022'!O25&gt;0,'NSW Oct 2022'!P25=""),IF(($C$5*E31/'NSW Oct 2022'!AQ25&lt; SUM('NSW Oct 2022'!L25:O25)),(0),($C$5*E31/'NSW Oct 2022'!AQ25-SUM('NSW Oct 2022'!L25:O25))*'NSW Oct 2022'!AA25/100)* 'NSW Oct 2022'!AQ25,IF(AND('NSW Oct 2022'!N25&gt;0,'NSW Oct 2022'!O25=""),IF(($C$5*E31/'NSW Oct 2022'!AQ25&lt; SUM('NSW Oct 2022'!L25:N25)),(0),($C$5*E31/'NSW Oct 2022'!AQ25-SUM('NSW Oct 2022'!L25:N25))*'NSW Oct 2022'!Z25/100)* 'NSW Oct 2022'!AQ25,IF(AND('NSW Oct 2022'!M25&gt;0,'NSW Oct 2022'!N25=""),IF(($C$5*E31/'NSW Oct 2022'!AQ25&lt;'NSW Oct 2022'!M25+'NSW Oct 2022'!L25),(0),(($C$5*E31/'NSW Oct 2022'!AQ25-('NSW Oct 2022'!M25+'NSW Oct 2022'!L25))*'NSW Oct 2022'!Y25/100))*'NSW Oct 2022'!AQ25,IF(AND('NSW Oct 2022'!L25&gt;0,'NSW Oct 2022'!M25=""&gt;0),IF(($C$5*E31/'NSW Oct 2022'!AQ25&lt;'NSW Oct 2022'!L25),(0),($C$5*E31/'NSW Oct 2022'!AQ25-'NSW Oct 2022'!L25)*'NSW Oct 2022'!X25/100)*'NSW Oct 2022'!AQ25,0)))))</f>
        <v>0</v>
      </c>
      <c r="M31" s="155">
        <f>IF('NSW Oct 2022'!K25="",($C$5*F31/'NSW Oct 2022'!AR25*'NSW Oct 2022'!AC25/100)*'NSW Oct 2022'!AR25,IF($C$5*F31/'NSW Oct 2022'!AR25&gt;='NSW Oct 2022'!L25,('NSW Oct 2022'!L25*'NSW Oct 2022'!AC25/100)*'NSW Oct 2022'!AR25,($C$5*F31/'NSW Oct 2022'!AR25*'NSW Oct 2022'!AC25/100)*'NSW Oct 2022'!AR25))</f>
        <v>1477.272727272727</v>
      </c>
      <c r="N31" s="155">
        <f>IF(AND('NSW Oct 2022'!L25&gt;0,'NSW Oct 2022'!M25&gt;0),IF($C$5*F31/'NSW Oct 2022'!AR25&lt;'NSW Oct 2022'!L25,0,IF(($C$5*F31/'NSW Oct 2022'!AR25-'NSW Oct 2022'!L25)&lt;=('NSW Oct 2022'!M25+'NSW Oct 2022'!L25),((($C$5*F31/'NSW Oct 2022'!AR25-'NSW Oct 2022'!L25)*'NSW Oct 2022'!AD25/100))*'NSW Oct 2022'!AR25,((('NSW Oct 2022'!M25)*'NSW Oct 2022'!AD25/100)*'NSW Oct 2022'!AR25))),0)</f>
        <v>0</v>
      </c>
      <c r="O31" s="155">
        <f>IF(AND('NSW Oct 2022'!M25&gt;0,'NSW Oct 2022'!N25&gt;0),IF($C$5*F31/'NSW Oct 2022'!AR25&lt;('NSW Oct 2022'!L25+'NSW Oct 2022'!M25),0,IF(($C$5*F31/'NSW Oct 2022'!AR25-'NSW Oct 2022'!L25+'NSW Oct 2022'!M25)&lt;=('NSW Oct 2022'!L25+'NSW Oct 2022'!M25+'NSW Oct 2022'!N25),((($C$5*F31/'NSW Oct 2022'!AR25-('NSW Oct 2022'!L25+'NSW Oct 2022'!M25))*'NSW Oct 2022'!AE25/100))*'NSW Oct 2022'!AR25,('NSW Oct 2022'!N25*'NSW Oct 2022'!AE25/100)*'NSW Oct 2022'!AR25)),0)</f>
        <v>0</v>
      </c>
      <c r="P31" s="155">
        <f>IF(AND('NSW Oct 2022'!N25&gt;0,'NSW Oct 2022'!O25&gt;0),IF($C$5*F31/'NSW Oct 2022'!AR25&lt;('NSW Oct 2022'!L25+'NSW Oct 2022'!M25+'NSW Oct 2022'!N25),0,IF(($C$5*F31/'NSW Oct 2022'!AR25-'NSW Oct 2022'!L25+'NSW Oct 2022'!M25+'NSW Oct 2022'!N25)&lt;=('NSW Oct 2022'!L25+'NSW Oct 2022'!M25+'NSW Oct 2022'!N25+'NSW Oct 2022'!O25),(($C$5*F31/'NSW Oct 2022'!AR25-('NSW Oct 2022'!L25+'NSW Oct 2022'!M25+'NSW Oct 2022'!N25))*'NSW Oct 2022'!AF25/100)*'NSW Oct 2022'!AR25,('NSW Oct 2022'!O25*'NSW Oct 2022'!AF25/100)*'NSW Oct 2022'!AR25)),0)</f>
        <v>0</v>
      </c>
      <c r="Q31" s="155">
        <f>IF(AND('NSW Oct 2022'!P25&gt;0,'NSW Oct 2022'!P25&gt;0),IF($C$5*F31/'NSW Oct 2022'!AR25&lt;('NSW Oct 2022'!L25+'NSW Oct 2022'!M25+'NSW Oct 2022'!N25+'NSW Oct 2022'!O25),0,IF(($C$5*F31/'NSW Oct 2022'!AR25-'NSW Oct 2022'!L25+'NSW Oct 2022'!M25+'NSW Oct 2022'!N25+'NSW Oct 2022'!O25)&lt;=('NSW Oct 2022'!L25+'NSW Oct 2022'!M25+'NSW Oct 2022'!N25+'NSW Oct 2022'!O25+'NSW Oct 2022'!P25),(($C$5*F31/'NSW Oct 2022'!AR25-('NSW Oct 2022'!L25+'NSW Oct 2022'!M25+'NSW Oct 2022'!N25+'NSW Oct 2022'!O25))*'NSW Oct 2022'!AG25/100)*'NSW Oct 2022'!AR25,('NSW Oct 2022'!P25*'NSW Oct 2022'!AG25/100)*'NSW Oct 2022'!AR25)),0)</f>
        <v>0</v>
      </c>
      <c r="R31" s="155">
        <f>IF(AND('NSW Oct 2022'!P25&gt;0,'NSW Oct 2022'!O25&gt;0),IF(($C$5*F31/'NSW Oct 2022'!AR25&lt;SUM('NSW Oct 2022'!L25:P25)),(0),($C$5*F31/'NSW Oct 2022'!AR25-SUM('NSW Oct 2022'!L25:P25))*'NSW Oct 2022'!AB25/100)* 'NSW Oct 2022'!AR25,IF(AND('NSW Oct 2022'!O25&gt;0,'NSW Oct 2022'!P25=""),IF(($C$5*F31/'NSW Oct 2022'!AR25&lt; SUM('NSW Oct 2022'!L25:O25)),(0),($C$5*F31/'NSW Oct 2022'!AR25-SUM('NSW Oct 2022'!L25:O25))*'NSW Oct 2022'!AG25/100)* 'NSW Oct 2022'!AR25,IF(AND('NSW Oct 2022'!N25&gt;0,'NSW Oct 2022'!O25=""),IF(($C$5*F31/'NSW Oct 2022'!AR25&lt; SUM('NSW Oct 2022'!L25:N25)),(0),($C$5*F31/'NSW Oct 2022'!AR25-SUM('NSW Oct 2022'!L25:N25))*'NSW Oct 2022'!AF25/100)* 'NSW Oct 2022'!AR25,IF(AND('NSW Oct 2022'!M25&gt;0,'NSW Oct 2022'!N25=""),IF(($C$5*F31/'NSW Oct 2022'!AR25&lt;'NSW Oct 2022'!M25+'NSW Oct 2022'!L25),(0),(($C$5*F31/'NSW Oct 2022'!AR25-('NSW Oct 2022'!M25+'NSW Oct 2022'!L25))*'NSW Oct 2022'!AE25/100))*'NSW Oct 2022'!AR25,IF(AND('NSW Oct 2022'!L25&gt;0,'NSW Oct 2022'!M25=""&gt;0),IF(($C$5*F31/'NSW Oct 2022'!AR25&lt;'NSW Oct 2022'!L25),(0),($C$5*F31/'NSW Oct 2022'!AR25-'NSW Oct 2022'!L25)*'NSW Oct 2022'!AD25/100)*'NSW Oct 2022'!AR25,0)))))</f>
        <v>0</v>
      </c>
      <c r="S31" s="273">
        <f t="shared" si="13"/>
        <v>2954.545454545454</v>
      </c>
      <c r="T31" s="268">
        <f t="shared" si="5"/>
        <v>3257.6281818181815</v>
      </c>
      <c r="U31" s="151">
        <f t="shared" si="6"/>
        <v>3583.3910000000001</v>
      </c>
      <c r="V31" s="154">
        <f>'NSW Oct 2022'!AT25</f>
        <v>0</v>
      </c>
      <c r="W31" s="154">
        <f>'NSW Oct 2022'!AU25</f>
        <v>0</v>
      </c>
      <c r="X31" s="154">
        <f>'NSW Oct 2022'!AV25</f>
        <v>0</v>
      </c>
      <c r="Y31" s="154">
        <f>'NSW Oct 2022'!AW25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3257.6281818181815</v>
      </c>
      <c r="AC31" s="268">
        <f t="shared" si="1"/>
        <v>3257.6281818181815</v>
      </c>
      <c r="AD31" s="151">
        <f t="shared" si="12"/>
        <v>3583.3910000000001</v>
      </c>
      <c r="AE31" s="151">
        <f t="shared" si="12"/>
        <v>3583.3910000000001</v>
      </c>
      <c r="AF31" s="211">
        <f>'NSW Oct 2022'!BJ25</f>
        <v>0</v>
      </c>
      <c r="AG31" s="386">
        <f>'NSW Oct 2022'!BH25</f>
        <v>0</v>
      </c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16" t="str">
        <f>'NSW Oct 2022'!D26</f>
        <v>AGN Murray Valley</v>
      </c>
      <c r="B32" s="130" t="str">
        <f>'NSW Oct 2022'!F26</f>
        <v>EnergyAustralia</v>
      </c>
      <c r="C32" s="83" t="str">
        <f>'NSW Oct 2022'!G26</f>
        <v>Business Balance Plan</v>
      </c>
      <c r="D32" s="136">
        <f>365*'NSW Oct 2022'!H26/100</f>
        <v>364.27</v>
      </c>
      <c r="E32" s="264">
        <f>IF('NSW Oct 2022'!AQ26=3,0.5,IF('NSW Oct 2022'!AQ26=2,0.33,0))</f>
        <v>0.5</v>
      </c>
      <c r="F32" s="264">
        <f t="shared" si="3"/>
        <v>0.5</v>
      </c>
      <c r="G32" s="136">
        <f>IF('NSW Oct 2022'!K26="",($C$5*E32/'NSW Oct 2022'!AQ26*'NSW Oct 2022'!W26/100)*'NSW Oct 2022'!AQ26,IF($C$5*E32/'NSW Oct 2022'!AQ26&gt;='NSW Oct 2022'!L26,('NSW Oct 2022'!L26*'NSW Oct 2022'!W26/100)*'NSW Oct 2022'!AQ26,($C$5*E32/'NSW Oct 2022'!AQ26*'NSW Oct 2022'!W26/100)*'NSW Oct 2022'!AQ26))</f>
        <v>528.5454545454545</v>
      </c>
      <c r="H32" s="136">
        <f>IF(AND('NSW Oct 2022'!L26&gt;0,'NSW Oct 2022'!M26&gt;0),IF($C$5*E32/'NSW Oct 2022'!AQ26&lt;'NSW Oct 2022'!L26,0,IF(($C$5*E32/'NSW Oct 2022'!AQ26-'NSW Oct 2022'!L26)&lt;=('NSW Oct 2022'!M26+'NSW Oct 2022'!L26),((($C$5*E32/'NSW Oct 2022'!AQ26-'NSW Oct 2022'!L26)*'NSW Oct 2022'!X26/100))*'NSW Oct 2022'!AQ26,((('NSW Oct 2022'!M26)*'NSW Oct 2022'!X26/100)*'NSW Oct 2022'!AQ26))),0)</f>
        <v>904.72727272727275</v>
      </c>
      <c r="I32" s="136">
        <f>IF(AND('NSW Oct 2022'!M26&gt;0,'NSW Oct 2022'!N26&gt;0),IF($C$5*E32/'NSW Oct 2022'!AQ26&lt;('NSW Oct 2022'!L26+'NSW Oct 2022'!M26),0,IF(($C$5*E32/'NSW Oct 2022'!AQ26-'NSW Oct 2022'!L26+'NSW Oct 2022'!M26)&lt;=('NSW Oct 2022'!L26+'NSW Oct 2022'!M26+'NSW Oct 2022'!N26),((($C$5*E32/'NSW Oct 2022'!AQ26-('NSW Oct 2022'!L26+'NSW Oct 2022'!M26))*'NSW Oct 2022'!Y26/100))*'NSW Oct 2022'!AQ26,('NSW Oct 2022'!N26*'NSW Oct 2022'!Y26/100)* 'NSW Oct 2022'!AQ26)),0)</f>
        <v>358.90909090909099</v>
      </c>
      <c r="J32" s="136">
        <f>IF(AND('NSW Oct 2022'!N26&gt;0,'NSW Oct 2022'!O26&gt;0),IF($C$5*E32/'NSW Oct 2022'!AQ26&lt;('NSW Oct 2022'!L26+'NSW Oct 2022'!M26+'NSW Oct 2022'!N26),0,IF(($C$5*E32/'NSW Oct 2022'!AQ26-'NSW Oct 2022'!L26+'NSW Oct 2022'!M26+'NSW Oct 2022'!N26)&lt;=('NSW Oct 2022'!L26+'NSW Oct 2022'!M26+'NSW Oct 2022'!N26+'NSW Oct 2022'!O26),(($C$5*E32/'NSW Oct 2022'!AQ26-('NSW Oct 2022'!L26+'NSW Oct 2022'!M26+'NSW Oct 2022'!N26))*'NSW Oct 2022'!Z26/100)*'NSW Oct 2022'!AQ26,('NSW Oct 2022'!O26*'NSW Oct 2022'!Z26/100)*'NSW Oct 2022'!AQ26)),0)</f>
        <v>0</v>
      </c>
      <c r="K32" s="136">
        <f>IF(AND('NSW Oct 2022'!O26&gt;0,'NSW Oct 2022'!P26&gt;0),IF($C$5*E32/'NSW Oct 2022'!AQ26&lt;('NSW Oct 2022'!L26+'NSW Oct 2022'!M26+'NSW Oct 2022'!N26+'NSW Oct 2022'!O26),0,IF(($C$5*E32/'NSW Oct 2022'!AQ26-'NSW Oct 2022'!L26+'NSW Oct 2022'!M26+'NSW Oct 2022'!N26+'NSW Oct 2022'!O26)&lt;=('NSW Oct 2022'!L26+'NSW Oct 2022'!M26+'NSW Oct 2022'!N26+'NSW Oct 2022'!O26+'NSW Oct 2022'!P26),(($C$5*E32/'NSW Oct 2022'!AQ26-('NSW Oct 2022'!L26+'NSW Oct 2022'!M26+'NSW Oct 2022'!N26+'NSW Oct 2022'!O26))*'NSW Oct 2022'!AA26/100)*'NSW Oct 2022'!AQ26,('NSW Oct 2022'!P26*'NSW Oct 2022'!AA26/100)*'NSW Oct 2022'!AQ26)),0)</f>
        <v>0</v>
      </c>
      <c r="L32" s="136">
        <f>IF(AND('NSW Oct 2022'!P26&gt;0,'NSW Oct 2022'!O26&gt;0),IF(($C$5*E32/'NSW Oct 2022'!AQ26&lt;SUM('NSW Oct 2022'!L26:P26)),(0),($C$5*E32/'NSW Oct 2022'!AQ26-SUM('NSW Oct 2022'!L26:P26))*'NSW Oct 2022'!AB26/100)* 'NSW Oct 2022'!AQ26,IF(AND('NSW Oct 2022'!O26&gt;0,'NSW Oct 2022'!P26=""),IF(($C$5*E32/'NSW Oct 2022'!AQ26&lt; SUM('NSW Oct 2022'!L26:O26)),(0),($C$5*E32/'NSW Oct 2022'!AQ26-SUM('NSW Oct 2022'!L26:O26))*'NSW Oct 2022'!AA26/100)* 'NSW Oct 2022'!AQ26,IF(AND('NSW Oct 2022'!N26&gt;0,'NSW Oct 2022'!O26=""),IF(($C$5*E32/'NSW Oct 2022'!AQ26&lt; SUM('NSW Oct 2022'!L26:N26)),(0),($C$5*E32/'NSW Oct 2022'!AQ26-SUM('NSW Oct 2022'!L26:N26))*'NSW Oct 2022'!Z26/100)* 'NSW Oct 2022'!AQ26,IF(AND('NSW Oct 2022'!M26&gt;0,'NSW Oct 2022'!N26=""),IF(($C$5*E32/'NSW Oct 2022'!AQ26&lt;'NSW Oct 2022'!M26+'NSW Oct 2022'!L26),(0),(($C$5*E32/'NSW Oct 2022'!AQ26-('NSW Oct 2022'!M26+'NSW Oct 2022'!L26))*'NSW Oct 2022'!Y26/100))*'NSW Oct 2022'!AQ26,IF(AND('NSW Oct 2022'!L26&gt;0,'NSW Oct 2022'!M26=""&gt;0),IF(($C$5*E32/'NSW Oct 2022'!AQ26&lt;'NSW Oct 2022'!L26),(0),($C$5*E32/'NSW Oct 2022'!AQ26-'NSW Oct 2022'!L26)*'NSW Oct 2022'!X26/100)*'NSW Oct 2022'!AQ26,0)))))</f>
        <v>0</v>
      </c>
      <c r="M32" s="136">
        <f>IF('NSW Oct 2022'!K26="",($C$5*F32/'NSW Oct 2022'!AR26*'NSW Oct 2022'!AC26/100)*'NSW Oct 2022'!AR26,IF($C$5*F32/'NSW Oct 2022'!AR26&gt;='NSW Oct 2022'!L26,('NSW Oct 2022'!L26*'NSW Oct 2022'!AC26/100)*'NSW Oct 2022'!AR26,($C$5*F32/'NSW Oct 2022'!AR26*'NSW Oct 2022'!AC26/100)*'NSW Oct 2022'!AR26))</f>
        <v>528.5454545454545</v>
      </c>
      <c r="N32" s="136">
        <f>IF(AND('NSW Oct 2022'!L26&gt;0,'NSW Oct 2022'!M26&gt;0),IF($C$5*F32/'NSW Oct 2022'!AR26&lt;'NSW Oct 2022'!L26,0,IF(($C$5*F32/'NSW Oct 2022'!AR26-'NSW Oct 2022'!L26)&lt;=('NSW Oct 2022'!M26+'NSW Oct 2022'!L26),((($C$5*F32/'NSW Oct 2022'!AR26-'NSW Oct 2022'!L26)*'NSW Oct 2022'!AD26/100))*'NSW Oct 2022'!AR26,((('NSW Oct 2022'!M26)*'NSW Oct 2022'!AD26/100)*'NSW Oct 2022'!AR26))),0)</f>
        <v>904.72727272727275</v>
      </c>
      <c r="O32" s="136">
        <f>IF(AND('NSW Oct 2022'!M26&gt;0,'NSW Oct 2022'!N26&gt;0),IF($C$5*F32/'NSW Oct 2022'!AR26&lt;('NSW Oct 2022'!L26+'NSW Oct 2022'!M26),0,IF(($C$5*F32/'NSW Oct 2022'!AR26-'NSW Oct 2022'!L26+'NSW Oct 2022'!M26)&lt;=('NSW Oct 2022'!L26+'NSW Oct 2022'!M26+'NSW Oct 2022'!N26),((($C$5*F32/'NSW Oct 2022'!AR26-('NSW Oct 2022'!L26+'NSW Oct 2022'!M26))*'NSW Oct 2022'!AE26/100))*'NSW Oct 2022'!AR26,('NSW Oct 2022'!N26*'NSW Oct 2022'!AE26/100)*'NSW Oct 2022'!AR26)),0)</f>
        <v>358.90909090909099</v>
      </c>
      <c r="P32" s="136">
        <f>IF(AND('NSW Oct 2022'!N26&gt;0,'NSW Oct 2022'!O26&gt;0),IF($C$5*F32/'NSW Oct 2022'!AR26&lt;('NSW Oct 2022'!L26+'NSW Oct 2022'!M26+'NSW Oct 2022'!N26),0,IF(($C$5*F32/'NSW Oct 2022'!AR26-'NSW Oct 2022'!L26+'NSW Oct 2022'!M26+'NSW Oct 2022'!N26)&lt;=('NSW Oct 2022'!L26+'NSW Oct 2022'!M26+'NSW Oct 2022'!N26+'NSW Oct 2022'!O26),(($C$5*F32/'NSW Oct 2022'!AR26-('NSW Oct 2022'!L26+'NSW Oct 2022'!M26+'NSW Oct 2022'!N26))*'NSW Oct 2022'!AF26/100)*'NSW Oct 2022'!AR26,('NSW Oct 2022'!O26*'NSW Oct 2022'!AF26/100)*'NSW Oct 2022'!AR26)),0)</f>
        <v>0</v>
      </c>
      <c r="Q32" s="136">
        <f>IF(AND('NSW Oct 2022'!P26&gt;0,'NSW Oct 2022'!P26&gt;0),IF($C$5*F32/'NSW Oct 2022'!AR26&lt;('NSW Oct 2022'!L26+'NSW Oct 2022'!M26+'NSW Oct 2022'!N26+'NSW Oct 2022'!O26),0,IF(($C$5*F32/'NSW Oct 2022'!AR26-'NSW Oct 2022'!L26+'NSW Oct 2022'!M26+'NSW Oct 2022'!N26+'NSW Oct 2022'!O26)&lt;=('NSW Oct 2022'!L26+'NSW Oct 2022'!M26+'NSW Oct 2022'!N26+'NSW Oct 2022'!O26+'NSW Oct 2022'!P26),(($C$5*F32/'NSW Oct 2022'!AR26-('NSW Oct 2022'!L26+'NSW Oct 2022'!M26+'NSW Oct 2022'!N26+'NSW Oct 2022'!O26))*'NSW Oct 2022'!AG26/100)*'NSW Oct 2022'!AR26,('NSW Oct 2022'!P26*'NSW Oct 2022'!AG26/100)*'NSW Oct 2022'!AR26)),0)</f>
        <v>0</v>
      </c>
      <c r="R32" s="136">
        <f>IF(AND('NSW Oct 2022'!P26&gt;0,'NSW Oct 2022'!O26&gt;0),IF(($C$5*F32/'NSW Oct 2022'!AR26&lt;SUM('NSW Oct 2022'!L26:P26)),(0),($C$5*F32/'NSW Oct 2022'!AR26-SUM('NSW Oct 2022'!L26:P26))*'NSW Oct 2022'!AB26/100)* 'NSW Oct 2022'!AR26,IF(AND('NSW Oct 2022'!O26&gt;0,'NSW Oct 2022'!P26=""),IF(($C$5*F32/'NSW Oct 2022'!AR26&lt; SUM('NSW Oct 2022'!L26:O26)),(0),($C$5*F32/'NSW Oct 2022'!AR26-SUM('NSW Oct 2022'!L26:O26))*'NSW Oct 2022'!AG26/100)* 'NSW Oct 2022'!AR26,IF(AND('NSW Oct 2022'!N26&gt;0,'NSW Oct 2022'!O26=""),IF(($C$5*F32/'NSW Oct 2022'!AR26&lt; SUM('NSW Oct 2022'!L26:N26)),(0),($C$5*F32/'NSW Oct 2022'!AR26-SUM('NSW Oct 2022'!L26:N26))*'NSW Oct 2022'!AF26/100)* 'NSW Oct 2022'!AR26,IF(AND('NSW Oct 2022'!M26&gt;0,'NSW Oct 2022'!N26=""),IF(($C$5*F32/'NSW Oct 2022'!AR26&lt;'NSW Oct 2022'!M26+'NSW Oct 2022'!L26),(0),(($C$5*F32/'NSW Oct 2022'!AR26-('NSW Oct 2022'!M26+'NSW Oct 2022'!L26))*'NSW Oct 2022'!AE26/100))*'NSW Oct 2022'!AR26,IF(AND('NSW Oct 2022'!L26&gt;0,'NSW Oct 2022'!M26=""&gt;0),IF(($C$5*F32/'NSW Oct 2022'!AR26&lt;'NSW Oct 2022'!L26),(0),($C$5*F32/'NSW Oct 2022'!AR26-'NSW Oct 2022'!L26)*'NSW Oct 2022'!AD26/100)*'NSW Oct 2022'!AR26,0)))))</f>
        <v>0</v>
      </c>
      <c r="S32" s="234">
        <f>SUM(G32:R32)</f>
        <v>3584.3636363636369</v>
      </c>
      <c r="T32" s="243">
        <f t="shared" si="5"/>
        <v>3948.6336363636369</v>
      </c>
      <c r="U32" s="132">
        <f t="shared" si="6"/>
        <v>4343.4970000000012</v>
      </c>
      <c r="V32" s="83">
        <f>'NSW Oct 2022'!AT26</f>
        <v>5</v>
      </c>
      <c r="W32" s="83">
        <f>'NSW Oct 2022'!AU26</f>
        <v>0</v>
      </c>
      <c r="X32" s="83">
        <f>'NSW Oct 2022'!AV26</f>
        <v>0</v>
      </c>
      <c r="Y32" s="83">
        <f>'NSW Oct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3751.201954545455</v>
      </c>
      <c r="AC32" s="243">
        <f t="shared" si="1"/>
        <v>3751.201954545455</v>
      </c>
      <c r="AD32" s="132">
        <f t="shared" si="12"/>
        <v>4126.3221500000009</v>
      </c>
      <c r="AE32" s="132">
        <f t="shared" si="12"/>
        <v>4126.3221500000009</v>
      </c>
      <c r="AF32" s="208">
        <f>'NSW Oct 2022'!BJ26</f>
        <v>0</v>
      </c>
      <c r="AG32" s="124">
        <f>'NSW Oct 2022'!BH26</f>
        <v>24</v>
      </c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17"/>
      <c r="B33" s="130" t="str">
        <f>'NSW Oct 2022'!F27</f>
        <v>Origin Energy</v>
      </c>
      <c r="C33" s="83" t="str">
        <f>'NSW Oct 2022'!G27</f>
        <v>Business Go Variable</v>
      </c>
      <c r="D33" s="136">
        <f>365*'NSW Oct 2022'!H27/100</f>
        <v>254.93590909090909</v>
      </c>
      <c r="E33" s="264">
        <f>IF('NSW Oct 2022'!AQ27=3,0.5,IF('NSW Oct 2022'!AQ27=2,0.33,0))</f>
        <v>0.5</v>
      </c>
      <c r="F33" s="264">
        <f t="shared" si="3"/>
        <v>0.5</v>
      </c>
      <c r="G33" s="136">
        <f>IF('NSW Oct 2022'!K27="",($C$5*E33/'NSW Oct 2022'!AQ27*'NSW Oct 2022'!W27/100)*'NSW Oct 2022'!AQ27,IF($C$5*E33/'NSW Oct 2022'!AQ27&gt;='NSW Oct 2022'!L27,('NSW Oct 2022'!L27*'NSW Oct 2022'!W27/100)*'NSW Oct 2022'!AQ27,($C$5*E33/'NSW Oct 2022'!AQ27*'NSW Oct 2022'!W27/100)*'NSW Oct 2022'!AQ27))</f>
        <v>1263.6363636363635</v>
      </c>
      <c r="H33" s="136">
        <f>IF(AND('NSW Oct 2022'!L27&gt;0,'NSW Oct 2022'!M27&gt;0),IF($C$5*E33/'NSW Oct 2022'!AQ27&lt;'NSW Oct 2022'!L27,0,IF(($C$5*E33/'NSW Oct 2022'!AQ27-'NSW Oct 2022'!L27)&lt;=('NSW Oct 2022'!M27+'NSW Oct 2022'!L27),((($C$5*E33/'NSW Oct 2022'!AQ27-'NSW Oct 2022'!L27)*'NSW Oct 2022'!X27/100))*'NSW Oct 2022'!AQ27,((('NSW Oct 2022'!M27)*'NSW Oct 2022'!X27/100)*'NSW Oct 2022'!AQ27))),0)</f>
        <v>0</v>
      </c>
      <c r="I33" s="136">
        <f>IF(AND('NSW Oct 2022'!M27&gt;0,'NSW Oct 2022'!N27&gt;0),IF($C$5*E33/'NSW Oct 2022'!AQ27&lt;('NSW Oct 2022'!L27+'NSW Oct 2022'!M27),0,IF(($C$5*E33/'NSW Oct 2022'!AQ27-'NSW Oct 2022'!L27+'NSW Oct 2022'!M27)&lt;=('NSW Oct 2022'!L27+'NSW Oct 2022'!M27+'NSW Oct 2022'!N27),((($C$5*E33/'NSW Oct 2022'!AQ27-('NSW Oct 2022'!L27+'NSW Oct 2022'!M27))*'NSW Oct 2022'!Y27/100))*'NSW Oct 2022'!AQ27,('NSW Oct 2022'!N27*'NSW Oct 2022'!Y27/100)* 'NSW Oct 2022'!AQ27)),0)</f>
        <v>0</v>
      </c>
      <c r="J33" s="136">
        <f>IF(AND('NSW Oct 2022'!N27&gt;0,'NSW Oct 2022'!O27&gt;0),IF($C$5*E33/'NSW Oct 2022'!AQ27&lt;('NSW Oct 2022'!L27+'NSW Oct 2022'!M27+'NSW Oct 2022'!N27),0,IF(($C$5*E33/'NSW Oct 2022'!AQ27-'NSW Oct 2022'!L27+'NSW Oct 2022'!M27+'NSW Oct 2022'!N27)&lt;=('NSW Oct 2022'!L27+'NSW Oct 2022'!M27+'NSW Oct 2022'!N27+'NSW Oct 2022'!O27),(($C$5*E33/'NSW Oct 2022'!AQ27-('NSW Oct 2022'!L27+'NSW Oct 2022'!M27+'NSW Oct 2022'!N27))*'NSW Oct 2022'!Z27/100)*'NSW Oct 2022'!AQ27,('NSW Oct 2022'!O27*'NSW Oct 2022'!Z27/100)*'NSW Oct 2022'!AQ27)),0)</f>
        <v>0</v>
      </c>
      <c r="K33" s="136">
        <f>IF(AND('NSW Oct 2022'!O27&gt;0,'NSW Oct 2022'!P27&gt;0),IF($C$5*E33/'NSW Oct 2022'!AQ27&lt;('NSW Oct 2022'!L27+'NSW Oct 2022'!M27+'NSW Oct 2022'!N27+'NSW Oct 2022'!O27),0,IF(($C$5*E33/'NSW Oct 2022'!AQ27-'NSW Oct 2022'!L27+'NSW Oct 2022'!M27+'NSW Oct 2022'!N27+'NSW Oct 2022'!O27)&lt;=('NSW Oct 2022'!L27+'NSW Oct 2022'!M27+'NSW Oct 2022'!N27+'NSW Oct 2022'!O27+'NSW Oct 2022'!P27),(($C$5*E33/'NSW Oct 2022'!AQ27-('NSW Oct 2022'!L27+'NSW Oct 2022'!M27+'NSW Oct 2022'!N27+'NSW Oct 2022'!O27))*'NSW Oct 2022'!AA27/100)*'NSW Oct 2022'!AQ27,('NSW Oct 2022'!P27*'NSW Oct 2022'!AA27/100)*'NSW Oct 2022'!AQ27)),0)</f>
        <v>0</v>
      </c>
      <c r="L33" s="136">
        <f>IF(AND('NSW Oct 2022'!P27&gt;0,'NSW Oct 2022'!O27&gt;0),IF(($C$5*E33/'NSW Oct 2022'!AQ27&lt;SUM('NSW Oct 2022'!L27:P27)),(0),($C$5*E33/'NSW Oct 2022'!AQ27-SUM('NSW Oct 2022'!L27:P27))*'NSW Oct 2022'!AB27/100)* 'NSW Oct 2022'!AQ27,IF(AND('NSW Oct 2022'!O27&gt;0,'NSW Oct 2022'!P27=""),IF(($C$5*E33/'NSW Oct 2022'!AQ27&lt; SUM('NSW Oct 2022'!L27:O27)),(0),($C$5*E33/'NSW Oct 2022'!AQ27-SUM('NSW Oct 2022'!L27:O27))*'NSW Oct 2022'!AA27/100)* 'NSW Oct 2022'!AQ27,IF(AND('NSW Oct 2022'!N27&gt;0,'NSW Oct 2022'!O27=""),IF(($C$5*E33/'NSW Oct 2022'!AQ27&lt; SUM('NSW Oct 2022'!L27:N27)),(0),($C$5*E33/'NSW Oct 2022'!AQ27-SUM('NSW Oct 2022'!L27:N27))*'NSW Oct 2022'!Z27/100)* 'NSW Oct 2022'!AQ27,IF(AND('NSW Oct 2022'!M27&gt;0,'NSW Oct 2022'!N27=""),IF(($C$5*E33/'NSW Oct 2022'!AQ27&lt;'NSW Oct 2022'!M27+'NSW Oct 2022'!L27),(0),(($C$5*E33/'NSW Oct 2022'!AQ27-('NSW Oct 2022'!M27+'NSW Oct 2022'!L27))*'NSW Oct 2022'!Y27/100))*'NSW Oct 2022'!AQ27,IF(AND('NSW Oct 2022'!L27&gt;0,'NSW Oct 2022'!M27=""&gt;0),IF(($C$5*E33/'NSW Oct 2022'!AQ27&lt;'NSW Oct 2022'!L27),(0),($C$5*E33/'NSW Oct 2022'!AQ27-'NSW Oct 2022'!L27)*'NSW Oct 2022'!X27/100)*'NSW Oct 2022'!AQ27,0)))))</f>
        <v>0</v>
      </c>
      <c r="M33" s="136">
        <f>IF('NSW Oct 2022'!K27="",($C$5*F33/'NSW Oct 2022'!AR27*'NSW Oct 2022'!AC27/100)*'NSW Oct 2022'!AR27,IF($C$5*F33/'NSW Oct 2022'!AR27&gt;='NSW Oct 2022'!L27,('NSW Oct 2022'!L27*'NSW Oct 2022'!AC27/100)*'NSW Oct 2022'!AR27,($C$5*F33/'NSW Oct 2022'!AR27*'NSW Oct 2022'!AC27/100)*'NSW Oct 2022'!AR27))</f>
        <v>1263.6363636363635</v>
      </c>
      <c r="N33" s="136">
        <f>IF(AND('NSW Oct 2022'!L27&gt;0,'NSW Oct 2022'!M27&gt;0),IF($C$5*F33/'NSW Oct 2022'!AR27&lt;'NSW Oct 2022'!L27,0,IF(($C$5*F33/'NSW Oct 2022'!AR27-'NSW Oct 2022'!L27)&lt;=('NSW Oct 2022'!M27+'NSW Oct 2022'!L27),((($C$5*F33/'NSW Oct 2022'!AR27-'NSW Oct 2022'!L27)*'NSW Oct 2022'!AD27/100))*'NSW Oct 2022'!AR27,((('NSW Oct 2022'!M27)*'NSW Oct 2022'!AD27/100)*'NSW Oct 2022'!AR27))),0)</f>
        <v>0</v>
      </c>
      <c r="O33" s="136">
        <f>IF(AND('NSW Oct 2022'!M27&gt;0,'NSW Oct 2022'!N27&gt;0),IF($C$5*F33/'NSW Oct 2022'!AR27&lt;('NSW Oct 2022'!L27+'NSW Oct 2022'!M27),0,IF(($C$5*F33/'NSW Oct 2022'!AR27-'NSW Oct 2022'!L27+'NSW Oct 2022'!M27)&lt;=('NSW Oct 2022'!L27+'NSW Oct 2022'!M27+'NSW Oct 2022'!N27),((($C$5*F33/'NSW Oct 2022'!AR27-('NSW Oct 2022'!L27+'NSW Oct 2022'!M27))*'NSW Oct 2022'!AE27/100))*'NSW Oct 2022'!AR27,('NSW Oct 2022'!N27*'NSW Oct 2022'!AE27/100)*'NSW Oct 2022'!AR27)),0)</f>
        <v>0</v>
      </c>
      <c r="P33" s="136">
        <f>IF(AND('NSW Oct 2022'!N27&gt;0,'NSW Oct 2022'!O27&gt;0),IF($C$5*F33/'NSW Oct 2022'!AR27&lt;('NSW Oct 2022'!L27+'NSW Oct 2022'!M27+'NSW Oct 2022'!N27),0,IF(($C$5*F33/'NSW Oct 2022'!AR27-'NSW Oct 2022'!L27+'NSW Oct 2022'!M27+'NSW Oct 2022'!N27)&lt;=('NSW Oct 2022'!L27+'NSW Oct 2022'!M27+'NSW Oct 2022'!N27+'NSW Oct 2022'!O27),(($C$5*F33/'NSW Oct 2022'!AR27-('NSW Oct 2022'!L27+'NSW Oct 2022'!M27+'NSW Oct 2022'!N27))*'NSW Oct 2022'!AF27/100)*'NSW Oct 2022'!AR27,('NSW Oct 2022'!O27*'NSW Oct 2022'!AF27/100)*'NSW Oct 2022'!AR27)),0)</f>
        <v>0</v>
      </c>
      <c r="Q33" s="136">
        <f>IF(AND('NSW Oct 2022'!P27&gt;0,'NSW Oct 2022'!P27&gt;0),IF($C$5*F33/'NSW Oct 2022'!AR27&lt;('NSW Oct 2022'!L27+'NSW Oct 2022'!M27+'NSW Oct 2022'!N27+'NSW Oct 2022'!O27),0,IF(($C$5*F33/'NSW Oct 2022'!AR27-'NSW Oct 2022'!L27+'NSW Oct 2022'!M27+'NSW Oct 2022'!N27+'NSW Oct 2022'!O27)&lt;=('NSW Oct 2022'!L27+'NSW Oct 2022'!M27+'NSW Oct 2022'!N27+'NSW Oct 2022'!O27+'NSW Oct 2022'!P27),(($C$5*F33/'NSW Oct 2022'!AR27-('NSW Oct 2022'!L27+'NSW Oct 2022'!M27+'NSW Oct 2022'!N27+'NSW Oct 2022'!O27))*'NSW Oct 2022'!AG27/100)*'NSW Oct 2022'!AR27,('NSW Oct 2022'!P27*'NSW Oct 2022'!AG27/100)*'NSW Oct 2022'!AR27)),0)</f>
        <v>0</v>
      </c>
      <c r="R33" s="136">
        <f>IF(AND('NSW Oct 2022'!P27&gt;0,'NSW Oct 2022'!O27&gt;0),IF(($C$5*F33/'NSW Oct 2022'!AR27&lt;SUM('NSW Oct 2022'!L27:P27)),(0),($C$5*F33/'NSW Oct 2022'!AR27-SUM('NSW Oct 2022'!L27:P27))*'NSW Oct 2022'!AB27/100)* 'NSW Oct 2022'!AR27,IF(AND('NSW Oct 2022'!O27&gt;0,'NSW Oct 2022'!P27=""),IF(($C$5*F33/'NSW Oct 2022'!AR27&lt; SUM('NSW Oct 2022'!L27:O27)),(0),($C$5*F33/'NSW Oct 2022'!AR27-SUM('NSW Oct 2022'!L27:O27))*'NSW Oct 2022'!AG27/100)* 'NSW Oct 2022'!AR27,IF(AND('NSW Oct 2022'!N27&gt;0,'NSW Oct 2022'!O27=""),IF(($C$5*F33/'NSW Oct 2022'!AR27&lt; SUM('NSW Oct 2022'!L27:N27)),(0),($C$5*F33/'NSW Oct 2022'!AR27-SUM('NSW Oct 2022'!L27:N27))*'NSW Oct 2022'!AF27/100)* 'NSW Oct 2022'!AR27,IF(AND('NSW Oct 2022'!M27&gt;0,'NSW Oct 2022'!N27=""),IF(($C$5*F33/'NSW Oct 2022'!AR27&lt;'NSW Oct 2022'!M27+'NSW Oct 2022'!L27),(0),(($C$5*F33/'NSW Oct 2022'!AR27-('NSW Oct 2022'!M27+'NSW Oct 2022'!L27))*'NSW Oct 2022'!AE27/100))*'NSW Oct 2022'!AR27,IF(AND('NSW Oct 2022'!L27&gt;0,'NSW Oct 2022'!M27=""&gt;0),IF(($C$5*F33/'NSW Oct 2022'!AR27&lt;'NSW Oct 2022'!L27),(0),($C$5*F33/'NSW Oct 2022'!AR27-'NSW Oct 2022'!L27)*'NSW Oct 2022'!AD27/100)*'NSW Oct 2022'!AR27,0)))))</f>
        <v>0</v>
      </c>
      <c r="S33" s="234">
        <f t="shared" si="4"/>
        <v>2527.272727272727</v>
      </c>
      <c r="T33" s="243">
        <f t="shared" si="5"/>
        <v>2782.2086363636363</v>
      </c>
      <c r="U33" s="132">
        <f t="shared" si="6"/>
        <v>3060.4295000000002</v>
      </c>
      <c r="V33" s="83">
        <f>'NSW Oct 2022'!AT27</f>
        <v>0</v>
      </c>
      <c r="W33" s="83">
        <f>'NSW Oct 2022'!AU27</f>
        <v>0</v>
      </c>
      <c r="X33" s="83">
        <f>'NSW Oct 2022'!AV27</f>
        <v>0</v>
      </c>
      <c r="Y33" s="83">
        <f>'NSW Oct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2782.2086363636363</v>
      </c>
      <c r="AC33" s="243">
        <f t="shared" si="1"/>
        <v>2782.2086363636363</v>
      </c>
      <c r="AD33" s="132">
        <f t="shared" si="12"/>
        <v>3060.4295000000002</v>
      </c>
      <c r="AE33" s="132">
        <f t="shared" si="12"/>
        <v>3060.4295000000002</v>
      </c>
      <c r="AF33" s="208">
        <f>'NSW Oct 2022'!BJ27</f>
        <v>0</v>
      </c>
      <c r="AG33" s="124">
        <f>'NSW Oct 2022'!BH27</f>
        <v>12</v>
      </c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17"/>
      <c r="B34" s="130" t="str">
        <f>'NSW Oct 2022'!F28</f>
        <v>AGL</v>
      </c>
      <c r="C34" s="83" t="str">
        <f>'NSW Oct 2022'!G28</f>
        <v>Business Value Saver</v>
      </c>
      <c r="D34" s="136">
        <f>365*'NSW Oct 2022'!H28/100</f>
        <v>297.07681818181823</v>
      </c>
      <c r="E34" s="264">
        <f>IF('NSW Oct 2022'!AQ28=3,0.5,IF('NSW Oct 2022'!AQ28=2,0.33,0))</f>
        <v>0.5</v>
      </c>
      <c r="F34" s="264">
        <f t="shared" si="3"/>
        <v>0.5</v>
      </c>
      <c r="G34" s="136">
        <f>IF('NSW Oct 2022'!K28="",($C$5*E34/'NSW Oct 2022'!AQ28*'NSW Oct 2022'!W28/100)*'NSW Oct 2022'!AQ28,IF($C$5*E34/'NSW Oct 2022'!AQ28&gt;='NSW Oct 2022'!L28,('NSW Oct 2022'!L28*'NSW Oct 2022'!W28/100)*'NSW Oct 2022'!AQ28,($C$5*E34/'NSW Oct 2022'!AQ28*'NSW Oct 2022'!W28/100)*'NSW Oct 2022'!AQ28))</f>
        <v>205.36363636363632</v>
      </c>
      <c r="H34" s="136">
        <f>IF(AND('NSW Oct 2022'!L28&gt;0,'NSW Oct 2022'!M28&gt;0),IF($C$5*E34/'NSW Oct 2022'!AQ28&lt;'NSW Oct 2022'!L28,0,IF(($C$5*E34/'NSW Oct 2022'!AQ28-'NSW Oct 2022'!L28)&lt;=('NSW Oct 2022'!M28+'NSW Oct 2022'!L28),((($C$5*E34/'NSW Oct 2022'!AQ28-'NSW Oct 2022'!L28)*'NSW Oct 2022'!X28/100))*'NSW Oct 2022'!AQ28,((('NSW Oct 2022'!M28)*'NSW Oct 2022'!X28/100)*'NSW Oct 2022'!AQ28))),0)</f>
        <v>857.27272727272725</v>
      </c>
      <c r="I34" s="136">
        <f>IF(AND('NSW Oct 2022'!M28&gt;0,'NSW Oct 2022'!N28&gt;0),IF($C$5*E34/'NSW Oct 2022'!AQ28&lt;('NSW Oct 2022'!L28+'NSW Oct 2022'!M28),0,IF(($C$5*E34/'NSW Oct 2022'!AQ28-'NSW Oct 2022'!L28+'NSW Oct 2022'!M28)&lt;=('NSW Oct 2022'!L28+'NSW Oct 2022'!M28+'NSW Oct 2022'!N28),((($C$5*E34/'NSW Oct 2022'!AQ28-('NSW Oct 2022'!L28+'NSW Oct 2022'!M28))*'NSW Oct 2022'!Y28/100))*'NSW Oct 2022'!AQ28,('NSW Oct 2022'!N28*'NSW Oct 2022'!Y28/100)* 'NSW Oct 2022'!AQ28)),0)</f>
        <v>0</v>
      </c>
      <c r="J34" s="136">
        <f>IF(AND('NSW Oct 2022'!N28&gt;0,'NSW Oct 2022'!O28&gt;0),IF($C$5*E34/'NSW Oct 2022'!AQ28&lt;('NSW Oct 2022'!L28+'NSW Oct 2022'!M28+'NSW Oct 2022'!N28),0,IF(($C$5*E34/'NSW Oct 2022'!AQ28-'NSW Oct 2022'!L28+'NSW Oct 2022'!M28+'NSW Oct 2022'!N28)&lt;=('NSW Oct 2022'!L28+'NSW Oct 2022'!M28+'NSW Oct 2022'!N28+'NSW Oct 2022'!O28),(($C$5*E34/'NSW Oct 2022'!AQ28-('NSW Oct 2022'!L28+'NSW Oct 2022'!M28+'NSW Oct 2022'!N28))*'NSW Oct 2022'!Z28/100)*'NSW Oct 2022'!AQ28,('NSW Oct 2022'!O28*'NSW Oct 2022'!Z28/100)*'NSW Oct 2022'!AQ28)),0)</f>
        <v>0</v>
      </c>
      <c r="K34" s="136">
        <f>IF(AND('NSW Oct 2022'!O28&gt;0,'NSW Oct 2022'!P28&gt;0),IF($C$5*E34/'NSW Oct 2022'!AQ28&lt;('NSW Oct 2022'!L28+'NSW Oct 2022'!M28+'NSW Oct 2022'!N28+'NSW Oct 2022'!O28),0,IF(($C$5*E34/'NSW Oct 2022'!AQ28-'NSW Oct 2022'!L28+'NSW Oct 2022'!M28+'NSW Oct 2022'!N28+'NSW Oct 2022'!O28)&lt;=('NSW Oct 2022'!L28+'NSW Oct 2022'!M28+'NSW Oct 2022'!N28+'NSW Oct 2022'!O28+'NSW Oct 2022'!P28),(($C$5*E34/'NSW Oct 2022'!AQ28-('NSW Oct 2022'!L28+'NSW Oct 2022'!M28+'NSW Oct 2022'!N28+'NSW Oct 2022'!O28))*'NSW Oct 2022'!AA28/100)*'NSW Oct 2022'!AQ28,('NSW Oct 2022'!P28*'NSW Oct 2022'!AA28/100)*'NSW Oct 2022'!AQ28)),0)</f>
        <v>0</v>
      </c>
      <c r="L34" s="136">
        <f>IF(AND('NSW Oct 2022'!P28&gt;0,'NSW Oct 2022'!O28&gt;0),IF(($C$5*E34/'NSW Oct 2022'!AQ28&lt;SUM('NSW Oct 2022'!L28:P28)),(0),($C$5*E34/'NSW Oct 2022'!AQ28-SUM('NSW Oct 2022'!L28:P28))*'NSW Oct 2022'!AB28/100)* 'NSW Oct 2022'!AQ28,IF(AND('NSW Oct 2022'!O28&gt;0,'NSW Oct 2022'!P28=""),IF(($C$5*E34/'NSW Oct 2022'!AQ28&lt; SUM('NSW Oct 2022'!L28:O28)),(0),($C$5*E34/'NSW Oct 2022'!AQ28-SUM('NSW Oct 2022'!L28:O28))*'NSW Oct 2022'!AA28/100)* 'NSW Oct 2022'!AQ28,IF(AND('NSW Oct 2022'!N28&gt;0,'NSW Oct 2022'!O28=""),IF(($C$5*E34/'NSW Oct 2022'!AQ28&lt; SUM('NSW Oct 2022'!L28:N28)),(0),($C$5*E34/'NSW Oct 2022'!AQ28-SUM('NSW Oct 2022'!L28:N28))*'NSW Oct 2022'!Z28/100)* 'NSW Oct 2022'!AQ28,IF(AND('NSW Oct 2022'!M28&gt;0,'NSW Oct 2022'!N28=""),IF(($C$5*E34/'NSW Oct 2022'!AQ28&lt;'NSW Oct 2022'!M28+'NSW Oct 2022'!L28),(0),(($C$5*E34/'NSW Oct 2022'!AQ28-('NSW Oct 2022'!M28+'NSW Oct 2022'!L28))*'NSW Oct 2022'!Y28/100))*'NSW Oct 2022'!AQ28,IF(AND('NSW Oct 2022'!L28&gt;0,'NSW Oct 2022'!M28=""&gt;0),IF(($C$5*E34/'NSW Oct 2022'!AQ28&lt;'NSW Oct 2022'!L28),(0),($C$5*E34/'NSW Oct 2022'!AQ28-'NSW Oct 2022'!L28)*'NSW Oct 2022'!X28/100)*'NSW Oct 2022'!AQ28,0)))))</f>
        <v>0</v>
      </c>
      <c r="M34" s="136">
        <f>IF('NSW Oct 2022'!K28="",($C$5*F34/'NSW Oct 2022'!AR28*'NSW Oct 2022'!AC28/100)*'NSW Oct 2022'!AR28,IF($C$5*F34/'NSW Oct 2022'!AR28&gt;='NSW Oct 2022'!L28,('NSW Oct 2022'!L28*'NSW Oct 2022'!AC28/100)*'NSW Oct 2022'!AR28,($C$5*F34/'NSW Oct 2022'!AR28*'NSW Oct 2022'!AC28/100)*'NSW Oct 2022'!AR28))</f>
        <v>205.36363636363632</v>
      </c>
      <c r="N34" s="136">
        <f>IF(AND('NSW Oct 2022'!L28&gt;0,'NSW Oct 2022'!M28&gt;0),IF($C$5*F34/'NSW Oct 2022'!AR28&lt;'NSW Oct 2022'!L28,0,IF(($C$5*F34/'NSW Oct 2022'!AR28-'NSW Oct 2022'!L28)&lt;=('NSW Oct 2022'!M28+'NSW Oct 2022'!L28),((($C$5*F34/'NSW Oct 2022'!AR28-'NSW Oct 2022'!L28)*'NSW Oct 2022'!AD28/100))*'NSW Oct 2022'!AR28,((('NSW Oct 2022'!M28)*'NSW Oct 2022'!AD28/100)*'NSW Oct 2022'!AR28))),0)</f>
        <v>857.27272727272725</v>
      </c>
      <c r="O34" s="136">
        <f>IF(AND('NSW Oct 2022'!M28&gt;0,'NSW Oct 2022'!N28&gt;0),IF($C$5*F34/'NSW Oct 2022'!AR28&lt;('NSW Oct 2022'!L28+'NSW Oct 2022'!M28),0,IF(($C$5*F34/'NSW Oct 2022'!AR28-'NSW Oct 2022'!L28+'NSW Oct 2022'!M28)&lt;=('NSW Oct 2022'!L28+'NSW Oct 2022'!M28+'NSW Oct 2022'!N28),((($C$5*F34/'NSW Oct 2022'!AR28-('NSW Oct 2022'!L28+'NSW Oct 2022'!M28))*'NSW Oct 2022'!AE28/100))*'NSW Oct 2022'!AR28,('NSW Oct 2022'!N28*'NSW Oct 2022'!AE28/100)*'NSW Oct 2022'!AR28)),0)</f>
        <v>0</v>
      </c>
      <c r="P34" s="136">
        <f>IF(AND('NSW Oct 2022'!N28&gt;0,'NSW Oct 2022'!O28&gt;0),IF($C$5*F34/'NSW Oct 2022'!AR28&lt;('NSW Oct 2022'!L28+'NSW Oct 2022'!M28+'NSW Oct 2022'!N28),0,IF(($C$5*F34/'NSW Oct 2022'!AR28-'NSW Oct 2022'!L28+'NSW Oct 2022'!M28+'NSW Oct 2022'!N28)&lt;=('NSW Oct 2022'!L28+'NSW Oct 2022'!M28+'NSW Oct 2022'!N28+'NSW Oct 2022'!O28),(($C$5*F34/'NSW Oct 2022'!AR28-('NSW Oct 2022'!L28+'NSW Oct 2022'!M28+'NSW Oct 2022'!N28))*'NSW Oct 2022'!AF28/100)*'NSW Oct 2022'!AR28,('NSW Oct 2022'!O28*'NSW Oct 2022'!AF28/100)*'NSW Oct 2022'!AR28)),0)</f>
        <v>0</v>
      </c>
      <c r="Q34" s="136">
        <f>IF(AND('NSW Oct 2022'!P28&gt;0,'NSW Oct 2022'!P28&gt;0),IF($C$5*F34/'NSW Oct 2022'!AR28&lt;('NSW Oct 2022'!L28+'NSW Oct 2022'!M28+'NSW Oct 2022'!N28+'NSW Oct 2022'!O28),0,IF(($C$5*F34/'NSW Oct 2022'!AR28-'NSW Oct 2022'!L28+'NSW Oct 2022'!M28+'NSW Oct 2022'!N28+'NSW Oct 2022'!O28)&lt;=('NSW Oct 2022'!L28+'NSW Oct 2022'!M28+'NSW Oct 2022'!N28+'NSW Oct 2022'!O28+'NSW Oct 2022'!P28),(($C$5*F34/'NSW Oct 2022'!AR28-('NSW Oct 2022'!L28+'NSW Oct 2022'!M28+'NSW Oct 2022'!N28+'NSW Oct 2022'!O28))*'NSW Oct 2022'!AG28/100)*'NSW Oct 2022'!AR28,('NSW Oct 2022'!P28*'NSW Oct 2022'!AG28/100)*'NSW Oct 2022'!AR28)),0)</f>
        <v>0</v>
      </c>
      <c r="R34" s="136">
        <f>IF(AND('NSW Oct 2022'!P28&gt;0,'NSW Oct 2022'!O28&gt;0),IF(($C$5*F34/'NSW Oct 2022'!AR28&lt;SUM('NSW Oct 2022'!L28:P28)),(0),($C$5*F34/'NSW Oct 2022'!AR28-SUM('NSW Oct 2022'!L28:P28))*'NSW Oct 2022'!AB28/100)* 'NSW Oct 2022'!AR28,IF(AND('NSW Oct 2022'!O28&gt;0,'NSW Oct 2022'!P28=""),IF(($C$5*F34/'NSW Oct 2022'!AR28&lt; SUM('NSW Oct 2022'!L28:O28)),(0),($C$5*F34/'NSW Oct 2022'!AR28-SUM('NSW Oct 2022'!L28:O28))*'NSW Oct 2022'!AG28/100)* 'NSW Oct 2022'!AR28,IF(AND('NSW Oct 2022'!N28&gt;0,'NSW Oct 2022'!O28=""),IF(($C$5*F34/'NSW Oct 2022'!AR28&lt; SUM('NSW Oct 2022'!L28:N28)),(0),($C$5*F34/'NSW Oct 2022'!AR28-SUM('NSW Oct 2022'!L28:N28))*'NSW Oct 2022'!AF28/100)* 'NSW Oct 2022'!AR28,IF(AND('NSW Oct 2022'!M28&gt;0,'NSW Oct 2022'!N28=""),IF(($C$5*F34/'NSW Oct 2022'!AR28&lt;'NSW Oct 2022'!M28+'NSW Oct 2022'!L28),(0),(($C$5*F34/'NSW Oct 2022'!AR28-('NSW Oct 2022'!M28+'NSW Oct 2022'!L28))*'NSW Oct 2022'!AE28/100))*'NSW Oct 2022'!AR28,IF(AND('NSW Oct 2022'!L28&gt;0,'NSW Oct 2022'!M28=""&gt;0),IF(($C$5*F34/'NSW Oct 2022'!AR28&lt;'NSW Oct 2022'!L28),(0),($C$5*F34/'NSW Oct 2022'!AR28-'NSW Oct 2022'!L28)*'NSW Oct 2022'!AD28/100)*'NSW Oct 2022'!AR28,0)))))</f>
        <v>0</v>
      </c>
      <c r="S34" s="234">
        <f t="shared" si="4"/>
        <v>2125.272727272727</v>
      </c>
      <c r="T34" s="243">
        <f t="shared" si="5"/>
        <v>2422.3495454545455</v>
      </c>
      <c r="U34" s="132">
        <f t="shared" si="6"/>
        <v>2664.5845000000004</v>
      </c>
      <c r="V34" s="83">
        <f>'NSW Oct 2022'!AT28</f>
        <v>0</v>
      </c>
      <c r="W34" s="83">
        <f>'NSW Oct 2022'!AU28</f>
        <v>0</v>
      </c>
      <c r="X34" s="83">
        <f>'NSW Oct 2022'!AV28</f>
        <v>0</v>
      </c>
      <c r="Y34" s="83">
        <f>'NSW Oct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2422.3495454545455</v>
      </c>
      <c r="AC34" s="243">
        <f t="shared" si="1"/>
        <v>2422.3495454545455</v>
      </c>
      <c r="AD34" s="132">
        <f t="shared" si="12"/>
        <v>2664.5845000000004</v>
      </c>
      <c r="AE34" s="132">
        <f t="shared" si="12"/>
        <v>2664.5845000000004</v>
      </c>
      <c r="AF34" s="208">
        <f>'NSW Oct 2022'!BJ28</f>
        <v>0</v>
      </c>
      <c r="AG34" s="124">
        <f>'NSW Oct 2022'!BH28</f>
        <v>12</v>
      </c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18"/>
      <c r="B35" s="150" t="str">
        <f>'NSW Oct 2022'!F29</f>
        <v>Red Energy</v>
      </c>
      <c r="C35" s="154" t="str">
        <f>'NSW Oct 2022'!G29</f>
        <v xml:space="preserve">Business Saver </v>
      </c>
      <c r="D35" s="155">
        <f>365*'NSW Oct 2022'!H29/100</f>
        <v>360.95181818181817</v>
      </c>
      <c r="E35" s="265">
        <f>IF('NSW Oct 2022'!AQ29=3,0.5,IF('NSW Oct 2022'!AQ29=2,0.33,0))</f>
        <v>0.5</v>
      </c>
      <c r="F35" s="265">
        <f t="shared" si="3"/>
        <v>0.5</v>
      </c>
      <c r="G35" s="155">
        <f>IF('NSW Oct 2022'!K29="",($C$5*E35/'NSW Oct 2022'!AQ29*'NSW Oct 2022'!W29/100)*'NSW Oct 2022'!AQ29,IF($C$5*E35/'NSW Oct 2022'!AQ29&gt;='NSW Oct 2022'!L29,('NSW Oct 2022'!L29*'NSW Oct 2022'!W29/100)*'NSW Oct 2022'!AQ29,($C$5*E35/'NSW Oct 2022'!AQ29*'NSW Oct 2022'!W29/100)*'NSW Oct 2022'!AQ29))</f>
        <v>161.8592727272727</v>
      </c>
      <c r="H35" s="155">
        <f>IF(AND('NSW Oct 2022'!L29&gt;0,'NSW Oct 2022'!M29&gt;0),IF($C$5*E35/'NSW Oct 2022'!AQ29&lt;'NSW Oct 2022'!L29,0,IF(($C$5*E35/'NSW Oct 2022'!AQ29-'NSW Oct 2022'!L29)&lt;=('NSW Oct 2022'!M29+'NSW Oct 2022'!L29),((($C$5*E35/'NSW Oct 2022'!AQ29-'NSW Oct 2022'!L29)*'NSW Oct 2022'!X29/100))*'NSW Oct 2022'!AQ29,((('NSW Oct 2022'!M29)*'NSW Oct 2022'!X29/100)*'NSW Oct 2022'!AQ29))),0)</f>
        <v>115.75145454545455</v>
      </c>
      <c r="I35" s="155">
        <f>IF(AND('NSW Oct 2022'!M29&gt;0,'NSW Oct 2022'!N29&gt;0),IF($C$5*E35/'NSW Oct 2022'!AQ29&lt;('NSW Oct 2022'!L29+'NSW Oct 2022'!M29),0,IF(($C$5*E35/'NSW Oct 2022'!AQ29-'NSW Oct 2022'!L29+'NSW Oct 2022'!M29)&lt;=('NSW Oct 2022'!L29+'NSW Oct 2022'!M29+'NSW Oct 2022'!N29),((($C$5*E35/'NSW Oct 2022'!AQ29-('NSW Oct 2022'!L29+'NSW Oct 2022'!M29))*'NSW Oct 2022'!Y29/100))*'NSW Oct 2022'!AQ29,('NSW Oct 2022'!N29*'NSW Oct 2022'!Y29/100)* 'NSW Oct 2022'!AQ29)),0)</f>
        <v>0</v>
      </c>
      <c r="J35" s="155">
        <f>IF(AND('NSW Oct 2022'!N29&gt;0,'NSW Oct 2022'!O29&gt;0),IF($C$5*E35/'NSW Oct 2022'!AQ29&lt;('NSW Oct 2022'!L29+'NSW Oct 2022'!M29+'NSW Oct 2022'!N29),0,IF(($C$5*E35/'NSW Oct 2022'!AQ29-'NSW Oct 2022'!L29+'NSW Oct 2022'!M29+'NSW Oct 2022'!N29)&lt;=('NSW Oct 2022'!L29+'NSW Oct 2022'!M29+'NSW Oct 2022'!N29+'NSW Oct 2022'!O29),(($C$5*E35/'NSW Oct 2022'!AQ29-('NSW Oct 2022'!L29+'NSW Oct 2022'!M29+'NSW Oct 2022'!N29))*'NSW Oct 2022'!Z29/100)*'NSW Oct 2022'!AQ29,('NSW Oct 2022'!O29*'NSW Oct 2022'!Z29/100)*'NSW Oct 2022'!AQ29)),0)</f>
        <v>0</v>
      </c>
      <c r="K35" s="155">
        <f>IF(AND('NSW Oct 2022'!O29&gt;0,'NSW Oct 2022'!P29&gt;0),IF($C$5*E35/'NSW Oct 2022'!AQ29&lt;('NSW Oct 2022'!L29+'NSW Oct 2022'!M29+'NSW Oct 2022'!N29+'NSW Oct 2022'!O29),0,IF(($C$5*E35/'NSW Oct 2022'!AQ29-'NSW Oct 2022'!L29+'NSW Oct 2022'!M29+'NSW Oct 2022'!N29+'NSW Oct 2022'!O29)&lt;=('NSW Oct 2022'!L29+'NSW Oct 2022'!M29+'NSW Oct 2022'!N29+'NSW Oct 2022'!O29+'NSW Oct 2022'!P29),(($C$5*E35/'NSW Oct 2022'!AQ29-('NSW Oct 2022'!L29+'NSW Oct 2022'!M29+'NSW Oct 2022'!N29+'NSW Oct 2022'!O29))*'NSW Oct 2022'!AA29/100)*'NSW Oct 2022'!AQ29,('NSW Oct 2022'!P29*'NSW Oct 2022'!AA29/100)*'NSW Oct 2022'!AQ29)),0)</f>
        <v>0</v>
      </c>
      <c r="L35" s="155">
        <f>IF(AND('NSW Oct 2022'!P29&gt;0,'NSW Oct 2022'!O29&gt;0),IF(($C$5*E35/'NSW Oct 2022'!AQ29&lt;SUM('NSW Oct 2022'!L29:P29)),(0),($C$5*E35/'NSW Oct 2022'!AQ29-SUM('NSW Oct 2022'!L29:P29))*'NSW Oct 2022'!AB29/100)* 'NSW Oct 2022'!AQ29,IF(AND('NSW Oct 2022'!O29&gt;0,'NSW Oct 2022'!P29=""),IF(($C$5*E35/'NSW Oct 2022'!AQ29&lt; SUM('NSW Oct 2022'!L29:O29)),(0),($C$5*E35/'NSW Oct 2022'!AQ29-SUM('NSW Oct 2022'!L29:O29))*'NSW Oct 2022'!AA29/100)* 'NSW Oct 2022'!AQ29,IF(AND('NSW Oct 2022'!N29&gt;0,'NSW Oct 2022'!O29=""),IF(($C$5*E35/'NSW Oct 2022'!AQ29&lt; SUM('NSW Oct 2022'!L29:N29)),(0),($C$5*E35/'NSW Oct 2022'!AQ29-SUM('NSW Oct 2022'!L29:N29))*'NSW Oct 2022'!Z29/100)* 'NSW Oct 2022'!AQ29,IF(AND('NSW Oct 2022'!M29&gt;0,'NSW Oct 2022'!N29=""),IF(($C$5*E35/'NSW Oct 2022'!AQ29&lt;'NSW Oct 2022'!M29+'NSW Oct 2022'!L29),(0),(($C$5*E35/'NSW Oct 2022'!AQ29-('NSW Oct 2022'!M29+'NSW Oct 2022'!L29))*'NSW Oct 2022'!Y29/100))*'NSW Oct 2022'!AQ29,IF(AND('NSW Oct 2022'!L29&gt;0,'NSW Oct 2022'!M29=""&gt;0),IF(($C$5*E35/'NSW Oct 2022'!AQ29&lt;'NSW Oct 2022'!L29),(0),($C$5*E35/'NSW Oct 2022'!AQ29-'NSW Oct 2022'!L29)*'NSW Oct 2022'!X29/100)*'NSW Oct 2022'!AQ29,0)))))</f>
        <v>1147.7892727272726</v>
      </c>
      <c r="M35" s="155">
        <f>IF('NSW Oct 2022'!K29="",($C$5*F35/'NSW Oct 2022'!AR29*'NSW Oct 2022'!AC29/100)*'NSW Oct 2022'!AR29,IF($C$5*F35/'NSW Oct 2022'!AR29&gt;='NSW Oct 2022'!L29,('NSW Oct 2022'!L29*'NSW Oct 2022'!AC29/100)*'NSW Oct 2022'!AR29,($C$5*F35/'NSW Oct 2022'!AR29*'NSW Oct 2022'!AC29/100)*'NSW Oct 2022'!AR29))</f>
        <v>161.8592727272727</v>
      </c>
      <c r="N35" s="155">
        <f>IF(AND('NSW Oct 2022'!L29&gt;0,'NSW Oct 2022'!M29&gt;0),IF($C$5*F35/'NSW Oct 2022'!AR29&lt;'NSW Oct 2022'!L29,0,IF(($C$5*F35/'NSW Oct 2022'!AR29-'NSW Oct 2022'!L29)&lt;=('NSW Oct 2022'!M29+'NSW Oct 2022'!L29),((($C$5*F35/'NSW Oct 2022'!AR29-'NSW Oct 2022'!L29)*'NSW Oct 2022'!AD29/100))*'NSW Oct 2022'!AR29,((('NSW Oct 2022'!M29)*'NSW Oct 2022'!AD29/100)*'NSW Oct 2022'!AR29))),0)</f>
        <v>115.75145454545455</v>
      </c>
      <c r="O35" s="155">
        <f>IF(AND('NSW Oct 2022'!M29&gt;0,'NSW Oct 2022'!N29&gt;0),IF($C$5*F35/'NSW Oct 2022'!AR29&lt;('NSW Oct 2022'!L29+'NSW Oct 2022'!M29),0,IF(($C$5*F35/'NSW Oct 2022'!AR29-'NSW Oct 2022'!L29+'NSW Oct 2022'!M29)&lt;=('NSW Oct 2022'!L29+'NSW Oct 2022'!M29+'NSW Oct 2022'!N29),((($C$5*F35/'NSW Oct 2022'!AR29-('NSW Oct 2022'!L29+'NSW Oct 2022'!M29))*'NSW Oct 2022'!AE29/100))*'NSW Oct 2022'!AR29,('NSW Oct 2022'!N29*'NSW Oct 2022'!AE29/100)*'NSW Oct 2022'!AR29)),0)</f>
        <v>0</v>
      </c>
      <c r="P35" s="155">
        <f>IF(AND('NSW Oct 2022'!N29&gt;0,'NSW Oct 2022'!O29&gt;0),IF($C$5*F35/'NSW Oct 2022'!AR29&lt;('NSW Oct 2022'!L29+'NSW Oct 2022'!M29+'NSW Oct 2022'!N29),0,IF(($C$5*F35/'NSW Oct 2022'!AR29-'NSW Oct 2022'!L29+'NSW Oct 2022'!M29+'NSW Oct 2022'!N29)&lt;=('NSW Oct 2022'!L29+'NSW Oct 2022'!M29+'NSW Oct 2022'!N29+'NSW Oct 2022'!O29),(($C$5*F35/'NSW Oct 2022'!AR29-('NSW Oct 2022'!L29+'NSW Oct 2022'!M29+'NSW Oct 2022'!N29))*'NSW Oct 2022'!AF29/100)*'NSW Oct 2022'!AR29,('NSW Oct 2022'!O29*'NSW Oct 2022'!AF29/100)*'NSW Oct 2022'!AR29)),0)</f>
        <v>0</v>
      </c>
      <c r="Q35" s="155">
        <f>IF(AND('NSW Oct 2022'!P29&gt;0,'NSW Oct 2022'!P29&gt;0),IF($C$5*F35/'NSW Oct 2022'!AR29&lt;('NSW Oct 2022'!L29+'NSW Oct 2022'!M29+'NSW Oct 2022'!N29+'NSW Oct 2022'!O29),0,IF(($C$5*F35/'NSW Oct 2022'!AR29-'NSW Oct 2022'!L29+'NSW Oct 2022'!M29+'NSW Oct 2022'!N29+'NSW Oct 2022'!O29)&lt;=('NSW Oct 2022'!L29+'NSW Oct 2022'!M29+'NSW Oct 2022'!N29+'NSW Oct 2022'!O29+'NSW Oct 2022'!P29),(($C$5*F35/'NSW Oct 2022'!AR29-('NSW Oct 2022'!L29+'NSW Oct 2022'!M29+'NSW Oct 2022'!N29+'NSW Oct 2022'!O29))*'NSW Oct 2022'!AG29/100)*'NSW Oct 2022'!AR29,('NSW Oct 2022'!P29*'NSW Oct 2022'!AG29/100)*'NSW Oct 2022'!AR29)),0)</f>
        <v>0</v>
      </c>
      <c r="R35" s="155">
        <f>IF(AND('NSW Oct 2022'!P29&gt;0,'NSW Oct 2022'!O29&gt;0),IF(($C$5*F35/'NSW Oct 2022'!AR29&lt;SUM('NSW Oct 2022'!L29:P29)),(0),($C$5*F35/'NSW Oct 2022'!AR29-SUM('NSW Oct 2022'!L29:P29))*'NSW Oct 2022'!AB29/100)* 'NSW Oct 2022'!AR29,IF(AND('NSW Oct 2022'!O29&gt;0,'NSW Oct 2022'!P29=""),IF(($C$5*F35/'NSW Oct 2022'!AR29&lt; SUM('NSW Oct 2022'!L29:O29)),(0),($C$5*F35/'NSW Oct 2022'!AR29-SUM('NSW Oct 2022'!L29:O29))*'NSW Oct 2022'!AG29/100)* 'NSW Oct 2022'!AR29,IF(AND('NSW Oct 2022'!N29&gt;0,'NSW Oct 2022'!O29=""),IF(($C$5*F35/'NSW Oct 2022'!AR29&lt; SUM('NSW Oct 2022'!L29:N29)),(0),($C$5*F35/'NSW Oct 2022'!AR29-SUM('NSW Oct 2022'!L29:N29))*'NSW Oct 2022'!AF29/100)* 'NSW Oct 2022'!AR29,IF(AND('NSW Oct 2022'!M29&gt;0,'NSW Oct 2022'!N29=""),IF(($C$5*F35/'NSW Oct 2022'!AR29&lt;'NSW Oct 2022'!M29+'NSW Oct 2022'!L29),(0),(($C$5*F35/'NSW Oct 2022'!AR29-('NSW Oct 2022'!M29+'NSW Oct 2022'!L29))*'NSW Oct 2022'!AE29/100))*'NSW Oct 2022'!AR29,IF(AND('NSW Oct 2022'!L29&gt;0,'NSW Oct 2022'!M29=""&gt;0),IF(($C$5*F35/'NSW Oct 2022'!AR29&lt;'NSW Oct 2022'!L29),(0),($C$5*F35/'NSW Oct 2022'!AR29-'NSW Oct 2022'!L29)*'NSW Oct 2022'!AD29/100)*'NSW Oct 2022'!AR29,0)))))</f>
        <v>1147.7892727272726</v>
      </c>
      <c r="S35" s="273">
        <f t="shared" ref="S35" si="14">SUM(G35:R35)</f>
        <v>2850.8</v>
      </c>
      <c r="T35" s="268">
        <f t="shared" si="5"/>
        <v>3211.7518181818182</v>
      </c>
      <c r="U35" s="151">
        <f t="shared" si="6"/>
        <v>3532.9270000000001</v>
      </c>
      <c r="V35" s="154">
        <f>'NSW Oct 2022'!AT29</f>
        <v>0</v>
      </c>
      <c r="W35" s="154">
        <f>'NSW Oct 2022'!AU29</f>
        <v>0</v>
      </c>
      <c r="X35" s="154">
        <f>'NSW Oct 2022'!AV29</f>
        <v>0</v>
      </c>
      <c r="Y35" s="154">
        <f>'NSW Oct 2022'!AW29</f>
        <v>0</v>
      </c>
      <c r="Z35" s="268" t="str">
        <f t="shared" si="7"/>
        <v>No discount</v>
      </c>
      <c r="AA35" s="268" t="str">
        <f t="shared" si="8"/>
        <v>Inclusive</v>
      </c>
      <c r="AB35" s="268">
        <f t="shared" si="0"/>
        <v>3211.7518181818182</v>
      </c>
      <c r="AC35" s="268">
        <f t="shared" si="1"/>
        <v>3211.7518181818182</v>
      </c>
      <c r="AD35" s="151">
        <f t="shared" si="12"/>
        <v>3532.9270000000001</v>
      </c>
      <c r="AE35" s="151">
        <f t="shared" si="12"/>
        <v>3532.9270000000001</v>
      </c>
      <c r="AF35" s="211">
        <f>'NSW Oct 2022'!BJ29</f>
        <v>0</v>
      </c>
      <c r="AG35" s="386">
        <f>'NSW Oct 2022'!BH29</f>
        <v>0</v>
      </c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16" t="str">
        <f>'NSW Oct 2022'!D30</f>
        <v>AGN Tumut</v>
      </c>
      <c r="B36" s="130" t="str">
        <f>'NSW Oct 2022'!F30</f>
        <v>Origin Energy</v>
      </c>
      <c r="C36" s="83" t="str">
        <f>'NSW Oct 2022'!G30</f>
        <v>Business Go Variable</v>
      </c>
      <c r="D36" s="136">
        <f>365*'NSW Oct 2022'!H30/100</f>
        <v>315.65863636363633</v>
      </c>
      <c r="E36" s="264">
        <f>IF('NSW Oct 2022'!AQ30=3,0.5,IF('NSW Oct 2022'!AQ30=2,0.33,0))</f>
        <v>0.5</v>
      </c>
      <c r="F36" s="264">
        <f t="shared" si="3"/>
        <v>0.5</v>
      </c>
      <c r="G36" s="136">
        <f>IF('NSW Oct 2022'!K30="",($C$5*E36/'NSW Oct 2022'!AQ30*'NSW Oct 2022'!W30/100)*'NSW Oct 2022'!AQ30,IF($C$5*E36/'NSW Oct 2022'!AQ30&gt;='NSW Oct 2022'!L30,('NSW Oct 2022'!L30*'NSW Oct 2022'!W30/100)*'NSW Oct 2022'!AQ30,($C$5*E36/'NSW Oct 2022'!AQ30*'NSW Oct 2022'!W30/100)*'NSW Oct 2022'!AQ30))</f>
        <v>1345.4545454545455</v>
      </c>
      <c r="H36" s="136">
        <f>IF(AND('NSW Oct 2022'!L30&gt;0,'NSW Oct 2022'!M30&gt;0),IF($C$5*E36/'NSW Oct 2022'!AQ30&lt;'NSW Oct 2022'!L30,0,IF(($C$5*E36/'NSW Oct 2022'!AQ30-'NSW Oct 2022'!L30)&lt;=('NSW Oct 2022'!M30+'NSW Oct 2022'!L30),((($C$5*E36/'NSW Oct 2022'!AQ30-'NSW Oct 2022'!L30)*'NSW Oct 2022'!X30/100))*'NSW Oct 2022'!AQ30,((('NSW Oct 2022'!M30)*'NSW Oct 2022'!X30/100)*'NSW Oct 2022'!AQ30))),0)</f>
        <v>0</v>
      </c>
      <c r="I36" s="136">
        <f>IF(AND('NSW Oct 2022'!M30&gt;0,'NSW Oct 2022'!N30&gt;0),IF($C$5*E36/'NSW Oct 2022'!AQ30&lt;('NSW Oct 2022'!L30+'NSW Oct 2022'!M30),0,IF(($C$5*E36/'NSW Oct 2022'!AQ30-'NSW Oct 2022'!L30+'NSW Oct 2022'!M30)&lt;=('NSW Oct 2022'!L30+'NSW Oct 2022'!M30+'NSW Oct 2022'!N30),((($C$5*E36/'NSW Oct 2022'!AQ30-('NSW Oct 2022'!L30+'NSW Oct 2022'!M30))*'NSW Oct 2022'!Y30/100))*'NSW Oct 2022'!AQ30,('NSW Oct 2022'!N30*'NSW Oct 2022'!Y30/100)* 'NSW Oct 2022'!AQ30)),0)</f>
        <v>0</v>
      </c>
      <c r="J36" s="136">
        <f>IF(AND('NSW Oct 2022'!N30&gt;0,'NSW Oct 2022'!O30&gt;0),IF($C$5*E36/'NSW Oct 2022'!AQ30&lt;('NSW Oct 2022'!L30+'NSW Oct 2022'!M30+'NSW Oct 2022'!N30),0,IF(($C$5*E36/'NSW Oct 2022'!AQ30-'NSW Oct 2022'!L30+'NSW Oct 2022'!M30+'NSW Oct 2022'!N30)&lt;=('NSW Oct 2022'!L30+'NSW Oct 2022'!M30+'NSW Oct 2022'!N30+'NSW Oct 2022'!O30),(($C$5*E36/'NSW Oct 2022'!AQ30-('NSW Oct 2022'!L30+'NSW Oct 2022'!M30+'NSW Oct 2022'!N30))*'NSW Oct 2022'!Z30/100)*'NSW Oct 2022'!AQ30,('NSW Oct 2022'!O30*'NSW Oct 2022'!Z30/100)*'NSW Oct 2022'!AQ30)),0)</f>
        <v>0</v>
      </c>
      <c r="K36" s="136">
        <f>IF(AND('NSW Oct 2022'!O30&gt;0,'NSW Oct 2022'!P30&gt;0),IF($C$5*E36/'NSW Oct 2022'!AQ30&lt;('NSW Oct 2022'!L30+'NSW Oct 2022'!M30+'NSW Oct 2022'!N30+'NSW Oct 2022'!O30),0,IF(($C$5*E36/'NSW Oct 2022'!AQ30-'NSW Oct 2022'!L30+'NSW Oct 2022'!M30+'NSW Oct 2022'!N30+'NSW Oct 2022'!O30)&lt;=('NSW Oct 2022'!L30+'NSW Oct 2022'!M30+'NSW Oct 2022'!N30+'NSW Oct 2022'!O30+'NSW Oct 2022'!P30),(($C$5*E36/'NSW Oct 2022'!AQ30-('NSW Oct 2022'!L30+'NSW Oct 2022'!M30+'NSW Oct 2022'!N30+'NSW Oct 2022'!O30))*'NSW Oct 2022'!AA30/100)*'NSW Oct 2022'!AQ30,('NSW Oct 2022'!P30*'NSW Oct 2022'!AA30/100)*'NSW Oct 2022'!AQ30)),0)</f>
        <v>0</v>
      </c>
      <c r="L36" s="136">
        <f>IF(AND('NSW Oct 2022'!P30&gt;0,'NSW Oct 2022'!O30&gt;0),IF(($C$5*E36/'NSW Oct 2022'!AQ30&lt;SUM('NSW Oct 2022'!L30:P30)),(0),($C$5*E36/'NSW Oct 2022'!AQ30-SUM('NSW Oct 2022'!L30:P30))*'NSW Oct 2022'!AB30/100)* 'NSW Oct 2022'!AQ30,IF(AND('NSW Oct 2022'!O30&gt;0,'NSW Oct 2022'!P30=""),IF(($C$5*E36/'NSW Oct 2022'!AQ30&lt; SUM('NSW Oct 2022'!L30:O30)),(0),($C$5*E36/'NSW Oct 2022'!AQ30-SUM('NSW Oct 2022'!L30:O30))*'NSW Oct 2022'!AA30/100)* 'NSW Oct 2022'!AQ30,IF(AND('NSW Oct 2022'!N30&gt;0,'NSW Oct 2022'!O30=""),IF(($C$5*E36/'NSW Oct 2022'!AQ30&lt; SUM('NSW Oct 2022'!L30:N30)),(0),($C$5*E36/'NSW Oct 2022'!AQ30-SUM('NSW Oct 2022'!L30:N30))*'NSW Oct 2022'!Z30/100)* 'NSW Oct 2022'!AQ30,IF(AND('NSW Oct 2022'!M30&gt;0,'NSW Oct 2022'!N30=""),IF(($C$5*E36/'NSW Oct 2022'!AQ30&lt;'NSW Oct 2022'!M30+'NSW Oct 2022'!L30),(0),(($C$5*E36/'NSW Oct 2022'!AQ30-('NSW Oct 2022'!M30+'NSW Oct 2022'!L30))*'NSW Oct 2022'!Y30/100))*'NSW Oct 2022'!AQ30,IF(AND('NSW Oct 2022'!L30&gt;0,'NSW Oct 2022'!M30=""&gt;0),IF(($C$5*E36/'NSW Oct 2022'!AQ30&lt;'NSW Oct 2022'!L30),(0),($C$5*E36/'NSW Oct 2022'!AQ30-'NSW Oct 2022'!L30)*'NSW Oct 2022'!X30/100)*'NSW Oct 2022'!AQ30,0)))))</f>
        <v>0</v>
      </c>
      <c r="M36" s="136">
        <f>IF('NSW Oct 2022'!K30="",($C$5*F36/'NSW Oct 2022'!AR30*'NSW Oct 2022'!AC30/100)*'NSW Oct 2022'!AR30,IF($C$5*F36/'NSW Oct 2022'!AR30&gt;='NSW Oct 2022'!L30,('NSW Oct 2022'!L30*'NSW Oct 2022'!AC30/100)*'NSW Oct 2022'!AR30,($C$5*F36/'NSW Oct 2022'!AR30*'NSW Oct 2022'!AC30/100)*'NSW Oct 2022'!AR30))</f>
        <v>1345.4545454545455</v>
      </c>
      <c r="N36" s="136">
        <f>IF(AND('NSW Oct 2022'!L30&gt;0,'NSW Oct 2022'!M30&gt;0),IF($C$5*F36/'NSW Oct 2022'!AR30&lt;'NSW Oct 2022'!L30,0,IF(($C$5*F36/'NSW Oct 2022'!AR30-'NSW Oct 2022'!L30)&lt;=('NSW Oct 2022'!M30+'NSW Oct 2022'!L30),((($C$5*F36/'NSW Oct 2022'!AR30-'NSW Oct 2022'!L30)*'NSW Oct 2022'!AD30/100))*'NSW Oct 2022'!AR30,((('NSW Oct 2022'!M30)*'NSW Oct 2022'!AD30/100)*'NSW Oct 2022'!AR30))),0)</f>
        <v>0</v>
      </c>
      <c r="O36" s="136">
        <f>IF(AND('NSW Oct 2022'!M30&gt;0,'NSW Oct 2022'!N30&gt;0),IF($C$5*F36/'NSW Oct 2022'!AR30&lt;('NSW Oct 2022'!L30+'NSW Oct 2022'!M30),0,IF(($C$5*F36/'NSW Oct 2022'!AR30-'NSW Oct 2022'!L30+'NSW Oct 2022'!M30)&lt;=('NSW Oct 2022'!L30+'NSW Oct 2022'!M30+'NSW Oct 2022'!N30),((($C$5*F36/'NSW Oct 2022'!AR30-('NSW Oct 2022'!L30+'NSW Oct 2022'!M30))*'NSW Oct 2022'!AE30/100))*'NSW Oct 2022'!AR30,('NSW Oct 2022'!N30*'NSW Oct 2022'!AE30/100)*'NSW Oct 2022'!AR30)),0)</f>
        <v>0</v>
      </c>
      <c r="P36" s="136">
        <f>IF(AND('NSW Oct 2022'!N30&gt;0,'NSW Oct 2022'!O30&gt;0),IF($C$5*F36/'NSW Oct 2022'!AR30&lt;('NSW Oct 2022'!L30+'NSW Oct 2022'!M30+'NSW Oct 2022'!N30),0,IF(($C$5*F36/'NSW Oct 2022'!AR30-'NSW Oct 2022'!L30+'NSW Oct 2022'!M30+'NSW Oct 2022'!N30)&lt;=('NSW Oct 2022'!L30+'NSW Oct 2022'!M30+'NSW Oct 2022'!N30+'NSW Oct 2022'!O30),(($C$5*F36/'NSW Oct 2022'!AR30-('NSW Oct 2022'!L30+'NSW Oct 2022'!M30+'NSW Oct 2022'!N30))*'NSW Oct 2022'!AF30/100)*'NSW Oct 2022'!AR30,('NSW Oct 2022'!O30*'NSW Oct 2022'!AF30/100)*'NSW Oct 2022'!AR30)),0)</f>
        <v>0</v>
      </c>
      <c r="Q36" s="136">
        <f>IF(AND('NSW Oct 2022'!P30&gt;0,'NSW Oct 2022'!P30&gt;0),IF($C$5*F36/'NSW Oct 2022'!AR30&lt;('NSW Oct 2022'!L30+'NSW Oct 2022'!M30+'NSW Oct 2022'!N30+'NSW Oct 2022'!O30),0,IF(($C$5*F36/'NSW Oct 2022'!AR30-'NSW Oct 2022'!L30+'NSW Oct 2022'!M30+'NSW Oct 2022'!N30+'NSW Oct 2022'!O30)&lt;=('NSW Oct 2022'!L30+'NSW Oct 2022'!M30+'NSW Oct 2022'!N30+'NSW Oct 2022'!O30+'NSW Oct 2022'!P30),(($C$5*F36/'NSW Oct 2022'!AR30-('NSW Oct 2022'!L30+'NSW Oct 2022'!M30+'NSW Oct 2022'!N30+'NSW Oct 2022'!O30))*'NSW Oct 2022'!AG30/100)*'NSW Oct 2022'!AR30,('NSW Oct 2022'!P30*'NSW Oct 2022'!AG30/100)*'NSW Oct 2022'!AR30)),0)</f>
        <v>0</v>
      </c>
      <c r="R36" s="136">
        <f>IF(AND('NSW Oct 2022'!P30&gt;0,'NSW Oct 2022'!O30&gt;0),IF(($C$5*F36/'NSW Oct 2022'!AR30&lt;SUM('NSW Oct 2022'!L30:P30)),(0),($C$5*F36/'NSW Oct 2022'!AR30-SUM('NSW Oct 2022'!L30:P30))*'NSW Oct 2022'!AB30/100)* 'NSW Oct 2022'!AR30,IF(AND('NSW Oct 2022'!O30&gt;0,'NSW Oct 2022'!P30=""),IF(($C$5*F36/'NSW Oct 2022'!AR30&lt; SUM('NSW Oct 2022'!L30:O30)),(0),($C$5*F36/'NSW Oct 2022'!AR30-SUM('NSW Oct 2022'!L30:O30))*'NSW Oct 2022'!AG30/100)* 'NSW Oct 2022'!AR30,IF(AND('NSW Oct 2022'!N30&gt;0,'NSW Oct 2022'!O30=""),IF(($C$5*F36/'NSW Oct 2022'!AR30&lt; SUM('NSW Oct 2022'!L30:N30)),(0),($C$5*F36/'NSW Oct 2022'!AR30-SUM('NSW Oct 2022'!L30:N30))*'NSW Oct 2022'!AF30/100)* 'NSW Oct 2022'!AR30,IF(AND('NSW Oct 2022'!M30&gt;0,'NSW Oct 2022'!N30=""),IF(($C$5*F36/'NSW Oct 2022'!AR30&lt;'NSW Oct 2022'!M30+'NSW Oct 2022'!L30),(0),(($C$5*F36/'NSW Oct 2022'!AR30-('NSW Oct 2022'!M30+'NSW Oct 2022'!L30))*'NSW Oct 2022'!AE30/100))*'NSW Oct 2022'!AR30,IF(AND('NSW Oct 2022'!L30&gt;0,'NSW Oct 2022'!M30=""&gt;0),IF(($C$5*F36/'NSW Oct 2022'!AR30&lt;'NSW Oct 2022'!L30),(0),($C$5*F36/'NSW Oct 2022'!AR30-'NSW Oct 2022'!L30)*'NSW Oct 2022'!AD30/100)*'NSW Oct 2022'!AR30,0)))))</f>
        <v>0</v>
      </c>
      <c r="S36" s="234">
        <f t="shared" si="4"/>
        <v>2690.909090909091</v>
      </c>
      <c r="T36" s="243">
        <f t="shared" si="5"/>
        <v>3006.5677272727271</v>
      </c>
      <c r="U36" s="132">
        <f t="shared" si="6"/>
        <v>3307.2245000000003</v>
      </c>
      <c r="V36" s="83">
        <f>'NSW Oct 2022'!AT30</f>
        <v>0</v>
      </c>
      <c r="W36" s="83">
        <f>'NSW Oct 2022'!AU30</f>
        <v>0</v>
      </c>
      <c r="X36" s="83">
        <f>'NSW Oct 2022'!AV30</f>
        <v>0</v>
      </c>
      <c r="Y36" s="83">
        <f>'NSW Oct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3006.5677272727271</v>
      </c>
      <c r="AC36" s="243">
        <f t="shared" si="1"/>
        <v>3006.5677272727271</v>
      </c>
      <c r="AD36" s="132">
        <f t="shared" si="12"/>
        <v>3307.2245000000003</v>
      </c>
      <c r="AE36" s="132">
        <f t="shared" si="12"/>
        <v>3307.2245000000003</v>
      </c>
      <c r="AF36" s="208">
        <f>'NSW Oct 2022'!BJ30</f>
        <v>0</v>
      </c>
      <c r="AG36" s="124">
        <f>'NSW Oct 2022'!BH30</f>
        <v>12</v>
      </c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18"/>
      <c r="B37" s="150" t="str">
        <f>'NSW Oct 2022'!F31</f>
        <v>Red Energy</v>
      </c>
      <c r="C37" s="154" t="str">
        <f>'NSW Oct 2022'!G31</f>
        <v xml:space="preserve">Business Saver </v>
      </c>
      <c r="D37" s="155">
        <f>365*'NSW Oct 2022'!H31/100</f>
        <v>344.99136363636359</v>
      </c>
      <c r="E37" s="265">
        <f>IF('NSW Oct 2022'!AQ31=3,0.5,IF('NSW Oct 2022'!AQ31=2,0.33,0))</f>
        <v>0.5</v>
      </c>
      <c r="F37" s="265">
        <f t="shared" si="3"/>
        <v>0.5</v>
      </c>
      <c r="G37" s="155">
        <f>IF('NSW Oct 2022'!K31="",($C$5*E37/'NSW Oct 2022'!AQ31*'NSW Oct 2022'!W31/100)*'NSW Oct 2022'!AQ31,IF($C$5*E37/'NSW Oct 2022'!AQ31&gt;='NSW Oct 2022'!L31,('NSW Oct 2022'!L31*'NSW Oct 2022'!W31/100)*'NSW Oct 2022'!AQ31,($C$5*E37/'NSW Oct 2022'!AQ31*'NSW Oct 2022'!W31/100)*'NSW Oct 2022'!AQ31))</f>
        <v>1350.0000000000002</v>
      </c>
      <c r="H37" s="155">
        <f>IF(AND('NSW Oct 2022'!L31&gt;0,'NSW Oct 2022'!M31&gt;0),IF($C$5*E37/'NSW Oct 2022'!AQ31&lt;'NSW Oct 2022'!L31,0,IF(($C$5*E37/'NSW Oct 2022'!AQ31-'NSW Oct 2022'!L31)&lt;=('NSW Oct 2022'!M31+'NSW Oct 2022'!L31),((($C$5*E37/'NSW Oct 2022'!AQ31-'NSW Oct 2022'!L31)*'NSW Oct 2022'!X31/100))*'NSW Oct 2022'!AQ31,((('NSW Oct 2022'!M31)*'NSW Oct 2022'!X31/100)*'NSW Oct 2022'!AQ31))),0)</f>
        <v>0</v>
      </c>
      <c r="I37" s="155">
        <f>IF(AND('NSW Oct 2022'!M31&gt;0,'NSW Oct 2022'!N31&gt;0),IF($C$5*E37/'NSW Oct 2022'!AQ31&lt;('NSW Oct 2022'!L31+'NSW Oct 2022'!M31),0,IF(($C$5*E37/'NSW Oct 2022'!AQ31-'NSW Oct 2022'!L31+'NSW Oct 2022'!M31)&lt;=('NSW Oct 2022'!L31+'NSW Oct 2022'!M31+'NSW Oct 2022'!N31),((($C$5*E37/'NSW Oct 2022'!AQ31-('NSW Oct 2022'!L31+'NSW Oct 2022'!M31))*'NSW Oct 2022'!Y31/100))*'NSW Oct 2022'!AQ31,('NSW Oct 2022'!N31*'NSW Oct 2022'!Y31/100)* 'NSW Oct 2022'!AQ31)),0)</f>
        <v>0</v>
      </c>
      <c r="J37" s="155">
        <f>IF(AND('NSW Oct 2022'!N31&gt;0,'NSW Oct 2022'!O31&gt;0),IF($C$5*E37/'NSW Oct 2022'!AQ31&lt;('NSW Oct 2022'!L31+'NSW Oct 2022'!M31+'NSW Oct 2022'!N31),0,IF(($C$5*E37/'NSW Oct 2022'!AQ31-'NSW Oct 2022'!L31+'NSW Oct 2022'!M31+'NSW Oct 2022'!N31)&lt;=('NSW Oct 2022'!L31+'NSW Oct 2022'!M31+'NSW Oct 2022'!N31+'NSW Oct 2022'!O31),(($C$5*E37/'NSW Oct 2022'!AQ31-('NSW Oct 2022'!L31+'NSW Oct 2022'!M31+'NSW Oct 2022'!N31))*'NSW Oct 2022'!Z31/100)*'NSW Oct 2022'!AQ31,('NSW Oct 2022'!O31*'NSW Oct 2022'!Z31/100)*'NSW Oct 2022'!AQ31)),0)</f>
        <v>0</v>
      </c>
      <c r="K37" s="155">
        <f>IF(AND('NSW Oct 2022'!O31&gt;0,'NSW Oct 2022'!P31&gt;0),IF($C$5*E37/'NSW Oct 2022'!AQ31&lt;('NSW Oct 2022'!L31+'NSW Oct 2022'!M31+'NSW Oct 2022'!N31+'NSW Oct 2022'!O31),0,IF(($C$5*E37/'NSW Oct 2022'!AQ31-'NSW Oct 2022'!L31+'NSW Oct 2022'!M31+'NSW Oct 2022'!N31+'NSW Oct 2022'!O31)&lt;=('NSW Oct 2022'!L31+'NSW Oct 2022'!M31+'NSW Oct 2022'!N31+'NSW Oct 2022'!O31+'NSW Oct 2022'!P31),(($C$5*E37/'NSW Oct 2022'!AQ31-('NSW Oct 2022'!L31+'NSW Oct 2022'!M31+'NSW Oct 2022'!N31+'NSW Oct 2022'!O31))*'NSW Oct 2022'!AA31/100)*'NSW Oct 2022'!AQ31,('NSW Oct 2022'!P31*'NSW Oct 2022'!AA31/100)*'NSW Oct 2022'!AQ31)),0)</f>
        <v>0</v>
      </c>
      <c r="L37" s="155">
        <f>IF(AND('NSW Oct 2022'!P31&gt;0,'NSW Oct 2022'!O31&gt;0),IF(($C$5*E37/'NSW Oct 2022'!AQ31&lt;SUM('NSW Oct 2022'!L31:P31)),(0),($C$5*E37/'NSW Oct 2022'!AQ31-SUM('NSW Oct 2022'!L31:P31))*'NSW Oct 2022'!AB31/100)* 'NSW Oct 2022'!AQ31,IF(AND('NSW Oct 2022'!O31&gt;0,'NSW Oct 2022'!P31=""),IF(($C$5*E37/'NSW Oct 2022'!AQ31&lt; SUM('NSW Oct 2022'!L31:O31)),(0),($C$5*E37/'NSW Oct 2022'!AQ31-SUM('NSW Oct 2022'!L31:O31))*'NSW Oct 2022'!AA31/100)* 'NSW Oct 2022'!AQ31,IF(AND('NSW Oct 2022'!N31&gt;0,'NSW Oct 2022'!O31=""),IF(($C$5*E37/'NSW Oct 2022'!AQ31&lt; SUM('NSW Oct 2022'!L31:N31)),(0),($C$5*E37/'NSW Oct 2022'!AQ31-SUM('NSW Oct 2022'!L31:N31))*'NSW Oct 2022'!Z31/100)* 'NSW Oct 2022'!AQ31,IF(AND('NSW Oct 2022'!M31&gt;0,'NSW Oct 2022'!N31=""),IF(($C$5*E37/'NSW Oct 2022'!AQ31&lt;'NSW Oct 2022'!M31+'NSW Oct 2022'!L31),(0),(($C$5*E37/'NSW Oct 2022'!AQ31-('NSW Oct 2022'!M31+'NSW Oct 2022'!L31))*'NSW Oct 2022'!Y31/100))*'NSW Oct 2022'!AQ31,IF(AND('NSW Oct 2022'!L31&gt;0,'NSW Oct 2022'!M31=""&gt;0),IF(($C$5*E37/'NSW Oct 2022'!AQ31&lt;'NSW Oct 2022'!L31),(0),($C$5*E37/'NSW Oct 2022'!AQ31-'NSW Oct 2022'!L31)*'NSW Oct 2022'!X31/100)*'NSW Oct 2022'!AQ31,0)))))</f>
        <v>0</v>
      </c>
      <c r="M37" s="155">
        <f>IF('NSW Oct 2022'!K31="",($C$5*F37/'NSW Oct 2022'!AR31*'NSW Oct 2022'!AC31/100)*'NSW Oct 2022'!AR31,IF($C$5*F37/'NSW Oct 2022'!AR31&gt;='NSW Oct 2022'!L31,('NSW Oct 2022'!L31*'NSW Oct 2022'!AC31/100)*'NSW Oct 2022'!AR31,($C$5*F37/'NSW Oct 2022'!AR31*'NSW Oct 2022'!AC31/100)*'NSW Oct 2022'!AR31))</f>
        <v>1350.0000000000002</v>
      </c>
      <c r="N37" s="155">
        <f>IF(AND('NSW Oct 2022'!L31&gt;0,'NSW Oct 2022'!M31&gt;0),IF($C$5*F37/'NSW Oct 2022'!AR31&lt;'NSW Oct 2022'!L31,0,IF(($C$5*F37/'NSW Oct 2022'!AR31-'NSW Oct 2022'!L31)&lt;=('NSW Oct 2022'!M31+'NSW Oct 2022'!L31),((($C$5*F37/'NSW Oct 2022'!AR31-'NSW Oct 2022'!L31)*'NSW Oct 2022'!AD31/100))*'NSW Oct 2022'!AR31,((('NSW Oct 2022'!M31)*'NSW Oct 2022'!AD31/100)*'NSW Oct 2022'!AR31))),0)</f>
        <v>0</v>
      </c>
      <c r="O37" s="155">
        <f>IF(AND('NSW Oct 2022'!M31&gt;0,'NSW Oct 2022'!N31&gt;0),IF($C$5*F37/'NSW Oct 2022'!AR31&lt;('NSW Oct 2022'!L31+'NSW Oct 2022'!M31),0,IF(($C$5*F37/'NSW Oct 2022'!AR31-'NSW Oct 2022'!L31+'NSW Oct 2022'!M31)&lt;=('NSW Oct 2022'!L31+'NSW Oct 2022'!M31+'NSW Oct 2022'!N31),((($C$5*F37/'NSW Oct 2022'!AR31-('NSW Oct 2022'!L31+'NSW Oct 2022'!M31))*'NSW Oct 2022'!AE31/100))*'NSW Oct 2022'!AR31,('NSW Oct 2022'!N31*'NSW Oct 2022'!AE31/100)*'NSW Oct 2022'!AR31)),0)</f>
        <v>0</v>
      </c>
      <c r="P37" s="155">
        <f>IF(AND('NSW Oct 2022'!N31&gt;0,'NSW Oct 2022'!O31&gt;0),IF($C$5*F37/'NSW Oct 2022'!AR31&lt;('NSW Oct 2022'!L31+'NSW Oct 2022'!M31+'NSW Oct 2022'!N31),0,IF(($C$5*F37/'NSW Oct 2022'!AR31-'NSW Oct 2022'!L31+'NSW Oct 2022'!M31+'NSW Oct 2022'!N31)&lt;=('NSW Oct 2022'!L31+'NSW Oct 2022'!M31+'NSW Oct 2022'!N31+'NSW Oct 2022'!O31),(($C$5*F37/'NSW Oct 2022'!AR31-('NSW Oct 2022'!L31+'NSW Oct 2022'!M31+'NSW Oct 2022'!N31))*'NSW Oct 2022'!AF31/100)*'NSW Oct 2022'!AR31,('NSW Oct 2022'!O31*'NSW Oct 2022'!AF31/100)*'NSW Oct 2022'!AR31)),0)</f>
        <v>0</v>
      </c>
      <c r="Q37" s="155">
        <f>IF(AND('NSW Oct 2022'!P31&gt;0,'NSW Oct 2022'!P31&gt;0),IF($C$5*F37/'NSW Oct 2022'!AR31&lt;('NSW Oct 2022'!L31+'NSW Oct 2022'!M31+'NSW Oct 2022'!N31+'NSW Oct 2022'!O31),0,IF(($C$5*F37/'NSW Oct 2022'!AR31-'NSW Oct 2022'!L31+'NSW Oct 2022'!M31+'NSW Oct 2022'!N31+'NSW Oct 2022'!O31)&lt;=('NSW Oct 2022'!L31+'NSW Oct 2022'!M31+'NSW Oct 2022'!N31+'NSW Oct 2022'!O31+'NSW Oct 2022'!P31),(($C$5*F37/'NSW Oct 2022'!AR31-('NSW Oct 2022'!L31+'NSW Oct 2022'!M31+'NSW Oct 2022'!N31+'NSW Oct 2022'!O31))*'NSW Oct 2022'!AG31/100)*'NSW Oct 2022'!AR31,('NSW Oct 2022'!P31*'NSW Oct 2022'!AG31/100)*'NSW Oct 2022'!AR31)),0)</f>
        <v>0</v>
      </c>
      <c r="R37" s="155">
        <f>IF(AND('NSW Oct 2022'!P31&gt;0,'NSW Oct 2022'!O31&gt;0),IF(($C$5*F37/'NSW Oct 2022'!AR31&lt;SUM('NSW Oct 2022'!L31:P31)),(0),($C$5*F37/'NSW Oct 2022'!AR31-SUM('NSW Oct 2022'!L31:P31))*'NSW Oct 2022'!AB31/100)* 'NSW Oct 2022'!AR31,IF(AND('NSW Oct 2022'!O31&gt;0,'NSW Oct 2022'!P31=""),IF(($C$5*F37/'NSW Oct 2022'!AR31&lt; SUM('NSW Oct 2022'!L31:O31)),(0),($C$5*F37/'NSW Oct 2022'!AR31-SUM('NSW Oct 2022'!L31:O31))*'NSW Oct 2022'!AG31/100)* 'NSW Oct 2022'!AR31,IF(AND('NSW Oct 2022'!N31&gt;0,'NSW Oct 2022'!O31=""),IF(($C$5*F37/'NSW Oct 2022'!AR31&lt; SUM('NSW Oct 2022'!L31:N31)),(0),($C$5*F37/'NSW Oct 2022'!AR31-SUM('NSW Oct 2022'!L31:N31))*'NSW Oct 2022'!AF31/100)* 'NSW Oct 2022'!AR31,IF(AND('NSW Oct 2022'!M31&gt;0,'NSW Oct 2022'!N31=""),IF(($C$5*F37/'NSW Oct 2022'!AR31&lt;'NSW Oct 2022'!M31+'NSW Oct 2022'!L31),(0),(($C$5*F37/'NSW Oct 2022'!AR31-('NSW Oct 2022'!M31+'NSW Oct 2022'!L31))*'NSW Oct 2022'!AE31/100))*'NSW Oct 2022'!AR31,IF(AND('NSW Oct 2022'!L31&gt;0,'NSW Oct 2022'!M31=""&gt;0),IF(($C$5*F37/'NSW Oct 2022'!AR31&lt;'NSW Oct 2022'!L31),(0),($C$5*F37/'NSW Oct 2022'!AR31-'NSW Oct 2022'!L31)*'NSW Oct 2022'!AD31/100)*'NSW Oct 2022'!AR31,0)))))</f>
        <v>0</v>
      </c>
      <c r="S37" s="273">
        <f t="shared" si="4"/>
        <v>2700.0000000000005</v>
      </c>
      <c r="T37" s="268">
        <f t="shared" si="5"/>
        <v>3044.991363636364</v>
      </c>
      <c r="U37" s="151">
        <f t="shared" si="6"/>
        <v>3349.4905000000008</v>
      </c>
      <c r="V37" s="154">
        <f>'NSW Oct 2022'!AT31</f>
        <v>0</v>
      </c>
      <c r="W37" s="154">
        <f>'NSW Oct 2022'!AU31</f>
        <v>0</v>
      </c>
      <c r="X37" s="154">
        <f>'NSW Oct 2022'!AV31</f>
        <v>0</v>
      </c>
      <c r="Y37" s="154">
        <f>'NSW Oct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3044.991363636364</v>
      </c>
      <c r="AC37" s="268">
        <f t="shared" si="1"/>
        <v>3044.991363636364</v>
      </c>
      <c r="AD37" s="151">
        <f t="shared" si="12"/>
        <v>3349.4905000000008</v>
      </c>
      <c r="AE37" s="151">
        <f t="shared" si="12"/>
        <v>3349.4905000000008</v>
      </c>
      <c r="AF37" s="211">
        <f>'NSW Oct 2022'!BJ31</f>
        <v>0</v>
      </c>
      <c r="AG37" s="386">
        <f>'NSW Oct 2022'!BH31</f>
        <v>0</v>
      </c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23" t="str">
        <f>'NSW Oct 2022'!D32</f>
        <v>AGN Wagga Wagga</v>
      </c>
      <c r="B38" s="130" t="str">
        <f>'NSW Oct 2022'!F32</f>
        <v>Origin Energy</v>
      </c>
      <c r="C38" s="83" t="str">
        <f>'NSW Oct 2022'!G32</f>
        <v>Business Go Variable</v>
      </c>
      <c r="D38" s="136">
        <f>365*'NSW Oct 2022'!H32/100</f>
        <v>401.53318181818179</v>
      </c>
      <c r="E38" s="264">
        <f>IF('NSW Oct 2022'!AQ32=3,0.5,IF('NSW Oct 2022'!AQ32=2,0.33,0))</f>
        <v>0.5</v>
      </c>
      <c r="F38" s="264">
        <f t="shared" si="3"/>
        <v>0.5</v>
      </c>
      <c r="G38" s="136">
        <f>IF('NSW Oct 2022'!K32="",($C$5*E38/'NSW Oct 2022'!AQ32*'NSW Oct 2022'!W32/100)*'NSW Oct 2022'!AQ32,IF($C$5*E38/'NSW Oct 2022'!AQ32&gt;='NSW Oct 2022'!L32,('NSW Oct 2022'!L32*'NSW Oct 2022'!W32/100)*'NSW Oct 2022'!AQ32,($C$5*E38/'NSW Oct 2022'!AQ32*'NSW Oct 2022'!W32/100)*'NSW Oct 2022'!AQ32))</f>
        <v>1050.0000000000002</v>
      </c>
      <c r="H38" s="136">
        <f>IF(AND('NSW Oct 2022'!L32&gt;0,'NSW Oct 2022'!M32&gt;0),IF($C$5*E38/'NSW Oct 2022'!AQ32&lt;'NSW Oct 2022'!L32,0,IF(($C$5*E38/'NSW Oct 2022'!AQ32-'NSW Oct 2022'!L32)&lt;=('NSW Oct 2022'!M32+'NSW Oct 2022'!L32),((($C$5*E38/'NSW Oct 2022'!AQ32-'NSW Oct 2022'!L32)*'NSW Oct 2022'!X32/100))*'NSW Oct 2022'!AQ32,((('NSW Oct 2022'!M32)*'NSW Oct 2022'!X32/100)*'NSW Oct 2022'!AQ32))),0)</f>
        <v>0</v>
      </c>
      <c r="I38" s="136">
        <f>IF(AND('NSW Oct 2022'!M32&gt;0,'NSW Oct 2022'!N32&gt;0),IF($C$5*E38/'NSW Oct 2022'!AQ32&lt;('NSW Oct 2022'!L32+'NSW Oct 2022'!M32),0,IF(($C$5*E38/'NSW Oct 2022'!AQ32-'NSW Oct 2022'!L32+'NSW Oct 2022'!M32)&lt;=('NSW Oct 2022'!L32+'NSW Oct 2022'!M32+'NSW Oct 2022'!N32),((($C$5*E38/'NSW Oct 2022'!AQ32-('NSW Oct 2022'!L32+'NSW Oct 2022'!M32))*'NSW Oct 2022'!Y32/100))*'NSW Oct 2022'!AQ32,('NSW Oct 2022'!N32*'NSW Oct 2022'!Y32/100)* 'NSW Oct 2022'!AQ32)),0)</f>
        <v>0</v>
      </c>
      <c r="J38" s="136">
        <f>IF(AND('NSW Oct 2022'!N32&gt;0,'NSW Oct 2022'!O32&gt;0),IF($C$5*E38/'NSW Oct 2022'!AQ32&lt;('NSW Oct 2022'!L32+'NSW Oct 2022'!M32+'NSW Oct 2022'!N32),0,IF(($C$5*E38/'NSW Oct 2022'!AQ32-'NSW Oct 2022'!L32+'NSW Oct 2022'!M32+'NSW Oct 2022'!N32)&lt;=('NSW Oct 2022'!L32+'NSW Oct 2022'!M32+'NSW Oct 2022'!N32+'NSW Oct 2022'!O32),(($C$5*E38/'NSW Oct 2022'!AQ32-('NSW Oct 2022'!L32+'NSW Oct 2022'!M32+'NSW Oct 2022'!N32))*'NSW Oct 2022'!Z32/100)*'NSW Oct 2022'!AQ32,('NSW Oct 2022'!O32*'NSW Oct 2022'!Z32/100)*'NSW Oct 2022'!AQ32)),0)</f>
        <v>0</v>
      </c>
      <c r="K38" s="136">
        <f>IF(AND('NSW Oct 2022'!O32&gt;0,'NSW Oct 2022'!P32&gt;0),IF($C$5*E38/'NSW Oct 2022'!AQ32&lt;('NSW Oct 2022'!L32+'NSW Oct 2022'!M32+'NSW Oct 2022'!N32+'NSW Oct 2022'!O32),0,IF(($C$5*E38/'NSW Oct 2022'!AQ32-'NSW Oct 2022'!L32+'NSW Oct 2022'!M32+'NSW Oct 2022'!N32+'NSW Oct 2022'!O32)&lt;=('NSW Oct 2022'!L32+'NSW Oct 2022'!M32+'NSW Oct 2022'!N32+'NSW Oct 2022'!O32+'NSW Oct 2022'!P32),(($C$5*E38/'NSW Oct 2022'!AQ32-('NSW Oct 2022'!L32+'NSW Oct 2022'!M32+'NSW Oct 2022'!N32+'NSW Oct 2022'!O32))*'NSW Oct 2022'!AA32/100)*'NSW Oct 2022'!AQ32,('NSW Oct 2022'!P32*'NSW Oct 2022'!AA32/100)*'NSW Oct 2022'!AQ32)),0)</f>
        <v>0</v>
      </c>
      <c r="L38" s="136">
        <f>IF(AND('NSW Oct 2022'!P32&gt;0,'NSW Oct 2022'!O32&gt;0),IF(($C$5*E38/'NSW Oct 2022'!AQ32&lt;SUM('NSW Oct 2022'!L32:P32)),(0),($C$5*E38/'NSW Oct 2022'!AQ32-SUM('NSW Oct 2022'!L32:P32))*'NSW Oct 2022'!AB32/100)* 'NSW Oct 2022'!AQ32,IF(AND('NSW Oct 2022'!O32&gt;0,'NSW Oct 2022'!P32=""),IF(($C$5*E38/'NSW Oct 2022'!AQ32&lt; SUM('NSW Oct 2022'!L32:O32)),(0),($C$5*E38/'NSW Oct 2022'!AQ32-SUM('NSW Oct 2022'!L32:O32))*'NSW Oct 2022'!AA32/100)* 'NSW Oct 2022'!AQ32,IF(AND('NSW Oct 2022'!N32&gt;0,'NSW Oct 2022'!O32=""),IF(($C$5*E38/'NSW Oct 2022'!AQ32&lt; SUM('NSW Oct 2022'!L32:N32)),(0),($C$5*E38/'NSW Oct 2022'!AQ32-SUM('NSW Oct 2022'!L32:N32))*'NSW Oct 2022'!Z32/100)* 'NSW Oct 2022'!AQ32,IF(AND('NSW Oct 2022'!M32&gt;0,'NSW Oct 2022'!N32=""),IF(($C$5*E38/'NSW Oct 2022'!AQ32&lt;'NSW Oct 2022'!M32+'NSW Oct 2022'!L32),(0),(($C$5*E38/'NSW Oct 2022'!AQ32-('NSW Oct 2022'!M32+'NSW Oct 2022'!L32))*'NSW Oct 2022'!Y32/100))*'NSW Oct 2022'!AQ32,IF(AND('NSW Oct 2022'!L32&gt;0,'NSW Oct 2022'!M32=""&gt;0),IF(($C$5*E38/'NSW Oct 2022'!AQ32&lt;'NSW Oct 2022'!L32),(0),($C$5*E38/'NSW Oct 2022'!AQ32-'NSW Oct 2022'!L32)*'NSW Oct 2022'!X32/100)*'NSW Oct 2022'!AQ32,0)))))</f>
        <v>0</v>
      </c>
      <c r="M38" s="136">
        <f>IF('NSW Oct 2022'!K32="",($C$5*F38/'NSW Oct 2022'!AR32*'NSW Oct 2022'!AC32/100)*'NSW Oct 2022'!AR32,IF($C$5*F38/'NSW Oct 2022'!AR32&gt;='NSW Oct 2022'!L32,('NSW Oct 2022'!L32*'NSW Oct 2022'!AC32/100)*'NSW Oct 2022'!AR32,($C$5*F38/'NSW Oct 2022'!AR32*'NSW Oct 2022'!AC32/100)*'NSW Oct 2022'!AR32))</f>
        <v>1050.0000000000002</v>
      </c>
      <c r="N38" s="136">
        <f>IF(AND('NSW Oct 2022'!L32&gt;0,'NSW Oct 2022'!M32&gt;0),IF($C$5*F38/'NSW Oct 2022'!AR32&lt;'NSW Oct 2022'!L32,0,IF(($C$5*F38/'NSW Oct 2022'!AR32-'NSW Oct 2022'!L32)&lt;=('NSW Oct 2022'!M32+'NSW Oct 2022'!L32),((($C$5*F38/'NSW Oct 2022'!AR32-'NSW Oct 2022'!L32)*'NSW Oct 2022'!AD32/100))*'NSW Oct 2022'!AR32,((('NSW Oct 2022'!M32)*'NSW Oct 2022'!AD32/100)*'NSW Oct 2022'!AR32))),0)</f>
        <v>0</v>
      </c>
      <c r="O38" s="136">
        <f>IF(AND('NSW Oct 2022'!M32&gt;0,'NSW Oct 2022'!N32&gt;0),IF($C$5*F38/'NSW Oct 2022'!AR32&lt;('NSW Oct 2022'!L32+'NSW Oct 2022'!M32),0,IF(($C$5*F38/'NSW Oct 2022'!AR32-'NSW Oct 2022'!L32+'NSW Oct 2022'!M32)&lt;=('NSW Oct 2022'!L32+'NSW Oct 2022'!M32+'NSW Oct 2022'!N32),((($C$5*F38/'NSW Oct 2022'!AR32-('NSW Oct 2022'!L32+'NSW Oct 2022'!M32))*'NSW Oct 2022'!AE32/100))*'NSW Oct 2022'!AR32,('NSW Oct 2022'!N32*'NSW Oct 2022'!AE32/100)*'NSW Oct 2022'!AR32)),0)</f>
        <v>0</v>
      </c>
      <c r="P38" s="136">
        <f>IF(AND('NSW Oct 2022'!N32&gt;0,'NSW Oct 2022'!O32&gt;0),IF($C$5*F38/'NSW Oct 2022'!AR32&lt;('NSW Oct 2022'!L32+'NSW Oct 2022'!M32+'NSW Oct 2022'!N32),0,IF(($C$5*F38/'NSW Oct 2022'!AR32-'NSW Oct 2022'!L32+'NSW Oct 2022'!M32+'NSW Oct 2022'!N32)&lt;=('NSW Oct 2022'!L32+'NSW Oct 2022'!M32+'NSW Oct 2022'!N32+'NSW Oct 2022'!O32),(($C$5*F38/'NSW Oct 2022'!AR32-('NSW Oct 2022'!L32+'NSW Oct 2022'!M32+'NSW Oct 2022'!N32))*'NSW Oct 2022'!AF32/100)*'NSW Oct 2022'!AR32,('NSW Oct 2022'!O32*'NSW Oct 2022'!AF32/100)*'NSW Oct 2022'!AR32)),0)</f>
        <v>0</v>
      </c>
      <c r="Q38" s="136">
        <f>IF(AND('NSW Oct 2022'!P32&gt;0,'NSW Oct 2022'!P32&gt;0),IF($C$5*F38/'NSW Oct 2022'!AR32&lt;('NSW Oct 2022'!L32+'NSW Oct 2022'!M32+'NSW Oct 2022'!N32+'NSW Oct 2022'!O32),0,IF(($C$5*F38/'NSW Oct 2022'!AR32-'NSW Oct 2022'!L32+'NSW Oct 2022'!M32+'NSW Oct 2022'!N32+'NSW Oct 2022'!O32)&lt;=('NSW Oct 2022'!L32+'NSW Oct 2022'!M32+'NSW Oct 2022'!N32+'NSW Oct 2022'!O32+'NSW Oct 2022'!P32),(($C$5*F38/'NSW Oct 2022'!AR32-('NSW Oct 2022'!L32+'NSW Oct 2022'!M32+'NSW Oct 2022'!N32+'NSW Oct 2022'!O32))*'NSW Oct 2022'!AG32/100)*'NSW Oct 2022'!AR32,('NSW Oct 2022'!P32*'NSW Oct 2022'!AG32/100)*'NSW Oct 2022'!AR32)),0)</f>
        <v>0</v>
      </c>
      <c r="R38" s="136">
        <f>IF(AND('NSW Oct 2022'!P32&gt;0,'NSW Oct 2022'!O32&gt;0),IF(($C$5*F38/'NSW Oct 2022'!AR32&lt;SUM('NSW Oct 2022'!L32:P32)),(0),($C$5*F38/'NSW Oct 2022'!AR32-SUM('NSW Oct 2022'!L32:P32))*'NSW Oct 2022'!AB32/100)* 'NSW Oct 2022'!AR32,IF(AND('NSW Oct 2022'!O32&gt;0,'NSW Oct 2022'!P32=""),IF(($C$5*F38/'NSW Oct 2022'!AR32&lt; SUM('NSW Oct 2022'!L32:O32)),(0),($C$5*F38/'NSW Oct 2022'!AR32-SUM('NSW Oct 2022'!L32:O32))*'NSW Oct 2022'!AG32/100)* 'NSW Oct 2022'!AR32,IF(AND('NSW Oct 2022'!N32&gt;0,'NSW Oct 2022'!O32=""),IF(($C$5*F38/'NSW Oct 2022'!AR32&lt; SUM('NSW Oct 2022'!L32:N32)),(0),($C$5*F38/'NSW Oct 2022'!AR32-SUM('NSW Oct 2022'!L32:N32))*'NSW Oct 2022'!AF32/100)* 'NSW Oct 2022'!AR32,IF(AND('NSW Oct 2022'!M32&gt;0,'NSW Oct 2022'!N32=""),IF(($C$5*F38/'NSW Oct 2022'!AR32&lt;'NSW Oct 2022'!M32+'NSW Oct 2022'!L32),(0),(($C$5*F38/'NSW Oct 2022'!AR32-('NSW Oct 2022'!M32+'NSW Oct 2022'!L32))*'NSW Oct 2022'!AE32/100))*'NSW Oct 2022'!AR32,IF(AND('NSW Oct 2022'!L32&gt;0,'NSW Oct 2022'!M32=""&gt;0),IF(($C$5*F38/'NSW Oct 2022'!AR32&lt;'NSW Oct 2022'!L32),(0),($C$5*F38/'NSW Oct 2022'!AR32-'NSW Oct 2022'!L32)*'NSW Oct 2022'!AD32/100)*'NSW Oct 2022'!AR32,0)))))</f>
        <v>0</v>
      </c>
      <c r="S38" s="234">
        <f t="shared" si="4"/>
        <v>2100.0000000000005</v>
      </c>
      <c r="T38" s="243">
        <f t="shared" si="5"/>
        <v>2501.5331818181821</v>
      </c>
      <c r="U38" s="132">
        <f t="shared" si="6"/>
        <v>2751.6865000000007</v>
      </c>
      <c r="V38" s="83">
        <f>'NSW Oct 2022'!AT32</f>
        <v>0</v>
      </c>
      <c r="W38" s="83">
        <f>'NSW Oct 2022'!AU32</f>
        <v>0</v>
      </c>
      <c r="X38" s="83">
        <f>'NSW Oct 2022'!AV32</f>
        <v>0</v>
      </c>
      <c r="Y38" s="83">
        <f>'NSW Oct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2501.5331818181821</v>
      </c>
      <c r="AC38" s="243">
        <f t="shared" si="1"/>
        <v>2501.5331818181821</v>
      </c>
      <c r="AD38" s="132">
        <f t="shared" si="12"/>
        <v>2751.6865000000007</v>
      </c>
      <c r="AE38" s="132">
        <f t="shared" si="12"/>
        <v>2751.6865000000007</v>
      </c>
      <c r="AF38" s="208">
        <f>'NSW Oct 2022'!BJ32</f>
        <v>0</v>
      </c>
      <c r="AG38" s="124">
        <f>'NSW Oct 2022'!BH32</f>
        <v>12</v>
      </c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24"/>
      <c r="B39" s="130" t="str">
        <f>'NSW Oct 2022'!F33</f>
        <v>Covau</v>
      </c>
      <c r="C39" s="83" t="str">
        <f>'NSW Oct 2022'!G33</f>
        <v>Freedom</v>
      </c>
      <c r="D39" s="136">
        <f>365*'NSW Oct 2022'!H33/100</f>
        <v>590.40409090909088</v>
      </c>
      <c r="E39" s="264">
        <f>IF('NSW Oct 2022'!AQ33=3,0.5,IF('NSW Oct 2022'!AQ33=2,0.33,0))</f>
        <v>0.5</v>
      </c>
      <c r="F39" s="264">
        <f t="shared" si="3"/>
        <v>0.5</v>
      </c>
      <c r="G39" s="136">
        <f>IF('NSW Oct 2022'!K33="",($C$5*E39/'NSW Oct 2022'!AQ33*'NSW Oct 2022'!W33/100)*'NSW Oct 2022'!AQ33,IF($C$5*E39/'NSW Oct 2022'!AQ33&gt;='NSW Oct 2022'!L33,('NSW Oct 2022'!L33*'NSW Oct 2022'!W33/100)*'NSW Oct 2022'!AQ33,($C$5*E39/'NSW Oct 2022'!AQ33*'NSW Oct 2022'!W33/100)*'NSW Oct 2022'!AQ33))</f>
        <v>2840.909090909091</v>
      </c>
      <c r="H39" s="136">
        <f>IF(AND('NSW Oct 2022'!L33&gt;0,'NSW Oct 2022'!M33&gt;0),IF($C$5*E39/'NSW Oct 2022'!AQ33&lt;'NSW Oct 2022'!L33,0,IF(($C$5*E39/'NSW Oct 2022'!AQ33-'NSW Oct 2022'!L33)&lt;=('NSW Oct 2022'!M33+'NSW Oct 2022'!L33),((($C$5*E39/'NSW Oct 2022'!AQ33-'NSW Oct 2022'!L33)*'NSW Oct 2022'!X33/100))*'NSW Oct 2022'!AQ33,((('NSW Oct 2022'!M33)*'NSW Oct 2022'!X33/100)*'NSW Oct 2022'!AQ33))),0)</f>
        <v>0</v>
      </c>
      <c r="I39" s="136">
        <f>IF(AND('NSW Oct 2022'!M33&gt;0,'NSW Oct 2022'!N33&gt;0),IF($C$5*E39/'NSW Oct 2022'!AQ33&lt;('NSW Oct 2022'!L33+'NSW Oct 2022'!M33),0,IF(($C$5*E39/'NSW Oct 2022'!AQ33-'NSW Oct 2022'!L33+'NSW Oct 2022'!M33)&lt;=('NSW Oct 2022'!L33+'NSW Oct 2022'!M33+'NSW Oct 2022'!N33),((($C$5*E39/'NSW Oct 2022'!AQ33-('NSW Oct 2022'!L33+'NSW Oct 2022'!M33))*'NSW Oct 2022'!Y33/100))*'NSW Oct 2022'!AQ33,('NSW Oct 2022'!N33*'NSW Oct 2022'!Y33/100)* 'NSW Oct 2022'!AQ33)),0)</f>
        <v>0</v>
      </c>
      <c r="J39" s="136">
        <f>IF(AND('NSW Oct 2022'!N33&gt;0,'NSW Oct 2022'!O33&gt;0),IF($C$5*E39/'NSW Oct 2022'!AQ33&lt;('NSW Oct 2022'!L33+'NSW Oct 2022'!M33+'NSW Oct 2022'!N33),0,IF(($C$5*E39/'NSW Oct 2022'!AQ33-'NSW Oct 2022'!L33+'NSW Oct 2022'!M33+'NSW Oct 2022'!N33)&lt;=('NSW Oct 2022'!L33+'NSW Oct 2022'!M33+'NSW Oct 2022'!N33+'NSW Oct 2022'!O33),(($C$5*E39/'NSW Oct 2022'!AQ33-('NSW Oct 2022'!L33+'NSW Oct 2022'!M33+'NSW Oct 2022'!N33))*'NSW Oct 2022'!Z33/100)*'NSW Oct 2022'!AQ33,('NSW Oct 2022'!O33*'NSW Oct 2022'!Z33/100)*'NSW Oct 2022'!AQ33)),0)</f>
        <v>0</v>
      </c>
      <c r="K39" s="136">
        <f>IF(AND('NSW Oct 2022'!O33&gt;0,'NSW Oct 2022'!P33&gt;0),IF($C$5*E39/'NSW Oct 2022'!AQ33&lt;('NSW Oct 2022'!L33+'NSW Oct 2022'!M33+'NSW Oct 2022'!N33+'NSW Oct 2022'!O33),0,IF(($C$5*E39/'NSW Oct 2022'!AQ33-'NSW Oct 2022'!L33+'NSW Oct 2022'!M33+'NSW Oct 2022'!N33+'NSW Oct 2022'!O33)&lt;=('NSW Oct 2022'!L33+'NSW Oct 2022'!M33+'NSW Oct 2022'!N33+'NSW Oct 2022'!O33+'NSW Oct 2022'!P33),(($C$5*E39/'NSW Oct 2022'!AQ33-('NSW Oct 2022'!L33+'NSW Oct 2022'!M33+'NSW Oct 2022'!N33+'NSW Oct 2022'!O33))*'NSW Oct 2022'!AA33/100)*'NSW Oct 2022'!AQ33,('NSW Oct 2022'!P33*'NSW Oct 2022'!AA33/100)*'NSW Oct 2022'!AQ33)),0)</f>
        <v>0</v>
      </c>
      <c r="L39" s="136">
        <f>IF(AND('NSW Oct 2022'!P33&gt;0,'NSW Oct 2022'!O33&gt;0),IF(($C$5*E39/'NSW Oct 2022'!AQ33&lt;SUM('NSW Oct 2022'!L33:P33)),(0),($C$5*E39/'NSW Oct 2022'!AQ33-SUM('NSW Oct 2022'!L33:P33))*'NSW Oct 2022'!AB33/100)* 'NSW Oct 2022'!AQ33,IF(AND('NSW Oct 2022'!O33&gt;0,'NSW Oct 2022'!P33=""),IF(($C$5*E39/'NSW Oct 2022'!AQ33&lt; SUM('NSW Oct 2022'!L33:O33)),(0),($C$5*E39/'NSW Oct 2022'!AQ33-SUM('NSW Oct 2022'!L33:O33))*'NSW Oct 2022'!AA33/100)* 'NSW Oct 2022'!AQ33,IF(AND('NSW Oct 2022'!N33&gt;0,'NSW Oct 2022'!O33=""),IF(($C$5*E39/'NSW Oct 2022'!AQ33&lt; SUM('NSW Oct 2022'!L33:N33)),(0),($C$5*E39/'NSW Oct 2022'!AQ33-SUM('NSW Oct 2022'!L33:N33))*'NSW Oct 2022'!Z33/100)* 'NSW Oct 2022'!AQ33,IF(AND('NSW Oct 2022'!M33&gt;0,'NSW Oct 2022'!N33=""),IF(($C$5*E39/'NSW Oct 2022'!AQ33&lt;'NSW Oct 2022'!M33+'NSW Oct 2022'!L33),(0),(($C$5*E39/'NSW Oct 2022'!AQ33-('NSW Oct 2022'!M33+'NSW Oct 2022'!L33))*'NSW Oct 2022'!Y33/100))*'NSW Oct 2022'!AQ33,IF(AND('NSW Oct 2022'!L33&gt;0,'NSW Oct 2022'!M33=""&gt;0),IF(($C$5*E39/'NSW Oct 2022'!AQ33&lt;'NSW Oct 2022'!L33),(0),($C$5*E39/'NSW Oct 2022'!AQ33-'NSW Oct 2022'!L33)*'NSW Oct 2022'!X33/100)*'NSW Oct 2022'!AQ33,0)))))</f>
        <v>0</v>
      </c>
      <c r="M39" s="136">
        <f>IF('NSW Oct 2022'!K33="",($C$5*F39/'NSW Oct 2022'!AR33*'NSW Oct 2022'!AC33/100)*'NSW Oct 2022'!AR33,IF($C$5*F39/'NSW Oct 2022'!AR33&gt;='NSW Oct 2022'!L33,('NSW Oct 2022'!L33*'NSW Oct 2022'!AC33/100)*'NSW Oct 2022'!AR33,($C$5*F39/'NSW Oct 2022'!AR33*'NSW Oct 2022'!AC33/100)*'NSW Oct 2022'!AR33))</f>
        <v>2840.909090909091</v>
      </c>
      <c r="N39" s="136">
        <f>IF(AND('NSW Oct 2022'!L33&gt;0,'NSW Oct 2022'!M33&gt;0),IF($C$5*F39/'NSW Oct 2022'!AR33&lt;'NSW Oct 2022'!L33,0,IF(($C$5*F39/'NSW Oct 2022'!AR33-'NSW Oct 2022'!L33)&lt;=('NSW Oct 2022'!M33+'NSW Oct 2022'!L33),((($C$5*F39/'NSW Oct 2022'!AR33-'NSW Oct 2022'!L33)*'NSW Oct 2022'!AD33/100))*'NSW Oct 2022'!AR33,((('NSW Oct 2022'!M33)*'NSW Oct 2022'!AD33/100)*'NSW Oct 2022'!AR33))),0)</f>
        <v>0</v>
      </c>
      <c r="O39" s="136">
        <f>IF(AND('NSW Oct 2022'!M33&gt;0,'NSW Oct 2022'!N33&gt;0),IF($C$5*F39/'NSW Oct 2022'!AR33&lt;('NSW Oct 2022'!L33+'NSW Oct 2022'!M33),0,IF(($C$5*F39/'NSW Oct 2022'!AR33-'NSW Oct 2022'!L33+'NSW Oct 2022'!M33)&lt;=('NSW Oct 2022'!L33+'NSW Oct 2022'!M33+'NSW Oct 2022'!N33),((($C$5*F39/'NSW Oct 2022'!AR33-('NSW Oct 2022'!L33+'NSW Oct 2022'!M33))*'NSW Oct 2022'!AE33/100))*'NSW Oct 2022'!AR33,('NSW Oct 2022'!N33*'NSW Oct 2022'!AE33/100)*'NSW Oct 2022'!AR33)),0)</f>
        <v>0</v>
      </c>
      <c r="P39" s="136">
        <f>IF(AND('NSW Oct 2022'!N33&gt;0,'NSW Oct 2022'!O33&gt;0),IF($C$5*F39/'NSW Oct 2022'!AR33&lt;('NSW Oct 2022'!L33+'NSW Oct 2022'!M33+'NSW Oct 2022'!N33),0,IF(($C$5*F39/'NSW Oct 2022'!AR33-'NSW Oct 2022'!L33+'NSW Oct 2022'!M33+'NSW Oct 2022'!N33)&lt;=('NSW Oct 2022'!L33+'NSW Oct 2022'!M33+'NSW Oct 2022'!N33+'NSW Oct 2022'!O33),(($C$5*F39/'NSW Oct 2022'!AR33-('NSW Oct 2022'!L33+'NSW Oct 2022'!M33+'NSW Oct 2022'!N33))*'NSW Oct 2022'!AF33/100)*'NSW Oct 2022'!AR33,('NSW Oct 2022'!O33*'NSW Oct 2022'!AF33/100)*'NSW Oct 2022'!AR33)),0)</f>
        <v>0</v>
      </c>
      <c r="Q39" s="136">
        <f>IF(AND('NSW Oct 2022'!P33&gt;0,'NSW Oct 2022'!P33&gt;0),IF($C$5*F39/'NSW Oct 2022'!AR33&lt;('NSW Oct 2022'!L33+'NSW Oct 2022'!M33+'NSW Oct 2022'!N33+'NSW Oct 2022'!O33),0,IF(($C$5*F39/'NSW Oct 2022'!AR33-'NSW Oct 2022'!L33+'NSW Oct 2022'!M33+'NSW Oct 2022'!N33+'NSW Oct 2022'!O33)&lt;=('NSW Oct 2022'!L33+'NSW Oct 2022'!M33+'NSW Oct 2022'!N33+'NSW Oct 2022'!O33+'NSW Oct 2022'!P33),(($C$5*F39/'NSW Oct 2022'!AR33-('NSW Oct 2022'!L33+'NSW Oct 2022'!M33+'NSW Oct 2022'!N33+'NSW Oct 2022'!O33))*'NSW Oct 2022'!AG33/100)*'NSW Oct 2022'!AR33,('NSW Oct 2022'!P33*'NSW Oct 2022'!AG33/100)*'NSW Oct 2022'!AR33)),0)</f>
        <v>0</v>
      </c>
      <c r="R39" s="136">
        <f>IF(AND('NSW Oct 2022'!P33&gt;0,'NSW Oct 2022'!O33&gt;0),IF(($C$5*F39/'NSW Oct 2022'!AR33&lt;SUM('NSW Oct 2022'!L33:P33)),(0),($C$5*F39/'NSW Oct 2022'!AR33-SUM('NSW Oct 2022'!L33:P33))*'NSW Oct 2022'!AB33/100)* 'NSW Oct 2022'!AR33,IF(AND('NSW Oct 2022'!O33&gt;0,'NSW Oct 2022'!P33=""),IF(($C$5*F39/'NSW Oct 2022'!AR33&lt; SUM('NSW Oct 2022'!L33:O33)),(0),($C$5*F39/'NSW Oct 2022'!AR33-SUM('NSW Oct 2022'!L33:O33))*'NSW Oct 2022'!AG33/100)* 'NSW Oct 2022'!AR33,IF(AND('NSW Oct 2022'!N33&gt;0,'NSW Oct 2022'!O33=""),IF(($C$5*F39/'NSW Oct 2022'!AR33&lt; SUM('NSW Oct 2022'!L33:N33)),(0),($C$5*F39/'NSW Oct 2022'!AR33-SUM('NSW Oct 2022'!L33:N33))*'NSW Oct 2022'!AF33/100)* 'NSW Oct 2022'!AR33,IF(AND('NSW Oct 2022'!M33&gt;0,'NSW Oct 2022'!N33=""),IF(($C$5*F39/'NSW Oct 2022'!AR33&lt;'NSW Oct 2022'!M33+'NSW Oct 2022'!L33),(0),(($C$5*F39/'NSW Oct 2022'!AR33-('NSW Oct 2022'!M33+'NSW Oct 2022'!L33))*'NSW Oct 2022'!AE33/100))*'NSW Oct 2022'!AR33,IF(AND('NSW Oct 2022'!L33&gt;0,'NSW Oct 2022'!M33=""&gt;0),IF(($C$5*F39/'NSW Oct 2022'!AR33&lt;'NSW Oct 2022'!L33),(0),($C$5*F39/'NSW Oct 2022'!AR33-'NSW Oct 2022'!L33)*'NSW Oct 2022'!AD33/100)*'NSW Oct 2022'!AR33,0)))))</f>
        <v>0</v>
      </c>
      <c r="S39" s="234">
        <f t="shared" ref="S39:S41" si="15">SUM(G39:R39)</f>
        <v>5681.818181818182</v>
      </c>
      <c r="T39" s="243">
        <f t="shared" si="5"/>
        <v>6272.2222727272729</v>
      </c>
      <c r="U39" s="132">
        <f t="shared" si="6"/>
        <v>6899.4445000000005</v>
      </c>
      <c r="V39" s="83">
        <f>'NSW Oct 2022'!AT33</f>
        <v>0</v>
      </c>
      <c r="W39" s="83">
        <f>'NSW Oct 2022'!AU33</f>
        <v>15</v>
      </c>
      <c r="X39" s="83">
        <f>'NSW Oct 2022'!AV33</f>
        <v>0</v>
      </c>
      <c r="Y39" s="83">
        <f>'NSW Oct 2022'!AW33</f>
        <v>0</v>
      </c>
      <c r="Z39" s="243" t="str">
        <f t="shared" si="7"/>
        <v>Guaranteed off usage</v>
      </c>
      <c r="AA39" s="243" t="str">
        <f t="shared" si="8"/>
        <v>Exclusive</v>
      </c>
      <c r="AB39" s="243">
        <f t="shared" si="0"/>
        <v>5419.9495454545458</v>
      </c>
      <c r="AC39" s="243">
        <f t="shared" si="1"/>
        <v>5419.9495454545458</v>
      </c>
      <c r="AD39" s="132">
        <f t="shared" si="12"/>
        <v>5961.9445000000005</v>
      </c>
      <c r="AE39" s="132">
        <f t="shared" si="12"/>
        <v>5961.9445000000005</v>
      </c>
      <c r="AF39" s="208">
        <f>'NSW Oct 2022'!BJ33</f>
        <v>0</v>
      </c>
      <c r="AG39" s="124">
        <f>'NSW Oct 2022'!BH33</f>
        <v>0</v>
      </c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</row>
    <row r="40" spans="1:148" ht="23" customHeight="1">
      <c r="A40" s="424"/>
      <c r="B40" s="130" t="str">
        <f>'NSW Oct 2022'!F34</f>
        <v>Red Energy</v>
      </c>
      <c r="C40" s="83" t="str">
        <f>'NSW Oct 2022'!G34</f>
        <v xml:space="preserve">Business Saver </v>
      </c>
      <c r="D40" s="136">
        <f>365*'NSW Oct 2022'!H34/100</f>
        <v>525.53363636363633</v>
      </c>
      <c r="E40" s="264">
        <f>IF('NSW Oct 2022'!AQ34=3,0.5,IF('NSW Oct 2022'!AQ34=2,0.33,0))</f>
        <v>0.5</v>
      </c>
      <c r="F40" s="264">
        <f t="shared" si="3"/>
        <v>0.5</v>
      </c>
      <c r="G40" s="136">
        <f>IF('NSW Oct 2022'!K34="",($C$5*E40/'NSW Oct 2022'!AQ34*'NSW Oct 2022'!W34/100)*'NSW Oct 2022'!AQ34,IF($C$5*E40/'NSW Oct 2022'!AQ34&gt;='NSW Oct 2022'!L34,('NSW Oct 2022'!L34*'NSW Oct 2022'!W34/100)*'NSW Oct 2022'!AQ34,($C$5*E40/'NSW Oct 2022'!AQ34*'NSW Oct 2022'!W34/100)*'NSW Oct 2022'!AQ34))</f>
        <v>1063.6363636363637</v>
      </c>
      <c r="H40" s="136">
        <f>IF(AND('NSW Oct 2022'!L34&gt;0,'NSW Oct 2022'!M34&gt;0),IF($C$5*E40/'NSW Oct 2022'!AQ34&lt;'NSW Oct 2022'!L34,0,IF(($C$5*E40/'NSW Oct 2022'!AQ34-'NSW Oct 2022'!L34)&lt;=('NSW Oct 2022'!M34+'NSW Oct 2022'!L34),((($C$5*E40/'NSW Oct 2022'!AQ34-'NSW Oct 2022'!L34)*'NSW Oct 2022'!X34/100))*'NSW Oct 2022'!AQ34,((('NSW Oct 2022'!M34)*'NSW Oct 2022'!X34/100)*'NSW Oct 2022'!AQ34))),0)</f>
        <v>0</v>
      </c>
      <c r="I40" s="136">
        <f>IF(AND('NSW Oct 2022'!M34&gt;0,'NSW Oct 2022'!N34&gt;0),IF($C$5*E40/'NSW Oct 2022'!AQ34&lt;('NSW Oct 2022'!L34+'NSW Oct 2022'!M34),0,IF(($C$5*E40/'NSW Oct 2022'!AQ34-'NSW Oct 2022'!L34+'NSW Oct 2022'!M34)&lt;=('NSW Oct 2022'!L34+'NSW Oct 2022'!M34+'NSW Oct 2022'!N34),((($C$5*E40/'NSW Oct 2022'!AQ34-('NSW Oct 2022'!L34+'NSW Oct 2022'!M34))*'NSW Oct 2022'!Y34/100))*'NSW Oct 2022'!AQ34,('NSW Oct 2022'!N34*'NSW Oct 2022'!Y34/100)* 'NSW Oct 2022'!AQ34)),0)</f>
        <v>0</v>
      </c>
      <c r="J40" s="136">
        <f>IF(AND('NSW Oct 2022'!N34&gt;0,'NSW Oct 2022'!O34&gt;0),IF($C$5*E40/'NSW Oct 2022'!AQ34&lt;('NSW Oct 2022'!L34+'NSW Oct 2022'!M34+'NSW Oct 2022'!N34),0,IF(($C$5*E40/'NSW Oct 2022'!AQ34-'NSW Oct 2022'!L34+'NSW Oct 2022'!M34+'NSW Oct 2022'!N34)&lt;=('NSW Oct 2022'!L34+'NSW Oct 2022'!M34+'NSW Oct 2022'!N34+'NSW Oct 2022'!O34),(($C$5*E40/'NSW Oct 2022'!AQ34-('NSW Oct 2022'!L34+'NSW Oct 2022'!M34+'NSW Oct 2022'!N34))*'NSW Oct 2022'!Z34/100)*'NSW Oct 2022'!AQ34,('NSW Oct 2022'!O34*'NSW Oct 2022'!Z34/100)*'NSW Oct 2022'!AQ34)),0)</f>
        <v>0</v>
      </c>
      <c r="K40" s="136">
        <f>IF(AND('NSW Oct 2022'!O34&gt;0,'NSW Oct 2022'!P34&gt;0),IF($C$5*E40/'NSW Oct 2022'!AQ34&lt;('NSW Oct 2022'!L34+'NSW Oct 2022'!M34+'NSW Oct 2022'!N34+'NSW Oct 2022'!O34),0,IF(($C$5*E40/'NSW Oct 2022'!AQ34-'NSW Oct 2022'!L34+'NSW Oct 2022'!M34+'NSW Oct 2022'!N34+'NSW Oct 2022'!O34)&lt;=('NSW Oct 2022'!L34+'NSW Oct 2022'!M34+'NSW Oct 2022'!N34+'NSW Oct 2022'!O34+'NSW Oct 2022'!P34),(($C$5*E40/'NSW Oct 2022'!AQ34-('NSW Oct 2022'!L34+'NSW Oct 2022'!M34+'NSW Oct 2022'!N34+'NSW Oct 2022'!O34))*'NSW Oct 2022'!AA34/100)*'NSW Oct 2022'!AQ34,('NSW Oct 2022'!P34*'NSW Oct 2022'!AA34/100)*'NSW Oct 2022'!AQ34)),0)</f>
        <v>0</v>
      </c>
      <c r="L40" s="136">
        <f>IF(AND('NSW Oct 2022'!P34&gt;0,'NSW Oct 2022'!O34&gt;0),IF(($C$5*E40/'NSW Oct 2022'!AQ34&lt;SUM('NSW Oct 2022'!L34:P34)),(0),($C$5*E40/'NSW Oct 2022'!AQ34-SUM('NSW Oct 2022'!L34:P34))*'NSW Oct 2022'!AB34/100)* 'NSW Oct 2022'!AQ34,IF(AND('NSW Oct 2022'!O34&gt;0,'NSW Oct 2022'!P34=""),IF(($C$5*E40/'NSW Oct 2022'!AQ34&lt; SUM('NSW Oct 2022'!L34:O34)),(0),($C$5*E40/'NSW Oct 2022'!AQ34-SUM('NSW Oct 2022'!L34:O34))*'NSW Oct 2022'!AA34/100)* 'NSW Oct 2022'!AQ34,IF(AND('NSW Oct 2022'!N34&gt;0,'NSW Oct 2022'!O34=""),IF(($C$5*E40/'NSW Oct 2022'!AQ34&lt; SUM('NSW Oct 2022'!L34:N34)),(0),($C$5*E40/'NSW Oct 2022'!AQ34-SUM('NSW Oct 2022'!L34:N34))*'NSW Oct 2022'!Z34/100)* 'NSW Oct 2022'!AQ34,IF(AND('NSW Oct 2022'!M34&gt;0,'NSW Oct 2022'!N34=""),IF(($C$5*E40/'NSW Oct 2022'!AQ34&lt;'NSW Oct 2022'!M34+'NSW Oct 2022'!L34),(0),(($C$5*E40/'NSW Oct 2022'!AQ34-('NSW Oct 2022'!M34+'NSW Oct 2022'!L34))*'NSW Oct 2022'!Y34/100))*'NSW Oct 2022'!AQ34,IF(AND('NSW Oct 2022'!L34&gt;0,'NSW Oct 2022'!M34=""&gt;0),IF(($C$5*E40/'NSW Oct 2022'!AQ34&lt;'NSW Oct 2022'!L34),(0),($C$5*E40/'NSW Oct 2022'!AQ34-'NSW Oct 2022'!L34)*'NSW Oct 2022'!X34/100)*'NSW Oct 2022'!AQ34,0)))))</f>
        <v>0</v>
      </c>
      <c r="M40" s="136">
        <f>IF('NSW Oct 2022'!K34="",($C$5*F40/'NSW Oct 2022'!AR34*'NSW Oct 2022'!AC34/100)*'NSW Oct 2022'!AR34,IF($C$5*F40/'NSW Oct 2022'!AR34&gt;='NSW Oct 2022'!L34,('NSW Oct 2022'!L34*'NSW Oct 2022'!AC34/100)*'NSW Oct 2022'!AR34,($C$5*F40/'NSW Oct 2022'!AR34*'NSW Oct 2022'!AC34/100)*'NSW Oct 2022'!AR34))</f>
        <v>1063.6363636363637</v>
      </c>
      <c r="N40" s="136">
        <f>IF(AND('NSW Oct 2022'!L34&gt;0,'NSW Oct 2022'!M34&gt;0),IF($C$5*F40/'NSW Oct 2022'!AR34&lt;'NSW Oct 2022'!L34,0,IF(($C$5*F40/'NSW Oct 2022'!AR34-'NSW Oct 2022'!L34)&lt;=('NSW Oct 2022'!M34+'NSW Oct 2022'!L34),((($C$5*F40/'NSW Oct 2022'!AR34-'NSW Oct 2022'!L34)*'NSW Oct 2022'!AD34/100))*'NSW Oct 2022'!AR34,((('NSW Oct 2022'!M34)*'NSW Oct 2022'!AD34/100)*'NSW Oct 2022'!AR34))),0)</f>
        <v>0</v>
      </c>
      <c r="O40" s="136">
        <f>IF(AND('NSW Oct 2022'!M34&gt;0,'NSW Oct 2022'!N34&gt;0),IF($C$5*F40/'NSW Oct 2022'!AR34&lt;('NSW Oct 2022'!L34+'NSW Oct 2022'!M34),0,IF(($C$5*F40/'NSW Oct 2022'!AR34-'NSW Oct 2022'!L34+'NSW Oct 2022'!M34)&lt;=('NSW Oct 2022'!L34+'NSW Oct 2022'!M34+'NSW Oct 2022'!N34),((($C$5*F40/'NSW Oct 2022'!AR34-('NSW Oct 2022'!L34+'NSW Oct 2022'!M34))*'NSW Oct 2022'!AE34/100))*'NSW Oct 2022'!AR34,('NSW Oct 2022'!N34*'NSW Oct 2022'!AE34/100)*'NSW Oct 2022'!AR34)),0)</f>
        <v>0</v>
      </c>
      <c r="P40" s="136">
        <f>IF(AND('NSW Oct 2022'!N34&gt;0,'NSW Oct 2022'!O34&gt;0),IF($C$5*F40/'NSW Oct 2022'!AR34&lt;('NSW Oct 2022'!L34+'NSW Oct 2022'!M34+'NSW Oct 2022'!N34),0,IF(($C$5*F40/'NSW Oct 2022'!AR34-'NSW Oct 2022'!L34+'NSW Oct 2022'!M34+'NSW Oct 2022'!N34)&lt;=('NSW Oct 2022'!L34+'NSW Oct 2022'!M34+'NSW Oct 2022'!N34+'NSW Oct 2022'!O34),(($C$5*F40/'NSW Oct 2022'!AR34-('NSW Oct 2022'!L34+'NSW Oct 2022'!M34+'NSW Oct 2022'!N34))*'NSW Oct 2022'!AF34/100)*'NSW Oct 2022'!AR34,('NSW Oct 2022'!O34*'NSW Oct 2022'!AF34/100)*'NSW Oct 2022'!AR34)),0)</f>
        <v>0</v>
      </c>
      <c r="Q40" s="136">
        <f>IF(AND('NSW Oct 2022'!P34&gt;0,'NSW Oct 2022'!P34&gt;0),IF($C$5*F40/'NSW Oct 2022'!AR34&lt;('NSW Oct 2022'!L34+'NSW Oct 2022'!M34+'NSW Oct 2022'!N34+'NSW Oct 2022'!O34),0,IF(($C$5*F40/'NSW Oct 2022'!AR34-'NSW Oct 2022'!L34+'NSW Oct 2022'!M34+'NSW Oct 2022'!N34+'NSW Oct 2022'!O34)&lt;=('NSW Oct 2022'!L34+'NSW Oct 2022'!M34+'NSW Oct 2022'!N34+'NSW Oct 2022'!O34+'NSW Oct 2022'!P34),(($C$5*F40/'NSW Oct 2022'!AR34-('NSW Oct 2022'!L34+'NSW Oct 2022'!M34+'NSW Oct 2022'!N34+'NSW Oct 2022'!O34))*'NSW Oct 2022'!AG34/100)*'NSW Oct 2022'!AR34,('NSW Oct 2022'!P34*'NSW Oct 2022'!AG34/100)*'NSW Oct 2022'!AR34)),0)</f>
        <v>0</v>
      </c>
      <c r="R40" s="136">
        <f>IF(AND('NSW Oct 2022'!P34&gt;0,'NSW Oct 2022'!O34&gt;0),IF(($C$5*F40/'NSW Oct 2022'!AR34&lt;SUM('NSW Oct 2022'!L34:P34)),(0),($C$5*F40/'NSW Oct 2022'!AR34-SUM('NSW Oct 2022'!L34:P34))*'NSW Oct 2022'!AB34/100)* 'NSW Oct 2022'!AR34,IF(AND('NSW Oct 2022'!O34&gt;0,'NSW Oct 2022'!P34=""),IF(($C$5*F40/'NSW Oct 2022'!AR34&lt; SUM('NSW Oct 2022'!L34:O34)),(0),($C$5*F40/'NSW Oct 2022'!AR34-SUM('NSW Oct 2022'!L34:O34))*'NSW Oct 2022'!AG34/100)* 'NSW Oct 2022'!AR34,IF(AND('NSW Oct 2022'!N34&gt;0,'NSW Oct 2022'!O34=""),IF(($C$5*F40/'NSW Oct 2022'!AR34&lt; SUM('NSW Oct 2022'!L34:N34)),(0),($C$5*F40/'NSW Oct 2022'!AR34-SUM('NSW Oct 2022'!L34:N34))*'NSW Oct 2022'!AF34/100)* 'NSW Oct 2022'!AR34,IF(AND('NSW Oct 2022'!M34&gt;0,'NSW Oct 2022'!N34=""),IF(($C$5*F40/'NSW Oct 2022'!AR34&lt;'NSW Oct 2022'!M34+'NSW Oct 2022'!L34),(0),(($C$5*F40/'NSW Oct 2022'!AR34-('NSW Oct 2022'!M34+'NSW Oct 2022'!L34))*'NSW Oct 2022'!AE34/100))*'NSW Oct 2022'!AR34,IF(AND('NSW Oct 2022'!L34&gt;0,'NSW Oct 2022'!M34=""&gt;0),IF(($C$5*F40/'NSW Oct 2022'!AR34&lt;'NSW Oct 2022'!L34),(0),($C$5*F40/'NSW Oct 2022'!AR34-'NSW Oct 2022'!L34)*'NSW Oct 2022'!AD34/100)*'NSW Oct 2022'!AR34,0)))))</f>
        <v>0</v>
      </c>
      <c r="S40" s="234">
        <f t="shared" si="15"/>
        <v>2127.2727272727275</v>
      </c>
      <c r="T40" s="243">
        <f t="shared" si="5"/>
        <v>2652.806363636364</v>
      </c>
      <c r="U40" s="132">
        <f t="shared" si="6"/>
        <v>2918.0870000000009</v>
      </c>
      <c r="V40" s="83">
        <f>'NSW Oct 2022'!AT34</f>
        <v>0</v>
      </c>
      <c r="W40" s="83">
        <f>'NSW Oct 2022'!AU34</f>
        <v>0</v>
      </c>
      <c r="X40" s="83">
        <f>'NSW Oct 2022'!AV34</f>
        <v>0</v>
      </c>
      <c r="Y40" s="83">
        <f>'NSW Oct 2022'!AW34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2652.806363636364</v>
      </c>
      <c r="AC40" s="243">
        <f t="shared" si="1"/>
        <v>2652.806363636364</v>
      </c>
      <c r="AD40" s="132">
        <f t="shared" si="12"/>
        <v>2918.0870000000009</v>
      </c>
      <c r="AE40" s="132">
        <f t="shared" si="12"/>
        <v>2918.0870000000009</v>
      </c>
      <c r="AF40" s="208">
        <f>'NSW Oct 2022'!BJ34</f>
        <v>0</v>
      </c>
      <c r="AG40" s="124">
        <f>'NSW Oct 2022'!BH34</f>
        <v>0</v>
      </c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</row>
    <row r="41" spans="1:148" ht="23" customHeight="1" thickBot="1">
      <c r="A41" s="425"/>
      <c r="B41" s="150" t="str">
        <f>'NSW Oct 2022'!F35</f>
        <v>AGL</v>
      </c>
      <c r="C41" s="154" t="str">
        <f>'NSW Oct 2022'!G35</f>
        <v>Business Value Saver</v>
      </c>
      <c r="D41" s="155">
        <f>365*'NSW Oct 2022'!H35/100</f>
        <v>443.90636363636361</v>
      </c>
      <c r="E41" s="265">
        <f>IF('NSW Oct 2022'!AQ35=3,0.5,IF('NSW Oct 2022'!AQ35=2,0.33,0))</f>
        <v>0.5</v>
      </c>
      <c r="F41" s="265">
        <f t="shared" si="3"/>
        <v>0.5</v>
      </c>
      <c r="G41" s="155">
        <f>IF('NSW Oct 2022'!K35="",($C$5*E41/'NSW Oct 2022'!AQ35*'NSW Oct 2022'!W35/100)*'NSW Oct 2022'!AQ35,IF($C$5*E41/'NSW Oct 2022'!AQ35&gt;='NSW Oct 2022'!L35,('NSW Oct 2022'!L35*'NSW Oct 2022'!W35/100)*'NSW Oct 2022'!AQ35,($C$5*E41/'NSW Oct 2022'!AQ35*'NSW Oct 2022'!W35/100)*'NSW Oct 2022'!AQ35))</f>
        <v>854.5454545454545</v>
      </c>
      <c r="H41" s="155">
        <f>IF(AND('NSW Oct 2022'!L35&gt;0,'NSW Oct 2022'!M35&gt;0),IF($C$5*E41/'NSW Oct 2022'!AQ35&lt;'NSW Oct 2022'!L35,0,IF(($C$5*E41/'NSW Oct 2022'!AQ35-'NSW Oct 2022'!L35)&lt;=('NSW Oct 2022'!M35+'NSW Oct 2022'!L35),((($C$5*E41/'NSW Oct 2022'!AQ35-'NSW Oct 2022'!L35)*'NSW Oct 2022'!X35/100))*'NSW Oct 2022'!AQ35,((('NSW Oct 2022'!M35)*'NSW Oct 2022'!X35/100)*'NSW Oct 2022'!AQ35))),0)</f>
        <v>0</v>
      </c>
      <c r="I41" s="155">
        <f>IF(AND('NSW Oct 2022'!M35&gt;0,'NSW Oct 2022'!N35&gt;0),IF($C$5*E41/'NSW Oct 2022'!AQ35&lt;('NSW Oct 2022'!L35+'NSW Oct 2022'!M35),0,IF(($C$5*E41/'NSW Oct 2022'!AQ35-'NSW Oct 2022'!L35+'NSW Oct 2022'!M35)&lt;=('NSW Oct 2022'!L35+'NSW Oct 2022'!M35+'NSW Oct 2022'!N35),((($C$5*E41/'NSW Oct 2022'!AQ35-('NSW Oct 2022'!L35+'NSW Oct 2022'!M35))*'NSW Oct 2022'!Y35/100))*'NSW Oct 2022'!AQ35,('NSW Oct 2022'!N35*'NSW Oct 2022'!Y35/100)* 'NSW Oct 2022'!AQ35)),0)</f>
        <v>0</v>
      </c>
      <c r="J41" s="155">
        <f>IF(AND('NSW Oct 2022'!N35&gt;0,'NSW Oct 2022'!O35&gt;0),IF($C$5*E41/'NSW Oct 2022'!AQ35&lt;('NSW Oct 2022'!L35+'NSW Oct 2022'!M35+'NSW Oct 2022'!N35),0,IF(($C$5*E41/'NSW Oct 2022'!AQ35-'NSW Oct 2022'!L35+'NSW Oct 2022'!M35+'NSW Oct 2022'!N35)&lt;=('NSW Oct 2022'!L35+'NSW Oct 2022'!M35+'NSW Oct 2022'!N35+'NSW Oct 2022'!O35),(($C$5*E41/'NSW Oct 2022'!AQ35-('NSW Oct 2022'!L35+'NSW Oct 2022'!M35+'NSW Oct 2022'!N35))*'NSW Oct 2022'!Z35/100)*'NSW Oct 2022'!AQ35,('NSW Oct 2022'!O35*'NSW Oct 2022'!Z35/100)*'NSW Oct 2022'!AQ35)),0)</f>
        <v>0</v>
      </c>
      <c r="K41" s="155">
        <f>IF(AND('NSW Oct 2022'!O35&gt;0,'NSW Oct 2022'!P35&gt;0),IF($C$5*E41/'NSW Oct 2022'!AQ35&lt;('NSW Oct 2022'!L35+'NSW Oct 2022'!M35+'NSW Oct 2022'!N35+'NSW Oct 2022'!O35),0,IF(($C$5*E41/'NSW Oct 2022'!AQ35-'NSW Oct 2022'!L35+'NSW Oct 2022'!M35+'NSW Oct 2022'!N35+'NSW Oct 2022'!O35)&lt;=('NSW Oct 2022'!L35+'NSW Oct 2022'!M35+'NSW Oct 2022'!N35+'NSW Oct 2022'!O35+'NSW Oct 2022'!P35),(($C$5*E41/'NSW Oct 2022'!AQ35-('NSW Oct 2022'!L35+'NSW Oct 2022'!M35+'NSW Oct 2022'!N35+'NSW Oct 2022'!O35))*'NSW Oct 2022'!AA35/100)*'NSW Oct 2022'!AQ35,('NSW Oct 2022'!P35*'NSW Oct 2022'!AA35/100)*'NSW Oct 2022'!AQ35)),0)</f>
        <v>0</v>
      </c>
      <c r="L41" s="155">
        <f>IF(AND('NSW Oct 2022'!P35&gt;0,'NSW Oct 2022'!O35&gt;0),IF(($C$5*E41/'NSW Oct 2022'!AQ35&lt;SUM('NSW Oct 2022'!L35:P35)),(0),($C$5*E41/'NSW Oct 2022'!AQ35-SUM('NSW Oct 2022'!L35:P35))*'NSW Oct 2022'!AB35/100)* 'NSW Oct 2022'!AQ35,IF(AND('NSW Oct 2022'!O35&gt;0,'NSW Oct 2022'!P35=""),IF(($C$5*E41/'NSW Oct 2022'!AQ35&lt; SUM('NSW Oct 2022'!L35:O35)),(0),($C$5*E41/'NSW Oct 2022'!AQ35-SUM('NSW Oct 2022'!L35:O35))*'NSW Oct 2022'!AA35/100)* 'NSW Oct 2022'!AQ35,IF(AND('NSW Oct 2022'!N35&gt;0,'NSW Oct 2022'!O35=""),IF(($C$5*E41/'NSW Oct 2022'!AQ35&lt; SUM('NSW Oct 2022'!L35:N35)),(0),($C$5*E41/'NSW Oct 2022'!AQ35-SUM('NSW Oct 2022'!L35:N35))*'NSW Oct 2022'!Z35/100)* 'NSW Oct 2022'!AQ35,IF(AND('NSW Oct 2022'!M35&gt;0,'NSW Oct 2022'!N35=""),IF(($C$5*E41/'NSW Oct 2022'!AQ35&lt;'NSW Oct 2022'!M35+'NSW Oct 2022'!L35),(0),(($C$5*E41/'NSW Oct 2022'!AQ35-('NSW Oct 2022'!M35+'NSW Oct 2022'!L35))*'NSW Oct 2022'!Y35/100))*'NSW Oct 2022'!AQ35,IF(AND('NSW Oct 2022'!L35&gt;0,'NSW Oct 2022'!M35=""&gt;0),IF(($C$5*E41/'NSW Oct 2022'!AQ35&lt;'NSW Oct 2022'!L35),(0),($C$5*E41/'NSW Oct 2022'!AQ35-'NSW Oct 2022'!L35)*'NSW Oct 2022'!X35/100)*'NSW Oct 2022'!AQ35,0)))))</f>
        <v>0</v>
      </c>
      <c r="M41" s="155">
        <f>IF('NSW Oct 2022'!K35="",($C$5*F41/'NSW Oct 2022'!AR35*'NSW Oct 2022'!AC35/100)*'NSW Oct 2022'!AR35,IF($C$5*F41/'NSW Oct 2022'!AR35&gt;='NSW Oct 2022'!L35,('NSW Oct 2022'!L35*'NSW Oct 2022'!AC35/100)*'NSW Oct 2022'!AR35,($C$5*F41/'NSW Oct 2022'!AR35*'NSW Oct 2022'!AC35/100)*'NSW Oct 2022'!AR35))</f>
        <v>854.5454545454545</v>
      </c>
      <c r="N41" s="155">
        <f>IF(AND('NSW Oct 2022'!L35&gt;0,'NSW Oct 2022'!M35&gt;0),IF($C$5*F41/'NSW Oct 2022'!AR35&lt;'NSW Oct 2022'!L35,0,IF(($C$5*F41/'NSW Oct 2022'!AR35-'NSW Oct 2022'!L35)&lt;=('NSW Oct 2022'!M35+'NSW Oct 2022'!L35),((($C$5*F41/'NSW Oct 2022'!AR35-'NSW Oct 2022'!L35)*'NSW Oct 2022'!AD35/100))*'NSW Oct 2022'!AR35,((('NSW Oct 2022'!M35)*'NSW Oct 2022'!AD35/100)*'NSW Oct 2022'!AR35))),0)</f>
        <v>0</v>
      </c>
      <c r="O41" s="155">
        <f>IF(AND('NSW Oct 2022'!M35&gt;0,'NSW Oct 2022'!N35&gt;0),IF($C$5*F41/'NSW Oct 2022'!AR35&lt;('NSW Oct 2022'!L35+'NSW Oct 2022'!M35),0,IF(($C$5*F41/'NSW Oct 2022'!AR35-'NSW Oct 2022'!L35+'NSW Oct 2022'!M35)&lt;=('NSW Oct 2022'!L35+'NSW Oct 2022'!M35+'NSW Oct 2022'!N35),((($C$5*F41/'NSW Oct 2022'!AR35-('NSW Oct 2022'!L35+'NSW Oct 2022'!M35))*'NSW Oct 2022'!AE35/100))*'NSW Oct 2022'!AR35,('NSW Oct 2022'!N35*'NSW Oct 2022'!AE35/100)*'NSW Oct 2022'!AR35)),0)</f>
        <v>0</v>
      </c>
      <c r="P41" s="155">
        <f>IF(AND('NSW Oct 2022'!N35&gt;0,'NSW Oct 2022'!O35&gt;0),IF($C$5*F41/'NSW Oct 2022'!AR35&lt;('NSW Oct 2022'!L35+'NSW Oct 2022'!M35+'NSW Oct 2022'!N35),0,IF(($C$5*F41/'NSW Oct 2022'!AR35-'NSW Oct 2022'!L35+'NSW Oct 2022'!M35+'NSW Oct 2022'!N35)&lt;=('NSW Oct 2022'!L35+'NSW Oct 2022'!M35+'NSW Oct 2022'!N35+'NSW Oct 2022'!O35),(($C$5*F41/'NSW Oct 2022'!AR35-('NSW Oct 2022'!L35+'NSW Oct 2022'!M35+'NSW Oct 2022'!N35))*'NSW Oct 2022'!AF35/100)*'NSW Oct 2022'!AR35,('NSW Oct 2022'!O35*'NSW Oct 2022'!AF35/100)*'NSW Oct 2022'!AR35)),0)</f>
        <v>0</v>
      </c>
      <c r="Q41" s="155">
        <f>IF(AND('NSW Oct 2022'!P35&gt;0,'NSW Oct 2022'!P35&gt;0),IF($C$5*F41/'NSW Oct 2022'!AR35&lt;('NSW Oct 2022'!L35+'NSW Oct 2022'!M35+'NSW Oct 2022'!N35+'NSW Oct 2022'!O35),0,IF(($C$5*F41/'NSW Oct 2022'!AR35-'NSW Oct 2022'!L35+'NSW Oct 2022'!M35+'NSW Oct 2022'!N35+'NSW Oct 2022'!O35)&lt;=('NSW Oct 2022'!L35+'NSW Oct 2022'!M35+'NSW Oct 2022'!N35+'NSW Oct 2022'!O35+'NSW Oct 2022'!P35),(($C$5*F41/'NSW Oct 2022'!AR35-('NSW Oct 2022'!L35+'NSW Oct 2022'!M35+'NSW Oct 2022'!N35+'NSW Oct 2022'!O35))*'NSW Oct 2022'!AG35/100)*'NSW Oct 2022'!AR35,('NSW Oct 2022'!P35*'NSW Oct 2022'!AG35/100)*'NSW Oct 2022'!AR35)),0)</f>
        <v>0</v>
      </c>
      <c r="R41" s="155">
        <f>IF(AND('NSW Oct 2022'!P35&gt;0,'NSW Oct 2022'!O35&gt;0),IF(($C$5*F41/'NSW Oct 2022'!AR35&lt;SUM('NSW Oct 2022'!L35:P35)),(0),($C$5*F41/'NSW Oct 2022'!AR35-SUM('NSW Oct 2022'!L35:P35))*'NSW Oct 2022'!AB35/100)* 'NSW Oct 2022'!AR35,IF(AND('NSW Oct 2022'!O35&gt;0,'NSW Oct 2022'!P35=""),IF(($C$5*F41/'NSW Oct 2022'!AR35&lt; SUM('NSW Oct 2022'!L35:O35)),(0),($C$5*F41/'NSW Oct 2022'!AR35-SUM('NSW Oct 2022'!L35:O35))*'NSW Oct 2022'!AG35/100)* 'NSW Oct 2022'!AR35,IF(AND('NSW Oct 2022'!N35&gt;0,'NSW Oct 2022'!O35=""),IF(($C$5*F41/'NSW Oct 2022'!AR35&lt; SUM('NSW Oct 2022'!L35:N35)),(0),($C$5*F41/'NSW Oct 2022'!AR35-SUM('NSW Oct 2022'!L35:N35))*'NSW Oct 2022'!AF35/100)* 'NSW Oct 2022'!AR35,IF(AND('NSW Oct 2022'!M35&gt;0,'NSW Oct 2022'!N35=""),IF(($C$5*F41/'NSW Oct 2022'!AR35&lt;'NSW Oct 2022'!M35+'NSW Oct 2022'!L35),(0),(($C$5*F41/'NSW Oct 2022'!AR35-('NSW Oct 2022'!M35+'NSW Oct 2022'!L35))*'NSW Oct 2022'!AE35/100))*'NSW Oct 2022'!AR35,IF(AND('NSW Oct 2022'!L35&gt;0,'NSW Oct 2022'!M35=""&gt;0),IF(($C$5*F41/'NSW Oct 2022'!AR35&lt;'NSW Oct 2022'!L35),(0),($C$5*F41/'NSW Oct 2022'!AR35-'NSW Oct 2022'!L35)*'NSW Oct 2022'!AD35/100)*'NSW Oct 2022'!AR35,0)))))</f>
        <v>0</v>
      </c>
      <c r="S41" s="273">
        <f t="shared" si="15"/>
        <v>1709.090909090909</v>
      </c>
      <c r="T41" s="268">
        <f t="shared" si="5"/>
        <v>2152.9972727272725</v>
      </c>
      <c r="U41" s="151">
        <f t="shared" si="6"/>
        <v>2368.297</v>
      </c>
      <c r="V41" s="154">
        <f>'NSW Oct 2022'!AT35</f>
        <v>0</v>
      </c>
      <c r="W41" s="154">
        <f>'NSW Oct 2022'!AU35</f>
        <v>0</v>
      </c>
      <c r="X41" s="154">
        <f>'NSW Oct 2022'!AV35</f>
        <v>0</v>
      </c>
      <c r="Y41" s="154">
        <f>'NSW Oct 2022'!AW35</f>
        <v>0</v>
      </c>
      <c r="Z41" s="268" t="str">
        <f t="shared" si="7"/>
        <v>No discount</v>
      </c>
      <c r="AA41" s="268" t="str">
        <f t="shared" si="8"/>
        <v>Exclusive</v>
      </c>
      <c r="AB41" s="268">
        <f t="shared" si="0"/>
        <v>2152.9972727272725</v>
      </c>
      <c r="AC41" s="268">
        <f t="shared" si="1"/>
        <v>2152.9972727272725</v>
      </c>
      <c r="AD41" s="151">
        <f t="shared" si="12"/>
        <v>2368.297</v>
      </c>
      <c r="AE41" s="151">
        <f t="shared" si="12"/>
        <v>2368.297</v>
      </c>
      <c r="AF41" s="211">
        <f>'NSW Oct 2022'!BJ35</f>
        <v>0</v>
      </c>
      <c r="AG41" s="386">
        <f>'NSW Oct 2022'!BH35</f>
        <v>12</v>
      </c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</row>
    <row r="42" spans="1:148" ht="14" thickTop="1">
      <c r="A42" s="394"/>
      <c r="B42" s="394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</row>
    <row r="43" spans="1:148">
      <c r="A43" s="394"/>
      <c r="B43" s="394"/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</row>
    <row r="44" spans="1:148">
      <c r="A44" s="394"/>
      <c r="B44" s="394"/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</row>
    <row r="45" spans="1:148">
      <c r="A45" s="394"/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</row>
    <row r="46" spans="1:148">
      <c r="A46" s="394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</row>
    <row r="47" spans="1:148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</row>
    <row r="48" spans="1:148">
      <c r="A48" s="394"/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</row>
    <row r="49" spans="1:45">
      <c r="A49" s="394"/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</row>
    <row r="50" spans="1:45">
      <c r="A50" s="394"/>
      <c r="B50" s="394"/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</row>
    <row r="51" spans="1:45">
      <c r="A51" s="394"/>
      <c r="B51" s="394"/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</row>
    <row r="52" spans="1:45">
      <c r="A52" s="394"/>
      <c r="B52" s="394"/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</row>
    <row r="53" spans="1:45">
      <c r="A53" s="394"/>
      <c r="B53" s="394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</row>
    <row r="54" spans="1:45">
      <c r="A54" s="394"/>
      <c r="B54" s="394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</row>
    <row r="55" spans="1:45">
      <c r="A55" s="394"/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</row>
    <row r="56" spans="1:45">
      <c r="A56" s="394"/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</row>
    <row r="57" spans="1:45">
      <c r="A57" s="394"/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</row>
    <row r="58" spans="1:45">
      <c r="A58" s="394"/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</row>
    <row r="59" spans="1:45">
      <c r="A59" s="394"/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</row>
    <row r="60" spans="1:45">
      <c r="A60" s="394"/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</row>
    <row r="61" spans="1:45">
      <c r="A61" s="394"/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</row>
    <row r="62" spans="1:45">
      <c r="A62" s="394"/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</row>
    <row r="63" spans="1:45">
      <c r="A63" s="394"/>
      <c r="B63" s="394"/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</row>
    <row r="64" spans="1:45">
      <c r="A64" s="394"/>
      <c r="B64" s="394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</row>
    <row r="65" spans="1:45">
      <c r="A65" s="394"/>
      <c r="B65" s="394"/>
      <c r="C65" s="394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</row>
    <row r="66" spans="1:45">
      <c r="A66" s="394"/>
      <c r="B66" s="394"/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</row>
    <row r="67" spans="1:45">
      <c r="A67" s="394"/>
      <c r="B67" s="394"/>
      <c r="C67" s="394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</row>
    <row r="68" spans="1:45">
      <c r="A68" s="394"/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</row>
    <row r="69" spans="1:45">
      <c r="A69" s="394"/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</row>
    <row r="70" spans="1:45">
      <c r="A70" s="394"/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</row>
  </sheetData>
  <sheetProtection algorithmName="SHA-512" hashValue="uydfoo69Xp4Tl6DIq2Kpdf9l1MSTjgQBQ/uhfyd6DHm6yS8bqLG5bPC2CG+ECS6U5+3l9Ao/RqmpoDJ3oADS1w==" saltValue="fvqcV6XXeWFAqHbFmxVmEA==" spinCount="100000" sheet="1" objects="1" scenarios="1"/>
  <mergeCells count="9">
    <mergeCell ref="A32:A35"/>
    <mergeCell ref="A36:A37"/>
    <mergeCell ref="A38:A41"/>
    <mergeCell ref="A8:A15"/>
    <mergeCell ref="A16:A17"/>
    <mergeCell ref="A20:A22"/>
    <mergeCell ref="A23:A26"/>
    <mergeCell ref="A27:A28"/>
    <mergeCell ref="A29:A31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7CB7-1801-EC43-8ACD-EE6F21F1474A}">
  <sheetPr codeName="Sheet27">
    <tabColor theme="4" tint="0.79998168889431442"/>
  </sheetPr>
  <dimension ref="A1:ER70"/>
  <sheetViews>
    <sheetView zoomScale="90" zoomScaleNormal="90" workbookViewId="0">
      <selection activeCell="A19" sqref="A19:XFD1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64" t="s">
        <v>55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</row>
    <row r="2" spans="1:148">
      <c r="A2" s="365" t="s">
        <v>93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</row>
    <row r="3" spans="1:148" ht="14" thickBo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364"/>
      <c r="AQ3" s="364"/>
      <c r="AR3" s="364"/>
      <c r="AS3" s="36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375" t="s">
        <v>54</v>
      </c>
      <c r="AF7" s="372" t="s">
        <v>366</v>
      </c>
      <c r="AG7" s="376" t="s">
        <v>367</v>
      </c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17" t="str">
        <f>'NSW Apr 2022'!D2</f>
        <v>Jemena Sydney</v>
      </c>
      <c r="B8" s="377" t="str">
        <f>'NSW Apr 2022'!F2</f>
        <v>AGL</v>
      </c>
      <c r="C8" s="378" t="str">
        <f>'NSW Apr 2022'!G2</f>
        <v>Business Value Saver</v>
      </c>
      <c r="D8" s="379">
        <f>365*'NSW Apr 2022'!H2/100</f>
        <v>236.28772727272721</v>
      </c>
      <c r="E8" s="380">
        <f>IF('NSW Apr 2022'!AQ2=3,0.5,IF('NSW Apr 2022'!AQ2=2,0.33,0))</f>
        <v>0.5</v>
      </c>
      <c r="F8" s="380">
        <f>1-E8</f>
        <v>0.5</v>
      </c>
      <c r="G8" s="379">
        <f>IF('NSW Apr 2022'!K2="",($C$5*E8/'NSW Apr 2022'!AQ2*'NSW Apr 2022'!W2/100)*'NSW Apr 2022'!AQ2,IF($C$5*E8/'NSW Apr 2022'!AQ2&gt;='NSW Apr 2022'!L2,('NSW Apr 2022'!L2*'NSW Apr 2022'!W2/100)*'NSW Apr 2022'!AQ2,($C$5*E8/'NSW Apr 2022'!AQ2*'NSW Apr 2022'!W2/100)*'NSW Apr 2022'!AQ2))</f>
        <v>88.478999999999999</v>
      </c>
      <c r="H8" s="379">
        <f>IF(AND('NSW Apr 2022'!L2&gt;0,'NSW Apr 2022'!M2&gt;0),IF($C$5*E8/'NSW Apr 2022'!AQ2&lt;'NSW Apr 2022'!L2,0,IF(($C$5*E8/'NSW Apr 2022'!AQ2-'NSW Apr 2022'!L2)&lt;=('NSW Apr 2022'!M2+'NSW Apr 2022'!L2),((($C$5*E8/'NSW Apr 2022'!AQ2-'NSW Apr 2022'!L2)*'NSW Apr 2022'!X2/100))*'NSW Apr 2022'!AQ2,((('NSW Apr 2022'!M2)*'NSW Apr 2022'!X2/100)*'NSW Apr 2022'!AQ2))),0)</f>
        <v>82.719272727272724</v>
      </c>
      <c r="I8" s="379">
        <f>IF(AND('NSW Apr 2022'!M2&gt;0,'NSW Apr 2022'!N2&gt;0),IF($C$5*E8/'NSW Apr 2022'!AQ2&lt;('NSW Apr 2022'!L2+'NSW Apr 2022'!M2),0,IF(($C$5*E8/'NSW Apr 2022'!AQ2-'NSW Apr 2022'!L2+'NSW Apr 2022'!M2)&lt;=('NSW Apr 2022'!L2+'NSW Apr 2022'!M2+'NSW Apr 2022'!N2),((($C$5*E8/'NSW Apr 2022'!AQ2-('NSW Apr 2022'!L2+'NSW Apr 2022'!M2))*'NSW Apr 2022'!Y2/100))*'NSW Apr 2022'!AQ2,('NSW Apr 2022'!N2*'NSW Apr 2022'!Y2/100)* 'NSW Apr 2022'!AQ2)),0)</f>
        <v>198.52199999999999</v>
      </c>
      <c r="J8" s="379">
        <f>IF(AND('NSW Apr 2022'!N2&gt;0,'NSW Apr 2022'!O2&gt;0),IF($C$5*E8/'NSW Apr 2022'!AQ2&lt;('NSW Apr 2022'!L2+'NSW Apr 2022'!M2+'NSW Apr 2022'!N2),0,IF(($C$5*E8/'NSW Apr 2022'!AQ2-'NSW Apr 2022'!L2+'NSW Apr 2022'!M2+'NSW Apr 2022'!N2)&lt;=('NSW Apr 2022'!L2+'NSW Apr 2022'!M2+'NSW Apr 2022'!N2+'NSW Apr 2022'!O2),(($C$5*E8/'NSW Apr 2022'!AQ2-('NSW Apr 2022'!L2+'NSW Apr 2022'!M2+'NSW Apr 2022'!N2))*'NSW Apr 2022'!Z2/100)*'NSW Apr 2022'!AQ2,('NSW Apr 2022'!O2*'NSW Apr 2022'!Z2/100)*'NSW Apr 2022'!AQ2)),0)</f>
        <v>745.01590909090919</v>
      </c>
      <c r="K8" s="379">
        <f>IF(AND('NSW Apr 2022'!O2&gt;0,'NSW Apr 2022'!P2&gt;0),IF($C$5*E8/'NSW Apr 2022'!AQ2&lt;('NSW Apr 2022'!L2+'NSW Apr 2022'!M2+'NSW Apr 2022'!N2+'NSW Apr 2022'!O2),0,IF(($C$5*E8/'NSW Apr 2022'!AQ2-'NSW Apr 2022'!L2+'NSW Apr 2022'!M2+'NSW Apr 2022'!N2+'NSW Apr 2022'!O2)&lt;=('NSW Apr 2022'!L2+'NSW Apr 2022'!M2+'NSW Apr 2022'!N2+'NSW Apr 2022'!O2+'NSW Apr 2022'!P2),(($C$5*E8/'NSW Apr 2022'!AQ2-('NSW Apr 2022'!L2+'NSW Apr 2022'!M2+'NSW Apr 2022'!N2+'NSW Apr 2022'!O2))*'NSW Apr 2022'!AA2/100)*'NSW Apr 2022'!AQ2,('NSW Apr 2022'!P2*'NSW Apr 2022'!AA2/100)*'NSW Apr 2022'!AQ2)),0)</f>
        <v>0</v>
      </c>
      <c r="L8" s="379">
        <f>IF(AND('NSW Apr 2022'!P2&gt;0,'NSW Apr 2022'!O2&gt;0),IF(($C$5*E8/'NSW Apr 2022'!AQ2&lt;SUM('NSW Apr 2022'!L2:P2)),(0),($C$5*E8/'NSW Apr 2022'!AQ2-SUM('NSW Apr 2022'!L2:P2))*'NSW Apr 2022'!AB2/100)* 'NSW Apr 2022'!AQ2,IF(AND('NSW Apr 2022'!O2&gt;0,'NSW Apr 2022'!P2=""),IF(($C$5*E8/'NSW Apr 2022'!AQ2&lt; SUM('NSW Apr 2022'!L2:O2)),(0),($C$5*E8/'NSW Apr 2022'!AQ2-SUM('NSW Apr 2022'!L2:O2))*'NSW Apr 2022'!AA2/100)* 'NSW Apr 2022'!AQ2,IF(AND('NSW Apr 2022'!N2&gt;0,'NSW Apr 2022'!O2=""),IF(($C$5*E8/'NSW Apr 2022'!AQ2&lt; SUM('NSW Apr 2022'!L2:N2)),(0),($C$5*E8/'NSW Apr 2022'!AQ2-SUM('NSW Apr 2022'!L2:N2))*'NSW Apr 2022'!Z2/100)* 'NSW Apr 2022'!AQ2,IF(AND('NSW Apr 2022'!M2&gt;0,'NSW Apr 2022'!N2=""),IF(($C$5*E8/'NSW Apr 2022'!AQ2&lt;'NSW Apr 2022'!M2+'NSW Apr 2022'!L2),(0),(($C$5*E8/'NSW Apr 2022'!AQ2-('NSW Apr 2022'!M2+'NSW Apr 2022'!L2))*'NSW Apr 2022'!Y2/100))*'NSW Apr 2022'!AQ2,IF(AND('NSW Apr 2022'!L2&gt;0,'NSW Apr 2022'!M2=""&gt;0),IF(($C$5*E8/'NSW Apr 2022'!AQ2&lt;'NSW Apr 2022'!L2),(0),($C$5*E8/'NSW Apr 2022'!AQ2-'NSW Apr 2022'!L2)*'NSW Apr 2022'!X2/100)*'NSW Apr 2022'!AQ2,0)))))</f>
        <v>0</v>
      </c>
      <c r="M8" s="379">
        <f>IF('NSW Apr 2022'!K2="",($C$5*F8/'NSW Apr 2022'!AR2*'NSW Apr 2022'!AC2/100)*'NSW Apr 2022'!AR2,IF($C$5*F8/'NSW Apr 2022'!AR2&gt;='NSW Apr 2022'!L2,('NSW Apr 2022'!L2*'NSW Apr 2022'!AC2/100)*'NSW Apr 2022'!AR2,($C$5*F8/'NSW Apr 2022'!AR2*'NSW Apr 2022'!AC2/100)*'NSW Apr 2022'!AR2))</f>
        <v>88.478999999999999</v>
      </c>
      <c r="N8" s="379">
        <f>IF(AND('NSW Apr 2022'!L2&gt;0,'NSW Apr 2022'!M2&gt;0),IF($C$5*F8/'NSW Apr 2022'!AR2&lt;'NSW Apr 2022'!L2,0,IF(($C$5*F8/'NSW Apr 2022'!AR2-'NSW Apr 2022'!L2)&lt;=('NSW Apr 2022'!M2+'NSW Apr 2022'!L2),((($C$5*F8/'NSW Apr 2022'!AR2-'NSW Apr 2022'!L2)*'NSW Apr 2022'!AD2/100))*'NSW Apr 2022'!AR2,((('NSW Apr 2022'!M2)*'NSW Apr 2022'!AD2/100)*'NSW Apr 2022'!AR2))),0)</f>
        <v>82.719272727272724</v>
      </c>
      <c r="O8" s="379">
        <f>IF(AND('NSW Apr 2022'!M2&gt;0,'NSW Apr 2022'!N2&gt;0),IF($C$5*F8/'NSW Apr 2022'!AR2&lt;('NSW Apr 2022'!L2+'NSW Apr 2022'!M2),0,IF(($C$5*F8/'NSW Apr 2022'!AR2-'NSW Apr 2022'!L2+'NSW Apr 2022'!M2)&lt;=('NSW Apr 2022'!L2+'NSW Apr 2022'!M2+'NSW Apr 2022'!N2),((($C$5*F8/'NSW Apr 2022'!AR2-('NSW Apr 2022'!L2+'NSW Apr 2022'!M2))*'NSW Apr 2022'!AE2/100))*'NSW Apr 2022'!AR2,('NSW Apr 2022'!N2*'NSW Apr 2022'!AE2/100)*'NSW Apr 2022'!AR2)),0)</f>
        <v>198.52199999999999</v>
      </c>
      <c r="P8" s="379">
        <f>IF(AND('NSW Apr 2022'!N2&gt;0,'NSW Apr 2022'!O2&gt;0),IF($C$5*F8/'NSW Apr 2022'!AR2&lt;('NSW Apr 2022'!L2+'NSW Apr 2022'!M2+'NSW Apr 2022'!N2),0,IF(($C$5*F8/'NSW Apr 2022'!AR2-'NSW Apr 2022'!L2+'NSW Apr 2022'!M2+'NSW Apr 2022'!N2)&lt;=('NSW Apr 2022'!L2+'NSW Apr 2022'!M2+'NSW Apr 2022'!N2+'NSW Apr 2022'!O2),(($C$5*F8/'NSW Apr 2022'!AR2-('NSW Apr 2022'!L2+'NSW Apr 2022'!M2+'NSW Apr 2022'!N2))*'NSW Apr 2022'!AF2/100)*'NSW Apr 2022'!AR2,('NSW Apr 2022'!O2*'NSW Apr 2022'!AF2/100)*'NSW Apr 2022'!AR2)),0)</f>
        <v>745.01590909090919</v>
      </c>
      <c r="Q8" s="379">
        <f>IF(AND('NSW Apr 2022'!P2&gt;0,'NSW Apr 2022'!P2&gt;0),IF($C$5*F8/'NSW Apr 2022'!AR2&lt;('NSW Apr 2022'!L2+'NSW Apr 2022'!M2+'NSW Apr 2022'!N2+'NSW Apr 2022'!O2),0,IF(($C$5*F8/'NSW Apr 2022'!AR2-'NSW Apr 2022'!L2+'NSW Apr 2022'!M2+'NSW Apr 2022'!N2+'NSW Apr 2022'!O2)&lt;=('NSW Apr 2022'!L2+'NSW Apr 2022'!M2+'NSW Apr 2022'!N2+'NSW Apr 2022'!O2+'NSW Apr 2022'!P2),(($C$5*F8/'NSW Apr 2022'!AR2-('NSW Apr 2022'!L2+'NSW Apr 2022'!M2+'NSW Apr 2022'!N2+'NSW Apr 2022'!O2))*'NSW Apr 2022'!AG2/100)*'NSW Apr 2022'!AR2,('NSW Apr 2022'!P2*'NSW Apr 2022'!AG2/100)*'NSW Apr 2022'!AR2)),0)</f>
        <v>0</v>
      </c>
      <c r="R8" s="379">
        <f>IF(AND('NSW Apr 2022'!P2&gt;0,'NSW Apr 2022'!O2&gt;0),IF(($C$5*F8/'NSW Apr 2022'!AR2&lt;SUM('NSW Apr 2022'!L2:P2)),(0),($C$5*F8/'NSW Apr 2022'!AR2-SUM('NSW Apr 2022'!L2:P2))*'NSW Apr 2022'!AB2/100)* 'NSW Apr 2022'!AR2,IF(AND('NSW Apr 2022'!O2&gt;0,'NSW Apr 2022'!P2=""),IF(($C$5*F8/'NSW Apr 2022'!AR2&lt; SUM('NSW Apr 2022'!L2:O2)),(0),($C$5*F8/'NSW Apr 2022'!AR2-SUM('NSW Apr 2022'!L2:O2))*'NSW Apr 2022'!AG2/100)* 'NSW Apr 2022'!AR2,IF(AND('NSW Apr 2022'!N2&gt;0,'NSW Apr 2022'!O2=""),IF(($C$5*F8/'NSW Apr 2022'!AR2&lt; SUM('NSW Apr 2022'!L2:N2)),(0),($C$5*F8/'NSW Apr 2022'!AR2-SUM('NSW Apr 2022'!L2:N2))*'NSW Apr 2022'!AF2/100)* 'NSW Apr 2022'!AR2,IF(AND('NSW Apr 2022'!M2&gt;0,'NSW Apr 2022'!N2=""),IF(($C$5*F8/'NSW Apr 2022'!AR2&lt;'NSW Apr 2022'!M2+'NSW Apr 2022'!L2),(0),(($C$5*F8/'NSW Apr 2022'!AR2-('NSW Apr 2022'!M2+'NSW Apr 2022'!L2))*'NSW Apr 2022'!AE2/100))*'NSW Apr 2022'!AR2,IF(AND('NSW Apr 2022'!L2&gt;0,'NSW Apr 2022'!M2=""&gt;0),IF(($C$5*F8/'NSW Apr 2022'!AR2&lt;'NSW Apr 2022'!L2),(0),($C$5*F8/'NSW Apr 2022'!AR2-'NSW Apr 2022'!L2)*'NSW Apr 2022'!AD2/100)*'NSW Apr 2022'!AR2,0)))))</f>
        <v>0</v>
      </c>
      <c r="S8" s="381">
        <f>SUM(G8:R8)</f>
        <v>2229.4723636363638</v>
      </c>
      <c r="T8" s="382">
        <f>S8+D8</f>
        <v>2465.7600909090911</v>
      </c>
      <c r="U8" s="383">
        <f>T8*1.1</f>
        <v>2712.3361000000004</v>
      </c>
      <c r="V8" s="378">
        <f>'NSW Apr 2022'!AT2</f>
        <v>0</v>
      </c>
      <c r="W8" s="378">
        <f>'NSW Apr 2022'!AU2</f>
        <v>0</v>
      </c>
      <c r="X8" s="378">
        <f>'NSW Apr 2022'!AV2</f>
        <v>0</v>
      </c>
      <c r="Y8" s="378">
        <f>'NSW Apr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38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382">
        <f t="shared" ref="AC8:AC38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383">
        <f t="shared" ref="AD8:AE27" si="2">AB8*1.1</f>
        <v>2712.3361000000004</v>
      </c>
      <c r="AE8" s="383">
        <f t="shared" si="2"/>
        <v>2712.3361000000004</v>
      </c>
      <c r="AF8" s="384">
        <f>'NSW Apr 2022'!BJ2</f>
        <v>0</v>
      </c>
      <c r="AG8" s="385">
        <f>'NSW Apr 2022'!BH2</f>
        <v>0</v>
      </c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17"/>
      <c r="B9" s="130" t="str">
        <f>'NSW Apr 2022'!F3</f>
        <v>Covau</v>
      </c>
      <c r="C9" s="83" t="str">
        <f>'NSW Apr 2022'!G3</f>
        <v xml:space="preserve">Business Freedom </v>
      </c>
      <c r="D9" s="136">
        <f>365*'NSW Apr 2022'!H3/100</f>
        <v>216.57772727272723</v>
      </c>
      <c r="E9" s="264">
        <f>IF('NSW Apr 2022'!AQ3=3,0.5,IF('NSW Apr 2022'!AQ3=2,0.33,0))</f>
        <v>0.5</v>
      </c>
      <c r="F9" s="264">
        <f t="shared" ref="F9:F25" si="3">1-E9</f>
        <v>0.5</v>
      </c>
      <c r="G9" s="136">
        <f>IF('NSW Apr 2022'!K3="",($C$5*E9/'NSW Apr 2022'!AQ3*'NSW Apr 2022'!W3/100)*'NSW Apr 2022'!AQ3,IF($C$5*E9/'NSW Apr 2022'!AQ3&gt;='NSW Apr 2022'!L3,('NSW Apr 2022'!L3*'NSW Apr 2022'!W3/100)*'NSW Apr 2022'!AQ3,($C$5*E9/'NSW Apr 2022'!AQ3*'NSW Apr 2022'!W3/100)*'NSW Apr 2022'!AQ3))</f>
        <v>138.98999999999998</v>
      </c>
      <c r="H9" s="136">
        <f>IF(AND('NSW Apr 2022'!L3&gt;0,'NSW Apr 2022'!M3&gt;0),IF($C$5*E9/'NSW Apr 2022'!AQ3&lt;'NSW Apr 2022'!L3,0,IF(($C$5*E9/'NSW Apr 2022'!AQ3-'NSW Apr 2022'!L3)&lt;=('NSW Apr 2022'!M3+'NSW Apr 2022'!L3),((($C$5*E9/'NSW Apr 2022'!AQ3-'NSW Apr 2022'!L3)*'NSW Apr 2022'!X3/100))*'NSW Apr 2022'!AQ3,((('NSW Apr 2022'!M3)*'NSW Apr 2022'!X3/100)*'NSW Apr 2022'!AQ3))),0)</f>
        <v>95.393999999999991</v>
      </c>
      <c r="I9" s="136">
        <f>IF(AND('NSW Apr 2022'!M3&gt;0,'NSW Apr 2022'!N3&gt;0),IF($C$5*E9/'NSW Apr 2022'!AQ3&lt;('NSW Apr 2022'!L3+'NSW Apr 2022'!M3),0,IF(($C$5*E9/'NSW Apr 2022'!AQ3-'NSW Apr 2022'!L3+'NSW Apr 2022'!M3)&lt;=('NSW Apr 2022'!L3+'NSW Apr 2022'!M3+'NSW Apr 2022'!N3),((($C$5*E9/'NSW Apr 2022'!AQ3-('NSW Apr 2022'!L3+'NSW Apr 2022'!M3))*'NSW Apr 2022'!Y3/100))*'NSW Apr 2022'!AQ3,('NSW Apr 2022'!N3*'NSW Apr 2022'!Y3/100)* 'NSW Apr 2022'!AQ3)),0)</f>
        <v>221.11799999999997</v>
      </c>
      <c r="J9" s="136">
        <f>IF(AND('NSW Apr 2022'!N3&gt;0,'NSW Apr 2022'!O3&gt;0),IF($C$5*E9/'NSW Apr 2022'!AQ3&lt;('NSW Apr 2022'!L3+'NSW Apr 2022'!M3+'NSW Apr 2022'!N3),0,IF(($C$5*E9/'NSW Apr 2022'!AQ3-'NSW Apr 2022'!L3+'NSW Apr 2022'!M3+'NSW Apr 2022'!N3)&lt;=('NSW Apr 2022'!L3+'NSW Apr 2022'!M3+'NSW Apr 2022'!N3+'NSW Apr 2022'!O3),(($C$5*E9/'NSW Apr 2022'!AQ3-('NSW Apr 2022'!L3+'NSW Apr 2022'!M3+'NSW Apr 2022'!N3))*'NSW Apr 2022'!Z3/100)*'NSW Apr 2022'!AQ3,('NSW Apr 2022'!O3*'NSW Apr 2022'!Z3/100)*'NSW Apr 2022'!AQ3)),0)</f>
        <v>806.33409090909095</v>
      </c>
      <c r="K9" s="136">
        <f>IF(AND('NSW Apr 2022'!O3&gt;0,'NSW Apr 2022'!P3&gt;0),IF($C$5*E9/'NSW Apr 2022'!AQ3&lt;('NSW Apr 2022'!L3+'NSW Apr 2022'!M3+'NSW Apr 2022'!N3+'NSW Apr 2022'!O3),0,IF(($C$5*E9/'NSW Apr 2022'!AQ3-'NSW Apr 2022'!L3+'NSW Apr 2022'!M3+'NSW Apr 2022'!N3+'NSW Apr 2022'!O3)&lt;=('NSW Apr 2022'!L3+'NSW Apr 2022'!M3+'NSW Apr 2022'!N3+'NSW Apr 2022'!O3+'NSW Apr 2022'!P3),(($C$5*E9/'NSW Apr 2022'!AQ3-('NSW Apr 2022'!L3+'NSW Apr 2022'!M3+'NSW Apr 2022'!N3+'NSW Apr 2022'!O3))*'NSW Apr 2022'!AA3/100)*'NSW Apr 2022'!AQ3,('NSW Apr 2022'!P3*'NSW Apr 2022'!AA3/100)*'NSW Apr 2022'!AQ3)),0)</f>
        <v>0</v>
      </c>
      <c r="L9" s="136">
        <f>IF(AND('NSW Apr 2022'!P3&gt;0,'NSW Apr 2022'!O3&gt;0),IF(($C$5*E9/'NSW Apr 2022'!AQ3&lt;SUM('NSW Apr 2022'!L3:P3)),(0),($C$5*E9/'NSW Apr 2022'!AQ3-SUM('NSW Apr 2022'!L3:P3))*'NSW Apr 2022'!AB3/100)* 'NSW Apr 2022'!AQ3,IF(AND('NSW Apr 2022'!O3&gt;0,'NSW Apr 2022'!P3=""),IF(($C$5*E9/'NSW Apr 2022'!AQ3&lt; SUM('NSW Apr 2022'!L3:O3)),(0),($C$5*E9/'NSW Apr 2022'!AQ3-SUM('NSW Apr 2022'!L3:O3))*'NSW Apr 2022'!AA3/100)* 'NSW Apr 2022'!AQ3,IF(AND('NSW Apr 2022'!N3&gt;0,'NSW Apr 2022'!O3=""),IF(($C$5*E9/'NSW Apr 2022'!AQ3&lt; SUM('NSW Apr 2022'!L3:N3)),(0),($C$5*E9/'NSW Apr 2022'!AQ3-SUM('NSW Apr 2022'!L3:N3))*'NSW Apr 2022'!Z3/100)* 'NSW Apr 2022'!AQ3,IF(AND('NSW Apr 2022'!M3&gt;0,'NSW Apr 2022'!N3=""),IF(($C$5*E9/'NSW Apr 2022'!AQ3&lt;'NSW Apr 2022'!M3+'NSW Apr 2022'!L3),(0),(($C$5*E9/'NSW Apr 2022'!AQ3-('NSW Apr 2022'!M3+'NSW Apr 2022'!L3))*'NSW Apr 2022'!Y3/100))*'NSW Apr 2022'!AQ3,IF(AND('NSW Apr 2022'!L3&gt;0,'NSW Apr 2022'!M3=""&gt;0),IF(($C$5*E9/'NSW Apr 2022'!AQ3&lt;'NSW Apr 2022'!L3),(0),($C$5*E9/'NSW Apr 2022'!AQ3-'NSW Apr 2022'!L3)*'NSW Apr 2022'!X3/100)*'NSW Apr 2022'!AQ3,0)))))</f>
        <v>0</v>
      </c>
      <c r="M9" s="136">
        <f>IF('NSW Apr 2022'!K3="",($C$5*F9/'NSW Apr 2022'!AR3*'NSW Apr 2022'!AC3/100)*'NSW Apr 2022'!AR3,IF($C$5*F9/'NSW Apr 2022'!AR3&gt;='NSW Apr 2022'!L3,('NSW Apr 2022'!L3*'NSW Apr 2022'!AC3/100)*'NSW Apr 2022'!AR3,($C$5*F9/'NSW Apr 2022'!AR3*'NSW Apr 2022'!AC3/100)*'NSW Apr 2022'!AR3))</f>
        <v>138.98999999999998</v>
      </c>
      <c r="N9" s="136">
        <f>IF(AND('NSW Apr 2022'!L3&gt;0,'NSW Apr 2022'!M3&gt;0),IF($C$5*F9/'NSW Apr 2022'!AR3&lt;'NSW Apr 2022'!L3,0,IF(($C$5*F9/'NSW Apr 2022'!AR3-'NSW Apr 2022'!L3)&lt;=('NSW Apr 2022'!M3+'NSW Apr 2022'!L3),((($C$5*F9/'NSW Apr 2022'!AR3-'NSW Apr 2022'!L3)*'NSW Apr 2022'!AD3/100))*'NSW Apr 2022'!AR3,((('NSW Apr 2022'!M3)*'NSW Apr 2022'!AD3/100)*'NSW Apr 2022'!AR3))),0)</f>
        <v>95.393999999999991</v>
      </c>
      <c r="O9" s="136">
        <f>IF(AND('NSW Apr 2022'!M3&gt;0,'NSW Apr 2022'!N3&gt;0),IF($C$5*F9/'NSW Apr 2022'!AR3&lt;('NSW Apr 2022'!L3+'NSW Apr 2022'!M3),0,IF(($C$5*F9/'NSW Apr 2022'!AR3-'NSW Apr 2022'!L3+'NSW Apr 2022'!M3)&lt;=('NSW Apr 2022'!L3+'NSW Apr 2022'!M3+'NSW Apr 2022'!N3),((($C$5*F9/'NSW Apr 2022'!AR3-('NSW Apr 2022'!L3+'NSW Apr 2022'!M3))*'NSW Apr 2022'!AE3/100))*'NSW Apr 2022'!AR3,('NSW Apr 2022'!N3*'NSW Apr 2022'!AE3/100)*'NSW Apr 2022'!AR3)),0)</f>
        <v>221.11799999999997</v>
      </c>
      <c r="P9" s="136">
        <f>IF(AND('NSW Apr 2022'!N3&gt;0,'NSW Apr 2022'!O3&gt;0),IF($C$5*F9/'NSW Apr 2022'!AR3&lt;('NSW Apr 2022'!L3+'NSW Apr 2022'!M3+'NSW Apr 2022'!N3),0,IF(($C$5*F9/'NSW Apr 2022'!AR3-'NSW Apr 2022'!L3+'NSW Apr 2022'!M3+'NSW Apr 2022'!N3)&lt;=('NSW Apr 2022'!L3+'NSW Apr 2022'!M3+'NSW Apr 2022'!N3+'NSW Apr 2022'!O3),(($C$5*F9/'NSW Apr 2022'!AR3-('NSW Apr 2022'!L3+'NSW Apr 2022'!M3+'NSW Apr 2022'!N3))*'NSW Apr 2022'!AF3/100)*'NSW Apr 2022'!AR3,('NSW Apr 2022'!O3*'NSW Apr 2022'!AF3/100)*'NSW Apr 2022'!AR3)),0)</f>
        <v>806.33409090909095</v>
      </c>
      <c r="Q9" s="136">
        <f>IF(AND('NSW Apr 2022'!P3&gt;0,'NSW Apr 2022'!P3&gt;0),IF($C$5*F9/'NSW Apr 2022'!AR3&lt;('NSW Apr 2022'!L3+'NSW Apr 2022'!M3+'NSW Apr 2022'!N3+'NSW Apr 2022'!O3),0,IF(($C$5*F9/'NSW Apr 2022'!AR3-'NSW Apr 2022'!L3+'NSW Apr 2022'!M3+'NSW Apr 2022'!N3+'NSW Apr 2022'!O3)&lt;=('NSW Apr 2022'!L3+'NSW Apr 2022'!M3+'NSW Apr 2022'!N3+'NSW Apr 2022'!O3+'NSW Apr 2022'!P3),(($C$5*F9/'NSW Apr 2022'!AR3-('NSW Apr 2022'!L3+'NSW Apr 2022'!M3+'NSW Apr 2022'!N3+'NSW Apr 2022'!O3))*'NSW Apr 2022'!AG3/100)*'NSW Apr 2022'!AR3,('NSW Apr 2022'!P3*'NSW Apr 2022'!AG3/100)*'NSW Apr 2022'!AR3)),0)</f>
        <v>0</v>
      </c>
      <c r="R9" s="136">
        <f>IF(AND('NSW Apr 2022'!P3&gt;0,'NSW Apr 2022'!O3&gt;0),IF(($C$5*F9/'NSW Apr 2022'!AR3&lt;SUM('NSW Apr 2022'!L3:P3)),(0),($C$5*F9/'NSW Apr 2022'!AR3-SUM('NSW Apr 2022'!L3:P3))*'NSW Apr 2022'!AB3/100)* 'NSW Apr 2022'!AR3,IF(AND('NSW Apr 2022'!O3&gt;0,'NSW Apr 2022'!P3=""),IF(($C$5*F9/'NSW Apr 2022'!AR3&lt; SUM('NSW Apr 2022'!L3:O3)),(0),($C$5*F9/'NSW Apr 2022'!AR3-SUM('NSW Apr 2022'!L3:O3))*'NSW Apr 2022'!AG3/100)* 'NSW Apr 2022'!AR3,IF(AND('NSW Apr 2022'!N3&gt;0,'NSW Apr 2022'!O3=""),IF(($C$5*F9/'NSW Apr 2022'!AR3&lt; SUM('NSW Apr 2022'!L3:N3)),(0),($C$5*F9/'NSW Apr 2022'!AR3-SUM('NSW Apr 2022'!L3:N3))*'NSW Apr 2022'!AF3/100)* 'NSW Apr 2022'!AR3,IF(AND('NSW Apr 2022'!M3&gt;0,'NSW Apr 2022'!N3=""),IF(($C$5*F9/'NSW Apr 2022'!AR3&lt;'NSW Apr 2022'!M3+'NSW Apr 2022'!L3),(0),(($C$5*F9/'NSW Apr 2022'!AR3-('NSW Apr 2022'!M3+'NSW Apr 2022'!L3))*'NSW Apr 2022'!AE3/100))*'NSW Apr 2022'!AR3,IF(AND('NSW Apr 2022'!L3&gt;0,'NSW Apr 2022'!M3=""&gt;0),IF(($C$5*F9/'NSW Apr 2022'!AR3&lt;'NSW Apr 2022'!L3),(0),($C$5*F9/'NSW Apr 2022'!AR3-'NSW Apr 2022'!L3)*'NSW Apr 2022'!AD3/100)*'NSW Apr 2022'!AR3,0)))))</f>
        <v>0</v>
      </c>
      <c r="S9" s="234">
        <f t="shared" ref="S9:S38" si="4">SUM(G9:R9)</f>
        <v>2523.6721818181818</v>
      </c>
      <c r="T9" s="243">
        <f t="shared" ref="T9:T38" si="5">S9+D9</f>
        <v>2740.2499090909091</v>
      </c>
      <c r="U9" s="132">
        <f t="shared" ref="U9:U38" si="6">T9*1.1</f>
        <v>3014.2749000000003</v>
      </c>
      <c r="V9" s="83">
        <f>'NSW Apr 2022'!AT3</f>
        <v>0</v>
      </c>
      <c r="W9" s="83">
        <f>'NSW Apr 2022'!AU3</f>
        <v>15</v>
      </c>
      <c r="X9" s="83">
        <f>'NSW Apr 2022'!AV3</f>
        <v>0</v>
      </c>
      <c r="Y9" s="83">
        <f>'NSW Apr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32">
        <f t="shared" si="2"/>
        <v>2597.8689900000004</v>
      </c>
      <c r="AE9" s="132">
        <f t="shared" si="2"/>
        <v>2597.8689900000004</v>
      </c>
      <c r="AF9" s="208">
        <f>'NSW Apr 2022'!BJ3</f>
        <v>0</v>
      </c>
      <c r="AG9" s="124">
        <f>'NSW Apr 2022'!BH3</f>
        <v>0</v>
      </c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17"/>
      <c r="B10" s="130" t="str">
        <f>'NSW Apr 2022'!F4</f>
        <v>EnergyAustralia</v>
      </c>
      <c r="C10" s="83" t="str">
        <f>'NSW Apr 2022'!G4</f>
        <v>Total Plan</v>
      </c>
      <c r="D10" s="136">
        <f>365*'NSW Apr 2022'!H4/100</f>
        <v>245.11409090909092</v>
      </c>
      <c r="E10" s="264">
        <f>IF('NSW Apr 2022'!AQ4=3,0.5,IF('NSW Apr 2022'!AQ4=2,0.33,0))</f>
        <v>0.5</v>
      </c>
      <c r="F10" s="264">
        <f t="shared" si="3"/>
        <v>0.5</v>
      </c>
      <c r="G10" s="136">
        <f>IF('NSW Apr 2022'!K4="",($C$5*E10/'NSW Apr 2022'!AQ4*'NSW Apr 2022'!W4/100)*'NSW Apr 2022'!AQ4,IF($C$5*E10/'NSW Apr 2022'!AQ4&gt;='NSW Apr 2022'!L4,('NSW Apr 2022'!L4*'NSW Apr 2022'!W4/100)*'NSW Apr 2022'!AQ4,($C$5*E10/'NSW Apr 2022'!AQ4*'NSW Apr 2022'!W4/100)*'NSW Apr 2022'!AQ4))</f>
        <v>146.44800000000001</v>
      </c>
      <c r="H10" s="136">
        <f>IF(AND('NSW Apr 2022'!L4&gt;0,'NSW Apr 2022'!M4&gt;0),IF($C$5*E10/'NSW Apr 2022'!AQ4&lt;'NSW Apr 2022'!L4,0,IF(($C$5*E10/'NSW Apr 2022'!AQ4-'NSW Apr 2022'!L4)&lt;=('NSW Apr 2022'!M4+'NSW Apr 2022'!L4),((($C$5*E10/'NSW Apr 2022'!AQ4-'NSW Apr 2022'!L4)*'NSW Apr 2022'!X4/100))*'NSW Apr 2022'!AQ4,((('NSW Apr 2022'!M4)*'NSW Apr 2022'!X4/100)*'NSW Apr 2022'!AQ4))),0)</f>
        <v>101.06427272727271</v>
      </c>
      <c r="I10" s="136">
        <f>IF(AND('NSW Apr 2022'!M4&gt;0,'NSW Apr 2022'!N4&gt;0),IF($C$5*E10/'NSW Apr 2022'!AQ4&lt;('NSW Apr 2022'!L4+'NSW Apr 2022'!M4),0,IF(($C$5*E10/'NSW Apr 2022'!AQ4-'NSW Apr 2022'!L4+'NSW Apr 2022'!M4)&lt;=('NSW Apr 2022'!L4+'NSW Apr 2022'!M4+'NSW Apr 2022'!N4),((($C$5*E10/'NSW Apr 2022'!AQ4-('NSW Apr 2022'!L4+'NSW Apr 2022'!M4))*'NSW Apr 2022'!Y4/100))*'NSW Apr 2022'!AQ4,('NSW Apr 2022'!N4*'NSW Apr 2022'!Y4/100)* 'NSW Apr 2022'!AQ4)),0)</f>
        <v>233.22300000000001</v>
      </c>
      <c r="J10" s="136">
        <f>IF(AND('NSW Apr 2022'!N4&gt;0,'NSW Apr 2022'!O4&gt;0),IF($C$5*E10/'NSW Apr 2022'!AQ4&lt;('NSW Apr 2022'!L4+'NSW Apr 2022'!M4+'NSW Apr 2022'!N4),0,IF(($C$5*E10/'NSW Apr 2022'!AQ4-'NSW Apr 2022'!L4+'NSW Apr 2022'!M4+'NSW Apr 2022'!N4)&lt;=('NSW Apr 2022'!L4+'NSW Apr 2022'!M4+'NSW Apr 2022'!N4+'NSW Apr 2022'!O4),(($C$5*E10/'NSW Apr 2022'!AQ4-('NSW Apr 2022'!L4+'NSW Apr 2022'!M4+'NSW Apr 2022'!N4))*'NSW Apr 2022'!Z4/100)*'NSW Apr 2022'!AQ4,('NSW Apr 2022'!O4*'NSW Apr 2022'!Z4/100)*'NSW Apr 2022'!AQ4)),0)</f>
        <v>849.25681818181829</v>
      </c>
      <c r="K10" s="136">
        <f>IF(AND('NSW Apr 2022'!O4&gt;0,'NSW Apr 2022'!P4&gt;0),IF($C$5*E10/'NSW Apr 2022'!AQ4&lt;('NSW Apr 2022'!L4+'NSW Apr 2022'!M4+'NSW Apr 2022'!N4+'NSW Apr 2022'!O4),0,IF(($C$5*E10/'NSW Apr 2022'!AQ4-'NSW Apr 2022'!L4+'NSW Apr 2022'!M4+'NSW Apr 2022'!N4+'NSW Apr 2022'!O4)&lt;=('NSW Apr 2022'!L4+'NSW Apr 2022'!M4+'NSW Apr 2022'!N4+'NSW Apr 2022'!O4+'NSW Apr 2022'!P4),(($C$5*E10/'NSW Apr 2022'!AQ4-('NSW Apr 2022'!L4+'NSW Apr 2022'!M4+'NSW Apr 2022'!N4+'NSW Apr 2022'!O4))*'NSW Apr 2022'!AA4/100)*'NSW Apr 2022'!AQ4,('NSW Apr 2022'!P4*'NSW Apr 2022'!AA4/100)*'NSW Apr 2022'!AQ4)),0)</f>
        <v>0</v>
      </c>
      <c r="L10" s="136">
        <f>IF(AND('NSW Apr 2022'!P4&gt;0,'NSW Apr 2022'!O4&gt;0),IF(($C$5*E10/'NSW Apr 2022'!AQ4&lt;SUM('NSW Apr 2022'!L4:P4)),(0),($C$5*E10/'NSW Apr 2022'!AQ4-SUM('NSW Apr 2022'!L4:P4))*'NSW Apr 2022'!AB4/100)* 'NSW Apr 2022'!AQ4,IF(AND('NSW Apr 2022'!O4&gt;0,'NSW Apr 2022'!P4=""),IF(($C$5*E10/'NSW Apr 2022'!AQ4&lt; SUM('NSW Apr 2022'!L4:O4)),(0),($C$5*E10/'NSW Apr 2022'!AQ4-SUM('NSW Apr 2022'!L4:O4))*'NSW Apr 2022'!AA4/100)* 'NSW Apr 2022'!AQ4,IF(AND('NSW Apr 2022'!N4&gt;0,'NSW Apr 2022'!O4=""),IF(($C$5*E10/'NSW Apr 2022'!AQ4&lt; SUM('NSW Apr 2022'!L4:N4)),(0),($C$5*E10/'NSW Apr 2022'!AQ4-SUM('NSW Apr 2022'!L4:N4))*'NSW Apr 2022'!Z4/100)* 'NSW Apr 2022'!AQ4,IF(AND('NSW Apr 2022'!M4&gt;0,'NSW Apr 2022'!N4=""),IF(($C$5*E10/'NSW Apr 2022'!AQ4&lt;'NSW Apr 2022'!M4+'NSW Apr 2022'!L4),(0),(($C$5*E10/'NSW Apr 2022'!AQ4-('NSW Apr 2022'!M4+'NSW Apr 2022'!L4))*'NSW Apr 2022'!Y4/100))*'NSW Apr 2022'!AQ4,IF(AND('NSW Apr 2022'!L4&gt;0,'NSW Apr 2022'!M4=""&gt;0),IF(($C$5*E10/'NSW Apr 2022'!AQ4&lt;'NSW Apr 2022'!L4),(0),($C$5*E10/'NSW Apr 2022'!AQ4-'NSW Apr 2022'!L4)*'NSW Apr 2022'!X4/100)*'NSW Apr 2022'!AQ4,0)))))</f>
        <v>0</v>
      </c>
      <c r="M10" s="136">
        <f>IF('NSW Apr 2022'!K4="",($C$5*F10/'NSW Apr 2022'!AR4*'NSW Apr 2022'!AC4/100)*'NSW Apr 2022'!AR4,IF($C$5*F10/'NSW Apr 2022'!AR4&gt;='NSW Apr 2022'!L4,('NSW Apr 2022'!L4*'NSW Apr 2022'!AC4/100)*'NSW Apr 2022'!AR4,($C$5*F10/'NSW Apr 2022'!AR4*'NSW Apr 2022'!AC4/100)*'NSW Apr 2022'!AR4))</f>
        <v>146.44800000000001</v>
      </c>
      <c r="N10" s="136">
        <f>IF(AND('NSW Apr 2022'!L4&gt;0,'NSW Apr 2022'!M4&gt;0),IF($C$5*F10/'NSW Apr 2022'!AR4&lt;'NSW Apr 2022'!L4,0,IF(($C$5*F10/'NSW Apr 2022'!AR4-'NSW Apr 2022'!L4)&lt;=('NSW Apr 2022'!M4+'NSW Apr 2022'!L4),((($C$5*F10/'NSW Apr 2022'!AR4-'NSW Apr 2022'!L4)*'NSW Apr 2022'!AD4/100))*'NSW Apr 2022'!AR4,((('NSW Apr 2022'!M4)*'NSW Apr 2022'!AD4/100)*'NSW Apr 2022'!AR4))),0)</f>
        <v>101.06427272727271</v>
      </c>
      <c r="O10" s="136">
        <f>IF(AND('NSW Apr 2022'!M4&gt;0,'NSW Apr 2022'!N4&gt;0),IF($C$5*F10/'NSW Apr 2022'!AR4&lt;('NSW Apr 2022'!L4+'NSW Apr 2022'!M4),0,IF(($C$5*F10/'NSW Apr 2022'!AR4-'NSW Apr 2022'!L4+'NSW Apr 2022'!M4)&lt;=('NSW Apr 2022'!L4+'NSW Apr 2022'!M4+'NSW Apr 2022'!N4),((($C$5*F10/'NSW Apr 2022'!AR4-('NSW Apr 2022'!L4+'NSW Apr 2022'!M4))*'NSW Apr 2022'!AE4/100))*'NSW Apr 2022'!AR4,('NSW Apr 2022'!N4*'NSW Apr 2022'!AE4/100)*'NSW Apr 2022'!AR4)),0)</f>
        <v>233.22300000000001</v>
      </c>
      <c r="P10" s="136">
        <f>IF(AND('NSW Apr 2022'!N4&gt;0,'NSW Apr 2022'!O4&gt;0),IF($C$5*F10/'NSW Apr 2022'!AR4&lt;('NSW Apr 2022'!L4+'NSW Apr 2022'!M4+'NSW Apr 2022'!N4),0,IF(($C$5*F10/'NSW Apr 2022'!AR4-'NSW Apr 2022'!L4+'NSW Apr 2022'!M4+'NSW Apr 2022'!N4)&lt;=('NSW Apr 2022'!L4+'NSW Apr 2022'!M4+'NSW Apr 2022'!N4+'NSW Apr 2022'!O4),(($C$5*F10/'NSW Apr 2022'!AR4-('NSW Apr 2022'!L4+'NSW Apr 2022'!M4+'NSW Apr 2022'!N4))*'NSW Apr 2022'!AF4/100)*'NSW Apr 2022'!AR4,('NSW Apr 2022'!O4*'NSW Apr 2022'!AF4/100)*'NSW Apr 2022'!AR4)),0)</f>
        <v>849.25681818181829</v>
      </c>
      <c r="Q10" s="136">
        <f>IF(AND('NSW Apr 2022'!P4&gt;0,'NSW Apr 2022'!P4&gt;0),IF($C$5*F10/'NSW Apr 2022'!AR4&lt;('NSW Apr 2022'!L4+'NSW Apr 2022'!M4+'NSW Apr 2022'!N4+'NSW Apr 2022'!O4),0,IF(($C$5*F10/'NSW Apr 2022'!AR4-'NSW Apr 2022'!L4+'NSW Apr 2022'!M4+'NSW Apr 2022'!N4+'NSW Apr 2022'!O4)&lt;=('NSW Apr 2022'!L4+'NSW Apr 2022'!M4+'NSW Apr 2022'!N4+'NSW Apr 2022'!O4+'NSW Apr 2022'!P4),(($C$5*F10/'NSW Apr 2022'!AR4-('NSW Apr 2022'!L4+'NSW Apr 2022'!M4+'NSW Apr 2022'!N4+'NSW Apr 2022'!O4))*'NSW Apr 2022'!AG4/100)*'NSW Apr 2022'!AR4,('NSW Apr 2022'!P4*'NSW Apr 2022'!AG4/100)*'NSW Apr 2022'!AR4)),0)</f>
        <v>0</v>
      </c>
      <c r="R10" s="136">
        <f>IF(AND('NSW Apr 2022'!P4&gt;0,'NSW Apr 2022'!O4&gt;0),IF(($C$5*F10/'NSW Apr 2022'!AR4&lt;SUM('NSW Apr 2022'!L4:P4)),(0),($C$5*F10/'NSW Apr 2022'!AR4-SUM('NSW Apr 2022'!L4:P4))*'NSW Apr 2022'!AB4/100)* 'NSW Apr 2022'!AR4,IF(AND('NSW Apr 2022'!O4&gt;0,'NSW Apr 2022'!P4=""),IF(($C$5*F10/'NSW Apr 2022'!AR4&lt; SUM('NSW Apr 2022'!L4:O4)),(0),($C$5*F10/'NSW Apr 2022'!AR4-SUM('NSW Apr 2022'!L4:O4))*'NSW Apr 2022'!AG4/100)* 'NSW Apr 2022'!AR4,IF(AND('NSW Apr 2022'!N4&gt;0,'NSW Apr 2022'!O4=""),IF(($C$5*F10/'NSW Apr 2022'!AR4&lt; SUM('NSW Apr 2022'!L4:N4)),(0),($C$5*F10/'NSW Apr 2022'!AR4-SUM('NSW Apr 2022'!L4:N4))*'NSW Apr 2022'!AF4/100)* 'NSW Apr 2022'!AR4,IF(AND('NSW Apr 2022'!M4&gt;0,'NSW Apr 2022'!N4=""),IF(($C$5*F10/'NSW Apr 2022'!AR4&lt;'NSW Apr 2022'!M4+'NSW Apr 2022'!L4),(0),(($C$5*F10/'NSW Apr 2022'!AR4-('NSW Apr 2022'!M4+'NSW Apr 2022'!L4))*'NSW Apr 2022'!AE4/100))*'NSW Apr 2022'!AR4,IF(AND('NSW Apr 2022'!L4&gt;0,'NSW Apr 2022'!M4=""&gt;0),IF(($C$5*F10/'NSW Apr 2022'!AR4&lt;'NSW Apr 2022'!L4),(0),($C$5*F10/'NSW Apr 2022'!AR4-'NSW Apr 2022'!L4)*'NSW Apr 2022'!AD4/100)*'NSW Apr 2022'!AR4,0)))))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Apr 2022'!AT4</f>
        <v>20</v>
      </c>
      <c r="W10" s="83">
        <f>'NSW Apr 2022'!AU4</f>
        <v>0</v>
      </c>
      <c r="X10" s="83">
        <f>'NSW Apr 2022'!AV4</f>
        <v>0</v>
      </c>
      <c r="Y10" s="83">
        <f>'NSW Apr 2022'!AW4</f>
        <v>0</v>
      </c>
      <c r="Z10" s="243" t="str">
        <f t="shared" ref="Z10:Z38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8" si="8">IF(OR(B10="Origin Energy",B10="Red Energy",B10="Powershop"),"Inclusive","Exclusive")</f>
        <v>Exclusive</v>
      </c>
      <c r="AB10" s="243">
        <f t="shared" si="0"/>
        <v>2324.0786181818185</v>
      </c>
      <c r="AC10" s="243">
        <f t="shared" si="1"/>
        <v>2324.0786181818185</v>
      </c>
      <c r="AD10" s="132">
        <f t="shared" si="2"/>
        <v>2556.4864800000005</v>
      </c>
      <c r="AE10" s="132">
        <f t="shared" si="2"/>
        <v>2556.4864800000005</v>
      </c>
      <c r="AF10" s="208">
        <f>'NSW Apr 2022'!BJ4</f>
        <v>12</v>
      </c>
      <c r="AG10" s="124">
        <f>'NSW Apr 2022'!BH4</f>
        <v>12</v>
      </c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17"/>
      <c r="B11" s="130" t="str">
        <f>'NSW Apr 2022'!F5</f>
        <v>Origin Energy</v>
      </c>
      <c r="C11" s="83" t="str">
        <f>'NSW Apr 2022'!G5</f>
        <v>Business Go</v>
      </c>
      <c r="D11" s="136">
        <f>365*'NSW Apr 2022'!H5/100</f>
        <v>223.94409090909087</v>
      </c>
      <c r="E11" s="264">
        <f>IF('NSW Apr 2022'!AQ5=3,0.5,IF('NSW Apr 2022'!AQ5=2,0.33,0))</f>
        <v>0.5</v>
      </c>
      <c r="F11" s="264">
        <f t="shared" si="3"/>
        <v>0.5</v>
      </c>
      <c r="G11" s="136">
        <f>IF('NSW Apr 2022'!K5="",($C$5*E11/'NSW Apr 2022'!AQ5*'NSW Apr 2022'!W5/100)*'NSW Apr 2022'!AQ5,IF($C$5*E11/'NSW Apr 2022'!AQ5&gt;='NSW Apr 2022'!L5,('NSW Apr 2022'!L5*'NSW Apr 2022'!W5/100)*'NSW Apr 2022'!AQ5,($C$5*E11/'NSW Apr 2022'!AQ5*'NSW Apr 2022'!W5/100)*'NSW Apr 2022'!AQ5))</f>
        <v>127.46399999999997</v>
      </c>
      <c r="H11" s="136">
        <f>IF(AND('NSW Apr 2022'!L5&gt;0,'NSW Apr 2022'!M5&gt;0),IF($C$5*E11/'NSW Apr 2022'!AQ5&lt;'NSW Apr 2022'!L5,0,IF(($C$5*E11/'NSW Apr 2022'!AQ5-'NSW Apr 2022'!L5)&lt;=('NSW Apr 2022'!M5+'NSW Apr 2022'!L5),((($C$5*E11/'NSW Apr 2022'!AQ5-'NSW Apr 2022'!L5)*'NSW Apr 2022'!X5/100))*'NSW Apr 2022'!AQ5,((('NSW Apr 2022'!M5)*'NSW Apr 2022'!X5/100)*'NSW Apr 2022'!AQ5))),0)</f>
        <v>1051.6136363636365</v>
      </c>
      <c r="I11" s="136">
        <f>IF(AND('NSW Apr 2022'!M5&gt;0,'NSW Apr 2022'!N5&gt;0),IF($C$5*E11/'NSW Apr 2022'!AQ5&lt;('NSW Apr 2022'!L5+'NSW Apr 2022'!M5),0,IF(($C$5*E11/'NSW Apr 2022'!AQ5-'NSW Apr 2022'!L5+'NSW Apr 2022'!M5)&lt;=('NSW Apr 2022'!L5+'NSW Apr 2022'!M5+'NSW Apr 2022'!N5),((($C$5*E11/'NSW Apr 2022'!AQ5-('NSW Apr 2022'!L5+'NSW Apr 2022'!M5))*'NSW Apr 2022'!Y5/100))*'NSW Apr 2022'!AQ5,('NSW Apr 2022'!N5*'NSW Apr 2022'!Y5/100)* 'NSW Apr 2022'!AQ5)),0)</f>
        <v>0</v>
      </c>
      <c r="J11" s="136">
        <f>IF(AND('NSW Apr 2022'!N5&gt;0,'NSW Apr 2022'!O5&gt;0),IF($C$5*E11/'NSW Apr 2022'!AQ5&lt;('NSW Apr 2022'!L5+'NSW Apr 2022'!M5+'NSW Apr 2022'!N5),0,IF(($C$5*E11/'NSW Apr 2022'!AQ5-'NSW Apr 2022'!L5+'NSW Apr 2022'!M5+'NSW Apr 2022'!N5)&lt;=('NSW Apr 2022'!L5+'NSW Apr 2022'!M5+'NSW Apr 2022'!N5+'NSW Apr 2022'!O5),(($C$5*E11/'NSW Apr 2022'!AQ5-('NSW Apr 2022'!L5+'NSW Apr 2022'!M5+'NSW Apr 2022'!N5))*'NSW Apr 2022'!Z5/100)*'NSW Apr 2022'!AQ5,('NSW Apr 2022'!O5*'NSW Apr 2022'!Z5/100)*'NSW Apr 2022'!AQ5)),0)</f>
        <v>0</v>
      </c>
      <c r="K11" s="136">
        <f>IF(AND('NSW Apr 2022'!O5&gt;0,'NSW Apr 2022'!P5&gt;0),IF($C$5*E11/'NSW Apr 2022'!AQ5&lt;('NSW Apr 2022'!L5+'NSW Apr 2022'!M5+'NSW Apr 2022'!N5+'NSW Apr 2022'!O5),0,IF(($C$5*E11/'NSW Apr 2022'!AQ5-'NSW Apr 2022'!L5+'NSW Apr 2022'!M5+'NSW Apr 2022'!N5+'NSW Apr 2022'!O5)&lt;=('NSW Apr 2022'!L5+'NSW Apr 2022'!M5+'NSW Apr 2022'!N5+'NSW Apr 2022'!O5+'NSW Apr 2022'!P5),(($C$5*E11/'NSW Apr 2022'!AQ5-('NSW Apr 2022'!L5+'NSW Apr 2022'!M5+'NSW Apr 2022'!N5+'NSW Apr 2022'!O5))*'NSW Apr 2022'!AA5/100)*'NSW Apr 2022'!AQ5,('NSW Apr 2022'!P5*'NSW Apr 2022'!AA5/100)*'NSW Apr 2022'!AQ5)),0)</f>
        <v>0</v>
      </c>
      <c r="L11" s="136">
        <f>IF(AND('NSW Apr 2022'!P5&gt;0,'NSW Apr 2022'!O5&gt;0),IF(($C$5*E11/'NSW Apr 2022'!AQ5&lt;SUM('NSW Apr 2022'!L5:P5)),(0),($C$5*E11/'NSW Apr 2022'!AQ5-SUM('NSW Apr 2022'!L5:P5))*'NSW Apr 2022'!AB5/100)* 'NSW Apr 2022'!AQ5,IF(AND('NSW Apr 2022'!O5&gt;0,'NSW Apr 2022'!P5=""),IF(($C$5*E11/'NSW Apr 2022'!AQ5&lt; SUM('NSW Apr 2022'!L5:O5)),(0),($C$5*E11/'NSW Apr 2022'!AQ5-SUM('NSW Apr 2022'!L5:O5))*'NSW Apr 2022'!AA5/100)* 'NSW Apr 2022'!AQ5,IF(AND('NSW Apr 2022'!N5&gt;0,'NSW Apr 2022'!O5=""),IF(($C$5*E11/'NSW Apr 2022'!AQ5&lt; SUM('NSW Apr 2022'!L5:N5)),(0),($C$5*E11/'NSW Apr 2022'!AQ5-SUM('NSW Apr 2022'!L5:N5))*'NSW Apr 2022'!Z5/100)* 'NSW Apr 2022'!AQ5,IF(AND('NSW Apr 2022'!M5&gt;0,'NSW Apr 2022'!N5=""),IF(($C$5*E11/'NSW Apr 2022'!AQ5&lt;'NSW Apr 2022'!M5+'NSW Apr 2022'!L5),(0),(($C$5*E11/'NSW Apr 2022'!AQ5-('NSW Apr 2022'!M5+'NSW Apr 2022'!L5))*'NSW Apr 2022'!Y5/100))*'NSW Apr 2022'!AQ5,IF(AND('NSW Apr 2022'!L5&gt;0,'NSW Apr 2022'!M5=""&gt;0),IF(($C$5*E11/'NSW Apr 2022'!AQ5&lt;'NSW Apr 2022'!L5),(0),($C$5*E11/'NSW Apr 2022'!AQ5-'NSW Apr 2022'!L5)*'NSW Apr 2022'!X5/100)*'NSW Apr 2022'!AQ5,0)))))</f>
        <v>0</v>
      </c>
      <c r="M11" s="136">
        <f>IF('NSW Apr 2022'!K5="",($C$5*F11/'NSW Apr 2022'!AR5*'NSW Apr 2022'!AC5/100)*'NSW Apr 2022'!AR5,IF($C$5*F11/'NSW Apr 2022'!AR5&gt;='NSW Apr 2022'!L5,('NSW Apr 2022'!L5*'NSW Apr 2022'!AC5/100)*'NSW Apr 2022'!AR5,($C$5*F11/'NSW Apr 2022'!AR5*'NSW Apr 2022'!AC5/100)*'NSW Apr 2022'!AR5))</f>
        <v>127.46399999999997</v>
      </c>
      <c r="N11" s="136">
        <f>IF(AND('NSW Apr 2022'!L5&gt;0,'NSW Apr 2022'!M5&gt;0),IF($C$5*F11/'NSW Apr 2022'!AR5&lt;'NSW Apr 2022'!L5,0,IF(($C$5*F11/'NSW Apr 2022'!AR5-'NSW Apr 2022'!L5)&lt;=('NSW Apr 2022'!M5+'NSW Apr 2022'!L5),((($C$5*F11/'NSW Apr 2022'!AR5-'NSW Apr 2022'!L5)*'NSW Apr 2022'!AD5/100))*'NSW Apr 2022'!AR5,((('NSW Apr 2022'!M5)*'NSW Apr 2022'!AD5/100)*'NSW Apr 2022'!AR5))),0)</f>
        <v>1051.6136363636365</v>
      </c>
      <c r="O11" s="136">
        <f>IF(AND('NSW Apr 2022'!M5&gt;0,'NSW Apr 2022'!N5&gt;0),IF($C$5*F11/'NSW Apr 2022'!AR5&lt;('NSW Apr 2022'!L5+'NSW Apr 2022'!M5),0,IF(($C$5*F11/'NSW Apr 2022'!AR5-'NSW Apr 2022'!L5+'NSW Apr 2022'!M5)&lt;=('NSW Apr 2022'!L5+'NSW Apr 2022'!M5+'NSW Apr 2022'!N5),((($C$5*F11/'NSW Apr 2022'!AR5-('NSW Apr 2022'!L5+'NSW Apr 2022'!M5))*'NSW Apr 2022'!AE5/100))*'NSW Apr 2022'!AR5,('NSW Apr 2022'!N5*'NSW Apr 2022'!AE5/100)*'NSW Apr 2022'!AR5)),0)</f>
        <v>0</v>
      </c>
      <c r="P11" s="136">
        <f>IF(AND('NSW Apr 2022'!N5&gt;0,'NSW Apr 2022'!O5&gt;0),IF($C$5*F11/'NSW Apr 2022'!AR5&lt;('NSW Apr 2022'!L5+'NSW Apr 2022'!M5+'NSW Apr 2022'!N5),0,IF(($C$5*F11/'NSW Apr 2022'!AR5-'NSW Apr 2022'!L5+'NSW Apr 2022'!M5+'NSW Apr 2022'!N5)&lt;=('NSW Apr 2022'!L5+'NSW Apr 2022'!M5+'NSW Apr 2022'!N5+'NSW Apr 2022'!O5),(($C$5*F11/'NSW Apr 2022'!AR5-('NSW Apr 2022'!L5+'NSW Apr 2022'!M5+'NSW Apr 2022'!N5))*'NSW Apr 2022'!AF5/100)*'NSW Apr 2022'!AR5,('NSW Apr 2022'!O5*'NSW Apr 2022'!AF5/100)*'NSW Apr 2022'!AR5)),0)</f>
        <v>0</v>
      </c>
      <c r="Q11" s="136">
        <f>IF(AND('NSW Apr 2022'!P5&gt;0,'NSW Apr 2022'!P5&gt;0),IF($C$5*F11/'NSW Apr 2022'!AR5&lt;('NSW Apr 2022'!L5+'NSW Apr 2022'!M5+'NSW Apr 2022'!N5+'NSW Apr 2022'!O5),0,IF(($C$5*F11/'NSW Apr 2022'!AR5-'NSW Apr 2022'!L5+'NSW Apr 2022'!M5+'NSW Apr 2022'!N5+'NSW Apr 2022'!O5)&lt;=('NSW Apr 2022'!L5+'NSW Apr 2022'!M5+'NSW Apr 2022'!N5+'NSW Apr 2022'!O5+'NSW Apr 2022'!P5),(($C$5*F11/'NSW Apr 2022'!AR5-('NSW Apr 2022'!L5+'NSW Apr 2022'!M5+'NSW Apr 2022'!N5+'NSW Apr 2022'!O5))*'NSW Apr 2022'!AG5/100)*'NSW Apr 2022'!AR5,('NSW Apr 2022'!P5*'NSW Apr 2022'!AG5/100)*'NSW Apr 2022'!AR5)),0)</f>
        <v>0</v>
      </c>
      <c r="R11" s="136">
        <f>IF(AND('NSW Apr 2022'!P5&gt;0,'NSW Apr 2022'!O5&gt;0),IF(($C$5*F11/'NSW Apr 2022'!AR5&lt;SUM('NSW Apr 2022'!L5:P5)),(0),($C$5*F11/'NSW Apr 2022'!AR5-SUM('NSW Apr 2022'!L5:P5))*'NSW Apr 2022'!AB5/100)* 'NSW Apr 2022'!AR5,IF(AND('NSW Apr 2022'!O5&gt;0,'NSW Apr 2022'!P5=""),IF(($C$5*F11/'NSW Apr 2022'!AR5&lt; SUM('NSW Apr 2022'!L5:O5)),(0),($C$5*F11/'NSW Apr 2022'!AR5-SUM('NSW Apr 2022'!L5:O5))*'NSW Apr 2022'!AG5/100)* 'NSW Apr 2022'!AR5,IF(AND('NSW Apr 2022'!N5&gt;0,'NSW Apr 2022'!O5=""),IF(($C$5*F11/'NSW Apr 2022'!AR5&lt; SUM('NSW Apr 2022'!L5:N5)),(0),($C$5*F11/'NSW Apr 2022'!AR5-SUM('NSW Apr 2022'!L5:N5))*'NSW Apr 2022'!AF5/100)* 'NSW Apr 2022'!AR5,IF(AND('NSW Apr 2022'!M5&gt;0,'NSW Apr 2022'!N5=""),IF(($C$5*F11/'NSW Apr 2022'!AR5&lt;'NSW Apr 2022'!M5+'NSW Apr 2022'!L5),(0),(($C$5*F11/'NSW Apr 2022'!AR5-('NSW Apr 2022'!M5+'NSW Apr 2022'!L5))*'NSW Apr 2022'!AE5/100))*'NSW Apr 2022'!AR5,IF(AND('NSW Apr 2022'!L5&gt;0,'NSW Apr 2022'!M5=""&gt;0),IF(($C$5*F11/'NSW Apr 2022'!AR5&lt;'NSW Apr 2022'!L5),(0),($C$5*F11/'NSW Apr 2022'!AR5-'NSW Apr 2022'!L5)*'NSW Apr 2022'!AD5/100)*'NSW Apr 2022'!AR5,0)))))</f>
        <v>0</v>
      </c>
      <c r="S11" s="234">
        <f t="shared" si="4"/>
        <v>2358.1552727272729</v>
      </c>
      <c r="T11" s="243">
        <f t="shared" si="5"/>
        <v>2582.0993636363637</v>
      </c>
      <c r="U11" s="132">
        <f t="shared" si="6"/>
        <v>2840.3093000000003</v>
      </c>
      <c r="V11" s="83">
        <f>'NSW Apr 2022'!AT5</f>
        <v>0</v>
      </c>
      <c r="W11" s="83">
        <f>'NSW Apr 2022'!AU5</f>
        <v>0</v>
      </c>
      <c r="X11" s="83">
        <f>'NSW Apr 2022'!AV5</f>
        <v>0</v>
      </c>
      <c r="Y11" s="83">
        <f>'NSW Apr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2582.0993636363637</v>
      </c>
      <c r="AC11" s="243">
        <f t="shared" si="1"/>
        <v>2582.0993636363637</v>
      </c>
      <c r="AD11" s="132">
        <f t="shared" si="2"/>
        <v>2840.3093000000003</v>
      </c>
      <c r="AE11" s="132">
        <f t="shared" si="2"/>
        <v>2840.3093000000003</v>
      </c>
      <c r="AF11" s="208">
        <f>'NSW Apr 2022'!BJ5</f>
        <v>12</v>
      </c>
      <c r="AG11" s="124">
        <f>'NSW Apr 2022'!BH5</f>
        <v>12</v>
      </c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17"/>
      <c r="B12" s="130" t="str">
        <f>'NSW Apr 2022'!F6</f>
        <v>Red Energy</v>
      </c>
      <c r="C12" s="83" t="str">
        <f>'NSW Apr 2022'!G6</f>
        <v xml:space="preserve">Business Saver </v>
      </c>
      <c r="D12" s="136">
        <f>365*'NSW Apr 2022'!H6/100</f>
        <v>218.96681818181816</v>
      </c>
      <c r="E12" s="264">
        <f>IF('NSW Apr 2022'!AQ6=3,0.5,IF('NSW Apr 2022'!AQ6=2,0.33,0))</f>
        <v>0.5</v>
      </c>
      <c r="F12" s="264">
        <f t="shared" si="3"/>
        <v>0.5</v>
      </c>
      <c r="G12" s="136">
        <f>IF('NSW Apr 2022'!K6="",($C$5*E12/'NSW Apr 2022'!AQ6*'NSW Apr 2022'!W6/100)*'NSW Apr 2022'!AQ6,IF($C$5*E12/'NSW Apr 2022'!AQ6&gt;='NSW Apr 2022'!L6,('NSW Apr 2022'!L6*'NSW Apr 2022'!W6/100)*'NSW Apr 2022'!AQ6,($C$5*E12/'NSW Apr 2022'!AQ6*'NSW Apr 2022'!W6/100)*'NSW Apr 2022'!AQ6))</f>
        <v>111.53100000000001</v>
      </c>
      <c r="H12" s="136">
        <f>IF(AND('NSW Apr 2022'!L6&gt;0,'NSW Apr 2022'!M6&gt;0),IF($C$5*E12/'NSW Apr 2022'!AQ6&lt;'NSW Apr 2022'!L6,0,IF(($C$5*E12/'NSW Apr 2022'!AQ6-'NSW Apr 2022'!L6)&lt;=('NSW Apr 2022'!M6+'NSW Apr 2022'!L6),((($C$5*E12/'NSW Apr 2022'!AQ6-'NSW Apr 2022'!L6)*'NSW Apr 2022'!X6/100))*'NSW Apr 2022'!AQ6,((('NSW Apr 2022'!M6)*'NSW Apr 2022'!X6/100)*'NSW Apr 2022'!AQ6))),0)</f>
        <v>87.388909090909095</v>
      </c>
      <c r="I12" s="136">
        <f>IF(AND('NSW Apr 2022'!M6&gt;0,'NSW Apr 2022'!N6&gt;0),IF($C$5*E12/'NSW Apr 2022'!AQ6&lt;('NSW Apr 2022'!L6+'NSW Apr 2022'!M6),0,IF(($C$5*E12/'NSW Apr 2022'!AQ6-'NSW Apr 2022'!L6+'NSW Apr 2022'!M6)&lt;=('NSW Apr 2022'!L6+'NSW Apr 2022'!M6+'NSW Apr 2022'!N6),((($C$5*E12/'NSW Apr 2022'!AQ6-('NSW Apr 2022'!L6+'NSW Apr 2022'!M6))*'NSW Apr 2022'!Y6/100))*'NSW Apr 2022'!AQ6,('NSW Apr 2022'!N6*'NSW Apr 2022'!Y6/100)* 'NSW Apr 2022'!AQ6)),0)</f>
        <v>193.67999999999995</v>
      </c>
      <c r="J12" s="136">
        <f>IF(AND('NSW Apr 2022'!N6&gt;0,'NSW Apr 2022'!O6&gt;0),IF($C$5*E12/'NSW Apr 2022'!AQ6&lt;('NSW Apr 2022'!L6+'NSW Apr 2022'!M6+'NSW Apr 2022'!N6),0,IF(($C$5*E12/'NSW Apr 2022'!AQ6-'NSW Apr 2022'!L6+'NSW Apr 2022'!M6+'NSW Apr 2022'!N6)&lt;=('NSW Apr 2022'!L6+'NSW Apr 2022'!M6+'NSW Apr 2022'!N6+'NSW Apr 2022'!O6),(($C$5*E12/'NSW Apr 2022'!AQ6-('NSW Apr 2022'!L6+'NSW Apr 2022'!M6+'NSW Apr 2022'!N6))*'NSW Apr 2022'!Z6/100)*'NSW Apr 2022'!AQ6,('NSW Apr 2022'!O6*'NSW Apr 2022'!Z6/100)*'NSW Apr 2022'!AQ6)),0)</f>
        <v>668.36818181818194</v>
      </c>
      <c r="K12" s="136">
        <f>IF(AND('NSW Apr 2022'!O6&gt;0,'NSW Apr 2022'!P6&gt;0),IF($C$5*E12/'NSW Apr 2022'!AQ6&lt;('NSW Apr 2022'!L6+'NSW Apr 2022'!M6+'NSW Apr 2022'!N6+'NSW Apr 2022'!O6),0,IF(($C$5*E12/'NSW Apr 2022'!AQ6-'NSW Apr 2022'!L6+'NSW Apr 2022'!M6+'NSW Apr 2022'!N6+'NSW Apr 2022'!O6)&lt;=('NSW Apr 2022'!L6+'NSW Apr 2022'!M6+'NSW Apr 2022'!N6+'NSW Apr 2022'!O6+'NSW Apr 2022'!P6),(($C$5*E12/'NSW Apr 2022'!AQ6-('NSW Apr 2022'!L6+'NSW Apr 2022'!M6+'NSW Apr 2022'!N6+'NSW Apr 2022'!O6))*'NSW Apr 2022'!AA6/100)*'NSW Apr 2022'!AQ6,('NSW Apr 2022'!P6*'NSW Apr 2022'!AA6/100)*'NSW Apr 2022'!AQ6)),0)</f>
        <v>0</v>
      </c>
      <c r="L12" s="136">
        <f>IF(AND('NSW Apr 2022'!P6&gt;0,'NSW Apr 2022'!O6&gt;0),IF(($C$5*E12/'NSW Apr 2022'!AQ6&lt;SUM('NSW Apr 2022'!L6:P6)),(0),($C$5*E12/'NSW Apr 2022'!AQ6-SUM('NSW Apr 2022'!L6:P6))*'NSW Apr 2022'!AB6/100)* 'NSW Apr 2022'!AQ6,IF(AND('NSW Apr 2022'!O6&gt;0,'NSW Apr 2022'!P6=""),IF(($C$5*E12/'NSW Apr 2022'!AQ6&lt; SUM('NSW Apr 2022'!L6:O6)),(0),($C$5*E12/'NSW Apr 2022'!AQ6-SUM('NSW Apr 2022'!L6:O6))*'NSW Apr 2022'!AA6/100)* 'NSW Apr 2022'!AQ6,IF(AND('NSW Apr 2022'!N6&gt;0,'NSW Apr 2022'!O6=""),IF(($C$5*E12/'NSW Apr 2022'!AQ6&lt; SUM('NSW Apr 2022'!L6:N6)),(0),($C$5*E12/'NSW Apr 2022'!AQ6-SUM('NSW Apr 2022'!L6:N6))*'NSW Apr 2022'!Z6/100)* 'NSW Apr 2022'!AQ6,IF(AND('NSW Apr 2022'!M6&gt;0,'NSW Apr 2022'!N6=""),IF(($C$5*E12/'NSW Apr 2022'!AQ6&lt;'NSW Apr 2022'!M6+'NSW Apr 2022'!L6),(0),(($C$5*E12/'NSW Apr 2022'!AQ6-('NSW Apr 2022'!M6+'NSW Apr 2022'!L6))*'NSW Apr 2022'!Y6/100))*'NSW Apr 2022'!AQ6,IF(AND('NSW Apr 2022'!L6&gt;0,'NSW Apr 2022'!M6=""&gt;0),IF(($C$5*E12/'NSW Apr 2022'!AQ6&lt;'NSW Apr 2022'!L6),(0),($C$5*E12/'NSW Apr 2022'!AQ6-'NSW Apr 2022'!L6)*'NSW Apr 2022'!X6/100)*'NSW Apr 2022'!AQ6,0)))))</f>
        <v>0</v>
      </c>
      <c r="M12" s="136">
        <f>IF('NSW Apr 2022'!K6="",($C$5*F12/'NSW Apr 2022'!AR6*'NSW Apr 2022'!AC6/100)*'NSW Apr 2022'!AR6,IF($C$5*F12/'NSW Apr 2022'!AR6&gt;='NSW Apr 2022'!L6,('NSW Apr 2022'!L6*'NSW Apr 2022'!AC6/100)*'NSW Apr 2022'!AR6,($C$5*F12/'NSW Apr 2022'!AR6*'NSW Apr 2022'!AC6/100)*'NSW Apr 2022'!AR6))</f>
        <v>111.53100000000001</v>
      </c>
      <c r="N12" s="136">
        <f>IF(AND('NSW Apr 2022'!L6&gt;0,'NSW Apr 2022'!M6&gt;0),IF($C$5*F12/'NSW Apr 2022'!AR6&lt;'NSW Apr 2022'!L6,0,IF(($C$5*F12/'NSW Apr 2022'!AR6-'NSW Apr 2022'!L6)&lt;=('NSW Apr 2022'!M6+'NSW Apr 2022'!L6),((($C$5*F12/'NSW Apr 2022'!AR6-'NSW Apr 2022'!L6)*'NSW Apr 2022'!AD6/100))*'NSW Apr 2022'!AR6,((('NSW Apr 2022'!M6)*'NSW Apr 2022'!AD6/100)*'NSW Apr 2022'!AR6))),0)</f>
        <v>87.388909090909095</v>
      </c>
      <c r="O12" s="136">
        <f>IF(AND('NSW Apr 2022'!M6&gt;0,'NSW Apr 2022'!N6&gt;0),IF($C$5*F12/'NSW Apr 2022'!AR6&lt;('NSW Apr 2022'!L6+'NSW Apr 2022'!M6),0,IF(($C$5*F12/'NSW Apr 2022'!AR6-'NSW Apr 2022'!L6+'NSW Apr 2022'!M6)&lt;=('NSW Apr 2022'!L6+'NSW Apr 2022'!M6+'NSW Apr 2022'!N6),((($C$5*F12/'NSW Apr 2022'!AR6-('NSW Apr 2022'!L6+'NSW Apr 2022'!M6))*'NSW Apr 2022'!AE6/100))*'NSW Apr 2022'!AR6,('NSW Apr 2022'!N6*'NSW Apr 2022'!AE6/100)*'NSW Apr 2022'!AR6)),0)</f>
        <v>193.67999999999995</v>
      </c>
      <c r="P12" s="136">
        <f>IF(AND('NSW Apr 2022'!N6&gt;0,'NSW Apr 2022'!O6&gt;0),IF($C$5*F12/'NSW Apr 2022'!AR6&lt;('NSW Apr 2022'!L6+'NSW Apr 2022'!M6+'NSW Apr 2022'!N6),0,IF(($C$5*F12/'NSW Apr 2022'!AR6-'NSW Apr 2022'!L6+'NSW Apr 2022'!M6+'NSW Apr 2022'!N6)&lt;=('NSW Apr 2022'!L6+'NSW Apr 2022'!M6+'NSW Apr 2022'!N6+'NSW Apr 2022'!O6),(($C$5*F12/'NSW Apr 2022'!AR6-('NSW Apr 2022'!L6+'NSW Apr 2022'!M6+'NSW Apr 2022'!N6))*'NSW Apr 2022'!AF6/100)*'NSW Apr 2022'!AR6,('NSW Apr 2022'!O6*'NSW Apr 2022'!AF6/100)*'NSW Apr 2022'!AR6)),0)</f>
        <v>668.36818181818194</v>
      </c>
      <c r="Q12" s="136">
        <f>IF(AND('NSW Apr 2022'!P6&gt;0,'NSW Apr 2022'!P6&gt;0),IF($C$5*F12/'NSW Apr 2022'!AR6&lt;('NSW Apr 2022'!L6+'NSW Apr 2022'!M6+'NSW Apr 2022'!N6+'NSW Apr 2022'!O6),0,IF(($C$5*F12/'NSW Apr 2022'!AR6-'NSW Apr 2022'!L6+'NSW Apr 2022'!M6+'NSW Apr 2022'!N6+'NSW Apr 2022'!O6)&lt;=('NSW Apr 2022'!L6+'NSW Apr 2022'!M6+'NSW Apr 2022'!N6+'NSW Apr 2022'!O6+'NSW Apr 2022'!P6),(($C$5*F12/'NSW Apr 2022'!AR6-('NSW Apr 2022'!L6+'NSW Apr 2022'!M6+'NSW Apr 2022'!N6+'NSW Apr 2022'!O6))*'NSW Apr 2022'!AG6/100)*'NSW Apr 2022'!AR6,('NSW Apr 2022'!P6*'NSW Apr 2022'!AG6/100)*'NSW Apr 2022'!AR6)),0)</f>
        <v>0</v>
      </c>
      <c r="R12" s="136">
        <f>IF(AND('NSW Apr 2022'!P6&gt;0,'NSW Apr 2022'!O6&gt;0),IF(($C$5*F12/'NSW Apr 2022'!AR6&lt;SUM('NSW Apr 2022'!L6:P6)),(0),($C$5*F12/'NSW Apr 2022'!AR6-SUM('NSW Apr 2022'!L6:P6))*'NSW Apr 2022'!AB6/100)* 'NSW Apr 2022'!AR6,IF(AND('NSW Apr 2022'!O6&gt;0,'NSW Apr 2022'!P6=""),IF(($C$5*F12/'NSW Apr 2022'!AR6&lt; SUM('NSW Apr 2022'!L6:O6)),(0),($C$5*F12/'NSW Apr 2022'!AR6-SUM('NSW Apr 2022'!L6:O6))*'NSW Apr 2022'!AG6/100)* 'NSW Apr 2022'!AR6,IF(AND('NSW Apr 2022'!N6&gt;0,'NSW Apr 2022'!O6=""),IF(($C$5*F12/'NSW Apr 2022'!AR6&lt; SUM('NSW Apr 2022'!L6:N6)),(0),($C$5*F12/'NSW Apr 2022'!AR6-SUM('NSW Apr 2022'!L6:N6))*'NSW Apr 2022'!AF6/100)* 'NSW Apr 2022'!AR6,IF(AND('NSW Apr 2022'!M6&gt;0,'NSW Apr 2022'!N6=""),IF(($C$5*F12/'NSW Apr 2022'!AR6&lt;'NSW Apr 2022'!M6+'NSW Apr 2022'!L6),(0),(($C$5*F12/'NSW Apr 2022'!AR6-('NSW Apr 2022'!M6+'NSW Apr 2022'!L6))*'NSW Apr 2022'!AE6/100))*'NSW Apr 2022'!AR6,IF(AND('NSW Apr 2022'!L6&gt;0,'NSW Apr 2022'!M6=""&gt;0),IF(($C$5*F12/'NSW Apr 2022'!AR6&lt;'NSW Apr 2022'!L6),(0),($C$5*F12/'NSW Apr 2022'!AR6-'NSW Apr 2022'!L6)*'NSW Apr 2022'!AD6/100)*'NSW Apr 2022'!AR6,0)))))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Apr 2022'!AT6</f>
        <v>0</v>
      </c>
      <c r="W12" s="83">
        <f>'NSW Apr 2022'!AU6</f>
        <v>0</v>
      </c>
      <c r="X12" s="83">
        <f>'NSW Apr 2022'!AV6</f>
        <v>0</v>
      </c>
      <c r="Y12" s="83">
        <f>'NSW Apr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32">
        <f t="shared" si="2"/>
        <v>2574.9933000000001</v>
      </c>
      <c r="AE12" s="132">
        <f t="shared" si="2"/>
        <v>2574.9933000000001</v>
      </c>
      <c r="AF12" s="208">
        <f>'NSW Apr 2022'!BJ6</f>
        <v>0</v>
      </c>
      <c r="AG12" s="124">
        <f>'NSW Apr 2022'!BH6</f>
        <v>0</v>
      </c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17"/>
      <c r="B13" s="130" t="str">
        <f>'NSW Apr 2022'!F7</f>
        <v>Simply Energy</v>
      </c>
      <c r="C13" s="83" t="str">
        <f>'NSW Apr 2022'!G7</f>
        <v xml:space="preserve">Business Saver </v>
      </c>
      <c r="D13" s="136">
        <f>365*'NSW Apr 2022'!H7/100</f>
        <v>229.78409090909088</v>
      </c>
      <c r="E13" s="264">
        <f>IF('NSW Apr 2022'!AQ7=3,0.5,IF('NSW Apr 2022'!AQ7=2,0.33,0))</f>
        <v>0.5</v>
      </c>
      <c r="F13" s="264">
        <f t="shared" si="3"/>
        <v>0.5</v>
      </c>
      <c r="G13" s="136">
        <f>IF('NSW Apr 2022'!K7="",($C$5*E13/'NSW Apr 2022'!AQ7*'NSW Apr 2022'!W7/100)*'NSW Apr 2022'!AQ7,IF($C$5*E13/'NSW Apr 2022'!AQ7&gt;='NSW Apr 2022'!L7,('NSW Apr 2022'!L7*'NSW Apr 2022'!W7/100)*'NSW Apr 2022'!AQ7,($C$5*E13/'NSW Apr 2022'!AQ7*'NSW Apr 2022'!W7/100)*'NSW Apr 2022'!AQ7))</f>
        <v>121.70099999999998</v>
      </c>
      <c r="H13" s="136">
        <f>IF(AND('NSW Apr 2022'!L7&gt;0,'NSW Apr 2022'!M7&gt;0),IF($C$5*E13/'NSW Apr 2022'!AQ7&lt;'NSW Apr 2022'!L7,0,IF(($C$5*E13/'NSW Apr 2022'!AQ7-'NSW Apr 2022'!L7)&lt;=('NSW Apr 2022'!M7+'NSW Apr 2022'!L7),((($C$5*E13/'NSW Apr 2022'!AQ7-'NSW Apr 2022'!L7)*'NSW Apr 2022'!X7/100))*'NSW Apr 2022'!AQ7,((('NSW Apr 2022'!M7)*'NSW Apr 2022'!X7/100)*'NSW Apr 2022'!AQ7))),0)</f>
        <v>74.380636363636356</v>
      </c>
      <c r="I13" s="136">
        <f>IF(AND('NSW Apr 2022'!M7&gt;0,'NSW Apr 2022'!N7&gt;0),IF($C$5*E13/'NSW Apr 2022'!AQ7&lt;('NSW Apr 2022'!L7+'NSW Apr 2022'!M7),0,IF(($C$5*E13/'NSW Apr 2022'!AQ7-'NSW Apr 2022'!L7+'NSW Apr 2022'!M7)&lt;=('NSW Apr 2022'!L7+'NSW Apr 2022'!M7+'NSW Apr 2022'!N7),((($C$5*E13/'NSW Apr 2022'!AQ7-('NSW Apr 2022'!L7+'NSW Apr 2022'!M7))*'NSW Apr 2022'!Y7/100))*'NSW Apr 2022'!AQ7,('NSW Apr 2022'!N7*'NSW Apr 2022'!Y7/100)* 'NSW Apr 2022'!AQ7)),0)</f>
        <v>175.92599999999999</v>
      </c>
      <c r="J13" s="136">
        <f>IF(AND('NSW Apr 2022'!N7&gt;0,'NSW Apr 2022'!O7&gt;0),IF($C$5*E13/'NSW Apr 2022'!AQ7&lt;('NSW Apr 2022'!L7+'NSW Apr 2022'!M7+'NSW Apr 2022'!N7),0,IF(($C$5*E13/'NSW Apr 2022'!AQ7-'NSW Apr 2022'!L7+'NSW Apr 2022'!M7+'NSW Apr 2022'!N7)&lt;=('NSW Apr 2022'!L7+'NSW Apr 2022'!M7+'NSW Apr 2022'!N7+'NSW Apr 2022'!O7),(($C$5*E13/'NSW Apr 2022'!AQ7-('NSW Apr 2022'!L7+'NSW Apr 2022'!M7+'NSW Apr 2022'!N7))*'NSW Apr 2022'!Z7/100)*'NSW Apr 2022'!AQ7,('NSW Apr 2022'!O7*'NSW Apr 2022'!Z7/100)*'NSW Apr 2022'!AQ7)),0)</f>
        <v>665.30227272727268</v>
      </c>
      <c r="K13" s="136">
        <f>IF(AND('NSW Apr 2022'!O7&gt;0,'NSW Apr 2022'!P7&gt;0),IF($C$5*E13/'NSW Apr 2022'!AQ7&lt;('NSW Apr 2022'!L7+'NSW Apr 2022'!M7+'NSW Apr 2022'!N7+'NSW Apr 2022'!O7),0,IF(($C$5*E13/'NSW Apr 2022'!AQ7-'NSW Apr 2022'!L7+'NSW Apr 2022'!M7+'NSW Apr 2022'!N7+'NSW Apr 2022'!O7)&lt;=('NSW Apr 2022'!L7+'NSW Apr 2022'!M7+'NSW Apr 2022'!N7+'NSW Apr 2022'!O7+'NSW Apr 2022'!P7),(($C$5*E13/'NSW Apr 2022'!AQ7-('NSW Apr 2022'!L7+'NSW Apr 2022'!M7+'NSW Apr 2022'!N7+'NSW Apr 2022'!O7))*'NSW Apr 2022'!AA7/100)*'NSW Apr 2022'!AQ7,('NSW Apr 2022'!P7*'NSW Apr 2022'!AA7/100)*'NSW Apr 2022'!AQ7)),0)</f>
        <v>0</v>
      </c>
      <c r="L13" s="136">
        <f>IF(AND('NSW Apr 2022'!P7&gt;0,'NSW Apr 2022'!O7&gt;0),IF(($C$5*E13/'NSW Apr 2022'!AQ7&lt;SUM('NSW Apr 2022'!L7:P7)),(0),($C$5*E13/'NSW Apr 2022'!AQ7-SUM('NSW Apr 2022'!L7:P7))*'NSW Apr 2022'!AB7/100)* 'NSW Apr 2022'!AQ7,IF(AND('NSW Apr 2022'!O7&gt;0,'NSW Apr 2022'!P7=""),IF(($C$5*E13/'NSW Apr 2022'!AQ7&lt; SUM('NSW Apr 2022'!L7:O7)),(0),($C$5*E13/'NSW Apr 2022'!AQ7-SUM('NSW Apr 2022'!L7:O7))*'NSW Apr 2022'!AA7/100)* 'NSW Apr 2022'!AQ7,IF(AND('NSW Apr 2022'!N7&gt;0,'NSW Apr 2022'!O7=""),IF(($C$5*E13/'NSW Apr 2022'!AQ7&lt; SUM('NSW Apr 2022'!L7:N7)),(0),($C$5*E13/'NSW Apr 2022'!AQ7-SUM('NSW Apr 2022'!L7:N7))*'NSW Apr 2022'!Z7/100)* 'NSW Apr 2022'!AQ7,IF(AND('NSW Apr 2022'!M7&gt;0,'NSW Apr 2022'!N7=""),IF(($C$5*E13/'NSW Apr 2022'!AQ7&lt;'NSW Apr 2022'!M7+'NSW Apr 2022'!L7),(0),(($C$5*E13/'NSW Apr 2022'!AQ7-('NSW Apr 2022'!M7+'NSW Apr 2022'!L7))*'NSW Apr 2022'!Y7/100))*'NSW Apr 2022'!AQ7,IF(AND('NSW Apr 2022'!L7&gt;0,'NSW Apr 2022'!M7=""&gt;0),IF(($C$5*E13/'NSW Apr 2022'!AQ7&lt;'NSW Apr 2022'!L7),(0),($C$5*E13/'NSW Apr 2022'!AQ7-'NSW Apr 2022'!L7)*'NSW Apr 2022'!X7/100)*'NSW Apr 2022'!AQ7,0)))))</f>
        <v>0</v>
      </c>
      <c r="M13" s="136">
        <f>IF('NSW Apr 2022'!K7="",($C$5*F13/'NSW Apr 2022'!AR7*'NSW Apr 2022'!AC7/100)*'NSW Apr 2022'!AR7,IF($C$5*F13/'NSW Apr 2022'!AR7&gt;='NSW Apr 2022'!L7,('NSW Apr 2022'!L7*'NSW Apr 2022'!AC7/100)*'NSW Apr 2022'!AR7,($C$5*F13/'NSW Apr 2022'!AR7*'NSW Apr 2022'!AC7/100)*'NSW Apr 2022'!AR7))</f>
        <v>121.70099999999998</v>
      </c>
      <c r="N13" s="136">
        <f>IF(AND('NSW Apr 2022'!L7&gt;0,'NSW Apr 2022'!M7&gt;0),IF($C$5*F13/'NSW Apr 2022'!AR7&lt;'NSW Apr 2022'!L7,0,IF(($C$5*F13/'NSW Apr 2022'!AR7-'NSW Apr 2022'!L7)&lt;=('NSW Apr 2022'!M7+'NSW Apr 2022'!L7),((($C$5*F13/'NSW Apr 2022'!AR7-'NSW Apr 2022'!L7)*'NSW Apr 2022'!AD7/100))*'NSW Apr 2022'!AR7,((('NSW Apr 2022'!M7)*'NSW Apr 2022'!AD7/100)*'NSW Apr 2022'!AR7))),0)</f>
        <v>74.380636363636356</v>
      </c>
      <c r="O13" s="136">
        <f>IF(AND('NSW Apr 2022'!M7&gt;0,'NSW Apr 2022'!N7&gt;0),IF($C$5*F13/'NSW Apr 2022'!AR7&lt;('NSW Apr 2022'!L7+'NSW Apr 2022'!M7),0,IF(($C$5*F13/'NSW Apr 2022'!AR7-'NSW Apr 2022'!L7+'NSW Apr 2022'!M7)&lt;=('NSW Apr 2022'!L7+'NSW Apr 2022'!M7+'NSW Apr 2022'!N7),((($C$5*F13/'NSW Apr 2022'!AR7-('NSW Apr 2022'!L7+'NSW Apr 2022'!M7))*'NSW Apr 2022'!AE7/100))*'NSW Apr 2022'!AR7,('NSW Apr 2022'!N7*'NSW Apr 2022'!AE7/100)*'NSW Apr 2022'!AR7)),0)</f>
        <v>175.92599999999999</v>
      </c>
      <c r="P13" s="136">
        <f>IF(AND('NSW Apr 2022'!N7&gt;0,'NSW Apr 2022'!O7&gt;0),IF($C$5*F13/'NSW Apr 2022'!AR7&lt;('NSW Apr 2022'!L7+'NSW Apr 2022'!M7+'NSW Apr 2022'!N7),0,IF(($C$5*F13/'NSW Apr 2022'!AR7-'NSW Apr 2022'!L7+'NSW Apr 2022'!M7+'NSW Apr 2022'!N7)&lt;=('NSW Apr 2022'!L7+'NSW Apr 2022'!M7+'NSW Apr 2022'!N7+'NSW Apr 2022'!O7),(($C$5*F13/'NSW Apr 2022'!AR7-('NSW Apr 2022'!L7+'NSW Apr 2022'!M7+'NSW Apr 2022'!N7))*'NSW Apr 2022'!AF7/100)*'NSW Apr 2022'!AR7,('NSW Apr 2022'!O7*'NSW Apr 2022'!AF7/100)*'NSW Apr 2022'!AR7)),0)</f>
        <v>665.30227272727268</v>
      </c>
      <c r="Q13" s="136">
        <f>IF(AND('NSW Apr 2022'!P7&gt;0,'NSW Apr 2022'!P7&gt;0),IF($C$5*F13/'NSW Apr 2022'!AR7&lt;('NSW Apr 2022'!L7+'NSW Apr 2022'!M7+'NSW Apr 2022'!N7+'NSW Apr 2022'!O7),0,IF(($C$5*F13/'NSW Apr 2022'!AR7-'NSW Apr 2022'!L7+'NSW Apr 2022'!M7+'NSW Apr 2022'!N7+'NSW Apr 2022'!O7)&lt;=('NSW Apr 2022'!L7+'NSW Apr 2022'!M7+'NSW Apr 2022'!N7+'NSW Apr 2022'!O7+'NSW Apr 2022'!P7),(($C$5*F13/'NSW Apr 2022'!AR7-('NSW Apr 2022'!L7+'NSW Apr 2022'!M7+'NSW Apr 2022'!N7+'NSW Apr 2022'!O7))*'NSW Apr 2022'!AG7/100)*'NSW Apr 2022'!AR7,('NSW Apr 2022'!P7*'NSW Apr 2022'!AG7/100)*'NSW Apr 2022'!AR7)),0)</f>
        <v>0</v>
      </c>
      <c r="R13" s="136">
        <f>IF(AND('NSW Apr 2022'!P7&gt;0,'NSW Apr 2022'!O7&gt;0),IF(($C$5*F13/'NSW Apr 2022'!AR7&lt;SUM('NSW Apr 2022'!L7:P7)),(0),($C$5*F13/'NSW Apr 2022'!AR7-SUM('NSW Apr 2022'!L7:P7))*'NSW Apr 2022'!AB7/100)* 'NSW Apr 2022'!AR7,IF(AND('NSW Apr 2022'!O7&gt;0,'NSW Apr 2022'!P7=""),IF(($C$5*F13/'NSW Apr 2022'!AR7&lt; SUM('NSW Apr 2022'!L7:O7)),(0),($C$5*F13/'NSW Apr 2022'!AR7-SUM('NSW Apr 2022'!L7:O7))*'NSW Apr 2022'!AG7/100)* 'NSW Apr 2022'!AR7,IF(AND('NSW Apr 2022'!N7&gt;0,'NSW Apr 2022'!O7=""),IF(($C$5*F13/'NSW Apr 2022'!AR7&lt; SUM('NSW Apr 2022'!L7:N7)),(0),($C$5*F13/'NSW Apr 2022'!AR7-SUM('NSW Apr 2022'!L7:N7))*'NSW Apr 2022'!AF7/100)* 'NSW Apr 2022'!AR7,IF(AND('NSW Apr 2022'!M7&gt;0,'NSW Apr 2022'!N7=""),IF(($C$5*F13/'NSW Apr 2022'!AR7&lt;'NSW Apr 2022'!M7+'NSW Apr 2022'!L7),(0),(($C$5*F13/'NSW Apr 2022'!AR7-('NSW Apr 2022'!M7+'NSW Apr 2022'!L7))*'NSW Apr 2022'!AE7/100))*'NSW Apr 2022'!AR7,IF(AND('NSW Apr 2022'!L7&gt;0,'NSW Apr 2022'!M7=""&gt;0),IF(($C$5*F13/'NSW Apr 2022'!AR7&lt;'NSW Apr 2022'!L7),(0),($C$5*F13/'NSW Apr 2022'!AR7-'NSW Apr 2022'!L7)*'NSW Apr 2022'!AD7/100)*'NSW Apr 2022'!AR7,0)))))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Apr 2022'!AT7</f>
        <v>21</v>
      </c>
      <c r="W13" s="83">
        <f>'NSW Apr 2022'!AU7</f>
        <v>0</v>
      </c>
      <c r="X13" s="83">
        <f>'NSW Apr 2022'!AV7</f>
        <v>0</v>
      </c>
      <c r="Y13" s="83">
        <f>'NSW Apr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43">
        <f t="shared" si="1"/>
        <v>1820.4790881818183</v>
      </c>
      <c r="AD13" s="132">
        <f t="shared" si="2"/>
        <v>2002.5269970000002</v>
      </c>
      <c r="AE13" s="132">
        <f t="shared" si="2"/>
        <v>2002.5269970000002</v>
      </c>
      <c r="AF13" s="208">
        <f>'NSW Apr 2022'!BJ7</f>
        <v>0</v>
      </c>
      <c r="AG13" s="124">
        <f>'NSW Apr 2022'!BH7</f>
        <v>0</v>
      </c>
      <c r="AH13" s="364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17"/>
      <c r="B14" s="130" t="str">
        <f>'NSW Apr 2022'!F8</f>
        <v>Alinta Energy</v>
      </c>
      <c r="C14" s="83" t="str">
        <f>'NSW Apr 2022'!G8</f>
        <v>BusinessDeal</v>
      </c>
      <c r="D14" s="136">
        <f>365*'NSW Apr 2022'!H8/100</f>
        <v>200.74999999999997</v>
      </c>
      <c r="E14" s="264">
        <f>IF('NSW Apr 2022'!AQ8=3,0.5,IF('NSW Apr 2022'!AQ8=2,0.33,0))</f>
        <v>0.5</v>
      </c>
      <c r="F14" s="264">
        <f t="shared" si="3"/>
        <v>0.5</v>
      </c>
      <c r="G14" s="136">
        <f>IF('NSW Apr 2022'!K8="",($C$5*E14/'NSW Apr 2022'!AQ8*'NSW Apr 2022'!W8/100)*'NSW Apr 2022'!AQ8,IF($C$5*E14/'NSW Apr 2022'!AQ8&gt;='NSW Apr 2022'!L8,('NSW Apr 2022'!L8*'NSW Apr 2022'!W8/100)*'NSW Apr 2022'!AQ8,($C$5*E14/'NSW Apr 2022'!AQ8*'NSW Apr 2022'!W8/100)*'NSW Apr 2022'!AQ8))</f>
        <v>86.783999999999992</v>
      </c>
      <c r="H14" s="136">
        <f>IF(AND('NSW Apr 2022'!L8&gt;0,'NSW Apr 2022'!M8&gt;0),IF($C$5*E14/'NSW Apr 2022'!AQ8&lt;'NSW Apr 2022'!L8,0,IF(($C$5*E14/'NSW Apr 2022'!AQ8-'NSW Apr 2022'!L8)&lt;=('NSW Apr 2022'!M8+'NSW Apr 2022'!L8),((($C$5*E14/'NSW Apr 2022'!AQ8-'NSW Apr 2022'!L8)*'NSW Apr 2022'!X8/100))*'NSW Apr 2022'!AQ8,((('NSW Apr 2022'!M8)*'NSW Apr 2022'!X8/100)*'NSW Apr 2022'!AQ8))),0)</f>
        <v>66.709090909090904</v>
      </c>
      <c r="I14" s="136">
        <f>IF(AND('NSW Apr 2022'!M8&gt;0,'NSW Apr 2022'!N8&gt;0),IF($C$5*E14/'NSW Apr 2022'!AQ8&lt;('NSW Apr 2022'!L8+'NSW Apr 2022'!M8),0,IF(($C$5*E14/'NSW Apr 2022'!AQ8-'NSW Apr 2022'!L8+'NSW Apr 2022'!M8)&lt;=('NSW Apr 2022'!L8+'NSW Apr 2022'!M8+'NSW Apr 2022'!N8),((($C$5*E14/'NSW Apr 2022'!AQ8-('NSW Apr 2022'!L8+'NSW Apr 2022'!M8))*'NSW Apr 2022'!Y8/100))*'NSW Apr 2022'!AQ8,('NSW Apr 2022'!N8*'NSW Apr 2022'!Y8/100)* 'NSW Apr 2022'!AQ8)),0)</f>
        <v>158.172</v>
      </c>
      <c r="J14" s="136">
        <f>IF(AND('NSW Apr 2022'!N8&gt;0,'NSW Apr 2022'!O8&gt;0),IF($C$5*E14/'NSW Apr 2022'!AQ8&lt;('NSW Apr 2022'!L8+'NSW Apr 2022'!M8+'NSW Apr 2022'!N8),0,IF(($C$5*E14/'NSW Apr 2022'!AQ8-'NSW Apr 2022'!L8+'NSW Apr 2022'!M8+'NSW Apr 2022'!N8)&lt;=('NSW Apr 2022'!L8+'NSW Apr 2022'!M8+'NSW Apr 2022'!N8+'NSW Apr 2022'!O8),(($C$5*E14/'NSW Apr 2022'!AQ8-('NSW Apr 2022'!L8+'NSW Apr 2022'!M8+'NSW Apr 2022'!N8))*'NSW Apr 2022'!Z8/100)*'NSW Apr 2022'!AQ8,('NSW Apr 2022'!O8*'NSW Apr 2022'!Z8/100)*'NSW Apr 2022'!AQ8)),0)</f>
        <v>597.85227272727275</v>
      </c>
      <c r="K14" s="136">
        <f>IF(AND('NSW Apr 2022'!O8&gt;0,'NSW Apr 2022'!P8&gt;0),IF($C$5*E14/'NSW Apr 2022'!AQ8&lt;('NSW Apr 2022'!L8+'NSW Apr 2022'!M8+'NSW Apr 2022'!N8+'NSW Apr 2022'!O8),0,IF(($C$5*E14/'NSW Apr 2022'!AQ8-'NSW Apr 2022'!L8+'NSW Apr 2022'!M8+'NSW Apr 2022'!N8+'NSW Apr 2022'!O8)&lt;=('NSW Apr 2022'!L8+'NSW Apr 2022'!M8+'NSW Apr 2022'!N8+'NSW Apr 2022'!O8+'NSW Apr 2022'!P8),(($C$5*E14/'NSW Apr 2022'!AQ8-('NSW Apr 2022'!L8+'NSW Apr 2022'!M8+'NSW Apr 2022'!N8+'NSW Apr 2022'!O8))*'NSW Apr 2022'!AA8/100)*'NSW Apr 2022'!AQ8,('NSW Apr 2022'!P8*'NSW Apr 2022'!AA8/100)*'NSW Apr 2022'!AQ8)),0)</f>
        <v>0</v>
      </c>
      <c r="L14" s="136">
        <f>IF(AND('NSW Apr 2022'!P8&gt;0,'NSW Apr 2022'!O8&gt;0),IF(($C$5*E14/'NSW Apr 2022'!AQ8&lt;SUM('NSW Apr 2022'!L8:P8)),(0),($C$5*E14/'NSW Apr 2022'!AQ8-SUM('NSW Apr 2022'!L8:P8))*'NSW Apr 2022'!AB8/100)* 'NSW Apr 2022'!AQ8,IF(AND('NSW Apr 2022'!O8&gt;0,'NSW Apr 2022'!P8=""),IF(($C$5*E14/'NSW Apr 2022'!AQ8&lt; SUM('NSW Apr 2022'!L8:O8)),(0),($C$5*E14/'NSW Apr 2022'!AQ8-SUM('NSW Apr 2022'!L8:O8))*'NSW Apr 2022'!AA8/100)* 'NSW Apr 2022'!AQ8,IF(AND('NSW Apr 2022'!N8&gt;0,'NSW Apr 2022'!O8=""),IF(($C$5*E14/'NSW Apr 2022'!AQ8&lt; SUM('NSW Apr 2022'!L8:N8)),(0),($C$5*E14/'NSW Apr 2022'!AQ8-SUM('NSW Apr 2022'!L8:N8))*'NSW Apr 2022'!Z8/100)* 'NSW Apr 2022'!AQ8,IF(AND('NSW Apr 2022'!M8&gt;0,'NSW Apr 2022'!N8=""),IF(($C$5*E14/'NSW Apr 2022'!AQ8&lt;'NSW Apr 2022'!M8+'NSW Apr 2022'!L8),(0),(($C$5*E14/'NSW Apr 2022'!AQ8-('NSW Apr 2022'!M8+'NSW Apr 2022'!L8))*'NSW Apr 2022'!Y8/100))*'NSW Apr 2022'!AQ8,IF(AND('NSW Apr 2022'!L8&gt;0,'NSW Apr 2022'!M8=""&gt;0),IF(($C$5*E14/'NSW Apr 2022'!AQ8&lt;'NSW Apr 2022'!L8),(0),($C$5*E14/'NSW Apr 2022'!AQ8-'NSW Apr 2022'!L8)*'NSW Apr 2022'!X8/100)*'NSW Apr 2022'!AQ8,0)))))</f>
        <v>0</v>
      </c>
      <c r="M14" s="136">
        <f>IF('NSW Apr 2022'!K8="",($C$5*F14/'NSW Apr 2022'!AR8*'NSW Apr 2022'!AC8/100)*'NSW Apr 2022'!AR8,IF($C$5*F14/'NSW Apr 2022'!AR8&gt;='NSW Apr 2022'!L8,('NSW Apr 2022'!L8*'NSW Apr 2022'!AC8/100)*'NSW Apr 2022'!AR8,($C$5*F14/'NSW Apr 2022'!AR8*'NSW Apr 2022'!AC8/100)*'NSW Apr 2022'!AR8))</f>
        <v>86.783999999999992</v>
      </c>
      <c r="N14" s="136">
        <f>IF(AND('NSW Apr 2022'!L8&gt;0,'NSW Apr 2022'!M8&gt;0),IF($C$5*F14/'NSW Apr 2022'!AR8&lt;'NSW Apr 2022'!L8,0,IF(($C$5*F14/'NSW Apr 2022'!AR8-'NSW Apr 2022'!L8)&lt;=('NSW Apr 2022'!M8+'NSW Apr 2022'!L8),((($C$5*F14/'NSW Apr 2022'!AR8-'NSW Apr 2022'!L8)*'NSW Apr 2022'!AD8/100))*'NSW Apr 2022'!AR8,((('NSW Apr 2022'!M8)*'NSW Apr 2022'!AD8/100)*'NSW Apr 2022'!AR8))),0)</f>
        <v>66.709090909090904</v>
      </c>
      <c r="O14" s="136">
        <f>IF(AND('NSW Apr 2022'!M8&gt;0,'NSW Apr 2022'!N8&gt;0),IF($C$5*F14/'NSW Apr 2022'!AR8&lt;('NSW Apr 2022'!L8+'NSW Apr 2022'!M8),0,IF(($C$5*F14/'NSW Apr 2022'!AR8-'NSW Apr 2022'!L8+'NSW Apr 2022'!M8)&lt;=('NSW Apr 2022'!L8+'NSW Apr 2022'!M8+'NSW Apr 2022'!N8),((($C$5*F14/'NSW Apr 2022'!AR8-('NSW Apr 2022'!L8+'NSW Apr 2022'!M8))*'NSW Apr 2022'!AE8/100))*'NSW Apr 2022'!AR8,('NSW Apr 2022'!N8*'NSW Apr 2022'!AE8/100)*'NSW Apr 2022'!AR8)),0)</f>
        <v>158.172</v>
      </c>
      <c r="P14" s="136">
        <f>IF(AND('NSW Apr 2022'!N8&gt;0,'NSW Apr 2022'!O8&gt;0),IF($C$5*F14/'NSW Apr 2022'!AR8&lt;('NSW Apr 2022'!L8+'NSW Apr 2022'!M8+'NSW Apr 2022'!N8),0,IF(($C$5*F14/'NSW Apr 2022'!AR8-'NSW Apr 2022'!L8+'NSW Apr 2022'!M8+'NSW Apr 2022'!N8)&lt;=('NSW Apr 2022'!L8+'NSW Apr 2022'!M8+'NSW Apr 2022'!N8+'NSW Apr 2022'!O8),(($C$5*F14/'NSW Apr 2022'!AR8-('NSW Apr 2022'!L8+'NSW Apr 2022'!M8+'NSW Apr 2022'!N8))*'NSW Apr 2022'!AF8/100)*'NSW Apr 2022'!AR8,('NSW Apr 2022'!O8*'NSW Apr 2022'!AF8/100)*'NSW Apr 2022'!AR8)),0)</f>
        <v>597.85227272727275</v>
      </c>
      <c r="Q14" s="136">
        <f>IF(AND('NSW Apr 2022'!P8&gt;0,'NSW Apr 2022'!P8&gt;0),IF($C$5*F14/'NSW Apr 2022'!AR8&lt;('NSW Apr 2022'!L8+'NSW Apr 2022'!M8+'NSW Apr 2022'!N8+'NSW Apr 2022'!O8),0,IF(($C$5*F14/'NSW Apr 2022'!AR8-'NSW Apr 2022'!L8+'NSW Apr 2022'!M8+'NSW Apr 2022'!N8+'NSW Apr 2022'!O8)&lt;=('NSW Apr 2022'!L8+'NSW Apr 2022'!M8+'NSW Apr 2022'!N8+'NSW Apr 2022'!O8+'NSW Apr 2022'!P8),(($C$5*F14/'NSW Apr 2022'!AR8-('NSW Apr 2022'!L8+'NSW Apr 2022'!M8+'NSW Apr 2022'!N8+'NSW Apr 2022'!O8))*'NSW Apr 2022'!AG8/100)*'NSW Apr 2022'!AR8,('NSW Apr 2022'!P8*'NSW Apr 2022'!AG8/100)*'NSW Apr 2022'!AR8)),0)</f>
        <v>0</v>
      </c>
      <c r="R14" s="136">
        <f>IF(AND('NSW Apr 2022'!P8&gt;0,'NSW Apr 2022'!O8&gt;0),IF(($C$5*F14/'NSW Apr 2022'!AR8&lt;SUM('NSW Apr 2022'!L8:P8)),(0),($C$5*F14/'NSW Apr 2022'!AR8-SUM('NSW Apr 2022'!L8:P8))*'NSW Apr 2022'!AB8/100)* 'NSW Apr 2022'!AR8,IF(AND('NSW Apr 2022'!O8&gt;0,'NSW Apr 2022'!P8=""),IF(($C$5*F14/'NSW Apr 2022'!AR8&lt; SUM('NSW Apr 2022'!L8:O8)),(0),($C$5*F14/'NSW Apr 2022'!AR8-SUM('NSW Apr 2022'!L8:O8))*'NSW Apr 2022'!AG8/100)* 'NSW Apr 2022'!AR8,IF(AND('NSW Apr 2022'!N8&gt;0,'NSW Apr 2022'!O8=""),IF(($C$5*F14/'NSW Apr 2022'!AR8&lt; SUM('NSW Apr 2022'!L8:N8)),(0),($C$5*F14/'NSW Apr 2022'!AR8-SUM('NSW Apr 2022'!L8:N8))*'NSW Apr 2022'!AF8/100)* 'NSW Apr 2022'!AR8,IF(AND('NSW Apr 2022'!M8&gt;0,'NSW Apr 2022'!N8=""),IF(($C$5*F14/'NSW Apr 2022'!AR8&lt;'NSW Apr 2022'!M8+'NSW Apr 2022'!L8),(0),(($C$5*F14/'NSW Apr 2022'!AR8-('NSW Apr 2022'!M8+'NSW Apr 2022'!L8))*'NSW Apr 2022'!AE8/100))*'NSW Apr 2022'!AR8,IF(AND('NSW Apr 2022'!L8&gt;0,'NSW Apr 2022'!M8=""&gt;0),IF(($C$5*F14/'NSW Apr 2022'!AR8&lt;'NSW Apr 2022'!L8),(0),($C$5*F14/'NSW Apr 2022'!AR8-'NSW Apr 2022'!L8)*'NSW Apr 2022'!AD8/100)*'NSW Apr 2022'!AR8,0)))))</f>
        <v>0</v>
      </c>
      <c r="S14" s="234">
        <f t="shared" ref="S14" si="9"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Apr 2022'!AT8</f>
        <v>0</v>
      </c>
      <c r="W14" s="83">
        <f>'NSW Apr 2022'!AU8</f>
        <v>0</v>
      </c>
      <c r="X14" s="83">
        <f>'NSW Apr 2022'!AV8</f>
        <v>0</v>
      </c>
      <c r="Y14" s="83">
        <f>'NSW Apr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43">
        <f t="shared" si="1"/>
        <v>2019.7847272727272</v>
      </c>
      <c r="AD14" s="132">
        <f t="shared" si="2"/>
        <v>2221.7631999999999</v>
      </c>
      <c r="AE14" s="132">
        <f t="shared" si="2"/>
        <v>2221.7631999999999</v>
      </c>
      <c r="AF14" s="208">
        <f>'NSW Apr 2022'!BJ8</f>
        <v>0</v>
      </c>
      <c r="AG14" s="124">
        <f>'NSW Apr 2022'!BH8</f>
        <v>0</v>
      </c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18"/>
      <c r="B15" s="150" t="str">
        <f>'NSW Apr 2022'!F9</f>
        <v>Discover Energy</v>
      </c>
      <c r="C15" s="154" t="str">
        <f>'NSW Apr 2022'!G9</f>
        <v>Budget</v>
      </c>
      <c r="D15" s="155">
        <f>365*'NSW Apr 2022'!H9/100</f>
        <v>202.40909090909091</v>
      </c>
      <c r="E15" s="265">
        <f>IF('NSW Apr 2022'!AQ9=3,0.5,IF('NSW Apr 2022'!AQ9=2,0.33,0))</f>
        <v>0.5</v>
      </c>
      <c r="F15" s="265">
        <f t="shared" si="3"/>
        <v>0.5</v>
      </c>
      <c r="G15" s="155">
        <f>IF('NSW Apr 2022'!K9="",($C$5*E15/'NSW Apr 2022'!AQ9*'NSW Apr 2022'!W9/100)*'NSW Apr 2022'!AQ9,IF($C$5*E15/'NSW Apr 2022'!AQ9&gt;='NSW Apr 2022'!L9,('NSW Apr 2022'!L9*'NSW Apr 2022'!W9/100)*'NSW Apr 2022'!AQ9,($C$5*E15/'NSW Apr 2022'!AQ9*'NSW Apr 2022'!W9/100)*'NSW Apr 2022'!AQ9))</f>
        <v>137.97300000000001</v>
      </c>
      <c r="H15" s="155">
        <f>IF(AND('NSW Apr 2022'!L9&gt;0,'NSW Apr 2022'!M9&gt;0),IF($C$5*E15/'NSW Apr 2022'!AQ9&lt;'NSW Apr 2022'!L9,0,IF(($C$5*E15/'NSW Apr 2022'!AQ9-'NSW Apr 2022'!L9)&lt;=('NSW Apr 2022'!M9+'NSW Apr 2022'!L9),((($C$5*E15/'NSW Apr 2022'!AQ9-'NSW Apr 2022'!L9)*'NSW Apr 2022'!X9/100))*'NSW Apr 2022'!AQ9,((('NSW Apr 2022'!M9)*'NSW Apr 2022'!X9/100)*'NSW Apr 2022'!AQ9))),0)</f>
        <v>109.06936363636365</v>
      </c>
      <c r="I15" s="155">
        <f>IF(AND('NSW Apr 2022'!M9&gt;0,'NSW Apr 2022'!N9&gt;0),IF($C$5*E15/'NSW Apr 2022'!AQ9&lt;('NSW Apr 2022'!L9+'NSW Apr 2022'!M9),0,IF(($C$5*E15/'NSW Apr 2022'!AQ9-'NSW Apr 2022'!L9+'NSW Apr 2022'!M9)&lt;=('NSW Apr 2022'!L9+'NSW Apr 2022'!M9+'NSW Apr 2022'!N9),((($C$5*E15/'NSW Apr 2022'!AQ9-('NSW Apr 2022'!L9+'NSW Apr 2022'!M9))*'NSW Apr 2022'!Y9/100))*'NSW Apr 2022'!AQ9,('NSW Apr 2022'!N9*'NSW Apr 2022'!Y9/100)* 'NSW Apr 2022'!AQ9)),0)</f>
        <v>244.52099999999993</v>
      </c>
      <c r="J15" s="155">
        <f>IF(AND('NSW Apr 2022'!N9&gt;0,'NSW Apr 2022'!O9&gt;0),IF($C$5*E15/'NSW Apr 2022'!AQ9&lt;('NSW Apr 2022'!L9+'NSW Apr 2022'!M9+'NSW Apr 2022'!N9),0,IF(($C$5*E15/'NSW Apr 2022'!AQ9-'NSW Apr 2022'!L9+'NSW Apr 2022'!M9+'NSW Apr 2022'!N9)&lt;=('NSW Apr 2022'!L9+'NSW Apr 2022'!M9+'NSW Apr 2022'!N9+'NSW Apr 2022'!O9),(($C$5*E15/'NSW Apr 2022'!AQ9-('NSW Apr 2022'!L9+'NSW Apr 2022'!M9+'NSW Apr 2022'!N9))*'NSW Apr 2022'!Z9/100)*'NSW Apr 2022'!AQ9,('NSW Apr 2022'!O9*'NSW Apr 2022'!Z9/100)*'NSW Apr 2022'!AQ9)),0)</f>
        <v>928.97045454545446</v>
      </c>
      <c r="K15" s="155">
        <f>IF(AND('NSW Apr 2022'!O9&gt;0,'NSW Apr 2022'!P9&gt;0),IF($C$5*E15/'NSW Apr 2022'!AQ9&lt;('NSW Apr 2022'!L9+'NSW Apr 2022'!M9+'NSW Apr 2022'!N9+'NSW Apr 2022'!O9),0,IF(($C$5*E15/'NSW Apr 2022'!AQ9-'NSW Apr 2022'!L9+'NSW Apr 2022'!M9+'NSW Apr 2022'!N9+'NSW Apr 2022'!O9)&lt;=('NSW Apr 2022'!L9+'NSW Apr 2022'!M9+'NSW Apr 2022'!N9+'NSW Apr 2022'!O9+'NSW Apr 2022'!P9),(($C$5*E15/'NSW Apr 2022'!AQ9-('NSW Apr 2022'!L9+'NSW Apr 2022'!M9+'NSW Apr 2022'!N9+'NSW Apr 2022'!O9))*'NSW Apr 2022'!AA9/100)*'NSW Apr 2022'!AQ9,('NSW Apr 2022'!P9*'NSW Apr 2022'!AA9/100)*'NSW Apr 2022'!AQ9)),0)</f>
        <v>0</v>
      </c>
      <c r="L15" s="155">
        <f>IF(AND('NSW Apr 2022'!P9&gt;0,'NSW Apr 2022'!O9&gt;0),IF(($C$5*E15/'NSW Apr 2022'!AQ9&lt;SUM('NSW Apr 2022'!L9:P9)),(0),($C$5*E15/'NSW Apr 2022'!AQ9-SUM('NSW Apr 2022'!L9:P9))*'NSW Apr 2022'!AB9/100)* 'NSW Apr 2022'!AQ9,IF(AND('NSW Apr 2022'!O9&gt;0,'NSW Apr 2022'!P9=""),IF(($C$5*E15/'NSW Apr 2022'!AQ9&lt; SUM('NSW Apr 2022'!L9:O9)),(0),($C$5*E15/'NSW Apr 2022'!AQ9-SUM('NSW Apr 2022'!L9:O9))*'NSW Apr 2022'!AA9/100)* 'NSW Apr 2022'!AQ9,IF(AND('NSW Apr 2022'!N9&gt;0,'NSW Apr 2022'!O9=""),IF(($C$5*E15/'NSW Apr 2022'!AQ9&lt; SUM('NSW Apr 2022'!L9:N9)),(0),($C$5*E15/'NSW Apr 2022'!AQ9-SUM('NSW Apr 2022'!L9:N9))*'NSW Apr 2022'!Z9/100)* 'NSW Apr 2022'!AQ9,IF(AND('NSW Apr 2022'!M9&gt;0,'NSW Apr 2022'!N9=""),IF(($C$5*E15/'NSW Apr 2022'!AQ9&lt;'NSW Apr 2022'!M9+'NSW Apr 2022'!L9),(0),(($C$5*E15/'NSW Apr 2022'!AQ9-('NSW Apr 2022'!M9+'NSW Apr 2022'!L9))*'NSW Apr 2022'!Y9/100))*'NSW Apr 2022'!AQ9,IF(AND('NSW Apr 2022'!L9&gt;0,'NSW Apr 2022'!M9=""&gt;0),IF(($C$5*E15/'NSW Apr 2022'!AQ9&lt;'NSW Apr 2022'!L9),(0),($C$5*E15/'NSW Apr 2022'!AQ9-'NSW Apr 2022'!L9)*'NSW Apr 2022'!X9/100)*'NSW Apr 2022'!AQ9,0)))))</f>
        <v>0</v>
      </c>
      <c r="M15" s="155">
        <f>IF('NSW Apr 2022'!K9="",($C$5*F15/'NSW Apr 2022'!AR9*'NSW Apr 2022'!AC9/100)*'NSW Apr 2022'!AR9,IF($C$5*F15/'NSW Apr 2022'!AR9&gt;='NSW Apr 2022'!L9,('NSW Apr 2022'!L9*'NSW Apr 2022'!AC9/100)*'NSW Apr 2022'!AR9,($C$5*F15/'NSW Apr 2022'!AR9*'NSW Apr 2022'!AC9/100)*'NSW Apr 2022'!AR9))</f>
        <v>137.97300000000001</v>
      </c>
      <c r="N15" s="155">
        <f>IF(AND('NSW Apr 2022'!L9&gt;0,'NSW Apr 2022'!M9&gt;0),IF($C$5*F15/'NSW Apr 2022'!AR9&lt;'NSW Apr 2022'!L9,0,IF(($C$5*F15/'NSW Apr 2022'!AR9-'NSW Apr 2022'!L9)&lt;=('NSW Apr 2022'!M9+'NSW Apr 2022'!L9),((($C$5*F15/'NSW Apr 2022'!AR9-'NSW Apr 2022'!L9)*'NSW Apr 2022'!AD9/100))*'NSW Apr 2022'!AR9,((('NSW Apr 2022'!M9)*'NSW Apr 2022'!AD9/100)*'NSW Apr 2022'!AR9))),0)</f>
        <v>109.06936363636365</v>
      </c>
      <c r="O15" s="155">
        <f>IF(AND('NSW Apr 2022'!M9&gt;0,'NSW Apr 2022'!N9&gt;0),IF($C$5*F15/'NSW Apr 2022'!AR9&lt;('NSW Apr 2022'!L9+'NSW Apr 2022'!M9),0,IF(($C$5*F15/'NSW Apr 2022'!AR9-'NSW Apr 2022'!L9+'NSW Apr 2022'!M9)&lt;=('NSW Apr 2022'!L9+'NSW Apr 2022'!M9+'NSW Apr 2022'!N9),((($C$5*F15/'NSW Apr 2022'!AR9-('NSW Apr 2022'!L9+'NSW Apr 2022'!M9))*'NSW Apr 2022'!AE9/100))*'NSW Apr 2022'!AR9,('NSW Apr 2022'!N9*'NSW Apr 2022'!AE9/100)*'NSW Apr 2022'!AR9)),0)</f>
        <v>244.52099999999993</v>
      </c>
      <c r="P15" s="155">
        <f>IF(AND('NSW Apr 2022'!N9&gt;0,'NSW Apr 2022'!O9&gt;0),IF($C$5*F15/'NSW Apr 2022'!AR9&lt;('NSW Apr 2022'!L9+'NSW Apr 2022'!M9+'NSW Apr 2022'!N9),0,IF(($C$5*F15/'NSW Apr 2022'!AR9-'NSW Apr 2022'!L9+'NSW Apr 2022'!M9+'NSW Apr 2022'!N9)&lt;=('NSW Apr 2022'!L9+'NSW Apr 2022'!M9+'NSW Apr 2022'!N9+'NSW Apr 2022'!O9),(($C$5*F15/'NSW Apr 2022'!AR9-('NSW Apr 2022'!L9+'NSW Apr 2022'!M9+'NSW Apr 2022'!N9))*'NSW Apr 2022'!AF9/100)*'NSW Apr 2022'!AR9,('NSW Apr 2022'!O9*'NSW Apr 2022'!AF9/100)*'NSW Apr 2022'!AR9)),0)</f>
        <v>928.97045454545446</v>
      </c>
      <c r="Q15" s="155">
        <f>IF(AND('NSW Apr 2022'!P9&gt;0,'NSW Apr 2022'!P9&gt;0),IF($C$5*F15/'NSW Apr 2022'!AR9&lt;('NSW Apr 2022'!L9+'NSW Apr 2022'!M9+'NSW Apr 2022'!N9+'NSW Apr 2022'!O9),0,IF(($C$5*F15/'NSW Apr 2022'!AR9-'NSW Apr 2022'!L9+'NSW Apr 2022'!M9+'NSW Apr 2022'!N9+'NSW Apr 2022'!O9)&lt;=('NSW Apr 2022'!L9+'NSW Apr 2022'!M9+'NSW Apr 2022'!N9+'NSW Apr 2022'!O9+'NSW Apr 2022'!P9),(($C$5*F15/'NSW Apr 2022'!AR9-('NSW Apr 2022'!L9+'NSW Apr 2022'!M9+'NSW Apr 2022'!N9+'NSW Apr 2022'!O9))*'NSW Apr 2022'!AG9/100)*'NSW Apr 2022'!AR9,('NSW Apr 2022'!P9*'NSW Apr 2022'!AG9/100)*'NSW Apr 2022'!AR9)),0)</f>
        <v>0</v>
      </c>
      <c r="R15" s="155">
        <f>IF(AND('NSW Apr 2022'!P9&gt;0,'NSW Apr 2022'!O9&gt;0),IF(($C$5*F15/'NSW Apr 2022'!AR9&lt;SUM('NSW Apr 2022'!L9:P9)),(0),($C$5*F15/'NSW Apr 2022'!AR9-SUM('NSW Apr 2022'!L9:P9))*'NSW Apr 2022'!AB9/100)* 'NSW Apr 2022'!AR9,IF(AND('NSW Apr 2022'!O9&gt;0,'NSW Apr 2022'!P9=""),IF(($C$5*F15/'NSW Apr 2022'!AR9&lt; SUM('NSW Apr 2022'!L9:O9)),(0),($C$5*F15/'NSW Apr 2022'!AR9-SUM('NSW Apr 2022'!L9:O9))*'NSW Apr 2022'!AG9/100)* 'NSW Apr 2022'!AR9,IF(AND('NSW Apr 2022'!N9&gt;0,'NSW Apr 2022'!O9=""),IF(($C$5*F15/'NSW Apr 2022'!AR9&lt; SUM('NSW Apr 2022'!L9:N9)),(0),($C$5*F15/'NSW Apr 2022'!AR9-SUM('NSW Apr 2022'!L9:N9))*'NSW Apr 2022'!AF9/100)* 'NSW Apr 2022'!AR9,IF(AND('NSW Apr 2022'!M9&gt;0,'NSW Apr 2022'!N9=""),IF(($C$5*F15/'NSW Apr 2022'!AR9&lt;'NSW Apr 2022'!M9+'NSW Apr 2022'!L9),(0),(($C$5*F15/'NSW Apr 2022'!AR9-('NSW Apr 2022'!M9+'NSW Apr 2022'!L9))*'NSW Apr 2022'!AE9/100))*'NSW Apr 2022'!AR9,IF(AND('NSW Apr 2022'!L9&gt;0,'NSW Apr 2022'!M9=""&gt;0),IF(($C$5*F15/'NSW Apr 2022'!AR9&lt;'NSW Apr 2022'!L9),(0),($C$5*F15/'NSW Apr 2022'!AR9-'NSW Apr 2022'!L9)*'NSW Apr 2022'!AD9/100)*'NSW Apr 2022'!AR9,0)))))</f>
        <v>0</v>
      </c>
      <c r="S15" s="273">
        <f t="shared" ref="S15" si="10">SUM(G15:R15)</f>
        <v>2841.0676363636362</v>
      </c>
      <c r="T15" s="268">
        <f t="shared" si="5"/>
        <v>3043.4767272727272</v>
      </c>
      <c r="U15" s="151">
        <f t="shared" si="6"/>
        <v>3347.8244</v>
      </c>
      <c r="V15" s="154">
        <f>'NSW Apr 2022'!AT9</f>
        <v>0</v>
      </c>
      <c r="W15" s="154">
        <f>'NSW Apr 2022'!AU9</f>
        <v>25</v>
      </c>
      <c r="X15" s="154">
        <f>'NSW Apr 2022'!AV9</f>
        <v>0</v>
      </c>
      <c r="Y15" s="154">
        <f>'NSW Apr 2022'!AW9</f>
        <v>0</v>
      </c>
      <c r="Z15" s="268" t="str">
        <f t="shared" si="7"/>
        <v>Guaranteed off usage</v>
      </c>
      <c r="AA15" s="268" t="str">
        <f t="shared" si="8"/>
        <v>Exclusive</v>
      </c>
      <c r="AB15" s="268">
        <f t="shared" si="0"/>
        <v>2333.2098181818183</v>
      </c>
      <c r="AC15" s="268">
        <f t="shared" si="1"/>
        <v>2333.2098181818183</v>
      </c>
      <c r="AD15" s="151">
        <f t="shared" si="2"/>
        <v>2566.5308000000005</v>
      </c>
      <c r="AE15" s="151">
        <f t="shared" si="2"/>
        <v>2566.5308000000005</v>
      </c>
      <c r="AF15" s="211">
        <f>'NSW Apr 2022'!BJ9</f>
        <v>0</v>
      </c>
      <c r="AG15" s="386">
        <f>'NSW Apr 2022'!BH9</f>
        <v>0</v>
      </c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16" t="str">
        <f>'NSW Apr 2022'!D10</f>
        <v xml:space="preserve">ActewAGL Queanbeyan </v>
      </c>
      <c r="B16" s="130" t="str">
        <f>'NSW Apr 2022'!F10</f>
        <v>ActewAGL</v>
      </c>
      <c r="C16" s="83" t="str">
        <f>'NSW Apr 2022'!G10</f>
        <v>Business plan</v>
      </c>
      <c r="D16" s="136">
        <f>365*'NSW Apr 2022'!H10/100</f>
        <v>357.69999999999993</v>
      </c>
      <c r="E16" s="264">
        <f>IF('NSW Apr 2022'!AQ10=3,0.5,IF('NSW Apr 2022'!AQ10=2,0.33,0))</f>
        <v>0.5</v>
      </c>
      <c r="F16" s="264">
        <f t="shared" si="3"/>
        <v>0.5</v>
      </c>
      <c r="G16" s="136">
        <f>IF('NSW Apr 2022'!K10="",($C$5*E16/'NSW Apr 2022'!AQ10*'NSW Apr 2022'!W10/100)*'NSW Apr 2022'!AQ10,IF($C$5*E16/'NSW Apr 2022'!AQ10&gt;='NSW Apr 2022'!L10,('NSW Apr 2022'!L10*'NSW Apr 2022'!W10/100)*'NSW Apr 2022'!AQ10,($C$5*E16/'NSW Apr 2022'!AQ10*'NSW Apr 2022'!W10/100)*'NSW Apr 2022'!AQ10))</f>
        <v>200.6018181818182</v>
      </c>
      <c r="H16" s="136">
        <f>IF(AND('NSW Apr 2022'!L10&gt;0,'NSW Apr 2022'!M10&gt;0),IF($C$5*E16/'NSW Apr 2022'!AQ10&lt;'NSW Apr 2022'!L10,0,IF(($C$5*E16/'NSW Apr 2022'!AQ10-'NSW Apr 2022'!L10)&lt;=('NSW Apr 2022'!M10+'NSW Apr 2022'!L10),((($C$5*E16/'NSW Apr 2022'!AQ10-'NSW Apr 2022'!L10)*'NSW Apr 2022'!X10/100))*'NSW Apr 2022'!AQ10,((('NSW Apr 2022'!M10)*'NSW Apr 2022'!X10/100)*'NSW Apr 2022'!AQ10))),0)</f>
        <v>1073.2490909090909</v>
      </c>
      <c r="I16" s="136">
        <f>IF(AND('NSW Apr 2022'!M10&gt;0,'NSW Apr 2022'!N10&gt;0),IF($C$5*E16/'NSW Apr 2022'!AQ10&lt;('NSW Apr 2022'!L10+'NSW Apr 2022'!M10),0,IF(($C$5*E16/'NSW Apr 2022'!AQ10-'NSW Apr 2022'!L10+'NSW Apr 2022'!M10)&lt;=('NSW Apr 2022'!L10+'NSW Apr 2022'!M10+'NSW Apr 2022'!N10),((($C$5*E16/'NSW Apr 2022'!AQ10-('NSW Apr 2022'!L10+'NSW Apr 2022'!M10))*'NSW Apr 2022'!Y10/100))*'NSW Apr 2022'!AQ10,('NSW Apr 2022'!N10*'NSW Apr 2022'!Y10/100)* 'NSW Apr 2022'!AQ10)),0)</f>
        <v>0</v>
      </c>
      <c r="J16" s="136">
        <f>IF(AND('NSW Apr 2022'!N10&gt;0,'NSW Apr 2022'!O10&gt;0),IF($C$5*E16/'NSW Apr 2022'!AQ10&lt;('NSW Apr 2022'!L10+'NSW Apr 2022'!M10+'NSW Apr 2022'!N10),0,IF(($C$5*E16/'NSW Apr 2022'!AQ10-'NSW Apr 2022'!L10+'NSW Apr 2022'!M10+'NSW Apr 2022'!N10)&lt;=('NSW Apr 2022'!L10+'NSW Apr 2022'!M10+'NSW Apr 2022'!N10+'NSW Apr 2022'!O10),(($C$5*E16/'NSW Apr 2022'!AQ10-('NSW Apr 2022'!L10+'NSW Apr 2022'!M10+'NSW Apr 2022'!N10))*'NSW Apr 2022'!Z10/100)*'NSW Apr 2022'!AQ10,('NSW Apr 2022'!O10*'NSW Apr 2022'!Z10/100)*'NSW Apr 2022'!AQ10)),0)</f>
        <v>0</v>
      </c>
      <c r="K16" s="136">
        <f>IF(AND('NSW Apr 2022'!O10&gt;0,'NSW Apr 2022'!P10&gt;0),IF($C$5*E16/'NSW Apr 2022'!AQ10&lt;('NSW Apr 2022'!L10+'NSW Apr 2022'!M10+'NSW Apr 2022'!N10+'NSW Apr 2022'!O10),0,IF(($C$5*E16/'NSW Apr 2022'!AQ10-'NSW Apr 2022'!L10+'NSW Apr 2022'!M10+'NSW Apr 2022'!N10+'NSW Apr 2022'!O10)&lt;=('NSW Apr 2022'!L10+'NSW Apr 2022'!M10+'NSW Apr 2022'!N10+'NSW Apr 2022'!O10+'NSW Apr 2022'!P10),(($C$5*E16/'NSW Apr 2022'!AQ10-('NSW Apr 2022'!L10+'NSW Apr 2022'!M10+'NSW Apr 2022'!N10+'NSW Apr 2022'!O10))*'NSW Apr 2022'!AA10/100)*'NSW Apr 2022'!AQ10,('NSW Apr 2022'!P10*'NSW Apr 2022'!AA10/100)*'NSW Apr 2022'!AQ10)),0)</f>
        <v>0</v>
      </c>
      <c r="L16" s="136">
        <f>IF(AND('NSW Apr 2022'!P10&gt;0,'NSW Apr 2022'!O10&gt;0),IF(($C$5*E16/'NSW Apr 2022'!AQ10&lt;SUM('NSW Apr 2022'!L10:P10)),(0),($C$5*E16/'NSW Apr 2022'!AQ10-SUM('NSW Apr 2022'!L10:P10))*'NSW Apr 2022'!AB10/100)* 'NSW Apr 2022'!AQ10,IF(AND('NSW Apr 2022'!O10&gt;0,'NSW Apr 2022'!P10=""),IF(($C$5*E16/'NSW Apr 2022'!AQ10&lt; SUM('NSW Apr 2022'!L10:O10)),(0),($C$5*E16/'NSW Apr 2022'!AQ10-SUM('NSW Apr 2022'!L10:O10))*'NSW Apr 2022'!AA10/100)* 'NSW Apr 2022'!AQ10,IF(AND('NSW Apr 2022'!N10&gt;0,'NSW Apr 2022'!O10=""),IF(($C$5*E16/'NSW Apr 2022'!AQ10&lt; SUM('NSW Apr 2022'!L10:N10)),(0),($C$5*E16/'NSW Apr 2022'!AQ10-SUM('NSW Apr 2022'!L10:N10))*'NSW Apr 2022'!Z10/100)* 'NSW Apr 2022'!AQ10,IF(AND('NSW Apr 2022'!M10&gt;0,'NSW Apr 2022'!N10=""),IF(($C$5*E16/'NSW Apr 2022'!AQ10&lt;'NSW Apr 2022'!M10+'NSW Apr 2022'!L10),(0),(($C$5*E16/'NSW Apr 2022'!AQ10-('NSW Apr 2022'!M10+'NSW Apr 2022'!L10))*'NSW Apr 2022'!Y10/100))*'NSW Apr 2022'!AQ10,IF(AND('NSW Apr 2022'!L10&gt;0,'NSW Apr 2022'!M10=""&gt;0),IF(($C$5*E16/'NSW Apr 2022'!AQ10&lt;'NSW Apr 2022'!L10),(0),($C$5*E16/'NSW Apr 2022'!AQ10-'NSW Apr 2022'!L10)*'NSW Apr 2022'!X10/100)*'NSW Apr 2022'!AQ10,0)))))</f>
        <v>0</v>
      </c>
      <c r="M16" s="136">
        <f>IF('NSW Apr 2022'!K10="",($C$5*F16/'NSW Apr 2022'!AR10*'NSW Apr 2022'!AC10/100)*'NSW Apr 2022'!AR10,IF($C$5*F16/'NSW Apr 2022'!AR10&gt;='NSW Apr 2022'!L10,('NSW Apr 2022'!L10*'NSW Apr 2022'!AC10/100)*'NSW Apr 2022'!AR10,($C$5*F16/'NSW Apr 2022'!AR10*'NSW Apr 2022'!AC10/100)*'NSW Apr 2022'!AR10))</f>
        <v>200.6018181818182</v>
      </c>
      <c r="N16" s="136">
        <f>IF(AND('NSW Apr 2022'!L10&gt;0,'NSW Apr 2022'!M10&gt;0),IF($C$5*F16/'NSW Apr 2022'!AR10&lt;'NSW Apr 2022'!L10,0,IF(($C$5*F16/'NSW Apr 2022'!AR10-'NSW Apr 2022'!L10)&lt;=('NSW Apr 2022'!M10+'NSW Apr 2022'!L10),((($C$5*F16/'NSW Apr 2022'!AR10-'NSW Apr 2022'!L10)*'NSW Apr 2022'!AD10/100))*'NSW Apr 2022'!AR10,((('NSW Apr 2022'!M10)*'NSW Apr 2022'!AD10/100)*'NSW Apr 2022'!AR10))),0)</f>
        <v>1073.2490909090909</v>
      </c>
      <c r="O16" s="136">
        <f>IF(AND('NSW Apr 2022'!M10&gt;0,'NSW Apr 2022'!N10&gt;0),IF($C$5*F16/'NSW Apr 2022'!AR10&lt;('NSW Apr 2022'!L10+'NSW Apr 2022'!M10),0,IF(($C$5*F16/'NSW Apr 2022'!AR10-'NSW Apr 2022'!L10+'NSW Apr 2022'!M10)&lt;=('NSW Apr 2022'!L10+'NSW Apr 2022'!M10+'NSW Apr 2022'!N10),((($C$5*F16/'NSW Apr 2022'!AR10-('NSW Apr 2022'!L10+'NSW Apr 2022'!M10))*'NSW Apr 2022'!AE10/100))*'NSW Apr 2022'!AR10,('NSW Apr 2022'!N10*'NSW Apr 2022'!AE10/100)*'NSW Apr 2022'!AR10)),0)</f>
        <v>0</v>
      </c>
      <c r="P16" s="136">
        <f>IF(AND('NSW Apr 2022'!N10&gt;0,'NSW Apr 2022'!O10&gt;0),IF($C$5*F16/'NSW Apr 2022'!AR10&lt;('NSW Apr 2022'!L10+'NSW Apr 2022'!M10+'NSW Apr 2022'!N10),0,IF(($C$5*F16/'NSW Apr 2022'!AR10-'NSW Apr 2022'!L10+'NSW Apr 2022'!M10+'NSW Apr 2022'!N10)&lt;=('NSW Apr 2022'!L10+'NSW Apr 2022'!M10+'NSW Apr 2022'!N10+'NSW Apr 2022'!O10),(($C$5*F16/'NSW Apr 2022'!AR10-('NSW Apr 2022'!L10+'NSW Apr 2022'!M10+'NSW Apr 2022'!N10))*'NSW Apr 2022'!AF10/100)*'NSW Apr 2022'!AR10,('NSW Apr 2022'!O10*'NSW Apr 2022'!AF10/100)*'NSW Apr 2022'!AR10)),0)</f>
        <v>0</v>
      </c>
      <c r="Q16" s="136">
        <f>IF(AND('NSW Apr 2022'!P10&gt;0,'NSW Apr 2022'!P10&gt;0),IF($C$5*F16/'NSW Apr 2022'!AR10&lt;('NSW Apr 2022'!L10+'NSW Apr 2022'!M10+'NSW Apr 2022'!N10+'NSW Apr 2022'!O10),0,IF(($C$5*F16/'NSW Apr 2022'!AR10-'NSW Apr 2022'!L10+'NSW Apr 2022'!M10+'NSW Apr 2022'!N10+'NSW Apr 2022'!O10)&lt;=('NSW Apr 2022'!L10+'NSW Apr 2022'!M10+'NSW Apr 2022'!N10+'NSW Apr 2022'!O10+'NSW Apr 2022'!P10),(($C$5*F16/'NSW Apr 2022'!AR10-('NSW Apr 2022'!L10+'NSW Apr 2022'!M10+'NSW Apr 2022'!N10+'NSW Apr 2022'!O10))*'NSW Apr 2022'!AG10/100)*'NSW Apr 2022'!AR10,('NSW Apr 2022'!P10*'NSW Apr 2022'!AG10/100)*'NSW Apr 2022'!AR10)),0)</f>
        <v>0</v>
      </c>
      <c r="R16" s="136">
        <f>IF(AND('NSW Apr 2022'!P10&gt;0,'NSW Apr 2022'!O10&gt;0),IF(($C$5*F16/'NSW Apr 2022'!AR10&lt;SUM('NSW Apr 2022'!L10:P10)),(0),($C$5*F16/'NSW Apr 2022'!AR10-SUM('NSW Apr 2022'!L10:P10))*'NSW Apr 2022'!AB10/100)* 'NSW Apr 2022'!AR10,IF(AND('NSW Apr 2022'!O10&gt;0,'NSW Apr 2022'!P10=""),IF(($C$5*F16/'NSW Apr 2022'!AR10&lt; SUM('NSW Apr 2022'!L10:O10)),(0),($C$5*F16/'NSW Apr 2022'!AR10-SUM('NSW Apr 2022'!L10:O10))*'NSW Apr 2022'!AG10/100)* 'NSW Apr 2022'!AR10,IF(AND('NSW Apr 2022'!N10&gt;0,'NSW Apr 2022'!O10=""),IF(($C$5*F16/'NSW Apr 2022'!AR10&lt; SUM('NSW Apr 2022'!L10:N10)),(0),($C$5*F16/'NSW Apr 2022'!AR10-SUM('NSW Apr 2022'!L10:N10))*'NSW Apr 2022'!AF10/100)* 'NSW Apr 2022'!AR10,IF(AND('NSW Apr 2022'!M10&gt;0,'NSW Apr 2022'!N10=""),IF(($C$5*F16/'NSW Apr 2022'!AR10&lt;'NSW Apr 2022'!M10+'NSW Apr 2022'!L10),(0),(($C$5*F16/'NSW Apr 2022'!AR10-('NSW Apr 2022'!M10+'NSW Apr 2022'!L10))*'NSW Apr 2022'!AE10/100))*'NSW Apr 2022'!AR10,IF(AND('NSW Apr 2022'!L10&gt;0,'NSW Apr 2022'!M10=""&gt;0),IF(($C$5*F16/'NSW Apr 2022'!AR10&lt;'NSW Apr 2022'!L10),(0),($C$5*F16/'NSW Apr 2022'!AR10-'NSW Apr 2022'!L10)*'NSW Apr 2022'!AD10/100)*'NSW Apr 2022'!AR10,0)))))</f>
        <v>0</v>
      </c>
      <c r="S16" s="234">
        <f t="shared" si="4"/>
        <v>2547.7018181818185</v>
      </c>
      <c r="T16" s="243">
        <f t="shared" si="5"/>
        <v>2905.4018181818183</v>
      </c>
      <c r="U16" s="132">
        <f t="shared" si="6"/>
        <v>3195.9420000000005</v>
      </c>
      <c r="V16" s="83">
        <f>'NSW Apr 2022'!AT10</f>
        <v>10</v>
      </c>
      <c r="W16" s="83">
        <f>'NSW Apr 2022'!AU10</f>
        <v>0</v>
      </c>
      <c r="X16" s="83">
        <f>'NSW Apr 2022'!AV10</f>
        <v>0</v>
      </c>
      <c r="Y16" s="83">
        <f>'NSW Apr 2022'!AW10</f>
        <v>0</v>
      </c>
      <c r="Z16" s="243" t="str">
        <f t="shared" si="7"/>
        <v>Guaranteed off bill</v>
      </c>
      <c r="AA16" s="243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32">
        <f t="shared" si="2"/>
        <v>2876.3478000000005</v>
      </c>
      <c r="AE16" s="132">
        <f t="shared" si="2"/>
        <v>2876.3478000000005</v>
      </c>
      <c r="AF16" s="208">
        <f>'NSW Apr 2022'!BJ10</f>
        <v>0</v>
      </c>
      <c r="AG16" s="124">
        <f>'NSW Apr 2022'!BH10</f>
        <v>12</v>
      </c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18"/>
      <c r="B17" s="150" t="str">
        <f>'NSW Apr 2022'!F11</f>
        <v>EnergyAustralia</v>
      </c>
      <c r="C17" s="154" t="str">
        <f>'NSW Apr 2022'!G11</f>
        <v>Total Plan</v>
      </c>
      <c r="D17" s="155">
        <f>365*'NSW Apr 2022'!H11/100</f>
        <v>300.16272727272718</v>
      </c>
      <c r="E17" s="265">
        <f>IF('NSW Apr 2022'!AQ11=3,0.5,IF('NSW Apr 2022'!AQ11=2,0.33,0))</f>
        <v>0.5</v>
      </c>
      <c r="F17" s="265">
        <f t="shared" si="3"/>
        <v>0.5</v>
      </c>
      <c r="G17" s="155">
        <f>IF('NSW Apr 2022'!K11="",($C$5*E17/'NSW Apr 2022'!AQ11*'NSW Apr 2022'!W11/100)*'NSW Apr 2022'!AQ11,IF($C$5*E17/'NSW Apr 2022'!AQ11&gt;='NSW Apr 2022'!L11,('NSW Apr 2022'!L11*'NSW Apr 2022'!W11/100)*'NSW Apr 2022'!AQ11,($C$5*E17/'NSW Apr 2022'!AQ11*'NSW Apr 2022'!W11/100)*'NSW Apr 2022'!AQ11))</f>
        <v>209.81375999999997</v>
      </c>
      <c r="H17" s="155">
        <f>IF(AND('NSW Apr 2022'!L11&gt;0,'NSW Apr 2022'!M11&gt;0),IF($C$5*E17/'NSW Apr 2022'!AQ11&lt;'NSW Apr 2022'!L11,0,IF(($C$5*E17/'NSW Apr 2022'!AQ11-'NSW Apr 2022'!L11)&lt;=('NSW Apr 2022'!M11+'NSW Apr 2022'!L11),((($C$5*E17/'NSW Apr 2022'!AQ11-'NSW Apr 2022'!L11)*'NSW Apr 2022'!X11/100))*'NSW Apr 2022'!AQ11,((('NSW Apr 2022'!M11)*'NSW Apr 2022'!X11/100)*'NSW Apr 2022'!AQ11))),0)</f>
        <v>1092.1788218181819</v>
      </c>
      <c r="I17" s="155">
        <f>IF(AND('NSW Apr 2022'!M11&gt;0,'NSW Apr 2022'!N11&gt;0),IF($C$5*E17/'NSW Apr 2022'!AQ11&lt;('NSW Apr 2022'!L11+'NSW Apr 2022'!M11),0,IF(($C$5*E17/'NSW Apr 2022'!AQ11-'NSW Apr 2022'!L11+'NSW Apr 2022'!M11)&lt;=('NSW Apr 2022'!L11+'NSW Apr 2022'!M11+'NSW Apr 2022'!N11),((($C$5*E17/'NSW Apr 2022'!AQ11-('NSW Apr 2022'!L11+'NSW Apr 2022'!M11))*'NSW Apr 2022'!Y11/100))*'NSW Apr 2022'!AQ11,('NSW Apr 2022'!N11*'NSW Apr 2022'!Y11/100)* 'NSW Apr 2022'!AQ11)),0)</f>
        <v>0</v>
      </c>
      <c r="J17" s="155">
        <f>IF(AND('NSW Apr 2022'!N11&gt;0,'NSW Apr 2022'!O11&gt;0),IF($C$5*E17/'NSW Apr 2022'!AQ11&lt;('NSW Apr 2022'!L11+'NSW Apr 2022'!M11+'NSW Apr 2022'!N11),0,IF(($C$5*E17/'NSW Apr 2022'!AQ11-'NSW Apr 2022'!L11+'NSW Apr 2022'!M11+'NSW Apr 2022'!N11)&lt;=('NSW Apr 2022'!L11+'NSW Apr 2022'!M11+'NSW Apr 2022'!N11+'NSW Apr 2022'!O11),(($C$5*E17/'NSW Apr 2022'!AQ11-('NSW Apr 2022'!L11+'NSW Apr 2022'!M11+'NSW Apr 2022'!N11))*'NSW Apr 2022'!Z11/100)*'NSW Apr 2022'!AQ11,('NSW Apr 2022'!O11*'NSW Apr 2022'!Z11/100)*'NSW Apr 2022'!AQ11)),0)</f>
        <v>0</v>
      </c>
      <c r="K17" s="155">
        <f>IF(AND('NSW Apr 2022'!O11&gt;0,'NSW Apr 2022'!P11&gt;0),IF($C$5*E17/'NSW Apr 2022'!AQ11&lt;('NSW Apr 2022'!L11+'NSW Apr 2022'!M11+'NSW Apr 2022'!N11+'NSW Apr 2022'!O11),0,IF(($C$5*E17/'NSW Apr 2022'!AQ11-'NSW Apr 2022'!L11+'NSW Apr 2022'!M11+'NSW Apr 2022'!N11+'NSW Apr 2022'!O11)&lt;=('NSW Apr 2022'!L11+'NSW Apr 2022'!M11+'NSW Apr 2022'!N11+'NSW Apr 2022'!O11+'NSW Apr 2022'!P11),(($C$5*E17/'NSW Apr 2022'!AQ11-('NSW Apr 2022'!L11+'NSW Apr 2022'!M11+'NSW Apr 2022'!N11+'NSW Apr 2022'!O11))*'NSW Apr 2022'!AA11/100)*'NSW Apr 2022'!AQ11,('NSW Apr 2022'!P11*'NSW Apr 2022'!AA11/100)*'NSW Apr 2022'!AQ11)),0)</f>
        <v>0</v>
      </c>
      <c r="L17" s="155">
        <f>IF(AND('NSW Apr 2022'!P11&gt;0,'NSW Apr 2022'!O11&gt;0),IF(($C$5*E17/'NSW Apr 2022'!AQ11&lt;SUM('NSW Apr 2022'!L11:P11)),(0),($C$5*E17/'NSW Apr 2022'!AQ11-SUM('NSW Apr 2022'!L11:P11))*'NSW Apr 2022'!AB11/100)* 'NSW Apr 2022'!AQ11,IF(AND('NSW Apr 2022'!O11&gt;0,'NSW Apr 2022'!P11=""),IF(($C$5*E17/'NSW Apr 2022'!AQ11&lt; SUM('NSW Apr 2022'!L11:O11)),(0),($C$5*E17/'NSW Apr 2022'!AQ11-SUM('NSW Apr 2022'!L11:O11))*'NSW Apr 2022'!AA11/100)* 'NSW Apr 2022'!AQ11,IF(AND('NSW Apr 2022'!N11&gt;0,'NSW Apr 2022'!O11=""),IF(($C$5*E17/'NSW Apr 2022'!AQ11&lt; SUM('NSW Apr 2022'!L11:N11)),(0),($C$5*E17/'NSW Apr 2022'!AQ11-SUM('NSW Apr 2022'!L11:N11))*'NSW Apr 2022'!Z11/100)* 'NSW Apr 2022'!AQ11,IF(AND('NSW Apr 2022'!M11&gt;0,'NSW Apr 2022'!N11=""),IF(($C$5*E17/'NSW Apr 2022'!AQ11&lt;'NSW Apr 2022'!M11+'NSW Apr 2022'!L11),(0),(($C$5*E17/'NSW Apr 2022'!AQ11-('NSW Apr 2022'!M11+'NSW Apr 2022'!L11))*'NSW Apr 2022'!Y11/100))*'NSW Apr 2022'!AQ11,IF(AND('NSW Apr 2022'!L11&gt;0,'NSW Apr 2022'!M11=""&gt;0),IF(($C$5*E17/'NSW Apr 2022'!AQ11&lt;'NSW Apr 2022'!L11),(0),($C$5*E17/'NSW Apr 2022'!AQ11-'NSW Apr 2022'!L11)*'NSW Apr 2022'!X11/100)*'NSW Apr 2022'!AQ11,0)))))</f>
        <v>0</v>
      </c>
      <c r="M17" s="155">
        <f>IF('NSW Apr 2022'!K11="",($C$5*F17/'NSW Apr 2022'!AR11*'NSW Apr 2022'!AC11/100)*'NSW Apr 2022'!AR11,IF($C$5*F17/'NSW Apr 2022'!AR11&gt;='NSW Apr 2022'!L11,('NSW Apr 2022'!L11*'NSW Apr 2022'!AC11/100)*'NSW Apr 2022'!AR11,($C$5*F17/'NSW Apr 2022'!AR11*'NSW Apr 2022'!AC11/100)*'NSW Apr 2022'!AR11))</f>
        <v>209.81375999999997</v>
      </c>
      <c r="N17" s="155">
        <f>IF(AND('NSW Apr 2022'!L11&gt;0,'NSW Apr 2022'!M11&gt;0),IF($C$5*F17/'NSW Apr 2022'!AR11&lt;'NSW Apr 2022'!L11,0,IF(($C$5*F17/'NSW Apr 2022'!AR11-'NSW Apr 2022'!L11)&lt;=('NSW Apr 2022'!M11+'NSW Apr 2022'!L11),((($C$5*F17/'NSW Apr 2022'!AR11-'NSW Apr 2022'!L11)*'NSW Apr 2022'!AD11/100))*'NSW Apr 2022'!AR11,((('NSW Apr 2022'!M11)*'NSW Apr 2022'!AD11/100)*'NSW Apr 2022'!AR11))),0)</f>
        <v>1092.1788218181819</v>
      </c>
      <c r="O17" s="155">
        <f>IF(AND('NSW Apr 2022'!M11&gt;0,'NSW Apr 2022'!N11&gt;0),IF($C$5*F17/'NSW Apr 2022'!AR11&lt;('NSW Apr 2022'!L11+'NSW Apr 2022'!M11),0,IF(($C$5*F17/'NSW Apr 2022'!AR11-'NSW Apr 2022'!L11+'NSW Apr 2022'!M11)&lt;=('NSW Apr 2022'!L11+'NSW Apr 2022'!M11+'NSW Apr 2022'!N11),((($C$5*F17/'NSW Apr 2022'!AR11-('NSW Apr 2022'!L11+'NSW Apr 2022'!M11))*'NSW Apr 2022'!AE11/100))*'NSW Apr 2022'!AR11,('NSW Apr 2022'!N11*'NSW Apr 2022'!AE11/100)*'NSW Apr 2022'!AR11)),0)</f>
        <v>0</v>
      </c>
      <c r="P17" s="155">
        <f>IF(AND('NSW Apr 2022'!N11&gt;0,'NSW Apr 2022'!O11&gt;0),IF($C$5*F17/'NSW Apr 2022'!AR11&lt;('NSW Apr 2022'!L11+'NSW Apr 2022'!M11+'NSW Apr 2022'!N11),0,IF(($C$5*F17/'NSW Apr 2022'!AR11-'NSW Apr 2022'!L11+'NSW Apr 2022'!M11+'NSW Apr 2022'!N11)&lt;=('NSW Apr 2022'!L11+'NSW Apr 2022'!M11+'NSW Apr 2022'!N11+'NSW Apr 2022'!O11),(($C$5*F17/'NSW Apr 2022'!AR11-('NSW Apr 2022'!L11+'NSW Apr 2022'!M11+'NSW Apr 2022'!N11))*'NSW Apr 2022'!AF11/100)*'NSW Apr 2022'!AR11,('NSW Apr 2022'!O11*'NSW Apr 2022'!AF11/100)*'NSW Apr 2022'!AR11)),0)</f>
        <v>0</v>
      </c>
      <c r="Q17" s="155">
        <f>IF(AND('NSW Apr 2022'!P11&gt;0,'NSW Apr 2022'!P11&gt;0),IF($C$5*F17/'NSW Apr 2022'!AR11&lt;('NSW Apr 2022'!L11+'NSW Apr 2022'!M11+'NSW Apr 2022'!N11+'NSW Apr 2022'!O11),0,IF(($C$5*F17/'NSW Apr 2022'!AR11-'NSW Apr 2022'!L11+'NSW Apr 2022'!M11+'NSW Apr 2022'!N11+'NSW Apr 2022'!O11)&lt;=('NSW Apr 2022'!L11+'NSW Apr 2022'!M11+'NSW Apr 2022'!N11+'NSW Apr 2022'!O11+'NSW Apr 2022'!P11),(($C$5*F17/'NSW Apr 2022'!AR11-('NSW Apr 2022'!L11+'NSW Apr 2022'!M11+'NSW Apr 2022'!N11+'NSW Apr 2022'!O11))*'NSW Apr 2022'!AG11/100)*'NSW Apr 2022'!AR11,('NSW Apr 2022'!P11*'NSW Apr 2022'!AG11/100)*'NSW Apr 2022'!AR11)),0)</f>
        <v>0</v>
      </c>
      <c r="R17" s="155">
        <f>IF(AND('NSW Apr 2022'!P11&gt;0,'NSW Apr 2022'!O11&gt;0),IF(($C$5*F17/'NSW Apr 2022'!AR11&lt;SUM('NSW Apr 2022'!L11:P11)),(0),($C$5*F17/'NSW Apr 2022'!AR11-SUM('NSW Apr 2022'!L11:P11))*'NSW Apr 2022'!AB11/100)* 'NSW Apr 2022'!AR11,IF(AND('NSW Apr 2022'!O11&gt;0,'NSW Apr 2022'!P11=""),IF(($C$5*F17/'NSW Apr 2022'!AR11&lt; SUM('NSW Apr 2022'!L11:O11)),(0),($C$5*F17/'NSW Apr 2022'!AR11-SUM('NSW Apr 2022'!L11:O11))*'NSW Apr 2022'!AG11/100)* 'NSW Apr 2022'!AR11,IF(AND('NSW Apr 2022'!N11&gt;0,'NSW Apr 2022'!O11=""),IF(($C$5*F17/'NSW Apr 2022'!AR11&lt; SUM('NSW Apr 2022'!L11:N11)),(0),($C$5*F17/'NSW Apr 2022'!AR11-SUM('NSW Apr 2022'!L11:N11))*'NSW Apr 2022'!AF11/100)* 'NSW Apr 2022'!AR11,IF(AND('NSW Apr 2022'!M11&gt;0,'NSW Apr 2022'!N11=""),IF(($C$5*F17/'NSW Apr 2022'!AR11&lt;'NSW Apr 2022'!M11+'NSW Apr 2022'!L11),(0),(($C$5*F17/'NSW Apr 2022'!AR11-('NSW Apr 2022'!M11+'NSW Apr 2022'!L11))*'NSW Apr 2022'!AE11/100))*'NSW Apr 2022'!AR11,IF(AND('NSW Apr 2022'!L11&gt;0,'NSW Apr 2022'!M11=""&gt;0),IF(($C$5*F17/'NSW Apr 2022'!AR11&lt;'NSW Apr 2022'!L11),(0),($C$5*F17/'NSW Apr 2022'!AR11-'NSW Apr 2022'!L11)*'NSW Apr 2022'!AD11/100)*'NSW Apr 2022'!AR11,0)))))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Apr 2022'!AT11</f>
        <v>20</v>
      </c>
      <c r="W17" s="154">
        <f>'NSW Apr 2022'!AU11</f>
        <v>0</v>
      </c>
      <c r="X17" s="154">
        <f>'NSW Apr 2022'!AV11</f>
        <v>0</v>
      </c>
      <c r="Y17" s="154">
        <f>'NSW Apr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2323.3183127272728</v>
      </c>
      <c r="AC17" s="268">
        <f t="shared" si="1"/>
        <v>2323.3183127272728</v>
      </c>
      <c r="AD17" s="151">
        <f t="shared" si="2"/>
        <v>2555.6501440000002</v>
      </c>
      <c r="AE17" s="151">
        <f t="shared" si="2"/>
        <v>2555.6501440000002</v>
      </c>
      <c r="AF17" s="211">
        <f>'NSW Apr 2022'!BJ11</f>
        <v>12</v>
      </c>
      <c r="AG17" s="386">
        <f>'NSW Apr 2022'!BH11</f>
        <v>12</v>
      </c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2022'!D12</f>
        <v>ActewAGL Shoalhaven</v>
      </c>
      <c r="B18" s="387" t="str">
        <f>'NSW Apr 2022'!F12</f>
        <v>ActewAGL</v>
      </c>
      <c r="C18" s="214" t="str">
        <f>'NSW Apr 2022'!G12</f>
        <v>Standard plan</v>
      </c>
      <c r="D18" s="215">
        <f>365*'NSW Apr 2022'!H12/100</f>
        <v>383.24999999999994</v>
      </c>
      <c r="E18" s="388">
        <f>IF('NSW Apr 2022'!AQ12=3,0.5,IF('NSW Apr 2022'!AQ12=2,0.33,0))</f>
        <v>0.5</v>
      </c>
      <c r="F18" s="388">
        <f t="shared" si="3"/>
        <v>0.5</v>
      </c>
      <c r="G18" s="215">
        <f>IF('NSW Apr 2022'!K12="",($C$5*E18/'NSW Apr 2022'!AQ12*'NSW Apr 2022'!W12/100)*'NSW Apr 2022'!AQ12,IF($C$5*E18/'NSW Apr 2022'!AQ12&gt;='NSW Apr 2022'!L12,('NSW Apr 2022'!L12*'NSW Apr 2022'!W12/100)*'NSW Apr 2022'!AQ12,($C$5*E18/'NSW Apr 2022'!AQ12*'NSW Apr 2022'!W12/100)*'NSW Apr 2022'!AQ12))</f>
        <v>1454.5454545454545</v>
      </c>
      <c r="H18" s="215">
        <f>IF(AND('NSW Apr 2022'!L12&gt;0,'NSW Apr 2022'!M12&gt;0),IF($C$5*E18/'NSW Apr 2022'!AQ12&lt;'NSW Apr 2022'!L12,0,IF(($C$5*E18/'NSW Apr 2022'!AQ12-'NSW Apr 2022'!L12)&lt;=('NSW Apr 2022'!M12+'NSW Apr 2022'!L12),((($C$5*E18/'NSW Apr 2022'!AQ12-'NSW Apr 2022'!L12)*'NSW Apr 2022'!X12/100))*'NSW Apr 2022'!AQ12,((('NSW Apr 2022'!M12)*'NSW Apr 2022'!X12/100)*'NSW Apr 2022'!AQ12))),0)</f>
        <v>0</v>
      </c>
      <c r="I18" s="215">
        <f>IF(AND('NSW Apr 2022'!M12&gt;0,'NSW Apr 2022'!N12&gt;0),IF($C$5*E18/'NSW Apr 2022'!AQ12&lt;('NSW Apr 2022'!L12+'NSW Apr 2022'!M12),0,IF(($C$5*E18/'NSW Apr 2022'!AQ12-'NSW Apr 2022'!L12+'NSW Apr 2022'!M12)&lt;=('NSW Apr 2022'!L12+'NSW Apr 2022'!M12+'NSW Apr 2022'!N12),((($C$5*E18/'NSW Apr 2022'!AQ12-('NSW Apr 2022'!L12+'NSW Apr 2022'!M12))*'NSW Apr 2022'!Y12/100))*'NSW Apr 2022'!AQ12,('NSW Apr 2022'!N12*'NSW Apr 2022'!Y12/100)* 'NSW Apr 2022'!AQ12)),0)</f>
        <v>0</v>
      </c>
      <c r="J18" s="215">
        <f>IF(AND('NSW Apr 2022'!N12&gt;0,'NSW Apr 2022'!O12&gt;0),IF($C$5*E18/'NSW Apr 2022'!AQ12&lt;('NSW Apr 2022'!L12+'NSW Apr 2022'!M12+'NSW Apr 2022'!N12),0,IF(($C$5*E18/'NSW Apr 2022'!AQ12-'NSW Apr 2022'!L12+'NSW Apr 2022'!M12+'NSW Apr 2022'!N12)&lt;=('NSW Apr 2022'!L12+'NSW Apr 2022'!M12+'NSW Apr 2022'!N12+'NSW Apr 2022'!O12),(($C$5*E18/'NSW Apr 2022'!AQ12-('NSW Apr 2022'!L12+'NSW Apr 2022'!M12+'NSW Apr 2022'!N12))*'NSW Apr 2022'!Z12/100)*'NSW Apr 2022'!AQ12,('NSW Apr 2022'!O12*'NSW Apr 2022'!Z12/100)*'NSW Apr 2022'!AQ12)),0)</f>
        <v>0</v>
      </c>
      <c r="K18" s="215">
        <f>IF(AND('NSW Apr 2022'!O12&gt;0,'NSW Apr 2022'!P12&gt;0),IF($C$5*E18/'NSW Apr 2022'!AQ12&lt;('NSW Apr 2022'!L12+'NSW Apr 2022'!M12+'NSW Apr 2022'!N12+'NSW Apr 2022'!O12),0,IF(($C$5*E18/'NSW Apr 2022'!AQ12-'NSW Apr 2022'!L12+'NSW Apr 2022'!M12+'NSW Apr 2022'!N12+'NSW Apr 2022'!O12)&lt;=('NSW Apr 2022'!L12+'NSW Apr 2022'!M12+'NSW Apr 2022'!N12+'NSW Apr 2022'!O12+'NSW Apr 2022'!P12),(($C$5*E18/'NSW Apr 2022'!AQ12-('NSW Apr 2022'!L12+'NSW Apr 2022'!M12+'NSW Apr 2022'!N12+'NSW Apr 2022'!O12))*'NSW Apr 2022'!AA12/100)*'NSW Apr 2022'!AQ12,('NSW Apr 2022'!P12*'NSW Apr 2022'!AA12/100)*'NSW Apr 2022'!AQ12)),0)</f>
        <v>0</v>
      </c>
      <c r="L18" s="215">
        <f>IF(AND('NSW Apr 2022'!P12&gt;0,'NSW Apr 2022'!O12&gt;0),IF(($C$5*E18/'NSW Apr 2022'!AQ12&lt;SUM('NSW Apr 2022'!L12:P12)),(0),($C$5*E18/'NSW Apr 2022'!AQ12-SUM('NSW Apr 2022'!L12:P12))*'NSW Apr 2022'!AB12/100)* 'NSW Apr 2022'!AQ12,IF(AND('NSW Apr 2022'!O12&gt;0,'NSW Apr 2022'!P12=""),IF(($C$5*E18/'NSW Apr 2022'!AQ12&lt; SUM('NSW Apr 2022'!L12:O12)),(0),($C$5*E18/'NSW Apr 2022'!AQ12-SUM('NSW Apr 2022'!L12:O12))*'NSW Apr 2022'!AA12/100)* 'NSW Apr 2022'!AQ12,IF(AND('NSW Apr 2022'!N12&gt;0,'NSW Apr 2022'!O12=""),IF(($C$5*E18/'NSW Apr 2022'!AQ12&lt; SUM('NSW Apr 2022'!L12:N12)),(0),($C$5*E18/'NSW Apr 2022'!AQ12-SUM('NSW Apr 2022'!L12:N12))*'NSW Apr 2022'!Z12/100)* 'NSW Apr 2022'!AQ12,IF(AND('NSW Apr 2022'!M12&gt;0,'NSW Apr 2022'!N12=""),IF(($C$5*E18/'NSW Apr 2022'!AQ12&lt;'NSW Apr 2022'!M12+'NSW Apr 2022'!L12),(0),(($C$5*E18/'NSW Apr 2022'!AQ12-('NSW Apr 2022'!M12+'NSW Apr 2022'!L12))*'NSW Apr 2022'!Y12/100))*'NSW Apr 2022'!AQ12,IF(AND('NSW Apr 2022'!L12&gt;0,'NSW Apr 2022'!M12=""&gt;0),IF(($C$5*E18/'NSW Apr 2022'!AQ12&lt;'NSW Apr 2022'!L12),(0),($C$5*E18/'NSW Apr 2022'!AQ12-'NSW Apr 2022'!L12)*'NSW Apr 2022'!X12/100)*'NSW Apr 2022'!AQ12,0)))))</f>
        <v>0</v>
      </c>
      <c r="M18" s="215">
        <f>IF('NSW Apr 2022'!K12="",($C$5*F18/'NSW Apr 2022'!AR12*'NSW Apr 2022'!AC12/100)*'NSW Apr 2022'!AR12,IF($C$5*F18/'NSW Apr 2022'!AR12&gt;='NSW Apr 2022'!L12,('NSW Apr 2022'!L12*'NSW Apr 2022'!AC12/100)*'NSW Apr 2022'!AR12,($C$5*F18/'NSW Apr 2022'!AR12*'NSW Apr 2022'!AC12/100)*'NSW Apr 2022'!AR12))</f>
        <v>1454.5454545454545</v>
      </c>
      <c r="N18" s="215">
        <f>IF(AND('NSW Apr 2022'!L12&gt;0,'NSW Apr 2022'!M12&gt;0),IF($C$5*F18/'NSW Apr 2022'!AR12&lt;'NSW Apr 2022'!L12,0,IF(($C$5*F18/'NSW Apr 2022'!AR12-'NSW Apr 2022'!L12)&lt;=('NSW Apr 2022'!M12+'NSW Apr 2022'!L12),((($C$5*F18/'NSW Apr 2022'!AR12-'NSW Apr 2022'!L12)*'NSW Apr 2022'!AD12/100))*'NSW Apr 2022'!AR12,((('NSW Apr 2022'!M12)*'NSW Apr 2022'!AD12/100)*'NSW Apr 2022'!AR12))),0)</f>
        <v>0</v>
      </c>
      <c r="O18" s="215">
        <f>IF(AND('NSW Apr 2022'!M12&gt;0,'NSW Apr 2022'!N12&gt;0),IF($C$5*F18/'NSW Apr 2022'!AR12&lt;('NSW Apr 2022'!L12+'NSW Apr 2022'!M12),0,IF(($C$5*F18/'NSW Apr 2022'!AR12-'NSW Apr 2022'!L12+'NSW Apr 2022'!M12)&lt;=('NSW Apr 2022'!L12+'NSW Apr 2022'!M12+'NSW Apr 2022'!N12),((($C$5*F18/'NSW Apr 2022'!AR12-('NSW Apr 2022'!L12+'NSW Apr 2022'!M12))*'NSW Apr 2022'!AE12/100))*'NSW Apr 2022'!AR12,('NSW Apr 2022'!N12*'NSW Apr 2022'!AE12/100)*'NSW Apr 2022'!AR12)),0)</f>
        <v>0</v>
      </c>
      <c r="P18" s="215">
        <f>IF(AND('NSW Apr 2022'!N12&gt;0,'NSW Apr 2022'!O12&gt;0),IF($C$5*F18/'NSW Apr 2022'!AR12&lt;('NSW Apr 2022'!L12+'NSW Apr 2022'!M12+'NSW Apr 2022'!N12),0,IF(($C$5*F18/'NSW Apr 2022'!AR12-'NSW Apr 2022'!L12+'NSW Apr 2022'!M12+'NSW Apr 2022'!N12)&lt;=('NSW Apr 2022'!L12+'NSW Apr 2022'!M12+'NSW Apr 2022'!N12+'NSW Apr 2022'!O12),(($C$5*F18/'NSW Apr 2022'!AR12-('NSW Apr 2022'!L12+'NSW Apr 2022'!M12+'NSW Apr 2022'!N12))*'NSW Apr 2022'!AF12/100)*'NSW Apr 2022'!AR12,('NSW Apr 2022'!O12*'NSW Apr 2022'!AF12/100)*'NSW Apr 2022'!AR12)),0)</f>
        <v>0</v>
      </c>
      <c r="Q18" s="215">
        <f>IF(AND('NSW Apr 2022'!P12&gt;0,'NSW Apr 2022'!P12&gt;0),IF($C$5*F18/'NSW Apr 2022'!AR12&lt;('NSW Apr 2022'!L12+'NSW Apr 2022'!M12+'NSW Apr 2022'!N12+'NSW Apr 2022'!O12),0,IF(($C$5*F18/'NSW Apr 2022'!AR12-'NSW Apr 2022'!L12+'NSW Apr 2022'!M12+'NSW Apr 2022'!N12+'NSW Apr 2022'!O12)&lt;=('NSW Apr 2022'!L12+'NSW Apr 2022'!M12+'NSW Apr 2022'!N12+'NSW Apr 2022'!O12+'NSW Apr 2022'!P12),(($C$5*F18/'NSW Apr 2022'!AR12-('NSW Apr 2022'!L12+'NSW Apr 2022'!M12+'NSW Apr 2022'!N12+'NSW Apr 2022'!O12))*'NSW Apr 2022'!AG12/100)*'NSW Apr 2022'!AR12,('NSW Apr 2022'!P12*'NSW Apr 2022'!AG12/100)*'NSW Apr 2022'!AR12)),0)</f>
        <v>0</v>
      </c>
      <c r="R18" s="215">
        <f>IF(AND('NSW Apr 2022'!P12&gt;0,'NSW Apr 2022'!O12&gt;0),IF(($C$5*F18/'NSW Apr 2022'!AR12&lt;SUM('NSW Apr 2022'!L12:P12)),(0),($C$5*F18/'NSW Apr 2022'!AR12-SUM('NSW Apr 2022'!L12:P12))*'NSW Apr 2022'!AB12/100)* 'NSW Apr 2022'!AR12,IF(AND('NSW Apr 2022'!O12&gt;0,'NSW Apr 2022'!P12=""),IF(($C$5*F18/'NSW Apr 2022'!AR12&lt; SUM('NSW Apr 2022'!L12:O12)),(0),($C$5*F18/'NSW Apr 2022'!AR12-SUM('NSW Apr 2022'!L12:O12))*'NSW Apr 2022'!AG12/100)* 'NSW Apr 2022'!AR12,IF(AND('NSW Apr 2022'!N12&gt;0,'NSW Apr 2022'!O12=""),IF(($C$5*F18/'NSW Apr 2022'!AR12&lt; SUM('NSW Apr 2022'!L12:N12)),(0),($C$5*F18/'NSW Apr 2022'!AR12-SUM('NSW Apr 2022'!L12:N12))*'NSW Apr 2022'!AF12/100)* 'NSW Apr 2022'!AR12,IF(AND('NSW Apr 2022'!M12&gt;0,'NSW Apr 2022'!N12=""),IF(($C$5*F18/'NSW Apr 2022'!AR12&lt;'NSW Apr 2022'!M12+'NSW Apr 2022'!L12),(0),(($C$5*F18/'NSW Apr 2022'!AR12-('NSW Apr 2022'!M12+'NSW Apr 2022'!L12))*'NSW Apr 2022'!AE12/100))*'NSW Apr 2022'!AR12,IF(AND('NSW Apr 2022'!L12&gt;0,'NSW Apr 2022'!M12=""&gt;0),IF(($C$5*F18/'NSW Apr 2022'!AR12&lt;'NSW Apr 2022'!L12),(0),($C$5*F18/'NSW Apr 2022'!AR12-'NSW Apr 2022'!L12)*'NSW Apr 2022'!AD12/100)*'NSW Apr 2022'!AR12,0)))))</f>
        <v>0</v>
      </c>
      <c r="S18" s="389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Apr 2022'!AT12</f>
        <v>0</v>
      </c>
      <c r="W18" s="214">
        <f>'NSW Apr 2022'!AU12</f>
        <v>0</v>
      </c>
      <c r="X18" s="214">
        <f>'NSW Apr 2022'!AV12</f>
        <v>0</v>
      </c>
      <c r="Y18" s="214">
        <f>'NSW Apr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3292.340909090909</v>
      </c>
      <c r="AC18" s="270">
        <f t="shared" si="1"/>
        <v>3292.340909090909</v>
      </c>
      <c r="AD18" s="216">
        <f t="shared" si="2"/>
        <v>3621.5750000000003</v>
      </c>
      <c r="AE18" s="216">
        <f t="shared" si="2"/>
        <v>3621.5750000000003</v>
      </c>
      <c r="AF18" s="217">
        <f>'NSW Apr 2022'!BJ12</f>
        <v>0</v>
      </c>
      <c r="AG18" s="390">
        <f>'NSW Apr 2022'!BH12</f>
        <v>0</v>
      </c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Apr 2022'!D13</f>
        <v>Capital Region</v>
      </c>
      <c r="B19" s="150" t="str">
        <f>'NSW Apr 2022'!F13</f>
        <v>ActewAGL</v>
      </c>
      <c r="C19" s="154" t="str">
        <f>'NSW Apr 2022'!G13</f>
        <v>Business plan</v>
      </c>
      <c r="D19" s="155">
        <f>365*'NSW Apr 2022'!H13/100</f>
        <v>288.35000000000002</v>
      </c>
      <c r="E19" s="265">
        <f>IF('NSW Apr 2022'!AQ13=3,0.5,IF('NSW Apr 2022'!AQ13=2,0.33,0))</f>
        <v>0.5</v>
      </c>
      <c r="F19" s="265">
        <f t="shared" si="3"/>
        <v>0.5</v>
      </c>
      <c r="G19" s="155">
        <f>IF('NSW Apr 2022'!K13="",($C$5*E19/'NSW Apr 2022'!AQ13*'NSW Apr 2022'!W13/100)*'NSW Apr 2022'!AQ13,IF($C$5*E19/'NSW Apr 2022'!AQ13&gt;='NSW Apr 2022'!L13,('NSW Apr 2022'!L13*'NSW Apr 2022'!W13/100)*'NSW Apr 2022'!AQ13,($C$5*E19/'NSW Apr 2022'!AQ13*'NSW Apr 2022'!W13/100)*'NSW Apr 2022'!AQ13))</f>
        <v>137.63399999999999</v>
      </c>
      <c r="H19" s="155">
        <f>IF(AND('NSW Apr 2022'!L13&gt;0,'NSW Apr 2022'!M13&gt;0),IF($C$5*E19/'NSW Apr 2022'!AQ13&lt;'NSW Apr 2022'!L13,0,IF(($C$5*E19/'NSW Apr 2022'!AQ13-'NSW Apr 2022'!L13)&lt;=('NSW Apr 2022'!M13+'NSW Apr 2022'!L13),((($C$5*E19/'NSW Apr 2022'!AQ13-'NSW Apr 2022'!L13)*'NSW Apr 2022'!X13/100))*'NSW Apr 2022'!AQ13,((('NSW Apr 2022'!M13)*'NSW Apr 2022'!X13/100)*'NSW Apr 2022'!AQ13))),0)</f>
        <v>90.057272727272732</v>
      </c>
      <c r="I19" s="155">
        <f>IF(AND('NSW Apr 2022'!M13&gt;0,'NSW Apr 2022'!N13&gt;0),IF($C$5*E19/'NSW Apr 2022'!AQ13&lt;('NSW Apr 2022'!L13+'NSW Apr 2022'!M13),0,IF(($C$5*E19/'NSW Apr 2022'!AQ13-'NSW Apr 2022'!L13+'NSW Apr 2022'!M13)&lt;=('NSW Apr 2022'!L13+'NSW Apr 2022'!M13+'NSW Apr 2022'!N13),((($C$5*E19/'NSW Apr 2022'!AQ13-('NSW Apr 2022'!L13+'NSW Apr 2022'!M13))*'NSW Apr 2022'!Y13/100))*'NSW Apr 2022'!AQ13,('NSW Apr 2022'!N13*'NSW Apr 2022'!Y13/100)* 'NSW Apr 2022'!AQ13)),0)</f>
        <v>214.66200000000001</v>
      </c>
      <c r="J19" s="155">
        <f>IF(AND('NSW Apr 2022'!N13&gt;0,'NSW Apr 2022'!O13&gt;0),IF($C$5*E19/'NSW Apr 2022'!AQ13&lt;('NSW Apr 2022'!L13+'NSW Apr 2022'!M13+'NSW Apr 2022'!N13),0,IF(($C$5*E19/'NSW Apr 2022'!AQ13-'NSW Apr 2022'!L13+'NSW Apr 2022'!M13+'NSW Apr 2022'!N13)&lt;=('NSW Apr 2022'!L13+'NSW Apr 2022'!M13+'NSW Apr 2022'!N13+'NSW Apr 2022'!O13),(($C$5*E19/'NSW Apr 2022'!AQ13-('NSW Apr 2022'!L13+'NSW Apr 2022'!M13+'NSW Apr 2022'!N13))*'NSW Apr 2022'!Z13/100)*'NSW Apr 2022'!AQ13,('NSW Apr 2022'!O13*'NSW Apr 2022'!Z13/100)*'NSW Apr 2022'!AQ13)),0)</f>
        <v>797.13636363636351</v>
      </c>
      <c r="K19" s="155">
        <f>IF(AND('NSW Apr 2022'!O13&gt;0,'NSW Apr 2022'!P13&gt;0),IF($C$5*E19/'NSW Apr 2022'!AQ13&lt;('NSW Apr 2022'!L13+'NSW Apr 2022'!M13+'NSW Apr 2022'!N13+'NSW Apr 2022'!O13),0,IF(($C$5*E19/'NSW Apr 2022'!AQ13-'NSW Apr 2022'!L13+'NSW Apr 2022'!M13+'NSW Apr 2022'!N13+'NSW Apr 2022'!O13)&lt;=('NSW Apr 2022'!L13+'NSW Apr 2022'!M13+'NSW Apr 2022'!N13+'NSW Apr 2022'!O13+'NSW Apr 2022'!P13),(($C$5*E19/'NSW Apr 2022'!AQ13-('NSW Apr 2022'!L13+'NSW Apr 2022'!M13+'NSW Apr 2022'!N13+'NSW Apr 2022'!O13))*'NSW Apr 2022'!AA13/100)*'NSW Apr 2022'!AQ13,('NSW Apr 2022'!P13*'NSW Apr 2022'!AA13/100)*'NSW Apr 2022'!AQ13)),0)</f>
        <v>0</v>
      </c>
      <c r="L19" s="155">
        <f>IF(AND('NSW Apr 2022'!P13&gt;0,'NSW Apr 2022'!O13&gt;0),IF(($C$5*E19/'NSW Apr 2022'!AQ13&lt;SUM('NSW Apr 2022'!L13:P13)),(0),($C$5*E19/'NSW Apr 2022'!AQ13-SUM('NSW Apr 2022'!L13:P13))*'NSW Apr 2022'!AB13/100)* 'NSW Apr 2022'!AQ13,IF(AND('NSW Apr 2022'!O13&gt;0,'NSW Apr 2022'!P13=""),IF(($C$5*E19/'NSW Apr 2022'!AQ13&lt; SUM('NSW Apr 2022'!L13:O13)),(0),($C$5*E19/'NSW Apr 2022'!AQ13-SUM('NSW Apr 2022'!L13:O13))*'NSW Apr 2022'!AA13/100)* 'NSW Apr 2022'!AQ13,IF(AND('NSW Apr 2022'!N13&gt;0,'NSW Apr 2022'!O13=""),IF(($C$5*E19/'NSW Apr 2022'!AQ13&lt; SUM('NSW Apr 2022'!L13:N13)),(0),($C$5*E19/'NSW Apr 2022'!AQ13-SUM('NSW Apr 2022'!L13:N13))*'NSW Apr 2022'!Z13/100)* 'NSW Apr 2022'!AQ13,IF(AND('NSW Apr 2022'!M13&gt;0,'NSW Apr 2022'!N13=""),IF(($C$5*E19/'NSW Apr 2022'!AQ13&lt;'NSW Apr 2022'!M13+'NSW Apr 2022'!L13),(0),(($C$5*E19/'NSW Apr 2022'!AQ13-('NSW Apr 2022'!M13+'NSW Apr 2022'!L13))*'NSW Apr 2022'!Y13/100))*'NSW Apr 2022'!AQ13,IF(AND('NSW Apr 2022'!L13&gt;0,'NSW Apr 2022'!M13=""&gt;0),IF(($C$5*E19/'NSW Apr 2022'!AQ13&lt;'NSW Apr 2022'!L13),(0),($C$5*E19/'NSW Apr 2022'!AQ13-'NSW Apr 2022'!L13)*'NSW Apr 2022'!X13/100)*'NSW Apr 2022'!AQ13,0)))))</f>
        <v>0</v>
      </c>
      <c r="M19" s="155">
        <f>IF('NSW Apr 2022'!K13="",($C$5*F19/'NSW Apr 2022'!AR13*'NSW Apr 2022'!AC13/100)*'NSW Apr 2022'!AR13,IF($C$5*F19/'NSW Apr 2022'!AR13&gt;='NSW Apr 2022'!L13,('NSW Apr 2022'!L13*'NSW Apr 2022'!AC13/100)*'NSW Apr 2022'!AR13,($C$5*F19/'NSW Apr 2022'!AR13*'NSW Apr 2022'!AC13/100)*'NSW Apr 2022'!AR13))</f>
        <v>137.63399999999999</v>
      </c>
      <c r="N19" s="155">
        <f>IF(AND('NSW Apr 2022'!L13&gt;0,'NSW Apr 2022'!M13&gt;0),IF($C$5*F19/'NSW Apr 2022'!AR13&lt;'NSW Apr 2022'!L13,0,IF(($C$5*F19/'NSW Apr 2022'!AR13-'NSW Apr 2022'!L13)&lt;=('NSW Apr 2022'!M13+'NSW Apr 2022'!L13),((($C$5*F19/'NSW Apr 2022'!AR13-'NSW Apr 2022'!L13)*'NSW Apr 2022'!AD13/100))*'NSW Apr 2022'!AR13,((('NSW Apr 2022'!M13)*'NSW Apr 2022'!AD13/100)*'NSW Apr 2022'!AR13))),0)</f>
        <v>90.057272727272732</v>
      </c>
      <c r="O19" s="155">
        <f>IF(AND('NSW Apr 2022'!M13&gt;0,'NSW Apr 2022'!N13&gt;0),IF($C$5*F19/'NSW Apr 2022'!AR13&lt;('NSW Apr 2022'!L13+'NSW Apr 2022'!M13),0,IF(($C$5*F19/'NSW Apr 2022'!AR13-'NSW Apr 2022'!L13+'NSW Apr 2022'!M13)&lt;=('NSW Apr 2022'!L13+'NSW Apr 2022'!M13+'NSW Apr 2022'!N13),((($C$5*F19/'NSW Apr 2022'!AR13-('NSW Apr 2022'!L13+'NSW Apr 2022'!M13))*'NSW Apr 2022'!AE13/100))*'NSW Apr 2022'!AR13,('NSW Apr 2022'!N13*'NSW Apr 2022'!AE13/100)*'NSW Apr 2022'!AR13)),0)</f>
        <v>214.66200000000001</v>
      </c>
      <c r="P19" s="155">
        <f>IF(AND('NSW Apr 2022'!N13&gt;0,'NSW Apr 2022'!O13&gt;0),IF($C$5*F19/'NSW Apr 2022'!AR13&lt;('NSW Apr 2022'!L13+'NSW Apr 2022'!M13+'NSW Apr 2022'!N13),0,IF(($C$5*F19/'NSW Apr 2022'!AR13-'NSW Apr 2022'!L13+'NSW Apr 2022'!M13+'NSW Apr 2022'!N13)&lt;=('NSW Apr 2022'!L13+'NSW Apr 2022'!M13+'NSW Apr 2022'!N13+'NSW Apr 2022'!O13),(($C$5*F19/'NSW Apr 2022'!AR13-('NSW Apr 2022'!L13+'NSW Apr 2022'!M13+'NSW Apr 2022'!N13))*'NSW Apr 2022'!AF13/100)*'NSW Apr 2022'!AR13,('NSW Apr 2022'!O13*'NSW Apr 2022'!AF13/100)*'NSW Apr 2022'!AR13)),0)</f>
        <v>797.13636363636351</v>
      </c>
      <c r="Q19" s="155">
        <f>IF(AND('NSW Apr 2022'!P13&gt;0,'NSW Apr 2022'!P13&gt;0),IF($C$5*F19/'NSW Apr 2022'!AR13&lt;('NSW Apr 2022'!L13+'NSW Apr 2022'!M13+'NSW Apr 2022'!N13+'NSW Apr 2022'!O13),0,IF(($C$5*F19/'NSW Apr 2022'!AR13-'NSW Apr 2022'!L13+'NSW Apr 2022'!M13+'NSW Apr 2022'!N13+'NSW Apr 2022'!O13)&lt;=('NSW Apr 2022'!L13+'NSW Apr 2022'!M13+'NSW Apr 2022'!N13+'NSW Apr 2022'!O13+'NSW Apr 2022'!P13),(($C$5*F19/'NSW Apr 2022'!AR13-('NSW Apr 2022'!L13+'NSW Apr 2022'!M13+'NSW Apr 2022'!N13+'NSW Apr 2022'!O13))*'NSW Apr 2022'!AG13/100)*'NSW Apr 2022'!AR13,('NSW Apr 2022'!P13*'NSW Apr 2022'!AG13/100)*'NSW Apr 2022'!AR13)),0)</f>
        <v>0</v>
      </c>
      <c r="R19" s="155">
        <f>IF(AND('NSW Apr 2022'!P13&gt;0,'NSW Apr 2022'!O13&gt;0),IF(($C$5*F19/'NSW Apr 2022'!AR13&lt;SUM('NSW Apr 2022'!L13:P13)),(0),($C$5*F19/'NSW Apr 2022'!AR13-SUM('NSW Apr 2022'!L13:P13))*'NSW Apr 2022'!AB13/100)* 'NSW Apr 2022'!AR13,IF(AND('NSW Apr 2022'!O13&gt;0,'NSW Apr 2022'!P13=""),IF(($C$5*F19/'NSW Apr 2022'!AR13&lt; SUM('NSW Apr 2022'!L13:O13)),(0),($C$5*F19/'NSW Apr 2022'!AR13-SUM('NSW Apr 2022'!L13:O13))*'NSW Apr 2022'!AG13/100)* 'NSW Apr 2022'!AR13,IF(AND('NSW Apr 2022'!N13&gt;0,'NSW Apr 2022'!O13=""),IF(($C$5*F19/'NSW Apr 2022'!AR13&lt; SUM('NSW Apr 2022'!L13:N13)),(0),($C$5*F19/'NSW Apr 2022'!AR13-SUM('NSW Apr 2022'!L13:N13))*'NSW Apr 2022'!AF13/100)* 'NSW Apr 2022'!AR13,IF(AND('NSW Apr 2022'!M13&gt;0,'NSW Apr 2022'!N13=""),IF(($C$5*F19/'NSW Apr 2022'!AR13&lt;'NSW Apr 2022'!M13+'NSW Apr 2022'!L13),(0),(($C$5*F19/'NSW Apr 2022'!AR13-('NSW Apr 2022'!M13+'NSW Apr 2022'!L13))*'NSW Apr 2022'!AE13/100))*'NSW Apr 2022'!AR13,IF(AND('NSW Apr 2022'!L13&gt;0,'NSW Apr 2022'!M13=""&gt;0),IF(($C$5*F19/'NSW Apr 2022'!AR13&lt;'NSW Apr 2022'!L13),(0),($C$5*F19/'NSW Apr 2022'!AR13-'NSW Apr 2022'!L13)*'NSW Apr 2022'!AD13/100)*'NSW Apr 2022'!AR13,0)))))</f>
        <v>0</v>
      </c>
      <c r="S19" s="273">
        <f t="shared" si="4"/>
        <v>2478.9792727272725</v>
      </c>
      <c r="T19" s="268">
        <f t="shared" si="5"/>
        <v>2767.3292727272724</v>
      </c>
      <c r="U19" s="151">
        <f t="shared" si="6"/>
        <v>3044.0621999999998</v>
      </c>
      <c r="V19" s="154">
        <f>'NSW Apr 2022'!AT13</f>
        <v>10</v>
      </c>
      <c r="W19" s="154">
        <f>'NSW Apr 2022'!AU13</f>
        <v>0</v>
      </c>
      <c r="X19" s="154">
        <f>'NSW Apr 2022'!AV13</f>
        <v>0</v>
      </c>
      <c r="Y19" s="154">
        <f>'NSW Apr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2490.5963454545454</v>
      </c>
      <c r="AC19" s="268">
        <f t="shared" si="1"/>
        <v>2490.5963454545454</v>
      </c>
      <c r="AD19" s="151">
        <f t="shared" si="2"/>
        <v>2739.65598</v>
      </c>
      <c r="AE19" s="151">
        <f t="shared" si="2"/>
        <v>2739.65598</v>
      </c>
      <c r="AF19" s="211">
        <f>'NSW Apr 2022'!BJ13</f>
        <v>0</v>
      </c>
      <c r="AG19" s="386">
        <f>'NSW Apr 2022'!BH13</f>
        <v>12</v>
      </c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26" t="str">
        <f>'NSW Apr 2022'!D14</f>
        <v>Tamworth</v>
      </c>
      <c r="B20" s="130" t="str">
        <f>'NSW Apr 2022'!F14</f>
        <v>Origin Energy</v>
      </c>
      <c r="C20" s="83" t="str">
        <f>'NSW Apr 2022'!G14</f>
        <v>Business Go</v>
      </c>
      <c r="D20" s="136">
        <f>365*'NSW Apr 2022'!H14/100</f>
        <v>307.99363636363631</v>
      </c>
      <c r="E20" s="264">
        <f>IF('NSW Apr 2022'!AQ14=3,0.5,IF('NSW Apr 2022'!AQ14=2,0.33,0))</f>
        <v>0.5</v>
      </c>
      <c r="F20" s="264">
        <f t="shared" si="3"/>
        <v>0.5</v>
      </c>
      <c r="G20" s="136">
        <f>IF('NSW Apr 2022'!K14="",($C$5*E20/'NSW Apr 2022'!AQ14*'NSW Apr 2022'!W14/100)*'NSW Apr 2022'!AQ14,IF($C$5*E20/'NSW Apr 2022'!AQ14&gt;='NSW Apr 2022'!L14,('NSW Apr 2022'!L14*'NSW Apr 2022'!W14/100)*'NSW Apr 2022'!AQ14,($C$5*E20/'NSW Apr 2022'!AQ14*'NSW Apr 2022'!W14/100)*'NSW Apr 2022'!AQ14))</f>
        <v>1750</v>
      </c>
      <c r="H20" s="136">
        <f>IF(AND('NSW Apr 2022'!L14&gt;0,'NSW Apr 2022'!M14&gt;0),IF($C$5*E20/'NSW Apr 2022'!AQ14&lt;'NSW Apr 2022'!L14,0,IF(($C$5*E20/'NSW Apr 2022'!AQ14-'NSW Apr 2022'!L14)&lt;=('NSW Apr 2022'!M14+'NSW Apr 2022'!L14),((($C$5*E20/'NSW Apr 2022'!AQ14-'NSW Apr 2022'!L14)*'NSW Apr 2022'!X14/100))*'NSW Apr 2022'!AQ14,((('NSW Apr 2022'!M14)*'NSW Apr 2022'!X14/100)*'NSW Apr 2022'!AQ14))),0)</f>
        <v>0</v>
      </c>
      <c r="I20" s="136">
        <f>IF(AND('NSW Apr 2022'!M14&gt;0,'NSW Apr 2022'!N14&gt;0),IF($C$5*E20/'NSW Apr 2022'!AQ14&lt;('NSW Apr 2022'!L14+'NSW Apr 2022'!M14),0,IF(($C$5*E20/'NSW Apr 2022'!AQ14-'NSW Apr 2022'!L14+'NSW Apr 2022'!M14)&lt;=('NSW Apr 2022'!L14+'NSW Apr 2022'!M14+'NSW Apr 2022'!N14),((($C$5*E20/'NSW Apr 2022'!AQ14-('NSW Apr 2022'!L14+'NSW Apr 2022'!M14))*'NSW Apr 2022'!Y14/100))*'NSW Apr 2022'!AQ14,('NSW Apr 2022'!N14*'NSW Apr 2022'!Y14/100)* 'NSW Apr 2022'!AQ14)),0)</f>
        <v>0</v>
      </c>
      <c r="J20" s="136">
        <f>IF(AND('NSW Apr 2022'!N14&gt;0,'NSW Apr 2022'!O14&gt;0),IF($C$5*E20/'NSW Apr 2022'!AQ14&lt;('NSW Apr 2022'!L14+'NSW Apr 2022'!M14+'NSW Apr 2022'!N14),0,IF(($C$5*E20/'NSW Apr 2022'!AQ14-'NSW Apr 2022'!L14+'NSW Apr 2022'!M14+'NSW Apr 2022'!N14)&lt;=('NSW Apr 2022'!L14+'NSW Apr 2022'!M14+'NSW Apr 2022'!N14+'NSW Apr 2022'!O14),(($C$5*E20/'NSW Apr 2022'!AQ14-('NSW Apr 2022'!L14+'NSW Apr 2022'!M14+'NSW Apr 2022'!N14))*'NSW Apr 2022'!Z14/100)*'NSW Apr 2022'!AQ14,('NSW Apr 2022'!O14*'NSW Apr 2022'!Z14/100)*'NSW Apr 2022'!AQ14)),0)</f>
        <v>0</v>
      </c>
      <c r="K20" s="136">
        <f>IF(AND('NSW Apr 2022'!O14&gt;0,'NSW Apr 2022'!P14&gt;0),IF($C$5*E20/'NSW Apr 2022'!AQ14&lt;('NSW Apr 2022'!L14+'NSW Apr 2022'!M14+'NSW Apr 2022'!N14+'NSW Apr 2022'!O14),0,IF(($C$5*E20/'NSW Apr 2022'!AQ14-'NSW Apr 2022'!L14+'NSW Apr 2022'!M14+'NSW Apr 2022'!N14+'NSW Apr 2022'!O14)&lt;=('NSW Apr 2022'!L14+'NSW Apr 2022'!M14+'NSW Apr 2022'!N14+'NSW Apr 2022'!O14+'NSW Apr 2022'!P14),(($C$5*E20/'NSW Apr 2022'!AQ14-('NSW Apr 2022'!L14+'NSW Apr 2022'!M14+'NSW Apr 2022'!N14+'NSW Apr 2022'!O14))*'NSW Apr 2022'!AA14/100)*'NSW Apr 2022'!AQ14,('NSW Apr 2022'!P14*'NSW Apr 2022'!AA14/100)*'NSW Apr 2022'!AQ14)),0)</f>
        <v>0</v>
      </c>
      <c r="L20" s="136">
        <f>IF(AND('NSW Apr 2022'!P14&gt;0,'NSW Apr 2022'!O14&gt;0),IF(($C$5*E20/'NSW Apr 2022'!AQ14&lt;SUM('NSW Apr 2022'!L14:P14)),(0),($C$5*E20/'NSW Apr 2022'!AQ14-SUM('NSW Apr 2022'!L14:P14))*'NSW Apr 2022'!AB14/100)* 'NSW Apr 2022'!AQ14,IF(AND('NSW Apr 2022'!O14&gt;0,'NSW Apr 2022'!P14=""),IF(($C$5*E20/'NSW Apr 2022'!AQ14&lt; SUM('NSW Apr 2022'!L14:O14)),(0),($C$5*E20/'NSW Apr 2022'!AQ14-SUM('NSW Apr 2022'!L14:O14))*'NSW Apr 2022'!AA14/100)* 'NSW Apr 2022'!AQ14,IF(AND('NSW Apr 2022'!N14&gt;0,'NSW Apr 2022'!O14=""),IF(($C$5*E20/'NSW Apr 2022'!AQ14&lt; SUM('NSW Apr 2022'!L14:N14)),(0),($C$5*E20/'NSW Apr 2022'!AQ14-SUM('NSW Apr 2022'!L14:N14))*'NSW Apr 2022'!Z14/100)* 'NSW Apr 2022'!AQ14,IF(AND('NSW Apr 2022'!M14&gt;0,'NSW Apr 2022'!N14=""),IF(($C$5*E20/'NSW Apr 2022'!AQ14&lt;'NSW Apr 2022'!M14+'NSW Apr 2022'!L14),(0),(($C$5*E20/'NSW Apr 2022'!AQ14-('NSW Apr 2022'!M14+'NSW Apr 2022'!L14))*'NSW Apr 2022'!Y14/100))*'NSW Apr 2022'!AQ14,IF(AND('NSW Apr 2022'!L14&gt;0,'NSW Apr 2022'!M14=""&gt;0),IF(($C$5*E20/'NSW Apr 2022'!AQ14&lt;'NSW Apr 2022'!L14),(0),($C$5*E20/'NSW Apr 2022'!AQ14-'NSW Apr 2022'!L14)*'NSW Apr 2022'!X14/100)*'NSW Apr 2022'!AQ14,0)))))</f>
        <v>0</v>
      </c>
      <c r="M20" s="136">
        <f>IF('NSW Apr 2022'!K14="",($C$5*F20/'NSW Apr 2022'!AR14*'NSW Apr 2022'!AC14/100)*'NSW Apr 2022'!AR14,IF($C$5*F20/'NSW Apr 2022'!AR14&gt;='NSW Apr 2022'!L14,('NSW Apr 2022'!L14*'NSW Apr 2022'!AC14/100)*'NSW Apr 2022'!AR14,($C$5*F20/'NSW Apr 2022'!AR14*'NSW Apr 2022'!AC14/100)*'NSW Apr 2022'!AR14))</f>
        <v>1750</v>
      </c>
      <c r="N20" s="136">
        <f>IF(AND('NSW Apr 2022'!L14&gt;0,'NSW Apr 2022'!M14&gt;0),IF($C$5*F20/'NSW Apr 2022'!AR14&lt;'NSW Apr 2022'!L14,0,IF(($C$5*F20/'NSW Apr 2022'!AR14-'NSW Apr 2022'!L14)&lt;=('NSW Apr 2022'!M14+'NSW Apr 2022'!L14),((($C$5*F20/'NSW Apr 2022'!AR14-'NSW Apr 2022'!L14)*'NSW Apr 2022'!AD14/100))*'NSW Apr 2022'!AR14,((('NSW Apr 2022'!M14)*'NSW Apr 2022'!AD14/100)*'NSW Apr 2022'!AR14))),0)</f>
        <v>0</v>
      </c>
      <c r="O20" s="136">
        <f>IF(AND('NSW Apr 2022'!M14&gt;0,'NSW Apr 2022'!N14&gt;0),IF($C$5*F20/'NSW Apr 2022'!AR14&lt;('NSW Apr 2022'!L14+'NSW Apr 2022'!M14),0,IF(($C$5*F20/'NSW Apr 2022'!AR14-'NSW Apr 2022'!L14+'NSW Apr 2022'!M14)&lt;=('NSW Apr 2022'!L14+'NSW Apr 2022'!M14+'NSW Apr 2022'!N14),((($C$5*F20/'NSW Apr 2022'!AR14-('NSW Apr 2022'!L14+'NSW Apr 2022'!M14))*'NSW Apr 2022'!AE14/100))*'NSW Apr 2022'!AR14,('NSW Apr 2022'!N14*'NSW Apr 2022'!AE14/100)*'NSW Apr 2022'!AR14)),0)</f>
        <v>0</v>
      </c>
      <c r="P20" s="136">
        <f>IF(AND('NSW Apr 2022'!N14&gt;0,'NSW Apr 2022'!O14&gt;0),IF($C$5*F20/'NSW Apr 2022'!AR14&lt;('NSW Apr 2022'!L14+'NSW Apr 2022'!M14+'NSW Apr 2022'!N14),0,IF(($C$5*F20/'NSW Apr 2022'!AR14-'NSW Apr 2022'!L14+'NSW Apr 2022'!M14+'NSW Apr 2022'!N14)&lt;=('NSW Apr 2022'!L14+'NSW Apr 2022'!M14+'NSW Apr 2022'!N14+'NSW Apr 2022'!O14),(($C$5*F20/'NSW Apr 2022'!AR14-('NSW Apr 2022'!L14+'NSW Apr 2022'!M14+'NSW Apr 2022'!N14))*'NSW Apr 2022'!AF14/100)*'NSW Apr 2022'!AR14,('NSW Apr 2022'!O14*'NSW Apr 2022'!AF14/100)*'NSW Apr 2022'!AR14)),0)</f>
        <v>0</v>
      </c>
      <c r="Q20" s="136">
        <f>IF(AND('NSW Apr 2022'!P14&gt;0,'NSW Apr 2022'!P14&gt;0),IF($C$5*F20/'NSW Apr 2022'!AR14&lt;('NSW Apr 2022'!L14+'NSW Apr 2022'!M14+'NSW Apr 2022'!N14+'NSW Apr 2022'!O14),0,IF(($C$5*F20/'NSW Apr 2022'!AR14-'NSW Apr 2022'!L14+'NSW Apr 2022'!M14+'NSW Apr 2022'!N14+'NSW Apr 2022'!O14)&lt;=('NSW Apr 2022'!L14+'NSW Apr 2022'!M14+'NSW Apr 2022'!N14+'NSW Apr 2022'!O14+'NSW Apr 2022'!P14),(($C$5*F20/'NSW Apr 2022'!AR14-('NSW Apr 2022'!L14+'NSW Apr 2022'!M14+'NSW Apr 2022'!N14+'NSW Apr 2022'!O14))*'NSW Apr 2022'!AG14/100)*'NSW Apr 2022'!AR14,('NSW Apr 2022'!P14*'NSW Apr 2022'!AG14/100)*'NSW Apr 2022'!AR14)),0)</f>
        <v>0</v>
      </c>
      <c r="R20" s="136">
        <f>IF(AND('NSW Apr 2022'!P14&gt;0,'NSW Apr 2022'!O14&gt;0),IF(($C$5*F20/'NSW Apr 2022'!AR14&lt;SUM('NSW Apr 2022'!L14:P14)),(0),($C$5*F20/'NSW Apr 2022'!AR14-SUM('NSW Apr 2022'!L14:P14))*'NSW Apr 2022'!AB14/100)* 'NSW Apr 2022'!AR14,IF(AND('NSW Apr 2022'!O14&gt;0,'NSW Apr 2022'!P14=""),IF(($C$5*F20/'NSW Apr 2022'!AR14&lt; SUM('NSW Apr 2022'!L14:O14)),(0),($C$5*F20/'NSW Apr 2022'!AR14-SUM('NSW Apr 2022'!L14:O14))*'NSW Apr 2022'!AG14/100)* 'NSW Apr 2022'!AR14,IF(AND('NSW Apr 2022'!N14&gt;0,'NSW Apr 2022'!O14=""),IF(($C$5*F20/'NSW Apr 2022'!AR14&lt; SUM('NSW Apr 2022'!L14:N14)),(0),($C$5*F20/'NSW Apr 2022'!AR14-SUM('NSW Apr 2022'!L14:N14))*'NSW Apr 2022'!AF14/100)* 'NSW Apr 2022'!AR14,IF(AND('NSW Apr 2022'!M14&gt;0,'NSW Apr 2022'!N14=""),IF(($C$5*F20/'NSW Apr 2022'!AR14&lt;'NSW Apr 2022'!M14+'NSW Apr 2022'!L14),(0),(($C$5*F20/'NSW Apr 2022'!AR14-('NSW Apr 2022'!M14+'NSW Apr 2022'!L14))*'NSW Apr 2022'!AE14/100))*'NSW Apr 2022'!AR14,IF(AND('NSW Apr 2022'!L14&gt;0,'NSW Apr 2022'!M14=""&gt;0),IF(($C$5*F20/'NSW Apr 2022'!AR14&lt;'NSW Apr 2022'!L14),(0),($C$5*F20/'NSW Apr 2022'!AR14-'NSW Apr 2022'!L14)*'NSW Apr 2022'!AD14/100)*'NSW Apr 2022'!AR14,0)))))</f>
        <v>0</v>
      </c>
      <c r="S20" s="234">
        <f t="shared" si="4"/>
        <v>3500</v>
      </c>
      <c r="T20" s="243">
        <f t="shared" si="5"/>
        <v>3807.9936363636361</v>
      </c>
      <c r="U20" s="132">
        <f t="shared" si="6"/>
        <v>4188.7929999999997</v>
      </c>
      <c r="V20" s="83">
        <f>'NSW Apr 2022'!AT14</f>
        <v>0</v>
      </c>
      <c r="W20" s="83">
        <f>'NSW Apr 2022'!AU14</f>
        <v>0</v>
      </c>
      <c r="X20" s="83">
        <f>'NSW Apr 2022'!AV14</f>
        <v>0</v>
      </c>
      <c r="Y20" s="83">
        <f>'NSW Apr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3807.9936363636357</v>
      </c>
      <c r="AC20" s="243">
        <f t="shared" si="1"/>
        <v>3807.9936363636357</v>
      </c>
      <c r="AD20" s="132">
        <f t="shared" si="2"/>
        <v>4188.7929999999997</v>
      </c>
      <c r="AE20" s="132">
        <f t="shared" si="2"/>
        <v>4188.7929999999997</v>
      </c>
      <c r="AF20" s="208">
        <f>'NSW Apr 2022'!BJ14</f>
        <v>12</v>
      </c>
      <c r="AG20" s="124">
        <f>'NSW Apr 2022'!BH14</f>
        <v>12</v>
      </c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26"/>
      <c r="B21" s="130" t="str">
        <f>'NSW Apr 2022'!F15</f>
        <v>Red Energy</v>
      </c>
      <c r="C21" s="83" t="str">
        <f>'NSW Apr 2022'!G15</f>
        <v xml:space="preserve">Business Saver </v>
      </c>
      <c r="D21" s="136">
        <f>365*'NSW Apr 2022'!H15/100</f>
        <v>251.81681818181815</v>
      </c>
      <c r="E21" s="264">
        <f>IF('NSW Apr 2022'!AQ15=3,0.5,IF('NSW Apr 2022'!AQ15=2,0.33,0))</f>
        <v>0.5</v>
      </c>
      <c r="F21" s="264">
        <f t="shared" ref="F21:F22" si="11">1-E21</f>
        <v>0.5</v>
      </c>
      <c r="G21" s="136">
        <f>IF('NSW Apr 2022'!K15="",($C$5*E21/'NSW Apr 2022'!AQ15*'NSW Apr 2022'!W15/100)*'NSW Apr 2022'!AQ15,IF($C$5*E21/'NSW Apr 2022'!AQ15&gt;='NSW Apr 2022'!L15,('NSW Apr 2022'!L15*'NSW Apr 2022'!W15/100)*'NSW Apr 2022'!AQ15,($C$5*E21/'NSW Apr 2022'!AQ15*'NSW Apr 2022'!W15/100)*'NSW Apr 2022'!AQ15))</f>
        <v>1809.090909090909</v>
      </c>
      <c r="H21" s="136">
        <f>IF(AND('NSW Apr 2022'!L15&gt;0,'NSW Apr 2022'!M15&gt;0),IF($C$5*E21/'NSW Apr 2022'!AQ15&lt;'NSW Apr 2022'!L15,0,IF(($C$5*E21/'NSW Apr 2022'!AQ15-'NSW Apr 2022'!L15)&lt;=('NSW Apr 2022'!M15+'NSW Apr 2022'!L15),((($C$5*E21/'NSW Apr 2022'!AQ15-'NSW Apr 2022'!L15)*'NSW Apr 2022'!X15/100))*'NSW Apr 2022'!AQ15,((('NSW Apr 2022'!M15)*'NSW Apr 2022'!X15/100)*'NSW Apr 2022'!AQ15))),0)</f>
        <v>0</v>
      </c>
      <c r="I21" s="136">
        <f>IF(AND('NSW Apr 2022'!M15&gt;0,'NSW Apr 2022'!N15&gt;0),IF($C$5*E21/'NSW Apr 2022'!AQ15&lt;('NSW Apr 2022'!L15+'NSW Apr 2022'!M15),0,IF(($C$5*E21/'NSW Apr 2022'!AQ15-'NSW Apr 2022'!L15+'NSW Apr 2022'!M15)&lt;=('NSW Apr 2022'!L15+'NSW Apr 2022'!M15+'NSW Apr 2022'!N15),((($C$5*E21/'NSW Apr 2022'!AQ15-('NSW Apr 2022'!L15+'NSW Apr 2022'!M15))*'NSW Apr 2022'!Y15/100))*'NSW Apr 2022'!AQ15,('NSW Apr 2022'!N15*'NSW Apr 2022'!Y15/100)* 'NSW Apr 2022'!AQ15)),0)</f>
        <v>0</v>
      </c>
      <c r="J21" s="136">
        <f>IF(AND('NSW Apr 2022'!N15&gt;0,'NSW Apr 2022'!O15&gt;0),IF($C$5*E21/'NSW Apr 2022'!AQ15&lt;('NSW Apr 2022'!L15+'NSW Apr 2022'!M15+'NSW Apr 2022'!N15),0,IF(($C$5*E21/'NSW Apr 2022'!AQ15-'NSW Apr 2022'!L15+'NSW Apr 2022'!M15+'NSW Apr 2022'!N15)&lt;=('NSW Apr 2022'!L15+'NSW Apr 2022'!M15+'NSW Apr 2022'!N15+'NSW Apr 2022'!O15),(($C$5*E21/'NSW Apr 2022'!AQ15-('NSW Apr 2022'!L15+'NSW Apr 2022'!M15+'NSW Apr 2022'!N15))*'NSW Apr 2022'!Z15/100)*'NSW Apr 2022'!AQ15,('NSW Apr 2022'!O15*'NSW Apr 2022'!Z15/100)*'NSW Apr 2022'!AQ15)),0)</f>
        <v>0</v>
      </c>
      <c r="K21" s="136">
        <f>IF(AND('NSW Apr 2022'!O15&gt;0,'NSW Apr 2022'!P15&gt;0),IF($C$5*E21/'NSW Apr 2022'!AQ15&lt;('NSW Apr 2022'!L15+'NSW Apr 2022'!M15+'NSW Apr 2022'!N15+'NSW Apr 2022'!O15),0,IF(($C$5*E21/'NSW Apr 2022'!AQ15-'NSW Apr 2022'!L15+'NSW Apr 2022'!M15+'NSW Apr 2022'!N15+'NSW Apr 2022'!O15)&lt;=('NSW Apr 2022'!L15+'NSW Apr 2022'!M15+'NSW Apr 2022'!N15+'NSW Apr 2022'!O15+'NSW Apr 2022'!P15),(($C$5*E21/'NSW Apr 2022'!AQ15-('NSW Apr 2022'!L15+'NSW Apr 2022'!M15+'NSW Apr 2022'!N15+'NSW Apr 2022'!O15))*'NSW Apr 2022'!AA15/100)*'NSW Apr 2022'!AQ15,('NSW Apr 2022'!P15*'NSW Apr 2022'!AA15/100)*'NSW Apr 2022'!AQ15)),0)</f>
        <v>0</v>
      </c>
      <c r="L21" s="136">
        <f>IF(AND('NSW Apr 2022'!P15&gt;0,'NSW Apr 2022'!O15&gt;0),IF(($C$5*E21/'NSW Apr 2022'!AQ15&lt;SUM('NSW Apr 2022'!L15:P15)),(0),($C$5*E21/'NSW Apr 2022'!AQ15-SUM('NSW Apr 2022'!L15:P15))*'NSW Apr 2022'!AB15/100)* 'NSW Apr 2022'!AQ15,IF(AND('NSW Apr 2022'!O15&gt;0,'NSW Apr 2022'!P15=""),IF(($C$5*E21/'NSW Apr 2022'!AQ15&lt; SUM('NSW Apr 2022'!L15:O15)),(0),($C$5*E21/'NSW Apr 2022'!AQ15-SUM('NSW Apr 2022'!L15:O15))*'NSW Apr 2022'!AA15/100)* 'NSW Apr 2022'!AQ15,IF(AND('NSW Apr 2022'!N15&gt;0,'NSW Apr 2022'!O15=""),IF(($C$5*E21/'NSW Apr 2022'!AQ15&lt; SUM('NSW Apr 2022'!L15:N15)),(0),($C$5*E21/'NSW Apr 2022'!AQ15-SUM('NSW Apr 2022'!L15:N15))*'NSW Apr 2022'!Z15/100)* 'NSW Apr 2022'!AQ15,IF(AND('NSW Apr 2022'!M15&gt;0,'NSW Apr 2022'!N15=""),IF(($C$5*E21/'NSW Apr 2022'!AQ15&lt;'NSW Apr 2022'!M15+'NSW Apr 2022'!L15),(0),(($C$5*E21/'NSW Apr 2022'!AQ15-('NSW Apr 2022'!M15+'NSW Apr 2022'!L15))*'NSW Apr 2022'!Y15/100))*'NSW Apr 2022'!AQ15,IF(AND('NSW Apr 2022'!L15&gt;0,'NSW Apr 2022'!M15=""&gt;0),IF(($C$5*E21/'NSW Apr 2022'!AQ15&lt;'NSW Apr 2022'!L15),(0),($C$5*E21/'NSW Apr 2022'!AQ15-'NSW Apr 2022'!L15)*'NSW Apr 2022'!X15/100)*'NSW Apr 2022'!AQ15,0)))))</f>
        <v>0</v>
      </c>
      <c r="M21" s="136">
        <f>IF('NSW Apr 2022'!K15="",($C$5*F21/'NSW Apr 2022'!AR15*'NSW Apr 2022'!AC15/100)*'NSW Apr 2022'!AR15,IF($C$5*F21/'NSW Apr 2022'!AR15&gt;='NSW Apr 2022'!L15,('NSW Apr 2022'!L15*'NSW Apr 2022'!AC15/100)*'NSW Apr 2022'!AR15,($C$5*F21/'NSW Apr 2022'!AR15*'NSW Apr 2022'!AC15/100)*'NSW Apr 2022'!AR15))</f>
        <v>1809.090909090909</v>
      </c>
      <c r="N21" s="136">
        <f>IF(AND('NSW Apr 2022'!L15&gt;0,'NSW Apr 2022'!M15&gt;0),IF($C$5*F21/'NSW Apr 2022'!AR15&lt;'NSW Apr 2022'!L15,0,IF(($C$5*F21/'NSW Apr 2022'!AR15-'NSW Apr 2022'!L15)&lt;=('NSW Apr 2022'!M15+'NSW Apr 2022'!L15),((($C$5*F21/'NSW Apr 2022'!AR15-'NSW Apr 2022'!L15)*'NSW Apr 2022'!AD15/100))*'NSW Apr 2022'!AR15,((('NSW Apr 2022'!M15)*'NSW Apr 2022'!AD15/100)*'NSW Apr 2022'!AR15))),0)</f>
        <v>0</v>
      </c>
      <c r="O21" s="136">
        <f>IF(AND('NSW Apr 2022'!M15&gt;0,'NSW Apr 2022'!N15&gt;0),IF($C$5*F21/'NSW Apr 2022'!AR15&lt;('NSW Apr 2022'!L15+'NSW Apr 2022'!M15),0,IF(($C$5*F21/'NSW Apr 2022'!AR15-'NSW Apr 2022'!L15+'NSW Apr 2022'!M15)&lt;=('NSW Apr 2022'!L15+'NSW Apr 2022'!M15+'NSW Apr 2022'!N15),((($C$5*F21/'NSW Apr 2022'!AR15-('NSW Apr 2022'!L15+'NSW Apr 2022'!M15))*'NSW Apr 2022'!AE15/100))*'NSW Apr 2022'!AR15,('NSW Apr 2022'!N15*'NSW Apr 2022'!AE15/100)*'NSW Apr 2022'!AR15)),0)</f>
        <v>0</v>
      </c>
      <c r="P21" s="136">
        <f>IF(AND('NSW Apr 2022'!N15&gt;0,'NSW Apr 2022'!O15&gt;0),IF($C$5*F21/'NSW Apr 2022'!AR15&lt;('NSW Apr 2022'!L15+'NSW Apr 2022'!M15+'NSW Apr 2022'!N15),0,IF(($C$5*F21/'NSW Apr 2022'!AR15-'NSW Apr 2022'!L15+'NSW Apr 2022'!M15+'NSW Apr 2022'!N15)&lt;=('NSW Apr 2022'!L15+'NSW Apr 2022'!M15+'NSW Apr 2022'!N15+'NSW Apr 2022'!O15),(($C$5*F21/'NSW Apr 2022'!AR15-('NSW Apr 2022'!L15+'NSW Apr 2022'!M15+'NSW Apr 2022'!N15))*'NSW Apr 2022'!AF15/100)*'NSW Apr 2022'!AR15,('NSW Apr 2022'!O15*'NSW Apr 2022'!AF15/100)*'NSW Apr 2022'!AR15)),0)</f>
        <v>0</v>
      </c>
      <c r="Q21" s="136">
        <f>IF(AND('NSW Apr 2022'!P15&gt;0,'NSW Apr 2022'!P15&gt;0),IF($C$5*F21/'NSW Apr 2022'!AR15&lt;('NSW Apr 2022'!L15+'NSW Apr 2022'!M15+'NSW Apr 2022'!N15+'NSW Apr 2022'!O15),0,IF(($C$5*F21/'NSW Apr 2022'!AR15-'NSW Apr 2022'!L15+'NSW Apr 2022'!M15+'NSW Apr 2022'!N15+'NSW Apr 2022'!O15)&lt;=('NSW Apr 2022'!L15+'NSW Apr 2022'!M15+'NSW Apr 2022'!N15+'NSW Apr 2022'!O15+'NSW Apr 2022'!P15),(($C$5*F21/'NSW Apr 2022'!AR15-('NSW Apr 2022'!L15+'NSW Apr 2022'!M15+'NSW Apr 2022'!N15+'NSW Apr 2022'!O15))*'NSW Apr 2022'!AG15/100)*'NSW Apr 2022'!AR15,('NSW Apr 2022'!P15*'NSW Apr 2022'!AG15/100)*'NSW Apr 2022'!AR15)),0)</f>
        <v>0</v>
      </c>
      <c r="R21" s="136">
        <f>IF(AND('NSW Apr 2022'!P15&gt;0,'NSW Apr 2022'!O15&gt;0),IF(($C$5*F21/'NSW Apr 2022'!AR15&lt;SUM('NSW Apr 2022'!L15:P15)),(0),($C$5*F21/'NSW Apr 2022'!AR15-SUM('NSW Apr 2022'!L15:P15))*'NSW Apr 2022'!AB15/100)* 'NSW Apr 2022'!AR15,IF(AND('NSW Apr 2022'!O15&gt;0,'NSW Apr 2022'!P15=""),IF(($C$5*F21/'NSW Apr 2022'!AR15&lt; SUM('NSW Apr 2022'!L15:O15)),(0),($C$5*F21/'NSW Apr 2022'!AR15-SUM('NSW Apr 2022'!L15:O15))*'NSW Apr 2022'!AG15/100)* 'NSW Apr 2022'!AR15,IF(AND('NSW Apr 2022'!N15&gt;0,'NSW Apr 2022'!O15=""),IF(($C$5*F21/'NSW Apr 2022'!AR15&lt; SUM('NSW Apr 2022'!L15:N15)),(0),($C$5*F21/'NSW Apr 2022'!AR15-SUM('NSW Apr 2022'!L15:N15))*'NSW Apr 2022'!AF15/100)* 'NSW Apr 2022'!AR15,IF(AND('NSW Apr 2022'!M15&gt;0,'NSW Apr 2022'!N15=""),IF(($C$5*F21/'NSW Apr 2022'!AR15&lt;'NSW Apr 2022'!M15+'NSW Apr 2022'!L15),(0),(($C$5*F21/'NSW Apr 2022'!AR15-('NSW Apr 2022'!M15+'NSW Apr 2022'!L15))*'NSW Apr 2022'!AE15/100))*'NSW Apr 2022'!AR15,IF(AND('NSW Apr 2022'!L15&gt;0,'NSW Apr 2022'!M15=""&gt;0),IF(($C$5*F21/'NSW Apr 2022'!AR15&lt;'NSW Apr 2022'!L15),(0),($C$5*F21/'NSW Apr 2022'!AR15-'NSW Apr 2022'!L15)*'NSW Apr 2022'!AD15/100)*'NSW Apr 2022'!AR15,0)))))</f>
        <v>0</v>
      </c>
      <c r="S21" s="234">
        <f t="shared" ref="S21:S22" si="12">SUM(G21:R21)</f>
        <v>3618.181818181818</v>
      </c>
      <c r="T21" s="243">
        <f t="shared" ref="T21:T22" si="13">S21+D21</f>
        <v>3869.9986363636363</v>
      </c>
      <c r="U21" s="132">
        <f t="shared" si="6"/>
        <v>4256.9985000000006</v>
      </c>
      <c r="V21" s="83">
        <f>'NSW Apr 2022'!AT15</f>
        <v>0</v>
      </c>
      <c r="W21" s="83">
        <f>'NSW Apr 2022'!AU15</f>
        <v>0</v>
      </c>
      <c r="X21" s="83">
        <f>'NSW Apr 2022'!AV15</f>
        <v>0</v>
      </c>
      <c r="Y21" s="83">
        <f>'NSW Apr 2022'!AW15</f>
        <v>0</v>
      </c>
      <c r="Z21" s="243" t="str">
        <f t="shared" ref="Z21:Z22" si="14">IF(SUM(V21:Y21)=0,"No discount",IF(V21&gt;0,"Guaranteed off bill",IF(W21&gt;0,"Guaranteed off usage",IF(X21&gt;0,"Pay-on-time off bill","Pay-on-time off usage"))))</f>
        <v>No discount</v>
      </c>
      <c r="AA21" s="243" t="str">
        <f t="shared" ref="AA21:AA22" si="15">IF(OR(B21="Origin Energy",B21="Red Energy",B21="Powershop"),"Inclusive","Exclusive")</f>
        <v>Inclusive</v>
      </c>
      <c r="AB21" s="243">
        <f t="shared" ref="AB21:AB22" si="16">IF(AND(Z21="Guaranteed off bill",AA21="Inclusive"),((T21*1.1)-((T21*1.1)*V21/100))/1.1,IF(AND(Z21="Guaranteed off usage",AA21="Inclusive"),((T21*1.1)-((S21*1.1)*W21/100))/1.1,IF(AND(Z21="Guaranteed off bill",AA21="Exclusive"),T21-(T21*V21/100),IF(AND(Z21="Guaranteed off usage",AA21="Exclusive"),T21-(S21*W21/100),IF(AA21="Inclusive",((T21*1.1))/1.1,T21)))))</f>
        <v>3869.9986363636367</v>
      </c>
      <c r="AC21" s="243">
        <f t="shared" ref="AC21:AC22" si="17">IF(AND(Z21="Pay-on-time off bill",AA21="Inclusive"),((AB21*1.1)-((AB21*1.1)*X21/100))/1.1,IF(AND(Z21="Pay-on-time off usage",AA21="Inclusive"),((AB21*1.1)-((S21*1.1)*Y21/100))/1.1,IF(AND(Z21="Pay-on-time off bill",AA21="Exclusive"),AB21-(AB21*X21/100),IF(AND(Z21="Pay-on-time off usage",AA21="Exclusive"),AB21-(S21*Y21/100),IF(AA21="Inclusive",((AB21*1.1))/1.1,AB21)))))</f>
        <v>3869.9986363636367</v>
      </c>
      <c r="AD21" s="132">
        <f t="shared" ref="AD21:AD22" si="18">AB21*1.1</f>
        <v>4256.9985000000006</v>
      </c>
      <c r="AE21" s="132">
        <f t="shared" ref="AE21:AE22" si="19">AC21*1.1</f>
        <v>4256.9985000000006</v>
      </c>
      <c r="AF21" s="208">
        <f>'NSW Apr 2022'!BJ15</f>
        <v>0</v>
      </c>
      <c r="AG21" s="124">
        <f>'NSW Apr 2022'!BH15</f>
        <v>0</v>
      </c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27"/>
      <c r="B22" s="150" t="str">
        <f>'NSW Apr 2022'!F16</f>
        <v>Covau</v>
      </c>
      <c r="C22" s="154" t="str">
        <f>'NSW Apr 2022'!G16</f>
        <v>Freedom</v>
      </c>
      <c r="D22" s="155">
        <f>365*'NSW Apr 2022'!H16/100</f>
        <v>305.27272727272725</v>
      </c>
      <c r="E22" s="265">
        <f>IF('NSW Apr 2022'!AQ16=3,0.5,IF('NSW Apr 2022'!AQ16=2,0.33,0))</f>
        <v>0.5</v>
      </c>
      <c r="F22" s="265">
        <f t="shared" si="11"/>
        <v>0.5</v>
      </c>
      <c r="G22" s="155">
        <f>IF('NSW Apr 2022'!K16="",($C$5*E22/'NSW Apr 2022'!AQ16*'NSW Apr 2022'!W16/100)*'NSW Apr 2022'!AQ16,IF($C$5*E22/'NSW Apr 2022'!AQ16&gt;='NSW Apr 2022'!L16,('NSW Apr 2022'!L16*'NSW Apr 2022'!W16/100)*'NSW Apr 2022'!AQ16,($C$5*E22/'NSW Apr 2022'!AQ16*'NSW Apr 2022'!W16/100)*'NSW Apr 2022'!AQ16))</f>
        <v>1731.8181818181818</v>
      </c>
      <c r="H22" s="155">
        <f>IF(AND('NSW Apr 2022'!L16&gt;0,'NSW Apr 2022'!M16&gt;0),IF($C$5*E22/'NSW Apr 2022'!AQ16&lt;'NSW Apr 2022'!L16,0,IF(($C$5*E22/'NSW Apr 2022'!AQ16-'NSW Apr 2022'!L16)&lt;=('NSW Apr 2022'!M16+'NSW Apr 2022'!L16),((($C$5*E22/'NSW Apr 2022'!AQ16-'NSW Apr 2022'!L16)*'NSW Apr 2022'!X16/100))*'NSW Apr 2022'!AQ16,((('NSW Apr 2022'!M16)*'NSW Apr 2022'!X16/100)*'NSW Apr 2022'!AQ16))),0)</f>
        <v>0</v>
      </c>
      <c r="I22" s="155">
        <f>IF(AND('NSW Apr 2022'!M16&gt;0,'NSW Apr 2022'!N16&gt;0),IF($C$5*E22/'NSW Apr 2022'!AQ16&lt;('NSW Apr 2022'!L16+'NSW Apr 2022'!M16),0,IF(($C$5*E22/'NSW Apr 2022'!AQ16-'NSW Apr 2022'!L16+'NSW Apr 2022'!M16)&lt;=('NSW Apr 2022'!L16+'NSW Apr 2022'!M16+'NSW Apr 2022'!N16),((($C$5*E22/'NSW Apr 2022'!AQ16-('NSW Apr 2022'!L16+'NSW Apr 2022'!M16))*'NSW Apr 2022'!Y16/100))*'NSW Apr 2022'!AQ16,('NSW Apr 2022'!N16*'NSW Apr 2022'!Y16/100)* 'NSW Apr 2022'!AQ16)),0)</f>
        <v>0</v>
      </c>
      <c r="J22" s="155">
        <f>IF(AND('NSW Apr 2022'!N16&gt;0,'NSW Apr 2022'!O16&gt;0),IF($C$5*E22/'NSW Apr 2022'!AQ16&lt;('NSW Apr 2022'!L16+'NSW Apr 2022'!M16+'NSW Apr 2022'!N16),0,IF(($C$5*E22/'NSW Apr 2022'!AQ16-'NSW Apr 2022'!L16+'NSW Apr 2022'!M16+'NSW Apr 2022'!N16)&lt;=('NSW Apr 2022'!L16+'NSW Apr 2022'!M16+'NSW Apr 2022'!N16+'NSW Apr 2022'!O16),(($C$5*E22/'NSW Apr 2022'!AQ16-('NSW Apr 2022'!L16+'NSW Apr 2022'!M16+'NSW Apr 2022'!N16))*'NSW Apr 2022'!Z16/100)*'NSW Apr 2022'!AQ16,('NSW Apr 2022'!O16*'NSW Apr 2022'!Z16/100)*'NSW Apr 2022'!AQ16)),0)</f>
        <v>0</v>
      </c>
      <c r="K22" s="155">
        <f>IF(AND('NSW Apr 2022'!O16&gt;0,'NSW Apr 2022'!P16&gt;0),IF($C$5*E22/'NSW Apr 2022'!AQ16&lt;('NSW Apr 2022'!L16+'NSW Apr 2022'!M16+'NSW Apr 2022'!N16+'NSW Apr 2022'!O16),0,IF(($C$5*E22/'NSW Apr 2022'!AQ16-'NSW Apr 2022'!L16+'NSW Apr 2022'!M16+'NSW Apr 2022'!N16+'NSW Apr 2022'!O16)&lt;=('NSW Apr 2022'!L16+'NSW Apr 2022'!M16+'NSW Apr 2022'!N16+'NSW Apr 2022'!O16+'NSW Apr 2022'!P16),(($C$5*E22/'NSW Apr 2022'!AQ16-('NSW Apr 2022'!L16+'NSW Apr 2022'!M16+'NSW Apr 2022'!N16+'NSW Apr 2022'!O16))*'NSW Apr 2022'!AA16/100)*'NSW Apr 2022'!AQ16,('NSW Apr 2022'!P16*'NSW Apr 2022'!AA16/100)*'NSW Apr 2022'!AQ16)),0)</f>
        <v>0</v>
      </c>
      <c r="L22" s="155">
        <f>IF(AND('NSW Apr 2022'!P16&gt;0,'NSW Apr 2022'!O16&gt;0),IF(($C$5*E22/'NSW Apr 2022'!AQ16&lt;SUM('NSW Apr 2022'!L16:P16)),(0),($C$5*E22/'NSW Apr 2022'!AQ16-SUM('NSW Apr 2022'!L16:P16))*'NSW Apr 2022'!AB16/100)* 'NSW Apr 2022'!AQ16,IF(AND('NSW Apr 2022'!O16&gt;0,'NSW Apr 2022'!P16=""),IF(($C$5*E22/'NSW Apr 2022'!AQ16&lt; SUM('NSW Apr 2022'!L16:O16)),(0),($C$5*E22/'NSW Apr 2022'!AQ16-SUM('NSW Apr 2022'!L16:O16))*'NSW Apr 2022'!AA16/100)* 'NSW Apr 2022'!AQ16,IF(AND('NSW Apr 2022'!N16&gt;0,'NSW Apr 2022'!O16=""),IF(($C$5*E22/'NSW Apr 2022'!AQ16&lt; SUM('NSW Apr 2022'!L16:N16)),(0),($C$5*E22/'NSW Apr 2022'!AQ16-SUM('NSW Apr 2022'!L16:N16))*'NSW Apr 2022'!Z16/100)* 'NSW Apr 2022'!AQ16,IF(AND('NSW Apr 2022'!M16&gt;0,'NSW Apr 2022'!N16=""),IF(($C$5*E22/'NSW Apr 2022'!AQ16&lt;'NSW Apr 2022'!M16+'NSW Apr 2022'!L16),(0),(($C$5*E22/'NSW Apr 2022'!AQ16-('NSW Apr 2022'!M16+'NSW Apr 2022'!L16))*'NSW Apr 2022'!Y16/100))*'NSW Apr 2022'!AQ16,IF(AND('NSW Apr 2022'!L16&gt;0,'NSW Apr 2022'!M16=""&gt;0),IF(($C$5*E22/'NSW Apr 2022'!AQ16&lt;'NSW Apr 2022'!L16),(0),($C$5*E22/'NSW Apr 2022'!AQ16-'NSW Apr 2022'!L16)*'NSW Apr 2022'!X16/100)*'NSW Apr 2022'!AQ16,0)))))</f>
        <v>0</v>
      </c>
      <c r="M22" s="155">
        <f>IF('NSW Apr 2022'!K16="",($C$5*F22/'NSW Apr 2022'!AR16*'NSW Apr 2022'!AC16/100)*'NSW Apr 2022'!AR16,IF($C$5*F22/'NSW Apr 2022'!AR16&gt;='NSW Apr 2022'!L16,('NSW Apr 2022'!L16*'NSW Apr 2022'!AC16/100)*'NSW Apr 2022'!AR16,($C$5*F22/'NSW Apr 2022'!AR16*'NSW Apr 2022'!AC16/100)*'NSW Apr 2022'!AR16))</f>
        <v>1731.8181818181818</v>
      </c>
      <c r="N22" s="155">
        <f>IF(AND('NSW Apr 2022'!L16&gt;0,'NSW Apr 2022'!M16&gt;0),IF($C$5*F22/'NSW Apr 2022'!AR16&lt;'NSW Apr 2022'!L16,0,IF(($C$5*F22/'NSW Apr 2022'!AR16-'NSW Apr 2022'!L16)&lt;=('NSW Apr 2022'!M16+'NSW Apr 2022'!L16),((($C$5*F22/'NSW Apr 2022'!AR16-'NSW Apr 2022'!L16)*'NSW Apr 2022'!AD16/100))*'NSW Apr 2022'!AR16,((('NSW Apr 2022'!M16)*'NSW Apr 2022'!AD16/100)*'NSW Apr 2022'!AR16))),0)</f>
        <v>0</v>
      </c>
      <c r="O22" s="155">
        <f>IF(AND('NSW Apr 2022'!M16&gt;0,'NSW Apr 2022'!N16&gt;0),IF($C$5*F22/'NSW Apr 2022'!AR16&lt;('NSW Apr 2022'!L16+'NSW Apr 2022'!M16),0,IF(($C$5*F22/'NSW Apr 2022'!AR16-'NSW Apr 2022'!L16+'NSW Apr 2022'!M16)&lt;=('NSW Apr 2022'!L16+'NSW Apr 2022'!M16+'NSW Apr 2022'!N16),((($C$5*F22/'NSW Apr 2022'!AR16-('NSW Apr 2022'!L16+'NSW Apr 2022'!M16))*'NSW Apr 2022'!AE16/100))*'NSW Apr 2022'!AR16,('NSW Apr 2022'!N16*'NSW Apr 2022'!AE16/100)*'NSW Apr 2022'!AR16)),0)</f>
        <v>0</v>
      </c>
      <c r="P22" s="155">
        <f>IF(AND('NSW Apr 2022'!N16&gt;0,'NSW Apr 2022'!O16&gt;0),IF($C$5*F22/'NSW Apr 2022'!AR16&lt;('NSW Apr 2022'!L16+'NSW Apr 2022'!M16+'NSW Apr 2022'!N16),0,IF(($C$5*F22/'NSW Apr 2022'!AR16-'NSW Apr 2022'!L16+'NSW Apr 2022'!M16+'NSW Apr 2022'!N16)&lt;=('NSW Apr 2022'!L16+'NSW Apr 2022'!M16+'NSW Apr 2022'!N16+'NSW Apr 2022'!O16),(($C$5*F22/'NSW Apr 2022'!AR16-('NSW Apr 2022'!L16+'NSW Apr 2022'!M16+'NSW Apr 2022'!N16))*'NSW Apr 2022'!AF16/100)*'NSW Apr 2022'!AR16,('NSW Apr 2022'!O16*'NSW Apr 2022'!AF16/100)*'NSW Apr 2022'!AR16)),0)</f>
        <v>0</v>
      </c>
      <c r="Q22" s="155">
        <f>IF(AND('NSW Apr 2022'!P16&gt;0,'NSW Apr 2022'!P16&gt;0),IF($C$5*F22/'NSW Apr 2022'!AR16&lt;('NSW Apr 2022'!L16+'NSW Apr 2022'!M16+'NSW Apr 2022'!N16+'NSW Apr 2022'!O16),0,IF(($C$5*F22/'NSW Apr 2022'!AR16-'NSW Apr 2022'!L16+'NSW Apr 2022'!M16+'NSW Apr 2022'!N16+'NSW Apr 2022'!O16)&lt;=('NSW Apr 2022'!L16+'NSW Apr 2022'!M16+'NSW Apr 2022'!N16+'NSW Apr 2022'!O16+'NSW Apr 2022'!P16),(($C$5*F22/'NSW Apr 2022'!AR16-('NSW Apr 2022'!L16+'NSW Apr 2022'!M16+'NSW Apr 2022'!N16+'NSW Apr 2022'!O16))*'NSW Apr 2022'!AG16/100)*'NSW Apr 2022'!AR16,('NSW Apr 2022'!P16*'NSW Apr 2022'!AG16/100)*'NSW Apr 2022'!AR16)),0)</f>
        <v>0</v>
      </c>
      <c r="R22" s="155">
        <f>IF(AND('NSW Apr 2022'!P16&gt;0,'NSW Apr 2022'!O16&gt;0),IF(($C$5*F22/'NSW Apr 2022'!AR16&lt;SUM('NSW Apr 2022'!L16:P16)),(0),($C$5*F22/'NSW Apr 2022'!AR16-SUM('NSW Apr 2022'!L16:P16))*'NSW Apr 2022'!AB16/100)* 'NSW Apr 2022'!AR16,IF(AND('NSW Apr 2022'!O16&gt;0,'NSW Apr 2022'!P16=""),IF(($C$5*F22/'NSW Apr 2022'!AR16&lt; SUM('NSW Apr 2022'!L16:O16)),(0),($C$5*F22/'NSW Apr 2022'!AR16-SUM('NSW Apr 2022'!L16:O16))*'NSW Apr 2022'!AG16/100)* 'NSW Apr 2022'!AR16,IF(AND('NSW Apr 2022'!N16&gt;0,'NSW Apr 2022'!O16=""),IF(($C$5*F22/'NSW Apr 2022'!AR16&lt; SUM('NSW Apr 2022'!L16:N16)),(0),($C$5*F22/'NSW Apr 2022'!AR16-SUM('NSW Apr 2022'!L16:N16))*'NSW Apr 2022'!AF16/100)* 'NSW Apr 2022'!AR16,IF(AND('NSW Apr 2022'!M16&gt;0,'NSW Apr 2022'!N16=""),IF(($C$5*F22/'NSW Apr 2022'!AR16&lt;'NSW Apr 2022'!M16+'NSW Apr 2022'!L16),(0),(($C$5*F22/'NSW Apr 2022'!AR16-('NSW Apr 2022'!M16+'NSW Apr 2022'!L16))*'NSW Apr 2022'!AE16/100))*'NSW Apr 2022'!AR16,IF(AND('NSW Apr 2022'!L16&gt;0,'NSW Apr 2022'!M16=""&gt;0),IF(($C$5*F22/'NSW Apr 2022'!AR16&lt;'NSW Apr 2022'!L16),(0),($C$5*F22/'NSW Apr 2022'!AR16-'NSW Apr 2022'!L16)*'NSW Apr 2022'!AD16/100)*'NSW Apr 2022'!AR16,0)))))</f>
        <v>0</v>
      </c>
      <c r="S22" s="273">
        <f t="shared" si="12"/>
        <v>3463.6363636363635</v>
      </c>
      <c r="T22" s="268">
        <f t="shared" si="13"/>
        <v>3768.909090909091</v>
      </c>
      <c r="U22" s="151">
        <f t="shared" si="6"/>
        <v>4145.8</v>
      </c>
      <c r="V22" s="154">
        <f>'NSW Apr 2022'!AT16</f>
        <v>0</v>
      </c>
      <c r="W22" s="154">
        <f>'NSW Apr 2022'!AU16</f>
        <v>10</v>
      </c>
      <c r="X22" s="154">
        <f>'NSW Apr 2022'!AV16</f>
        <v>0</v>
      </c>
      <c r="Y22" s="154">
        <f>'NSW Apr 2022'!AW16</f>
        <v>0</v>
      </c>
      <c r="Z22" s="268" t="str">
        <f t="shared" si="14"/>
        <v>Guaranteed off usage</v>
      </c>
      <c r="AA22" s="268" t="str">
        <f t="shared" si="15"/>
        <v>Exclusive</v>
      </c>
      <c r="AB22" s="268">
        <f t="shared" si="16"/>
        <v>3422.5454545454545</v>
      </c>
      <c r="AC22" s="268">
        <f t="shared" si="17"/>
        <v>3422.5454545454545</v>
      </c>
      <c r="AD22" s="151">
        <f t="shared" si="18"/>
        <v>3764.8</v>
      </c>
      <c r="AE22" s="151">
        <f t="shared" si="19"/>
        <v>3764.8</v>
      </c>
      <c r="AF22" s="211">
        <f>'NSW Apr 2022'!BJ16</f>
        <v>0</v>
      </c>
      <c r="AG22" s="386">
        <f>'NSW Apr 2022'!BH16</f>
        <v>0</v>
      </c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23" t="str">
        <f>'NSW Apr 2022'!D17</f>
        <v>AGN Albury</v>
      </c>
      <c r="B23" s="130" t="str">
        <f>'NSW Apr 2022'!F17</f>
        <v>EnergyAustralia</v>
      </c>
      <c r="C23" s="83" t="str">
        <f>'NSW Apr 2022'!G17</f>
        <v>Total Plan</v>
      </c>
      <c r="D23" s="136">
        <f>365*'NSW Apr 2022'!H17/100</f>
        <v>303.77954545454543</v>
      </c>
      <c r="E23" s="264">
        <f>IF('NSW Apr 2022'!AQ17=3,0.5,IF('NSW Apr 2022'!AQ17=2,0.33,0))</f>
        <v>0.5</v>
      </c>
      <c r="F23" s="264">
        <f t="shared" si="3"/>
        <v>0.5</v>
      </c>
      <c r="G23" s="136">
        <f>IF('NSW Apr 2022'!K17="",($C$5*E23/'NSW Apr 2022'!AQ17*'NSW Apr 2022'!W17/100)*'NSW Apr 2022'!AQ17,IF($C$5*E23/'NSW Apr 2022'!AQ17&gt;='NSW Apr 2022'!L17,('NSW Apr 2022'!L17*'NSW Apr 2022'!W17/100)*'NSW Apr 2022'!AQ17,($C$5*E23/'NSW Apr 2022'!AQ17*'NSW Apr 2022'!W17/100)*'NSW Apr 2022'!AQ17))</f>
        <v>459.81818181818176</v>
      </c>
      <c r="H23" s="136">
        <f>IF(AND('NSW Apr 2022'!L17&gt;0,'NSW Apr 2022'!M17&gt;0),IF($C$5*E23/'NSW Apr 2022'!AQ17&lt;'NSW Apr 2022'!L17,0,IF(($C$5*E23/'NSW Apr 2022'!AQ17-'NSW Apr 2022'!L17)&lt;=('NSW Apr 2022'!M17+'NSW Apr 2022'!L17),((($C$5*E23/'NSW Apr 2022'!AQ17-'NSW Apr 2022'!L17)*'NSW Apr 2022'!X17/100))*'NSW Apr 2022'!AQ17,((('NSW Apr 2022'!M17)*'NSW Apr 2022'!X17/100)*'NSW Apr 2022'!AQ17))),0)</f>
        <v>736.00000000000011</v>
      </c>
      <c r="I23" s="136">
        <f>IF(AND('NSW Apr 2022'!M17&gt;0,'NSW Apr 2022'!N17&gt;0),IF($C$5*E23/'NSW Apr 2022'!AQ17&lt;('NSW Apr 2022'!L17+'NSW Apr 2022'!M17),0,IF(($C$5*E23/'NSW Apr 2022'!AQ17-'NSW Apr 2022'!L17+'NSW Apr 2022'!M17)&lt;=('NSW Apr 2022'!L17+'NSW Apr 2022'!M17+'NSW Apr 2022'!N17),((($C$5*E23/'NSW Apr 2022'!AQ17-('NSW Apr 2022'!L17+'NSW Apr 2022'!M17))*'NSW Apr 2022'!Y17/100))*'NSW Apr 2022'!AQ17,('NSW Apr 2022'!N17*'NSW Apr 2022'!Y17/100)* 'NSW Apr 2022'!AQ17)),0)</f>
        <v>318.18181818181824</v>
      </c>
      <c r="J23" s="136">
        <f>IF(AND('NSW Apr 2022'!N17&gt;0,'NSW Apr 2022'!O17&gt;0),IF($C$5*E23/'NSW Apr 2022'!AQ17&lt;('NSW Apr 2022'!L17+'NSW Apr 2022'!M17+'NSW Apr 2022'!N17),0,IF(($C$5*E23/'NSW Apr 2022'!AQ17-'NSW Apr 2022'!L17+'NSW Apr 2022'!M17+'NSW Apr 2022'!N17)&lt;=('NSW Apr 2022'!L17+'NSW Apr 2022'!M17+'NSW Apr 2022'!N17+'NSW Apr 2022'!O17),(($C$5*E23/'NSW Apr 2022'!AQ17-('NSW Apr 2022'!L17+'NSW Apr 2022'!M17+'NSW Apr 2022'!N17))*'NSW Apr 2022'!Z17/100)*'NSW Apr 2022'!AQ17,('NSW Apr 2022'!O17*'NSW Apr 2022'!Z17/100)*'NSW Apr 2022'!AQ17)),0)</f>
        <v>0</v>
      </c>
      <c r="K23" s="136">
        <f>IF(AND('NSW Apr 2022'!O17&gt;0,'NSW Apr 2022'!P17&gt;0),IF($C$5*E23/'NSW Apr 2022'!AQ17&lt;('NSW Apr 2022'!L17+'NSW Apr 2022'!M17+'NSW Apr 2022'!N17+'NSW Apr 2022'!O17),0,IF(($C$5*E23/'NSW Apr 2022'!AQ17-'NSW Apr 2022'!L17+'NSW Apr 2022'!M17+'NSW Apr 2022'!N17+'NSW Apr 2022'!O17)&lt;=('NSW Apr 2022'!L17+'NSW Apr 2022'!M17+'NSW Apr 2022'!N17+'NSW Apr 2022'!O17+'NSW Apr 2022'!P17),(($C$5*E23/'NSW Apr 2022'!AQ17-('NSW Apr 2022'!L17+'NSW Apr 2022'!M17+'NSW Apr 2022'!N17+'NSW Apr 2022'!O17))*'NSW Apr 2022'!AA17/100)*'NSW Apr 2022'!AQ17,('NSW Apr 2022'!P17*'NSW Apr 2022'!AA17/100)*'NSW Apr 2022'!AQ17)),0)</f>
        <v>0</v>
      </c>
      <c r="L23" s="136">
        <f>IF(AND('NSW Apr 2022'!P17&gt;0,'NSW Apr 2022'!O17&gt;0),IF(($C$5*E23/'NSW Apr 2022'!AQ17&lt;SUM('NSW Apr 2022'!L17:P17)),(0),($C$5*E23/'NSW Apr 2022'!AQ17-SUM('NSW Apr 2022'!L17:P17))*'NSW Apr 2022'!AB17/100)* 'NSW Apr 2022'!AQ17,IF(AND('NSW Apr 2022'!O17&gt;0,'NSW Apr 2022'!P17=""),IF(($C$5*E23/'NSW Apr 2022'!AQ17&lt; SUM('NSW Apr 2022'!L17:O17)),(0),($C$5*E23/'NSW Apr 2022'!AQ17-SUM('NSW Apr 2022'!L17:O17))*'NSW Apr 2022'!AA17/100)* 'NSW Apr 2022'!AQ17,IF(AND('NSW Apr 2022'!N17&gt;0,'NSW Apr 2022'!O17=""),IF(($C$5*E23/'NSW Apr 2022'!AQ17&lt; SUM('NSW Apr 2022'!L17:N17)),(0),($C$5*E23/'NSW Apr 2022'!AQ17-SUM('NSW Apr 2022'!L17:N17))*'NSW Apr 2022'!Z17/100)* 'NSW Apr 2022'!AQ17,IF(AND('NSW Apr 2022'!M17&gt;0,'NSW Apr 2022'!N17=""),IF(($C$5*E23/'NSW Apr 2022'!AQ17&lt;'NSW Apr 2022'!M17+'NSW Apr 2022'!L17),(0),(($C$5*E23/'NSW Apr 2022'!AQ17-('NSW Apr 2022'!M17+'NSW Apr 2022'!L17))*'NSW Apr 2022'!Y17/100))*'NSW Apr 2022'!AQ17,IF(AND('NSW Apr 2022'!L17&gt;0,'NSW Apr 2022'!M17=""&gt;0),IF(($C$5*E23/'NSW Apr 2022'!AQ17&lt;'NSW Apr 2022'!L17),(0),($C$5*E23/'NSW Apr 2022'!AQ17-'NSW Apr 2022'!L17)*'NSW Apr 2022'!X17/100)*'NSW Apr 2022'!AQ17,0)))))</f>
        <v>0</v>
      </c>
      <c r="M23" s="136">
        <f>IF('NSW Apr 2022'!K17="",($C$5*F23/'NSW Apr 2022'!AR17*'NSW Apr 2022'!AC17/100)*'NSW Apr 2022'!AR17,IF($C$5*F23/'NSW Apr 2022'!AR17&gt;='NSW Apr 2022'!L17,('NSW Apr 2022'!L17*'NSW Apr 2022'!AC17/100)*'NSW Apr 2022'!AR17,($C$5*F23/'NSW Apr 2022'!AR17*'NSW Apr 2022'!AC17/100)*'NSW Apr 2022'!AR17))</f>
        <v>459.81818181818176</v>
      </c>
      <c r="N23" s="136">
        <f>IF(AND('NSW Apr 2022'!L17&gt;0,'NSW Apr 2022'!M17&gt;0),IF($C$5*F23/'NSW Apr 2022'!AR17&lt;'NSW Apr 2022'!L17,0,IF(($C$5*F23/'NSW Apr 2022'!AR17-'NSW Apr 2022'!L17)&lt;=('NSW Apr 2022'!M17+'NSW Apr 2022'!L17),((($C$5*F23/'NSW Apr 2022'!AR17-'NSW Apr 2022'!L17)*'NSW Apr 2022'!AD17/100))*'NSW Apr 2022'!AR17,((('NSW Apr 2022'!M17)*'NSW Apr 2022'!AD17/100)*'NSW Apr 2022'!AR17))),0)</f>
        <v>736.00000000000011</v>
      </c>
      <c r="O23" s="136">
        <f>IF(AND('NSW Apr 2022'!M17&gt;0,'NSW Apr 2022'!N17&gt;0),IF($C$5*F23/'NSW Apr 2022'!AR17&lt;('NSW Apr 2022'!L17+'NSW Apr 2022'!M17),0,IF(($C$5*F23/'NSW Apr 2022'!AR17-'NSW Apr 2022'!L17+'NSW Apr 2022'!M17)&lt;=('NSW Apr 2022'!L17+'NSW Apr 2022'!M17+'NSW Apr 2022'!N17),((($C$5*F23/'NSW Apr 2022'!AR17-('NSW Apr 2022'!L17+'NSW Apr 2022'!M17))*'NSW Apr 2022'!AE17/100))*'NSW Apr 2022'!AR17,('NSW Apr 2022'!N17*'NSW Apr 2022'!AE17/100)*'NSW Apr 2022'!AR17)),0)</f>
        <v>318.18181818181824</v>
      </c>
      <c r="P23" s="136">
        <f>IF(AND('NSW Apr 2022'!N17&gt;0,'NSW Apr 2022'!O17&gt;0),IF($C$5*F23/'NSW Apr 2022'!AR17&lt;('NSW Apr 2022'!L17+'NSW Apr 2022'!M17+'NSW Apr 2022'!N17),0,IF(($C$5*F23/'NSW Apr 2022'!AR17-'NSW Apr 2022'!L17+'NSW Apr 2022'!M17+'NSW Apr 2022'!N17)&lt;=('NSW Apr 2022'!L17+'NSW Apr 2022'!M17+'NSW Apr 2022'!N17+'NSW Apr 2022'!O17),(($C$5*F23/'NSW Apr 2022'!AR17-('NSW Apr 2022'!L17+'NSW Apr 2022'!M17+'NSW Apr 2022'!N17))*'NSW Apr 2022'!AF17/100)*'NSW Apr 2022'!AR17,('NSW Apr 2022'!O17*'NSW Apr 2022'!AF17/100)*'NSW Apr 2022'!AR17)),0)</f>
        <v>0</v>
      </c>
      <c r="Q23" s="136">
        <f>IF(AND('NSW Apr 2022'!P17&gt;0,'NSW Apr 2022'!P17&gt;0),IF($C$5*F23/'NSW Apr 2022'!AR17&lt;('NSW Apr 2022'!L17+'NSW Apr 2022'!M17+'NSW Apr 2022'!N17+'NSW Apr 2022'!O17),0,IF(($C$5*F23/'NSW Apr 2022'!AR17-'NSW Apr 2022'!L17+'NSW Apr 2022'!M17+'NSW Apr 2022'!N17+'NSW Apr 2022'!O17)&lt;=('NSW Apr 2022'!L17+'NSW Apr 2022'!M17+'NSW Apr 2022'!N17+'NSW Apr 2022'!O17+'NSW Apr 2022'!P17),(($C$5*F23/'NSW Apr 2022'!AR17-('NSW Apr 2022'!L17+'NSW Apr 2022'!M17+'NSW Apr 2022'!N17+'NSW Apr 2022'!O17))*'NSW Apr 2022'!AG17/100)*'NSW Apr 2022'!AR17,('NSW Apr 2022'!P17*'NSW Apr 2022'!AG17/100)*'NSW Apr 2022'!AR17)),0)</f>
        <v>0</v>
      </c>
      <c r="R23" s="136">
        <f>IF(AND('NSW Apr 2022'!P17&gt;0,'NSW Apr 2022'!O17&gt;0),IF(($C$5*F23/'NSW Apr 2022'!AR17&lt;SUM('NSW Apr 2022'!L17:P17)),(0),($C$5*F23/'NSW Apr 2022'!AR17-SUM('NSW Apr 2022'!L17:P17))*'NSW Apr 2022'!AB17/100)* 'NSW Apr 2022'!AR17,IF(AND('NSW Apr 2022'!O17&gt;0,'NSW Apr 2022'!P17=""),IF(($C$5*F23/'NSW Apr 2022'!AR17&lt; SUM('NSW Apr 2022'!L17:O17)),(0),($C$5*F23/'NSW Apr 2022'!AR17-SUM('NSW Apr 2022'!L17:O17))*'NSW Apr 2022'!AG17/100)* 'NSW Apr 2022'!AR17,IF(AND('NSW Apr 2022'!N17&gt;0,'NSW Apr 2022'!O17=""),IF(($C$5*F23/'NSW Apr 2022'!AR17&lt; SUM('NSW Apr 2022'!L17:N17)),(0),($C$5*F23/'NSW Apr 2022'!AR17-SUM('NSW Apr 2022'!L17:N17))*'NSW Apr 2022'!AF17/100)* 'NSW Apr 2022'!AR17,IF(AND('NSW Apr 2022'!M17&gt;0,'NSW Apr 2022'!N17=""),IF(($C$5*F23/'NSW Apr 2022'!AR17&lt;'NSW Apr 2022'!M17+'NSW Apr 2022'!L17),(0),(($C$5*F23/'NSW Apr 2022'!AR17-('NSW Apr 2022'!M17+'NSW Apr 2022'!L17))*'NSW Apr 2022'!AE17/100))*'NSW Apr 2022'!AR17,IF(AND('NSW Apr 2022'!L17&gt;0,'NSW Apr 2022'!M17=""&gt;0),IF(($C$5*F23/'NSW Apr 2022'!AR17&lt;'NSW Apr 2022'!L17),(0),($C$5*F23/'NSW Apr 2022'!AR17-'NSW Apr 2022'!L17)*'NSW Apr 2022'!AD17/100)*'NSW Apr 2022'!AR17,0)))))</f>
        <v>0</v>
      </c>
      <c r="S23" s="234">
        <f t="shared" si="4"/>
        <v>3028</v>
      </c>
      <c r="T23" s="243">
        <f t="shared" si="5"/>
        <v>3331.7795454545453</v>
      </c>
      <c r="U23" s="132">
        <f t="shared" si="6"/>
        <v>3664.9575</v>
      </c>
      <c r="V23" s="83">
        <f>'NSW Apr 2022'!AT17</f>
        <v>20</v>
      </c>
      <c r="W23" s="83">
        <f>'NSW Apr 2022'!AU17</f>
        <v>0</v>
      </c>
      <c r="X23" s="83">
        <f>'NSW Apr 2022'!AV17</f>
        <v>0</v>
      </c>
      <c r="Y23" s="83">
        <f>'NSW Apr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2665.4236363636364</v>
      </c>
      <c r="AC23" s="243">
        <f t="shared" si="1"/>
        <v>2665.4236363636364</v>
      </c>
      <c r="AD23" s="132">
        <f t="shared" si="2"/>
        <v>2931.9660000000003</v>
      </c>
      <c r="AE23" s="132">
        <f t="shared" si="2"/>
        <v>2931.9660000000003</v>
      </c>
      <c r="AF23" s="208">
        <f>'NSW Apr 2022'!BJ17</f>
        <v>12</v>
      </c>
      <c r="AG23" s="124">
        <f>'NSW Apr 2022'!BH17</f>
        <v>12</v>
      </c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24"/>
      <c r="B24" s="130" t="str">
        <f>'NSW Apr 2022'!F18</f>
        <v>Origin Energy</v>
      </c>
      <c r="C24" s="83" t="str">
        <f>'NSW Apr 2022'!G18</f>
        <v>Business Go</v>
      </c>
      <c r="D24" s="136">
        <f>365*'NSW Apr 2022'!H18/100</f>
        <v>196.76818181818177</v>
      </c>
      <c r="E24" s="264">
        <f>IF('NSW Apr 2022'!AQ18=3,0.5,IF('NSW Apr 2022'!AQ18=2,0.33,0))</f>
        <v>0.5</v>
      </c>
      <c r="F24" s="264">
        <f t="shared" si="3"/>
        <v>0.5</v>
      </c>
      <c r="G24" s="136">
        <f>IF('NSW Apr 2022'!K18="",($C$5*E24/'NSW Apr 2022'!AQ18*'NSW Apr 2022'!W18/100)*'NSW Apr 2022'!AQ18,IF($C$5*E24/'NSW Apr 2022'!AQ18&gt;='NSW Apr 2022'!L18,('NSW Apr 2022'!L18*'NSW Apr 2022'!W18/100)*'NSW Apr 2022'!AQ18,($C$5*E24/'NSW Apr 2022'!AQ18*'NSW Apr 2022'!W18/100)*'NSW Apr 2022'!AQ18))</f>
        <v>1059.0909090909092</v>
      </c>
      <c r="H24" s="136">
        <f>IF(AND('NSW Apr 2022'!L18&gt;0,'NSW Apr 2022'!M18&gt;0),IF($C$5*E24/'NSW Apr 2022'!AQ18&lt;'NSW Apr 2022'!L18,0,IF(($C$5*E24/'NSW Apr 2022'!AQ18-'NSW Apr 2022'!L18)&lt;=('NSW Apr 2022'!M18+'NSW Apr 2022'!L18),((($C$5*E24/'NSW Apr 2022'!AQ18-'NSW Apr 2022'!L18)*'NSW Apr 2022'!X18/100))*'NSW Apr 2022'!AQ18,((('NSW Apr 2022'!M18)*'NSW Apr 2022'!X18/100)*'NSW Apr 2022'!AQ18))),0)</f>
        <v>0</v>
      </c>
      <c r="I24" s="136">
        <f>IF(AND('NSW Apr 2022'!M18&gt;0,'NSW Apr 2022'!N18&gt;0),IF($C$5*E24/'NSW Apr 2022'!AQ18&lt;('NSW Apr 2022'!L18+'NSW Apr 2022'!M18),0,IF(($C$5*E24/'NSW Apr 2022'!AQ18-'NSW Apr 2022'!L18+'NSW Apr 2022'!M18)&lt;=('NSW Apr 2022'!L18+'NSW Apr 2022'!M18+'NSW Apr 2022'!N18),((($C$5*E24/'NSW Apr 2022'!AQ18-('NSW Apr 2022'!L18+'NSW Apr 2022'!M18))*'NSW Apr 2022'!Y18/100))*'NSW Apr 2022'!AQ18,('NSW Apr 2022'!N18*'NSW Apr 2022'!Y18/100)* 'NSW Apr 2022'!AQ18)),0)</f>
        <v>0</v>
      </c>
      <c r="J24" s="136">
        <f>IF(AND('NSW Apr 2022'!N18&gt;0,'NSW Apr 2022'!O18&gt;0),IF($C$5*E24/'NSW Apr 2022'!AQ18&lt;('NSW Apr 2022'!L18+'NSW Apr 2022'!M18+'NSW Apr 2022'!N18),0,IF(($C$5*E24/'NSW Apr 2022'!AQ18-'NSW Apr 2022'!L18+'NSW Apr 2022'!M18+'NSW Apr 2022'!N18)&lt;=('NSW Apr 2022'!L18+'NSW Apr 2022'!M18+'NSW Apr 2022'!N18+'NSW Apr 2022'!O18),(($C$5*E24/'NSW Apr 2022'!AQ18-('NSW Apr 2022'!L18+'NSW Apr 2022'!M18+'NSW Apr 2022'!N18))*'NSW Apr 2022'!Z18/100)*'NSW Apr 2022'!AQ18,('NSW Apr 2022'!O18*'NSW Apr 2022'!Z18/100)*'NSW Apr 2022'!AQ18)),0)</f>
        <v>0</v>
      </c>
      <c r="K24" s="136">
        <f>IF(AND('NSW Apr 2022'!O18&gt;0,'NSW Apr 2022'!P18&gt;0),IF($C$5*E24/'NSW Apr 2022'!AQ18&lt;('NSW Apr 2022'!L18+'NSW Apr 2022'!M18+'NSW Apr 2022'!N18+'NSW Apr 2022'!O18),0,IF(($C$5*E24/'NSW Apr 2022'!AQ18-'NSW Apr 2022'!L18+'NSW Apr 2022'!M18+'NSW Apr 2022'!N18+'NSW Apr 2022'!O18)&lt;=('NSW Apr 2022'!L18+'NSW Apr 2022'!M18+'NSW Apr 2022'!N18+'NSW Apr 2022'!O18+'NSW Apr 2022'!P18),(($C$5*E24/'NSW Apr 2022'!AQ18-('NSW Apr 2022'!L18+'NSW Apr 2022'!M18+'NSW Apr 2022'!N18+'NSW Apr 2022'!O18))*'NSW Apr 2022'!AA18/100)*'NSW Apr 2022'!AQ18,('NSW Apr 2022'!P18*'NSW Apr 2022'!AA18/100)*'NSW Apr 2022'!AQ18)),0)</f>
        <v>0</v>
      </c>
      <c r="L24" s="136">
        <f>IF(AND('NSW Apr 2022'!P18&gt;0,'NSW Apr 2022'!O18&gt;0),IF(($C$5*E24/'NSW Apr 2022'!AQ18&lt;SUM('NSW Apr 2022'!L18:P18)),(0),($C$5*E24/'NSW Apr 2022'!AQ18-SUM('NSW Apr 2022'!L18:P18))*'NSW Apr 2022'!AB18/100)* 'NSW Apr 2022'!AQ18,IF(AND('NSW Apr 2022'!O18&gt;0,'NSW Apr 2022'!P18=""),IF(($C$5*E24/'NSW Apr 2022'!AQ18&lt; SUM('NSW Apr 2022'!L18:O18)),(0),($C$5*E24/'NSW Apr 2022'!AQ18-SUM('NSW Apr 2022'!L18:O18))*'NSW Apr 2022'!AA18/100)* 'NSW Apr 2022'!AQ18,IF(AND('NSW Apr 2022'!N18&gt;0,'NSW Apr 2022'!O18=""),IF(($C$5*E24/'NSW Apr 2022'!AQ18&lt; SUM('NSW Apr 2022'!L18:N18)),(0),($C$5*E24/'NSW Apr 2022'!AQ18-SUM('NSW Apr 2022'!L18:N18))*'NSW Apr 2022'!Z18/100)* 'NSW Apr 2022'!AQ18,IF(AND('NSW Apr 2022'!M18&gt;0,'NSW Apr 2022'!N18=""),IF(($C$5*E24/'NSW Apr 2022'!AQ18&lt;'NSW Apr 2022'!M18+'NSW Apr 2022'!L18),(0),(($C$5*E24/'NSW Apr 2022'!AQ18-('NSW Apr 2022'!M18+'NSW Apr 2022'!L18))*'NSW Apr 2022'!Y18/100))*'NSW Apr 2022'!AQ18,IF(AND('NSW Apr 2022'!L18&gt;0,'NSW Apr 2022'!M18=""&gt;0),IF(($C$5*E24/'NSW Apr 2022'!AQ18&lt;'NSW Apr 2022'!L18),(0),($C$5*E24/'NSW Apr 2022'!AQ18-'NSW Apr 2022'!L18)*'NSW Apr 2022'!X18/100)*'NSW Apr 2022'!AQ18,0)))))</f>
        <v>0</v>
      </c>
      <c r="M24" s="136">
        <f>IF('NSW Apr 2022'!K18="",($C$5*F24/'NSW Apr 2022'!AR18*'NSW Apr 2022'!AC18/100)*'NSW Apr 2022'!AR18,IF($C$5*F24/'NSW Apr 2022'!AR18&gt;='NSW Apr 2022'!L18,('NSW Apr 2022'!L18*'NSW Apr 2022'!AC18/100)*'NSW Apr 2022'!AR18,($C$5*F24/'NSW Apr 2022'!AR18*'NSW Apr 2022'!AC18/100)*'NSW Apr 2022'!AR18))</f>
        <v>1059.0909090909092</v>
      </c>
      <c r="N24" s="136">
        <f>IF(AND('NSW Apr 2022'!L18&gt;0,'NSW Apr 2022'!M18&gt;0),IF($C$5*F24/'NSW Apr 2022'!AR18&lt;'NSW Apr 2022'!L18,0,IF(($C$5*F24/'NSW Apr 2022'!AR18-'NSW Apr 2022'!L18)&lt;=('NSW Apr 2022'!M18+'NSW Apr 2022'!L18),((($C$5*F24/'NSW Apr 2022'!AR18-'NSW Apr 2022'!L18)*'NSW Apr 2022'!AD18/100))*'NSW Apr 2022'!AR18,((('NSW Apr 2022'!M18)*'NSW Apr 2022'!AD18/100)*'NSW Apr 2022'!AR18))),0)</f>
        <v>0</v>
      </c>
      <c r="O24" s="136">
        <f>IF(AND('NSW Apr 2022'!M18&gt;0,'NSW Apr 2022'!N18&gt;0),IF($C$5*F24/'NSW Apr 2022'!AR18&lt;('NSW Apr 2022'!L18+'NSW Apr 2022'!M18),0,IF(($C$5*F24/'NSW Apr 2022'!AR18-'NSW Apr 2022'!L18+'NSW Apr 2022'!M18)&lt;=('NSW Apr 2022'!L18+'NSW Apr 2022'!M18+'NSW Apr 2022'!N18),((($C$5*F24/'NSW Apr 2022'!AR18-('NSW Apr 2022'!L18+'NSW Apr 2022'!M18))*'NSW Apr 2022'!AE18/100))*'NSW Apr 2022'!AR18,('NSW Apr 2022'!N18*'NSW Apr 2022'!AE18/100)*'NSW Apr 2022'!AR18)),0)</f>
        <v>0</v>
      </c>
      <c r="P24" s="136">
        <f>IF(AND('NSW Apr 2022'!N18&gt;0,'NSW Apr 2022'!O18&gt;0),IF($C$5*F24/'NSW Apr 2022'!AR18&lt;('NSW Apr 2022'!L18+'NSW Apr 2022'!M18+'NSW Apr 2022'!N18),0,IF(($C$5*F24/'NSW Apr 2022'!AR18-'NSW Apr 2022'!L18+'NSW Apr 2022'!M18+'NSW Apr 2022'!N18)&lt;=('NSW Apr 2022'!L18+'NSW Apr 2022'!M18+'NSW Apr 2022'!N18+'NSW Apr 2022'!O18),(($C$5*F24/'NSW Apr 2022'!AR18-('NSW Apr 2022'!L18+'NSW Apr 2022'!M18+'NSW Apr 2022'!N18))*'NSW Apr 2022'!AF18/100)*'NSW Apr 2022'!AR18,('NSW Apr 2022'!O18*'NSW Apr 2022'!AF18/100)*'NSW Apr 2022'!AR18)),0)</f>
        <v>0</v>
      </c>
      <c r="Q24" s="136">
        <f>IF(AND('NSW Apr 2022'!P18&gt;0,'NSW Apr 2022'!P18&gt;0),IF($C$5*F24/'NSW Apr 2022'!AR18&lt;('NSW Apr 2022'!L18+'NSW Apr 2022'!M18+'NSW Apr 2022'!N18+'NSW Apr 2022'!O18),0,IF(($C$5*F24/'NSW Apr 2022'!AR18-'NSW Apr 2022'!L18+'NSW Apr 2022'!M18+'NSW Apr 2022'!N18+'NSW Apr 2022'!O18)&lt;=('NSW Apr 2022'!L18+'NSW Apr 2022'!M18+'NSW Apr 2022'!N18+'NSW Apr 2022'!O18+'NSW Apr 2022'!P18),(($C$5*F24/'NSW Apr 2022'!AR18-('NSW Apr 2022'!L18+'NSW Apr 2022'!M18+'NSW Apr 2022'!N18+'NSW Apr 2022'!O18))*'NSW Apr 2022'!AG18/100)*'NSW Apr 2022'!AR18,('NSW Apr 2022'!P18*'NSW Apr 2022'!AG18/100)*'NSW Apr 2022'!AR18)),0)</f>
        <v>0</v>
      </c>
      <c r="R24" s="136">
        <f>IF(AND('NSW Apr 2022'!P18&gt;0,'NSW Apr 2022'!O18&gt;0),IF(($C$5*F24/'NSW Apr 2022'!AR18&lt;SUM('NSW Apr 2022'!L18:P18)),(0),($C$5*F24/'NSW Apr 2022'!AR18-SUM('NSW Apr 2022'!L18:P18))*'NSW Apr 2022'!AB18/100)* 'NSW Apr 2022'!AR18,IF(AND('NSW Apr 2022'!O18&gt;0,'NSW Apr 2022'!P18=""),IF(($C$5*F24/'NSW Apr 2022'!AR18&lt; SUM('NSW Apr 2022'!L18:O18)),(0),($C$5*F24/'NSW Apr 2022'!AR18-SUM('NSW Apr 2022'!L18:O18))*'NSW Apr 2022'!AG18/100)* 'NSW Apr 2022'!AR18,IF(AND('NSW Apr 2022'!N18&gt;0,'NSW Apr 2022'!O18=""),IF(($C$5*F24/'NSW Apr 2022'!AR18&lt; SUM('NSW Apr 2022'!L18:N18)),(0),($C$5*F24/'NSW Apr 2022'!AR18-SUM('NSW Apr 2022'!L18:N18))*'NSW Apr 2022'!AF18/100)* 'NSW Apr 2022'!AR18,IF(AND('NSW Apr 2022'!M18&gt;0,'NSW Apr 2022'!N18=""),IF(($C$5*F24/'NSW Apr 2022'!AR18&lt;'NSW Apr 2022'!M18+'NSW Apr 2022'!L18),(0),(($C$5*F24/'NSW Apr 2022'!AR18-('NSW Apr 2022'!M18+'NSW Apr 2022'!L18))*'NSW Apr 2022'!AE18/100))*'NSW Apr 2022'!AR18,IF(AND('NSW Apr 2022'!L18&gt;0,'NSW Apr 2022'!M18=""&gt;0),IF(($C$5*F24/'NSW Apr 2022'!AR18&lt;'NSW Apr 2022'!L18),(0),($C$5*F24/'NSW Apr 2022'!AR18-'NSW Apr 2022'!L18)*'NSW Apr 2022'!AD18/100)*'NSW Apr 2022'!AR18,0)))))</f>
        <v>0</v>
      </c>
      <c r="S24" s="234">
        <f t="shared" si="4"/>
        <v>2118.1818181818185</v>
      </c>
      <c r="T24" s="243">
        <f t="shared" si="5"/>
        <v>2314.9500000000003</v>
      </c>
      <c r="U24" s="132">
        <f t="shared" si="6"/>
        <v>2546.4450000000006</v>
      </c>
      <c r="V24" s="83">
        <f>'NSW Apr 2022'!AT18</f>
        <v>0</v>
      </c>
      <c r="W24" s="83">
        <f>'NSW Apr 2022'!AU18</f>
        <v>0</v>
      </c>
      <c r="X24" s="83">
        <f>'NSW Apr 2022'!AV18</f>
        <v>0</v>
      </c>
      <c r="Y24" s="83">
        <f>'NSW Apr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2314.9500000000003</v>
      </c>
      <c r="AC24" s="243">
        <f t="shared" si="1"/>
        <v>2314.9500000000003</v>
      </c>
      <c r="AD24" s="132">
        <f t="shared" si="2"/>
        <v>2546.4450000000006</v>
      </c>
      <c r="AE24" s="132">
        <f t="shared" si="2"/>
        <v>2546.4450000000006</v>
      </c>
      <c r="AF24" s="208">
        <f>'NSW Apr 2022'!BJ18</f>
        <v>12</v>
      </c>
      <c r="AG24" s="124">
        <f>'NSW Apr 2022'!BH18</f>
        <v>12</v>
      </c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24"/>
      <c r="B25" s="130" t="str">
        <f>'NSW Apr 2022'!F19</f>
        <v>AGL</v>
      </c>
      <c r="C25" s="83" t="str">
        <f>'NSW Apr 2022'!G19</f>
        <v>Business Value Saver</v>
      </c>
      <c r="D25" s="136">
        <f>365*'NSW Apr 2022'!H19/100</f>
        <v>226.89727272727271</v>
      </c>
      <c r="E25" s="264">
        <f>IF('NSW Apr 2022'!AQ19=3,0.5,IF('NSW Apr 2022'!AQ19=2,0.33,0))</f>
        <v>0.5</v>
      </c>
      <c r="F25" s="264">
        <f t="shared" si="3"/>
        <v>0.5</v>
      </c>
      <c r="G25" s="136">
        <f>IF('NSW Apr 2022'!K19="",($C$5*E25/'NSW Apr 2022'!AQ19*'NSW Apr 2022'!W19/100)*'NSW Apr 2022'!AQ19,IF($C$5*E25/'NSW Apr 2022'!AQ19&gt;='NSW Apr 2022'!L19,('NSW Apr 2022'!L19*'NSW Apr 2022'!W19/100)*'NSW Apr 2022'!AQ19,($C$5*E25/'NSW Apr 2022'!AQ19*'NSW Apr 2022'!W19/100)*'NSW Apr 2022'!AQ19))</f>
        <v>197.99999999999994</v>
      </c>
      <c r="H25" s="136">
        <f>IF(AND('NSW Apr 2022'!L19&gt;0,'NSW Apr 2022'!M19&gt;0),IF($C$5*E25/'NSW Apr 2022'!AQ19&lt;'NSW Apr 2022'!L19,0,IF(($C$5*E25/'NSW Apr 2022'!AQ19-'NSW Apr 2022'!L19)&lt;=('NSW Apr 2022'!M19+'NSW Apr 2022'!L19),((($C$5*E25/'NSW Apr 2022'!AQ19-'NSW Apr 2022'!L19)*'NSW Apr 2022'!X19/100))*'NSW Apr 2022'!AQ19,((('NSW Apr 2022'!M19)*'NSW Apr 2022'!X19/100)*'NSW Apr 2022'!AQ19))),0)</f>
        <v>786.4545454545455</v>
      </c>
      <c r="I25" s="136">
        <f>IF(AND('NSW Apr 2022'!M19&gt;0,'NSW Apr 2022'!N19&gt;0),IF($C$5*E25/'NSW Apr 2022'!AQ19&lt;('NSW Apr 2022'!L19+'NSW Apr 2022'!M19),0,IF(($C$5*E25/'NSW Apr 2022'!AQ19-'NSW Apr 2022'!L19+'NSW Apr 2022'!M19)&lt;=('NSW Apr 2022'!L19+'NSW Apr 2022'!M19+'NSW Apr 2022'!N19),((($C$5*E25/'NSW Apr 2022'!AQ19-('NSW Apr 2022'!L19+'NSW Apr 2022'!M19))*'NSW Apr 2022'!Y19/100))*'NSW Apr 2022'!AQ19,('NSW Apr 2022'!N19*'NSW Apr 2022'!Y19/100)* 'NSW Apr 2022'!AQ19)),0)</f>
        <v>0</v>
      </c>
      <c r="J25" s="136">
        <f>IF(AND('NSW Apr 2022'!N19&gt;0,'NSW Apr 2022'!O19&gt;0),IF($C$5*E25/'NSW Apr 2022'!AQ19&lt;('NSW Apr 2022'!L19+'NSW Apr 2022'!M19+'NSW Apr 2022'!N19),0,IF(($C$5*E25/'NSW Apr 2022'!AQ19-'NSW Apr 2022'!L19+'NSW Apr 2022'!M19+'NSW Apr 2022'!N19)&lt;=('NSW Apr 2022'!L19+'NSW Apr 2022'!M19+'NSW Apr 2022'!N19+'NSW Apr 2022'!O19),(($C$5*E25/'NSW Apr 2022'!AQ19-('NSW Apr 2022'!L19+'NSW Apr 2022'!M19+'NSW Apr 2022'!N19))*'NSW Apr 2022'!Z19/100)*'NSW Apr 2022'!AQ19,('NSW Apr 2022'!O19*'NSW Apr 2022'!Z19/100)*'NSW Apr 2022'!AQ19)),0)</f>
        <v>0</v>
      </c>
      <c r="K25" s="136">
        <f>IF(AND('NSW Apr 2022'!O19&gt;0,'NSW Apr 2022'!P19&gt;0),IF($C$5*E25/'NSW Apr 2022'!AQ19&lt;('NSW Apr 2022'!L19+'NSW Apr 2022'!M19+'NSW Apr 2022'!N19+'NSW Apr 2022'!O19),0,IF(($C$5*E25/'NSW Apr 2022'!AQ19-'NSW Apr 2022'!L19+'NSW Apr 2022'!M19+'NSW Apr 2022'!N19+'NSW Apr 2022'!O19)&lt;=('NSW Apr 2022'!L19+'NSW Apr 2022'!M19+'NSW Apr 2022'!N19+'NSW Apr 2022'!O19+'NSW Apr 2022'!P19),(($C$5*E25/'NSW Apr 2022'!AQ19-('NSW Apr 2022'!L19+'NSW Apr 2022'!M19+'NSW Apr 2022'!N19+'NSW Apr 2022'!O19))*'NSW Apr 2022'!AA19/100)*'NSW Apr 2022'!AQ19,('NSW Apr 2022'!P19*'NSW Apr 2022'!AA19/100)*'NSW Apr 2022'!AQ19)),0)</f>
        <v>0</v>
      </c>
      <c r="L25" s="136">
        <f>IF(AND('NSW Apr 2022'!P19&gt;0,'NSW Apr 2022'!O19&gt;0),IF(($C$5*E25/'NSW Apr 2022'!AQ19&lt;SUM('NSW Apr 2022'!L19:P19)),(0),($C$5*E25/'NSW Apr 2022'!AQ19-SUM('NSW Apr 2022'!L19:P19))*'NSW Apr 2022'!AB19/100)* 'NSW Apr 2022'!AQ19,IF(AND('NSW Apr 2022'!O19&gt;0,'NSW Apr 2022'!P19=""),IF(($C$5*E25/'NSW Apr 2022'!AQ19&lt; SUM('NSW Apr 2022'!L19:O19)),(0),($C$5*E25/'NSW Apr 2022'!AQ19-SUM('NSW Apr 2022'!L19:O19))*'NSW Apr 2022'!AA19/100)* 'NSW Apr 2022'!AQ19,IF(AND('NSW Apr 2022'!N19&gt;0,'NSW Apr 2022'!O19=""),IF(($C$5*E25/'NSW Apr 2022'!AQ19&lt; SUM('NSW Apr 2022'!L19:N19)),(0),($C$5*E25/'NSW Apr 2022'!AQ19-SUM('NSW Apr 2022'!L19:N19))*'NSW Apr 2022'!Z19/100)* 'NSW Apr 2022'!AQ19,IF(AND('NSW Apr 2022'!M19&gt;0,'NSW Apr 2022'!N19=""),IF(($C$5*E25/'NSW Apr 2022'!AQ19&lt;'NSW Apr 2022'!M19+'NSW Apr 2022'!L19),(0),(($C$5*E25/'NSW Apr 2022'!AQ19-('NSW Apr 2022'!M19+'NSW Apr 2022'!L19))*'NSW Apr 2022'!Y19/100))*'NSW Apr 2022'!AQ19,IF(AND('NSW Apr 2022'!L19&gt;0,'NSW Apr 2022'!M19=""&gt;0),IF(($C$5*E25/'NSW Apr 2022'!AQ19&lt;'NSW Apr 2022'!L19),(0),($C$5*E25/'NSW Apr 2022'!AQ19-'NSW Apr 2022'!L19)*'NSW Apr 2022'!X19/100)*'NSW Apr 2022'!AQ19,0)))))</f>
        <v>0</v>
      </c>
      <c r="M25" s="136">
        <f>IF('NSW Apr 2022'!K19="",($C$5*F25/'NSW Apr 2022'!AR19*'NSW Apr 2022'!AC19/100)*'NSW Apr 2022'!AR19,IF($C$5*F25/'NSW Apr 2022'!AR19&gt;='NSW Apr 2022'!L19,('NSW Apr 2022'!L19*'NSW Apr 2022'!AC19/100)*'NSW Apr 2022'!AR19,($C$5*F25/'NSW Apr 2022'!AR19*'NSW Apr 2022'!AC19/100)*'NSW Apr 2022'!AR19))</f>
        <v>197.99999999999994</v>
      </c>
      <c r="N25" s="136">
        <f>IF(AND('NSW Apr 2022'!L19&gt;0,'NSW Apr 2022'!M19&gt;0),IF($C$5*F25/'NSW Apr 2022'!AR19&lt;'NSW Apr 2022'!L19,0,IF(($C$5*F25/'NSW Apr 2022'!AR19-'NSW Apr 2022'!L19)&lt;=('NSW Apr 2022'!M19+'NSW Apr 2022'!L19),((($C$5*F25/'NSW Apr 2022'!AR19-'NSW Apr 2022'!L19)*'NSW Apr 2022'!AD19/100))*'NSW Apr 2022'!AR19,((('NSW Apr 2022'!M19)*'NSW Apr 2022'!AD19/100)*'NSW Apr 2022'!AR19))),0)</f>
        <v>786.4545454545455</v>
      </c>
      <c r="O25" s="136">
        <f>IF(AND('NSW Apr 2022'!M19&gt;0,'NSW Apr 2022'!N19&gt;0),IF($C$5*F25/'NSW Apr 2022'!AR19&lt;('NSW Apr 2022'!L19+'NSW Apr 2022'!M19),0,IF(($C$5*F25/'NSW Apr 2022'!AR19-'NSW Apr 2022'!L19+'NSW Apr 2022'!M19)&lt;=('NSW Apr 2022'!L19+'NSW Apr 2022'!M19+'NSW Apr 2022'!N19),((($C$5*F25/'NSW Apr 2022'!AR19-('NSW Apr 2022'!L19+'NSW Apr 2022'!M19))*'NSW Apr 2022'!AE19/100))*'NSW Apr 2022'!AR19,('NSW Apr 2022'!N19*'NSW Apr 2022'!AE19/100)*'NSW Apr 2022'!AR19)),0)</f>
        <v>0</v>
      </c>
      <c r="P25" s="136">
        <f>IF(AND('NSW Apr 2022'!N19&gt;0,'NSW Apr 2022'!O19&gt;0),IF($C$5*F25/'NSW Apr 2022'!AR19&lt;('NSW Apr 2022'!L19+'NSW Apr 2022'!M19+'NSW Apr 2022'!N19),0,IF(($C$5*F25/'NSW Apr 2022'!AR19-'NSW Apr 2022'!L19+'NSW Apr 2022'!M19+'NSW Apr 2022'!N19)&lt;=('NSW Apr 2022'!L19+'NSW Apr 2022'!M19+'NSW Apr 2022'!N19+'NSW Apr 2022'!O19),(($C$5*F25/'NSW Apr 2022'!AR19-('NSW Apr 2022'!L19+'NSW Apr 2022'!M19+'NSW Apr 2022'!N19))*'NSW Apr 2022'!AF19/100)*'NSW Apr 2022'!AR19,('NSW Apr 2022'!O19*'NSW Apr 2022'!AF19/100)*'NSW Apr 2022'!AR19)),0)</f>
        <v>0</v>
      </c>
      <c r="Q25" s="136">
        <f>IF(AND('NSW Apr 2022'!P19&gt;0,'NSW Apr 2022'!P19&gt;0),IF($C$5*F25/'NSW Apr 2022'!AR19&lt;('NSW Apr 2022'!L19+'NSW Apr 2022'!M19+'NSW Apr 2022'!N19+'NSW Apr 2022'!O19),0,IF(($C$5*F25/'NSW Apr 2022'!AR19-'NSW Apr 2022'!L19+'NSW Apr 2022'!M19+'NSW Apr 2022'!N19+'NSW Apr 2022'!O19)&lt;=('NSW Apr 2022'!L19+'NSW Apr 2022'!M19+'NSW Apr 2022'!N19+'NSW Apr 2022'!O19+'NSW Apr 2022'!P19),(($C$5*F25/'NSW Apr 2022'!AR19-('NSW Apr 2022'!L19+'NSW Apr 2022'!M19+'NSW Apr 2022'!N19+'NSW Apr 2022'!O19))*'NSW Apr 2022'!AG19/100)*'NSW Apr 2022'!AR19,('NSW Apr 2022'!P19*'NSW Apr 2022'!AG19/100)*'NSW Apr 2022'!AR19)),0)</f>
        <v>0</v>
      </c>
      <c r="R25" s="136">
        <f>IF(AND('NSW Apr 2022'!P19&gt;0,'NSW Apr 2022'!O19&gt;0),IF(($C$5*F25/'NSW Apr 2022'!AR19&lt;SUM('NSW Apr 2022'!L19:P19)),(0),($C$5*F25/'NSW Apr 2022'!AR19-SUM('NSW Apr 2022'!L19:P19))*'NSW Apr 2022'!AB19/100)* 'NSW Apr 2022'!AR19,IF(AND('NSW Apr 2022'!O19&gt;0,'NSW Apr 2022'!P19=""),IF(($C$5*F25/'NSW Apr 2022'!AR19&lt; SUM('NSW Apr 2022'!L19:O19)),(0),($C$5*F25/'NSW Apr 2022'!AR19-SUM('NSW Apr 2022'!L19:O19))*'NSW Apr 2022'!AG19/100)* 'NSW Apr 2022'!AR19,IF(AND('NSW Apr 2022'!N19&gt;0,'NSW Apr 2022'!O19=""),IF(($C$5*F25/'NSW Apr 2022'!AR19&lt; SUM('NSW Apr 2022'!L19:N19)),(0),($C$5*F25/'NSW Apr 2022'!AR19-SUM('NSW Apr 2022'!L19:N19))*'NSW Apr 2022'!AF19/100)* 'NSW Apr 2022'!AR19,IF(AND('NSW Apr 2022'!M19&gt;0,'NSW Apr 2022'!N19=""),IF(($C$5*F25/'NSW Apr 2022'!AR19&lt;'NSW Apr 2022'!M19+'NSW Apr 2022'!L19),(0),(($C$5*F25/'NSW Apr 2022'!AR19-('NSW Apr 2022'!M19+'NSW Apr 2022'!L19))*'NSW Apr 2022'!AE19/100))*'NSW Apr 2022'!AR19,IF(AND('NSW Apr 2022'!L19&gt;0,'NSW Apr 2022'!M19=""&gt;0),IF(($C$5*F25/'NSW Apr 2022'!AR19&lt;'NSW Apr 2022'!L19),(0),($C$5*F25/'NSW Apr 2022'!AR19-'NSW Apr 2022'!L19)*'NSW Apr 2022'!AD19/100)*'NSW Apr 2022'!AR19,0)))))</f>
        <v>0</v>
      </c>
      <c r="S25" s="234">
        <f t="shared" si="4"/>
        <v>1968.909090909091</v>
      </c>
      <c r="T25" s="243">
        <f t="shared" si="5"/>
        <v>2195.8063636363636</v>
      </c>
      <c r="U25" s="132">
        <f t="shared" si="6"/>
        <v>2415.3870000000002</v>
      </c>
      <c r="V25" s="83">
        <f>'NSW Apr 2022'!AT19</f>
        <v>0</v>
      </c>
      <c r="W25" s="83">
        <f>'NSW Apr 2022'!AU19</f>
        <v>0</v>
      </c>
      <c r="X25" s="83">
        <f>'NSW Apr 2022'!AV19</f>
        <v>0</v>
      </c>
      <c r="Y25" s="83">
        <f>'NSW Apr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2195.8063636363636</v>
      </c>
      <c r="AC25" s="243">
        <f t="shared" si="1"/>
        <v>2195.8063636363636</v>
      </c>
      <c r="AD25" s="132">
        <f t="shared" si="2"/>
        <v>2415.3870000000002</v>
      </c>
      <c r="AE25" s="132">
        <f t="shared" si="2"/>
        <v>2415.3870000000002</v>
      </c>
      <c r="AF25" s="208">
        <f>'NSW Apr 2022'!BJ19</f>
        <v>0</v>
      </c>
      <c r="AG25" s="124">
        <f>'NSW Apr 2022'!BH19</f>
        <v>0</v>
      </c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25"/>
      <c r="B26" s="150" t="str">
        <f>'NSW Apr 2022'!F20</f>
        <v>Red Energy</v>
      </c>
      <c r="C26" s="154" t="str">
        <f>'NSW Apr 2022'!G20</f>
        <v xml:space="preserve">Business Saver </v>
      </c>
      <c r="D26" s="155">
        <f>365*'NSW Apr 2022'!H20/100</f>
        <v>298.23818181818183</v>
      </c>
      <c r="E26" s="265">
        <f>IF('NSW Apr 2022'!AQ20=3,0.5,IF('NSW Apr 2022'!AQ20=2,0.33,0))</f>
        <v>0.5</v>
      </c>
      <c r="F26" s="265">
        <f t="shared" ref="F26" si="20">1-E26</f>
        <v>0.5</v>
      </c>
      <c r="G26" s="155">
        <f>IF('NSW Apr 2022'!K20="",($C$5*E26/'NSW Apr 2022'!AQ20*'NSW Apr 2022'!W20/100)*'NSW Apr 2022'!AQ20,IF($C$5*E26/'NSW Apr 2022'!AQ20&gt;='NSW Apr 2022'!L20,('NSW Apr 2022'!L20*'NSW Apr 2022'!W20/100)*'NSW Apr 2022'!AQ20,($C$5*E26/'NSW Apr 2022'!AQ20*'NSW Apr 2022'!W20/100)*'NSW Apr 2022'!AQ20))</f>
        <v>106.71054545454544</v>
      </c>
      <c r="H26" s="155">
        <f>IF(AND('NSW Apr 2022'!L20&gt;0,'NSW Apr 2022'!M20&gt;0),IF($C$5*E26/'NSW Apr 2022'!AQ20&lt;'NSW Apr 2022'!L20,0,IF(($C$5*E26/'NSW Apr 2022'!AQ20-'NSW Apr 2022'!L20)&lt;=('NSW Apr 2022'!M20+'NSW Apr 2022'!L20),((($C$5*E26/'NSW Apr 2022'!AQ20-'NSW Apr 2022'!L20)*'NSW Apr 2022'!X20/100))*'NSW Apr 2022'!AQ20,((('NSW Apr 2022'!M20)*'NSW Apr 2022'!X20/100)*'NSW Apr 2022'!AQ20))),0)</f>
        <v>83.49872727272728</v>
      </c>
      <c r="I26" s="155">
        <f>IF(AND('NSW Apr 2022'!M20&gt;0,'NSW Apr 2022'!N20&gt;0),IF($C$5*E26/'NSW Apr 2022'!AQ20&lt;('NSW Apr 2022'!L20+'NSW Apr 2022'!M20),0,IF(($C$5*E26/'NSW Apr 2022'!AQ20-'NSW Apr 2022'!L20+'NSW Apr 2022'!M20)&lt;=('NSW Apr 2022'!L20+'NSW Apr 2022'!M20+'NSW Apr 2022'!N20),((($C$5*E26/'NSW Apr 2022'!AQ20-('NSW Apr 2022'!L20+'NSW Apr 2022'!M20))*'NSW Apr 2022'!Y20/100))*'NSW Apr 2022'!AQ20,('NSW Apr 2022'!N20*'NSW Apr 2022'!Y20/100)* 'NSW Apr 2022'!AQ20)),0)</f>
        <v>0</v>
      </c>
      <c r="J26" s="155">
        <f>IF(AND('NSW Apr 2022'!N20&gt;0,'NSW Apr 2022'!O20&gt;0),IF($C$5*E26/'NSW Apr 2022'!AQ20&lt;('NSW Apr 2022'!L20+'NSW Apr 2022'!M20+'NSW Apr 2022'!N20),0,IF(($C$5*E26/'NSW Apr 2022'!AQ20-'NSW Apr 2022'!L20+'NSW Apr 2022'!M20+'NSW Apr 2022'!N20)&lt;=('NSW Apr 2022'!L20+'NSW Apr 2022'!M20+'NSW Apr 2022'!N20+'NSW Apr 2022'!O20),(($C$5*E26/'NSW Apr 2022'!AQ20-('NSW Apr 2022'!L20+'NSW Apr 2022'!M20+'NSW Apr 2022'!N20))*'NSW Apr 2022'!Z20/100)*'NSW Apr 2022'!AQ20,('NSW Apr 2022'!O20*'NSW Apr 2022'!Z20/100)*'NSW Apr 2022'!AQ20)),0)</f>
        <v>0</v>
      </c>
      <c r="K26" s="155">
        <f>IF(AND('NSW Apr 2022'!O20&gt;0,'NSW Apr 2022'!P20&gt;0),IF($C$5*E26/'NSW Apr 2022'!AQ20&lt;('NSW Apr 2022'!L20+'NSW Apr 2022'!M20+'NSW Apr 2022'!N20+'NSW Apr 2022'!O20),0,IF(($C$5*E26/'NSW Apr 2022'!AQ20-'NSW Apr 2022'!L20+'NSW Apr 2022'!M20+'NSW Apr 2022'!N20+'NSW Apr 2022'!O20)&lt;=('NSW Apr 2022'!L20+'NSW Apr 2022'!M20+'NSW Apr 2022'!N20+'NSW Apr 2022'!O20+'NSW Apr 2022'!P20),(($C$5*E26/'NSW Apr 2022'!AQ20-('NSW Apr 2022'!L20+'NSW Apr 2022'!M20+'NSW Apr 2022'!N20+'NSW Apr 2022'!O20))*'NSW Apr 2022'!AA20/100)*'NSW Apr 2022'!AQ20,('NSW Apr 2022'!P20*'NSW Apr 2022'!AA20/100)*'NSW Apr 2022'!AQ20)),0)</f>
        <v>0</v>
      </c>
      <c r="L26" s="155">
        <f>IF(AND('NSW Apr 2022'!P20&gt;0,'NSW Apr 2022'!O20&gt;0),IF(($C$5*E26/'NSW Apr 2022'!AQ20&lt;SUM('NSW Apr 2022'!L20:P20)),(0),($C$5*E26/'NSW Apr 2022'!AQ20-SUM('NSW Apr 2022'!L20:P20))*'NSW Apr 2022'!AB20/100)* 'NSW Apr 2022'!AQ20,IF(AND('NSW Apr 2022'!O20&gt;0,'NSW Apr 2022'!P20=""),IF(($C$5*E26/'NSW Apr 2022'!AQ20&lt; SUM('NSW Apr 2022'!L20:O20)),(0),($C$5*E26/'NSW Apr 2022'!AQ20-SUM('NSW Apr 2022'!L20:O20))*'NSW Apr 2022'!AA20/100)* 'NSW Apr 2022'!AQ20,IF(AND('NSW Apr 2022'!N20&gt;0,'NSW Apr 2022'!O20=""),IF(($C$5*E26/'NSW Apr 2022'!AQ20&lt; SUM('NSW Apr 2022'!L20:N20)),(0),($C$5*E26/'NSW Apr 2022'!AQ20-SUM('NSW Apr 2022'!L20:N20))*'NSW Apr 2022'!Z20/100)* 'NSW Apr 2022'!AQ20,IF(AND('NSW Apr 2022'!M20&gt;0,'NSW Apr 2022'!N20=""),IF(($C$5*E26/'NSW Apr 2022'!AQ20&lt;'NSW Apr 2022'!M20+'NSW Apr 2022'!L20),(0),(($C$5*E26/'NSW Apr 2022'!AQ20-('NSW Apr 2022'!M20+'NSW Apr 2022'!L20))*'NSW Apr 2022'!Y20/100))*'NSW Apr 2022'!AQ20,IF(AND('NSW Apr 2022'!L20&gt;0,'NSW Apr 2022'!M20=""&gt;0),IF(($C$5*E26/'NSW Apr 2022'!AQ20&lt;'NSW Apr 2022'!L20),(0),($C$5*E26/'NSW Apr 2022'!AQ20-'NSW Apr 2022'!L20)*'NSW Apr 2022'!X20/100)*'NSW Apr 2022'!AQ20,0)))))</f>
        <v>815.04254545454558</v>
      </c>
      <c r="M26" s="155">
        <f>IF('NSW Apr 2022'!K20="",($C$5*F26/'NSW Apr 2022'!AR20*'NSW Apr 2022'!AC20/100)*'NSW Apr 2022'!AR20,IF($C$5*F26/'NSW Apr 2022'!AR20&gt;='NSW Apr 2022'!L20,('NSW Apr 2022'!L20*'NSW Apr 2022'!AC20/100)*'NSW Apr 2022'!AR20,($C$5*F26/'NSW Apr 2022'!AR20*'NSW Apr 2022'!AC20/100)*'NSW Apr 2022'!AR20))</f>
        <v>106.71054545454544</v>
      </c>
      <c r="N26" s="155">
        <f>IF(AND('NSW Apr 2022'!L20&gt;0,'NSW Apr 2022'!M20&gt;0),IF($C$5*F26/'NSW Apr 2022'!AR20&lt;'NSW Apr 2022'!L20,0,IF(($C$5*F26/'NSW Apr 2022'!AR20-'NSW Apr 2022'!L20)&lt;=('NSW Apr 2022'!M20+'NSW Apr 2022'!L20),((($C$5*F26/'NSW Apr 2022'!AR20-'NSW Apr 2022'!L20)*'NSW Apr 2022'!AD20/100))*'NSW Apr 2022'!AR20,((('NSW Apr 2022'!M20)*'NSW Apr 2022'!AD20/100)*'NSW Apr 2022'!AR20))),0)</f>
        <v>83.49872727272728</v>
      </c>
      <c r="O26" s="155">
        <f>IF(AND('NSW Apr 2022'!M20&gt;0,'NSW Apr 2022'!N20&gt;0),IF($C$5*F26/'NSW Apr 2022'!AR20&lt;('NSW Apr 2022'!L20+'NSW Apr 2022'!M20),0,IF(($C$5*F26/'NSW Apr 2022'!AR20-'NSW Apr 2022'!L20+'NSW Apr 2022'!M20)&lt;=('NSW Apr 2022'!L20+'NSW Apr 2022'!M20+'NSW Apr 2022'!N20),((($C$5*F26/'NSW Apr 2022'!AR20-('NSW Apr 2022'!L20+'NSW Apr 2022'!M20))*'NSW Apr 2022'!AE20/100))*'NSW Apr 2022'!AR20,('NSW Apr 2022'!N20*'NSW Apr 2022'!AE20/100)*'NSW Apr 2022'!AR20)),0)</f>
        <v>0</v>
      </c>
      <c r="P26" s="155">
        <f>IF(AND('NSW Apr 2022'!N20&gt;0,'NSW Apr 2022'!O20&gt;0),IF($C$5*F26/'NSW Apr 2022'!AR20&lt;('NSW Apr 2022'!L20+'NSW Apr 2022'!M20+'NSW Apr 2022'!N20),0,IF(($C$5*F26/'NSW Apr 2022'!AR20-'NSW Apr 2022'!L20+'NSW Apr 2022'!M20+'NSW Apr 2022'!N20)&lt;=('NSW Apr 2022'!L20+'NSW Apr 2022'!M20+'NSW Apr 2022'!N20+'NSW Apr 2022'!O20),(($C$5*F26/'NSW Apr 2022'!AR20-('NSW Apr 2022'!L20+'NSW Apr 2022'!M20+'NSW Apr 2022'!N20))*'NSW Apr 2022'!AF20/100)*'NSW Apr 2022'!AR20,('NSW Apr 2022'!O20*'NSW Apr 2022'!AF20/100)*'NSW Apr 2022'!AR20)),0)</f>
        <v>0</v>
      </c>
      <c r="Q26" s="155">
        <f>IF(AND('NSW Apr 2022'!P20&gt;0,'NSW Apr 2022'!P20&gt;0),IF($C$5*F26/'NSW Apr 2022'!AR20&lt;('NSW Apr 2022'!L20+'NSW Apr 2022'!M20+'NSW Apr 2022'!N20+'NSW Apr 2022'!O20),0,IF(($C$5*F26/'NSW Apr 2022'!AR20-'NSW Apr 2022'!L20+'NSW Apr 2022'!M20+'NSW Apr 2022'!N20+'NSW Apr 2022'!O20)&lt;=('NSW Apr 2022'!L20+'NSW Apr 2022'!M20+'NSW Apr 2022'!N20+'NSW Apr 2022'!O20+'NSW Apr 2022'!P20),(($C$5*F26/'NSW Apr 2022'!AR20-('NSW Apr 2022'!L20+'NSW Apr 2022'!M20+'NSW Apr 2022'!N20+'NSW Apr 2022'!O20))*'NSW Apr 2022'!AG20/100)*'NSW Apr 2022'!AR20,('NSW Apr 2022'!P20*'NSW Apr 2022'!AG20/100)*'NSW Apr 2022'!AR20)),0)</f>
        <v>0</v>
      </c>
      <c r="R26" s="155">
        <f>IF(AND('NSW Apr 2022'!P20&gt;0,'NSW Apr 2022'!O20&gt;0),IF(($C$5*F26/'NSW Apr 2022'!AR20&lt;SUM('NSW Apr 2022'!L20:P20)),(0),($C$5*F26/'NSW Apr 2022'!AR20-SUM('NSW Apr 2022'!L20:P20))*'NSW Apr 2022'!AB20/100)* 'NSW Apr 2022'!AR20,IF(AND('NSW Apr 2022'!O20&gt;0,'NSW Apr 2022'!P20=""),IF(($C$5*F26/'NSW Apr 2022'!AR20&lt; SUM('NSW Apr 2022'!L20:O20)),(0),($C$5*F26/'NSW Apr 2022'!AR20-SUM('NSW Apr 2022'!L20:O20))*'NSW Apr 2022'!AG20/100)* 'NSW Apr 2022'!AR20,IF(AND('NSW Apr 2022'!N20&gt;0,'NSW Apr 2022'!O20=""),IF(($C$5*F26/'NSW Apr 2022'!AR20&lt; SUM('NSW Apr 2022'!L20:N20)),(0),($C$5*F26/'NSW Apr 2022'!AR20-SUM('NSW Apr 2022'!L20:N20))*'NSW Apr 2022'!AF20/100)* 'NSW Apr 2022'!AR20,IF(AND('NSW Apr 2022'!M20&gt;0,'NSW Apr 2022'!N20=""),IF(($C$5*F26/'NSW Apr 2022'!AR20&lt;'NSW Apr 2022'!M20+'NSW Apr 2022'!L20),(0),(($C$5*F26/'NSW Apr 2022'!AR20-('NSW Apr 2022'!M20+'NSW Apr 2022'!L20))*'NSW Apr 2022'!AE20/100))*'NSW Apr 2022'!AR20,IF(AND('NSW Apr 2022'!L20&gt;0,'NSW Apr 2022'!M20=""&gt;0),IF(($C$5*F26/'NSW Apr 2022'!AR20&lt;'NSW Apr 2022'!L20),(0),($C$5*F26/'NSW Apr 2022'!AR20-'NSW Apr 2022'!L20)*'NSW Apr 2022'!AD20/100)*'NSW Apr 2022'!AR20,0)))))</f>
        <v>815.04254545454558</v>
      </c>
      <c r="S26" s="273">
        <f t="shared" ref="S26" si="21">SUM(G26:R26)</f>
        <v>2010.5036363636368</v>
      </c>
      <c r="T26" s="268">
        <f t="shared" ref="T26" si="22">S26+D26</f>
        <v>2308.7418181818184</v>
      </c>
      <c r="U26" s="151">
        <f t="shared" ref="U26" si="23">T26*1.1</f>
        <v>2539.6160000000004</v>
      </c>
      <c r="V26" s="154">
        <f>'NSW Apr 2022'!AT20</f>
        <v>0</v>
      </c>
      <c r="W26" s="154">
        <f>'NSW Apr 2022'!AU20</f>
        <v>0</v>
      </c>
      <c r="X26" s="154">
        <f>'NSW Apr 2022'!AV20</f>
        <v>0</v>
      </c>
      <c r="Y26" s="154">
        <f>'NSW Apr 2022'!AW20</f>
        <v>0</v>
      </c>
      <c r="Z26" s="268" t="str">
        <f t="shared" ref="Z26" si="24">IF(SUM(V26:Y26)=0,"No discount",IF(V26&gt;0,"Guaranteed off bill",IF(W26&gt;0,"Guaranteed off usage",IF(X26&gt;0,"Pay-on-time off bill","Pay-on-time off usage"))))</f>
        <v>No discount</v>
      </c>
      <c r="AA26" s="268" t="str">
        <f t="shared" ref="AA26" si="25">IF(OR(B26="Origin Energy",B26="Red Energy",B26="Powershop"),"Inclusive","Exclusive")</f>
        <v>Inclusive</v>
      </c>
      <c r="AB26" s="268">
        <f t="shared" ref="AB26" si="26">IF(AND(Z26="Guaranteed off bill",AA26="Inclusive"),((T26*1.1)-((T26*1.1)*V26/100))/1.1,IF(AND(Z26="Guaranteed off usage",AA26="Inclusive"),((T26*1.1)-((S26*1.1)*W26/100))/1.1,IF(AND(Z26="Guaranteed off bill",AA26="Exclusive"),T26-(T26*V26/100),IF(AND(Z26="Guaranteed off usage",AA26="Exclusive"),T26-(S26*W26/100),IF(AA26="Inclusive",((T26*1.1))/1.1,T26)))))</f>
        <v>2308.7418181818184</v>
      </c>
      <c r="AC26" s="268">
        <f t="shared" ref="AC26" si="27">IF(AND(Z26="Pay-on-time off bill",AA26="Inclusive"),((AB26*1.1)-((AB26*1.1)*X26/100))/1.1,IF(AND(Z26="Pay-on-time off usage",AA26="Inclusive"),((AB26*1.1)-((S26*1.1)*Y26/100))/1.1,IF(AND(Z26="Pay-on-time off bill",AA26="Exclusive"),AB26-(AB26*X26/100),IF(AND(Z26="Pay-on-time off usage",AA26="Exclusive"),AB26-(S26*Y26/100),IF(AA26="Inclusive",((AB26*1.1))/1.1,AB26)))))</f>
        <v>2308.7418181818184</v>
      </c>
      <c r="AD26" s="151">
        <f t="shared" ref="AD26" si="28">AB26*1.1</f>
        <v>2539.6160000000004</v>
      </c>
      <c r="AE26" s="151">
        <f t="shared" ref="AE26" si="29">AC26*1.1</f>
        <v>2539.6160000000004</v>
      </c>
      <c r="AF26" s="211">
        <f>'NSW Apr 2022'!BJ20</f>
        <v>0</v>
      </c>
      <c r="AG26" s="386">
        <f>'NSW Apr 2022'!BH20</f>
        <v>0</v>
      </c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17" t="str">
        <f>'NSW Apr 2022'!D21</f>
        <v>AGN Cooma</v>
      </c>
      <c r="B27" s="130" t="str">
        <f>'NSW Apr 2022'!F21</f>
        <v>Origin Energy</v>
      </c>
      <c r="C27" s="83" t="str">
        <f>'NSW Apr 2022'!G21</f>
        <v>Business Go</v>
      </c>
      <c r="D27" s="136">
        <f>365*'NSW Apr 2022'!H21/100</f>
        <v>303.08272727272725</v>
      </c>
      <c r="E27" s="264">
        <f>IF('NSW Apr 2022'!AQ21=3,0.5,IF('NSW Apr 2022'!AQ21=2,0.33,0))</f>
        <v>0.5</v>
      </c>
      <c r="F27" s="264">
        <f t="shared" ref="F27:F38" si="30">1-E27</f>
        <v>0.5</v>
      </c>
      <c r="G27" s="136">
        <f>IF('NSW Apr 2022'!K21="",($C$5*E27/'NSW Apr 2022'!AQ21*'NSW Apr 2022'!W21/100)*'NSW Apr 2022'!AQ21,IF($C$5*E27/'NSW Apr 2022'!AQ21&gt;='NSW Apr 2022'!L21,('NSW Apr 2022'!L21*'NSW Apr 2022'!W21/100)*'NSW Apr 2022'!AQ21,($C$5*E27/'NSW Apr 2022'!AQ21*'NSW Apr 2022'!W21/100)*'NSW Apr 2022'!AQ21))</f>
        <v>1231.8181818181818</v>
      </c>
      <c r="H27" s="136">
        <f>IF(AND('NSW Apr 2022'!L21&gt;0,'NSW Apr 2022'!M21&gt;0),IF($C$5*E27/'NSW Apr 2022'!AQ21&lt;'NSW Apr 2022'!L21,0,IF(($C$5*E27/'NSW Apr 2022'!AQ21-'NSW Apr 2022'!L21)&lt;=('NSW Apr 2022'!M21+'NSW Apr 2022'!L21),((($C$5*E27/'NSW Apr 2022'!AQ21-'NSW Apr 2022'!L21)*'NSW Apr 2022'!X21/100))*'NSW Apr 2022'!AQ21,((('NSW Apr 2022'!M21)*'NSW Apr 2022'!X21/100)*'NSW Apr 2022'!AQ21))),0)</f>
        <v>0</v>
      </c>
      <c r="I27" s="136">
        <f>IF(AND('NSW Apr 2022'!M21&gt;0,'NSW Apr 2022'!N21&gt;0),IF($C$5*E27/'NSW Apr 2022'!AQ21&lt;('NSW Apr 2022'!L21+'NSW Apr 2022'!M21),0,IF(($C$5*E27/'NSW Apr 2022'!AQ21-'NSW Apr 2022'!L21+'NSW Apr 2022'!M21)&lt;=('NSW Apr 2022'!L21+'NSW Apr 2022'!M21+'NSW Apr 2022'!N21),((($C$5*E27/'NSW Apr 2022'!AQ21-('NSW Apr 2022'!L21+'NSW Apr 2022'!M21))*'NSW Apr 2022'!Y21/100))*'NSW Apr 2022'!AQ21,('NSW Apr 2022'!N21*'NSW Apr 2022'!Y21/100)* 'NSW Apr 2022'!AQ21)),0)</f>
        <v>0</v>
      </c>
      <c r="J27" s="136">
        <f>IF(AND('NSW Apr 2022'!N21&gt;0,'NSW Apr 2022'!O21&gt;0),IF($C$5*E27/'NSW Apr 2022'!AQ21&lt;('NSW Apr 2022'!L21+'NSW Apr 2022'!M21+'NSW Apr 2022'!N21),0,IF(($C$5*E27/'NSW Apr 2022'!AQ21-'NSW Apr 2022'!L21+'NSW Apr 2022'!M21+'NSW Apr 2022'!N21)&lt;=('NSW Apr 2022'!L21+'NSW Apr 2022'!M21+'NSW Apr 2022'!N21+'NSW Apr 2022'!O21),(($C$5*E27/'NSW Apr 2022'!AQ21-('NSW Apr 2022'!L21+'NSW Apr 2022'!M21+'NSW Apr 2022'!N21))*'NSW Apr 2022'!Z21/100)*'NSW Apr 2022'!AQ21,('NSW Apr 2022'!O21*'NSW Apr 2022'!Z21/100)*'NSW Apr 2022'!AQ21)),0)</f>
        <v>0</v>
      </c>
      <c r="K27" s="136">
        <f>IF(AND('NSW Apr 2022'!O21&gt;0,'NSW Apr 2022'!P21&gt;0),IF($C$5*E27/'NSW Apr 2022'!AQ21&lt;('NSW Apr 2022'!L21+'NSW Apr 2022'!M21+'NSW Apr 2022'!N21+'NSW Apr 2022'!O21),0,IF(($C$5*E27/'NSW Apr 2022'!AQ21-'NSW Apr 2022'!L21+'NSW Apr 2022'!M21+'NSW Apr 2022'!N21+'NSW Apr 2022'!O21)&lt;=('NSW Apr 2022'!L21+'NSW Apr 2022'!M21+'NSW Apr 2022'!N21+'NSW Apr 2022'!O21+'NSW Apr 2022'!P21),(($C$5*E27/'NSW Apr 2022'!AQ21-('NSW Apr 2022'!L21+'NSW Apr 2022'!M21+'NSW Apr 2022'!N21+'NSW Apr 2022'!O21))*'NSW Apr 2022'!AA21/100)*'NSW Apr 2022'!AQ21,('NSW Apr 2022'!P21*'NSW Apr 2022'!AA21/100)*'NSW Apr 2022'!AQ21)),0)</f>
        <v>0</v>
      </c>
      <c r="L27" s="136">
        <f>IF(AND('NSW Apr 2022'!P21&gt;0,'NSW Apr 2022'!O21&gt;0),IF(($C$5*E27/'NSW Apr 2022'!AQ21&lt;SUM('NSW Apr 2022'!L21:P21)),(0),($C$5*E27/'NSW Apr 2022'!AQ21-SUM('NSW Apr 2022'!L21:P21))*'NSW Apr 2022'!AB21/100)* 'NSW Apr 2022'!AQ21,IF(AND('NSW Apr 2022'!O21&gt;0,'NSW Apr 2022'!P21=""),IF(($C$5*E27/'NSW Apr 2022'!AQ21&lt; SUM('NSW Apr 2022'!L21:O21)),(0),($C$5*E27/'NSW Apr 2022'!AQ21-SUM('NSW Apr 2022'!L21:O21))*'NSW Apr 2022'!AA21/100)* 'NSW Apr 2022'!AQ21,IF(AND('NSW Apr 2022'!N21&gt;0,'NSW Apr 2022'!O21=""),IF(($C$5*E27/'NSW Apr 2022'!AQ21&lt; SUM('NSW Apr 2022'!L21:N21)),(0),($C$5*E27/'NSW Apr 2022'!AQ21-SUM('NSW Apr 2022'!L21:N21))*'NSW Apr 2022'!Z21/100)* 'NSW Apr 2022'!AQ21,IF(AND('NSW Apr 2022'!M21&gt;0,'NSW Apr 2022'!N21=""),IF(($C$5*E27/'NSW Apr 2022'!AQ21&lt;'NSW Apr 2022'!M21+'NSW Apr 2022'!L21),(0),(($C$5*E27/'NSW Apr 2022'!AQ21-('NSW Apr 2022'!M21+'NSW Apr 2022'!L21))*'NSW Apr 2022'!Y21/100))*'NSW Apr 2022'!AQ21,IF(AND('NSW Apr 2022'!L21&gt;0,'NSW Apr 2022'!M21=""&gt;0),IF(($C$5*E27/'NSW Apr 2022'!AQ21&lt;'NSW Apr 2022'!L21),(0),($C$5*E27/'NSW Apr 2022'!AQ21-'NSW Apr 2022'!L21)*'NSW Apr 2022'!X21/100)*'NSW Apr 2022'!AQ21,0)))))</f>
        <v>0</v>
      </c>
      <c r="M27" s="136">
        <f>IF('NSW Apr 2022'!K21="",($C$5*F27/'NSW Apr 2022'!AR21*'NSW Apr 2022'!AC21/100)*'NSW Apr 2022'!AR21,IF($C$5*F27/'NSW Apr 2022'!AR21&gt;='NSW Apr 2022'!L21,('NSW Apr 2022'!L21*'NSW Apr 2022'!AC21/100)*'NSW Apr 2022'!AR21,($C$5*F27/'NSW Apr 2022'!AR21*'NSW Apr 2022'!AC21/100)*'NSW Apr 2022'!AR21))</f>
        <v>1245.4545454545455</v>
      </c>
      <c r="N27" s="136">
        <f>IF(AND('NSW Apr 2022'!L21&gt;0,'NSW Apr 2022'!M21&gt;0),IF($C$5*F27/'NSW Apr 2022'!AR21&lt;'NSW Apr 2022'!L21,0,IF(($C$5*F27/'NSW Apr 2022'!AR21-'NSW Apr 2022'!L21)&lt;=('NSW Apr 2022'!M21+'NSW Apr 2022'!L21),((($C$5*F27/'NSW Apr 2022'!AR21-'NSW Apr 2022'!L21)*'NSW Apr 2022'!AD21/100))*'NSW Apr 2022'!AR21,((('NSW Apr 2022'!M21)*'NSW Apr 2022'!AD21/100)*'NSW Apr 2022'!AR21))),0)</f>
        <v>0</v>
      </c>
      <c r="O27" s="136">
        <f>IF(AND('NSW Apr 2022'!M21&gt;0,'NSW Apr 2022'!N21&gt;0),IF($C$5*F27/'NSW Apr 2022'!AR21&lt;('NSW Apr 2022'!L21+'NSW Apr 2022'!M21),0,IF(($C$5*F27/'NSW Apr 2022'!AR21-'NSW Apr 2022'!L21+'NSW Apr 2022'!M21)&lt;=('NSW Apr 2022'!L21+'NSW Apr 2022'!M21+'NSW Apr 2022'!N21),((($C$5*F27/'NSW Apr 2022'!AR21-('NSW Apr 2022'!L21+'NSW Apr 2022'!M21))*'NSW Apr 2022'!AE21/100))*'NSW Apr 2022'!AR21,('NSW Apr 2022'!N21*'NSW Apr 2022'!AE21/100)*'NSW Apr 2022'!AR21)),0)</f>
        <v>0</v>
      </c>
      <c r="P27" s="136">
        <f>IF(AND('NSW Apr 2022'!N21&gt;0,'NSW Apr 2022'!O21&gt;0),IF($C$5*F27/'NSW Apr 2022'!AR21&lt;('NSW Apr 2022'!L21+'NSW Apr 2022'!M21+'NSW Apr 2022'!N21),0,IF(($C$5*F27/'NSW Apr 2022'!AR21-'NSW Apr 2022'!L21+'NSW Apr 2022'!M21+'NSW Apr 2022'!N21)&lt;=('NSW Apr 2022'!L21+'NSW Apr 2022'!M21+'NSW Apr 2022'!N21+'NSW Apr 2022'!O21),(($C$5*F27/'NSW Apr 2022'!AR21-('NSW Apr 2022'!L21+'NSW Apr 2022'!M21+'NSW Apr 2022'!N21))*'NSW Apr 2022'!AF21/100)*'NSW Apr 2022'!AR21,('NSW Apr 2022'!O21*'NSW Apr 2022'!AF21/100)*'NSW Apr 2022'!AR21)),0)</f>
        <v>0</v>
      </c>
      <c r="Q27" s="136">
        <f>IF(AND('NSW Apr 2022'!P21&gt;0,'NSW Apr 2022'!P21&gt;0),IF($C$5*F27/'NSW Apr 2022'!AR21&lt;('NSW Apr 2022'!L21+'NSW Apr 2022'!M21+'NSW Apr 2022'!N21+'NSW Apr 2022'!O21),0,IF(($C$5*F27/'NSW Apr 2022'!AR21-'NSW Apr 2022'!L21+'NSW Apr 2022'!M21+'NSW Apr 2022'!N21+'NSW Apr 2022'!O21)&lt;=('NSW Apr 2022'!L21+'NSW Apr 2022'!M21+'NSW Apr 2022'!N21+'NSW Apr 2022'!O21+'NSW Apr 2022'!P21),(($C$5*F27/'NSW Apr 2022'!AR21-('NSW Apr 2022'!L21+'NSW Apr 2022'!M21+'NSW Apr 2022'!N21+'NSW Apr 2022'!O21))*'NSW Apr 2022'!AG21/100)*'NSW Apr 2022'!AR21,('NSW Apr 2022'!P21*'NSW Apr 2022'!AG21/100)*'NSW Apr 2022'!AR21)),0)</f>
        <v>0</v>
      </c>
      <c r="R27" s="136">
        <f>IF(AND('NSW Apr 2022'!P21&gt;0,'NSW Apr 2022'!O21&gt;0),IF(($C$5*F27/'NSW Apr 2022'!AR21&lt;SUM('NSW Apr 2022'!L21:P21)),(0),($C$5*F27/'NSW Apr 2022'!AR21-SUM('NSW Apr 2022'!L21:P21))*'NSW Apr 2022'!AB21/100)* 'NSW Apr 2022'!AR21,IF(AND('NSW Apr 2022'!O21&gt;0,'NSW Apr 2022'!P21=""),IF(($C$5*F27/'NSW Apr 2022'!AR21&lt; SUM('NSW Apr 2022'!L21:O21)),(0),($C$5*F27/'NSW Apr 2022'!AR21-SUM('NSW Apr 2022'!L21:O21))*'NSW Apr 2022'!AG21/100)* 'NSW Apr 2022'!AR21,IF(AND('NSW Apr 2022'!N21&gt;0,'NSW Apr 2022'!O21=""),IF(($C$5*F27/'NSW Apr 2022'!AR21&lt; SUM('NSW Apr 2022'!L21:N21)),(0),($C$5*F27/'NSW Apr 2022'!AR21-SUM('NSW Apr 2022'!L21:N21))*'NSW Apr 2022'!AF21/100)* 'NSW Apr 2022'!AR21,IF(AND('NSW Apr 2022'!M21&gt;0,'NSW Apr 2022'!N21=""),IF(($C$5*F27/'NSW Apr 2022'!AR21&lt;'NSW Apr 2022'!M21+'NSW Apr 2022'!L21),(0),(($C$5*F27/'NSW Apr 2022'!AR21-('NSW Apr 2022'!M21+'NSW Apr 2022'!L21))*'NSW Apr 2022'!AE21/100))*'NSW Apr 2022'!AR21,IF(AND('NSW Apr 2022'!L21&gt;0,'NSW Apr 2022'!M21=""&gt;0),IF(($C$5*F27/'NSW Apr 2022'!AR21&lt;'NSW Apr 2022'!L21),(0),($C$5*F27/'NSW Apr 2022'!AR21-'NSW Apr 2022'!L21)*'NSW Apr 2022'!AD21/100)*'NSW Apr 2022'!AR21,0)))))</f>
        <v>0</v>
      </c>
      <c r="S27" s="234">
        <f t="shared" si="4"/>
        <v>2477.272727272727</v>
      </c>
      <c r="T27" s="243">
        <f t="shared" si="5"/>
        <v>2780.3554545454544</v>
      </c>
      <c r="U27" s="132">
        <f t="shared" si="6"/>
        <v>3058.3910000000001</v>
      </c>
      <c r="V27" s="83">
        <f>'NSW Apr 2022'!AT21</f>
        <v>0</v>
      </c>
      <c r="W27" s="83">
        <f>'NSW Apr 2022'!AU21</f>
        <v>0</v>
      </c>
      <c r="X27" s="83">
        <f>'NSW Apr 2022'!AV21</f>
        <v>0</v>
      </c>
      <c r="Y27" s="83">
        <f>'NSW Apr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2780.3554545454544</v>
      </c>
      <c r="AC27" s="243">
        <f t="shared" si="1"/>
        <v>2780.3554545454544</v>
      </c>
      <c r="AD27" s="132">
        <f t="shared" si="2"/>
        <v>3058.3910000000001</v>
      </c>
      <c r="AE27" s="132">
        <f t="shared" si="2"/>
        <v>3058.3910000000001</v>
      </c>
      <c r="AF27" s="208">
        <f>'NSW Apr 2022'!BJ21</f>
        <v>12</v>
      </c>
      <c r="AG27" s="124">
        <f>'NSW Apr 2022'!BH21</f>
        <v>12</v>
      </c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18"/>
      <c r="B28" s="150" t="str">
        <f>'NSW Apr 2022'!F22</f>
        <v>Red Energy</v>
      </c>
      <c r="C28" s="154" t="str">
        <f>'NSW Apr 2022'!G22</f>
        <v xml:space="preserve">Business Saver </v>
      </c>
      <c r="D28" s="155">
        <f>365*'NSW Apr 2022'!H22/100</f>
        <v>251.81681818181815</v>
      </c>
      <c r="E28" s="265">
        <f>IF('NSW Apr 2022'!AQ22=3,0.5,IF('NSW Apr 2022'!AQ22=2,0.33,0))</f>
        <v>0.5</v>
      </c>
      <c r="F28" s="265">
        <f t="shared" si="30"/>
        <v>0.5</v>
      </c>
      <c r="G28" s="155">
        <f>IF('NSW Apr 2022'!K22="",($C$5*E28/'NSW Apr 2022'!AQ22*'NSW Apr 2022'!W22/100)*'NSW Apr 2022'!AQ22,IF($C$5*E28/'NSW Apr 2022'!AQ22&gt;='NSW Apr 2022'!L22,('NSW Apr 2022'!L22*'NSW Apr 2022'!W22/100)*'NSW Apr 2022'!AQ22,($C$5*E28/'NSW Apr 2022'!AQ22*'NSW Apr 2022'!W22/100)*'NSW Apr 2022'!AQ22))</f>
        <v>1345.4545454545455</v>
      </c>
      <c r="H28" s="155">
        <f>IF(AND('NSW Apr 2022'!L22&gt;0,'NSW Apr 2022'!M22&gt;0),IF($C$5*E28/'NSW Apr 2022'!AQ22&lt;'NSW Apr 2022'!L22,0,IF(($C$5*E28/'NSW Apr 2022'!AQ22-'NSW Apr 2022'!L22)&lt;=('NSW Apr 2022'!M22+'NSW Apr 2022'!L22),((($C$5*E28/'NSW Apr 2022'!AQ22-'NSW Apr 2022'!L22)*'NSW Apr 2022'!X22/100))*'NSW Apr 2022'!AQ22,((('NSW Apr 2022'!M22)*'NSW Apr 2022'!X22/100)*'NSW Apr 2022'!AQ22))),0)</f>
        <v>0</v>
      </c>
      <c r="I28" s="155">
        <f>IF(AND('NSW Apr 2022'!M22&gt;0,'NSW Apr 2022'!N22&gt;0),IF($C$5*E28/'NSW Apr 2022'!AQ22&lt;('NSW Apr 2022'!L22+'NSW Apr 2022'!M22),0,IF(($C$5*E28/'NSW Apr 2022'!AQ22-'NSW Apr 2022'!L22+'NSW Apr 2022'!M22)&lt;=('NSW Apr 2022'!L22+'NSW Apr 2022'!M22+'NSW Apr 2022'!N22),((($C$5*E28/'NSW Apr 2022'!AQ22-('NSW Apr 2022'!L22+'NSW Apr 2022'!M22))*'NSW Apr 2022'!Y22/100))*'NSW Apr 2022'!AQ22,('NSW Apr 2022'!N22*'NSW Apr 2022'!Y22/100)* 'NSW Apr 2022'!AQ22)),0)</f>
        <v>0</v>
      </c>
      <c r="J28" s="155">
        <f>IF(AND('NSW Apr 2022'!N22&gt;0,'NSW Apr 2022'!O22&gt;0),IF($C$5*E28/'NSW Apr 2022'!AQ22&lt;('NSW Apr 2022'!L22+'NSW Apr 2022'!M22+'NSW Apr 2022'!N22),0,IF(($C$5*E28/'NSW Apr 2022'!AQ22-'NSW Apr 2022'!L22+'NSW Apr 2022'!M22+'NSW Apr 2022'!N22)&lt;=('NSW Apr 2022'!L22+'NSW Apr 2022'!M22+'NSW Apr 2022'!N22+'NSW Apr 2022'!O22),(($C$5*E28/'NSW Apr 2022'!AQ22-('NSW Apr 2022'!L22+'NSW Apr 2022'!M22+'NSW Apr 2022'!N22))*'NSW Apr 2022'!Z22/100)*'NSW Apr 2022'!AQ22,('NSW Apr 2022'!O22*'NSW Apr 2022'!Z22/100)*'NSW Apr 2022'!AQ22)),0)</f>
        <v>0</v>
      </c>
      <c r="K28" s="155">
        <f>IF(AND('NSW Apr 2022'!O22&gt;0,'NSW Apr 2022'!P22&gt;0),IF($C$5*E28/'NSW Apr 2022'!AQ22&lt;('NSW Apr 2022'!L22+'NSW Apr 2022'!M22+'NSW Apr 2022'!N22+'NSW Apr 2022'!O22),0,IF(($C$5*E28/'NSW Apr 2022'!AQ22-'NSW Apr 2022'!L22+'NSW Apr 2022'!M22+'NSW Apr 2022'!N22+'NSW Apr 2022'!O22)&lt;=('NSW Apr 2022'!L22+'NSW Apr 2022'!M22+'NSW Apr 2022'!N22+'NSW Apr 2022'!O22+'NSW Apr 2022'!P22),(($C$5*E28/'NSW Apr 2022'!AQ22-('NSW Apr 2022'!L22+'NSW Apr 2022'!M22+'NSW Apr 2022'!N22+'NSW Apr 2022'!O22))*'NSW Apr 2022'!AA22/100)*'NSW Apr 2022'!AQ22,('NSW Apr 2022'!P22*'NSW Apr 2022'!AA22/100)*'NSW Apr 2022'!AQ22)),0)</f>
        <v>0</v>
      </c>
      <c r="L28" s="155">
        <f>IF(AND('NSW Apr 2022'!P22&gt;0,'NSW Apr 2022'!O22&gt;0),IF(($C$5*E28/'NSW Apr 2022'!AQ22&lt;SUM('NSW Apr 2022'!L22:P22)),(0),($C$5*E28/'NSW Apr 2022'!AQ22-SUM('NSW Apr 2022'!L22:P22))*'NSW Apr 2022'!AB22/100)* 'NSW Apr 2022'!AQ22,IF(AND('NSW Apr 2022'!O22&gt;0,'NSW Apr 2022'!P22=""),IF(($C$5*E28/'NSW Apr 2022'!AQ22&lt; SUM('NSW Apr 2022'!L22:O22)),(0),($C$5*E28/'NSW Apr 2022'!AQ22-SUM('NSW Apr 2022'!L22:O22))*'NSW Apr 2022'!AA22/100)* 'NSW Apr 2022'!AQ22,IF(AND('NSW Apr 2022'!N22&gt;0,'NSW Apr 2022'!O22=""),IF(($C$5*E28/'NSW Apr 2022'!AQ22&lt; SUM('NSW Apr 2022'!L22:N22)),(0),($C$5*E28/'NSW Apr 2022'!AQ22-SUM('NSW Apr 2022'!L22:N22))*'NSW Apr 2022'!Z22/100)* 'NSW Apr 2022'!AQ22,IF(AND('NSW Apr 2022'!M22&gt;0,'NSW Apr 2022'!N22=""),IF(($C$5*E28/'NSW Apr 2022'!AQ22&lt;'NSW Apr 2022'!M22+'NSW Apr 2022'!L22),(0),(($C$5*E28/'NSW Apr 2022'!AQ22-('NSW Apr 2022'!M22+'NSW Apr 2022'!L22))*'NSW Apr 2022'!Y22/100))*'NSW Apr 2022'!AQ22,IF(AND('NSW Apr 2022'!L22&gt;0,'NSW Apr 2022'!M22=""&gt;0),IF(($C$5*E28/'NSW Apr 2022'!AQ22&lt;'NSW Apr 2022'!L22),(0),($C$5*E28/'NSW Apr 2022'!AQ22-'NSW Apr 2022'!L22)*'NSW Apr 2022'!X22/100)*'NSW Apr 2022'!AQ22,0)))))</f>
        <v>0</v>
      </c>
      <c r="M28" s="155">
        <f>IF('NSW Apr 2022'!K22="",($C$5*F28/'NSW Apr 2022'!AR22*'NSW Apr 2022'!AC22/100)*'NSW Apr 2022'!AR22,IF($C$5*F28/'NSW Apr 2022'!AR22&gt;='NSW Apr 2022'!L22,('NSW Apr 2022'!L22*'NSW Apr 2022'!AC22/100)*'NSW Apr 2022'!AR22,($C$5*F28/'NSW Apr 2022'!AR22*'NSW Apr 2022'!AC22/100)*'NSW Apr 2022'!AR22))</f>
        <v>1345.4545454545455</v>
      </c>
      <c r="N28" s="155">
        <f>IF(AND('NSW Apr 2022'!L22&gt;0,'NSW Apr 2022'!M22&gt;0),IF($C$5*F28/'NSW Apr 2022'!AR22&lt;'NSW Apr 2022'!L22,0,IF(($C$5*F28/'NSW Apr 2022'!AR22-'NSW Apr 2022'!L22)&lt;=('NSW Apr 2022'!M22+'NSW Apr 2022'!L22),((($C$5*F28/'NSW Apr 2022'!AR22-'NSW Apr 2022'!L22)*'NSW Apr 2022'!AD22/100))*'NSW Apr 2022'!AR22,((('NSW Apr 2022'!M22)*'NSW Apr 2022'!AD22/100)*'NSW Apr 2022'!AR22))),0)</f>
        <v>0</v>
      </c>
      <c r="O28" s="155">
        <f>IF(AND('NSW Apr 2022'!M22&gt;0,'NSW Apr 2022'!N22&gt;0),IF($C$5*F28/'NSW Apr 2022'!AR22&lt;('NSW Apr 2022'!L22+'NSW Apr 2022'!M22),0,IF(($C$5*F28/'NSW Apr 2022'!AR22-'NSW Apr 2022'!L22+'NSW Apr 2022'!M22)&lt;=('NSW Apr 2022'!L22+'NSW Apr 2022'!M22+'NSW Apr 2022'!N22),((($C$5*F28/'NSW Apr 2022'!AR22-('NSW Apr 2022'!L22+'NSW Apr 2022'!M22))*'NSW Apr 2022'!AE22/100))*'NSW Apr 2022'!AR22,('NSW Apr 2022'!N22*'NSW Apr 2022'!AE22/100)*'NSW Apr 2022'!AR22)),0)</f>
        <v>0</v>
      </c>
      <c r="P28" s="155">
        <f>IF(AND('NSW Apr 2022'!N22&gt;0,'NSW Apr 2022'!O22&gt;0),IF($C$5*F28/'NSW Apr 2022'!AR22&lt;('NSW Apr 2022'!L22+'NSW Apr 2022'!M22+'NSW Apr 2022'!N22),0,IF(($C$5*F28/'NSW Apr 2022'!AR22-'NSW Apr 2022'!L22+'NSW Apr 2022'!M22+'NSW Apr 2022'!N22)&lt;=('NSW Apr 2022'!L22+'NSW Apr 2022'!M22+'NSW Apr 2022'!N22+'NSW Apr 2022'!O22),(($C$5*F28/'NSW Apr 2022'!AR22-('NSW Apr 2022'!L22+'NSW Apr 2022'!M22+'NSW Apr 2022'!N22))*'NSW Apr 2022'!AF22/100)*'NSW Apr 2022'!AR22,('NSW Apr 2022'!O22*'NSW Apr 2022'!AF22/100)*'NSW Apr 2022'!AR22)),0)</f>
        <v>0</v>
      </c>
      <c r="Q28" s="155">
        <f>IF(AND('NSW Apr 2022'!P22&gt;0,'NSW Apr 2022'!P22&gt;0),IF($C$5*F28/'NSW Apr 2022'!AR22&lt;('NSW Apr 2022'!L22+'NSW Apr 2022'!M22+'NSW Apr 2022'!N22+'NSW Apr 2022'!O22),0,IF(($C$5*F28/'NSW Apr 2022'!AR22-'NSW Apr 2022'!L22+'NSW Apr 2022'!M22+'NSW Apr 2022'!N22+'NSW Apr 2022'!O22)&lt;=('NSW Apr 2022'!L22+'NSW Apr 2022'!M22+'NSW Apr 2022'!N22+'NSW Apr 2022'!O22+'NSW Apr 2022'!P22),(($C$5*F28/'NSW Apr 2022'!AR22-('NSW Apr 2022'!L22+'NSW Apr 2022'!M22+'NSW Apr 2022'!N22+'NSW Apr 2022'!O22))*'NSW Apr 2022'!AG22/100)*'NSW Apr 2022'!AR22,('NSW Apr 2022'!P22*'NSW Apr 2022'!AG22/100)*'NSW Apr 2022'!AR22)),0)</f>
        <v>0</v>
      </c>
      <c r="R28" s="155">
        <f>IF(AND('NSW Apr 2022'!P22&gt;0,'NSW Apr 2022'!O22&gt;0),IF(($C$5*F28/'NSW Apr 2022'!AR22&lt;SUM('NSW Apr 2022'!L22:P22)),(0),($C$5*F28/'NSW Apr 2022'!AR22-SUM('NSW Apr 2022'!L22:P22))*'NSW Apr 2022'!AB22/100)* 'NSW Apr 2022'!AR22,IF(AND('NSW Apr 2022'!O22&gt;0,'NSW Apr 2022'!P22=""),IF(($C$5*F28/'NSW Apr 2022'!AR22&lt; SUM('NSW Apr 2022'!L22:O22)),(0),($C$5*F28/'NSW Apr 2022'!AR22-SUM('NSW Apr 2022'!L22:O22))*'NSW Apr 2022'!AG22/100)* 'NSW Apr 2022'!AR22,IF(AND('NSW Apr 2022'!N22&gt;0,'NSW Apr 2022'!O22=""),IF(($C$5*F28/'NSW Apr 2022'!AR22&lt; SUM('NSW Apr 2022'!L22:N22)),(0),($C$5*F28/'NSW Apr 2022'!AR22-SUM('NSW Apr 2022'!L22:N22))*'NSW Apr 2022'!AF22/100)* 'NSW Apr 2022'!AR22,IF(AND('NSW Apr 2022'!M22&gt;0,'NSW Apr 2022'!N22=""),IF(($C$5*F28/'NSW Apr 2022'!AR22&lt;'NSW Apr 2022'!M22+'NSW Apr 2022'!L22),(0),(($C$5*F28/'NSW Apr 2022'!AR22-('NSW Apr 2022'!M22+'NSW Apr 2022'!L22))*'NSW Apr 2022'!AE22/100))*'NSW Apr 2022'!AR22,IF(AND('NSW Apr 2022'!L22&gt;0,'NSW Apr 2022'!M22=""&gt;0),IF(($C$5*F28/'NSW Apr 2022'!AR22&lt;'NSW Apr 2022'!L22),(0),($C$5*F28/'NSW Apr 2022'!AR22-'NSW Apr 2022'!L22)*'NSW Apr 2022'!AD22/100)*'NSW Apr 2022'!AR22,0)))))</f>
        <v>0</v>
      </c>
      <c r="S28" s="273">
        <f t="shared" si="4"/>
        <v>2690.909090909091</v>
      </c>
      <c r="T28" s="268">
        <f t="shared" si="5"/>
        <v>2942.7259090909092</v>
      </c>
      <c r="U28" s="151">
        <f t="shared" si="6"/>
        <v>3236.9985000000006</v>
      </c>
      <c r="V28" s="154">
        <f>'NSW Apr 2022'!AT22</f>
        <v>0</v>
      </c>
      <c r="W28" s="154">
        <f>'NSW Apr 2022'!AU22</f>
        <v>0</v>
      </c>
      <c r="X28" s="154">
        <f>'NSW Apr 2022'!AV22</f>
        <v>0</v>
      </c>
      <c r="Y28" s="154">
        <f>'NSW Apr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2942.7259090909092</v>
      </c>
      <c r="AC28" s="268">
        <f t="shared" si="1"/>
        <v>2942.7259090909092</v>
      </c>
      <c r="AD28" s="151">
        <f t="shared" ref="AD28:AE38" si="31">AB28*1.1</f>
        <v>3236.9985000000006</v>
      </c>
      <c r="AE28" s="151">
        <f t="shared" si="31"/>
        <v>3236.9985000000006</v>
      </c>
      <c r="AF28" s="211">
        <f>'NSW Apr 2022'!BJ22</f>
        <v>0</v>
      </c>
      <c r="AG28" s="386">
        <f>'NSW Apr 2022'!BH22</f>
        <v>0</v>
      </c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28" t="str">
        <f>'NSW Apr 2022'!D23</f>
        <v>AGN Holbrook</v>
      </c>
      <c r="B29" s="130" t="str">
        <f>'NSW Apr 2022'!F23</f>
        <v>Origin Energy</v>
      </c>
      <c r="C29" s="83" t="str">
        <f>'NSW Apr 2022'!G23</f>
        <v>Business Go</v>
      </c>
      <c r="D29" s="136">
        <f>365*'NSW Apr 2022'!H23/100</f>
        <v>228.29090909090908</v>
      </c>
      <c r="E29" s="264">
        <f>IF('NSW Apr 2022'!AQ23=3,0.5,IF('NSW Apr 2022'!AQ23=2,0.33,0))</f>
        <v>0.5</v>
      </c>
      <c r="F29" s="264">
        <f t="shared" si="30"/>
        <v>0.5</v>
      </c>
      <c r="G29" s="136">
        <f>IF('NSW Apr 2022'!K23="",($C$5*E29/'NSW Apr 2022'!AQ23*'NSW Apr 2022'!W23/100)*'NSW Apr 2022'!AQ23,IF($C$5*E29/'NSW Apr 2022'!AQ23&gt;='NSW Apr 2022'!L23,('NSW Apr 2022'!L23*'NSW Apr 2022'!W23/100)*'NSW Apr 2022'!AQ23,($C$5*E29/'NSW Apr 2022'!AQ23*'NSW Apr 2022'!W23/100)*'NSW Apr 2022'!AQ23))</f>
        <v>1231.8181818181818</v>
      </c>
      <c r="H29" s="136">
        <f>IF(AND('NSW Apr 2022'!L23&gt;0,'NSW Apr 2022'!M23&gt;0),IF($C$5*E29/'NSW Apr 2022'!AQ23&lt;'NSW Apr 2022'!L23,0,IF(($C$5*E29/'NSW Apr 2022'!AQ23-'NSW Apr 2022'!L23)&lt;=('NSW Apr 2022'!M23+'NSW Apr 2022'!L23),((($C$5*E29/'NSW Apr 2022'!AQ23-'NSW Apr 2022'!L23)*'NSW Apr 2022'!X23/100))*'NSW Apr 2022'!AQ23,((('NSW Apr 2022'!M23)*'NSW Apr 2022'!X23/100)*'NSW Apr 2022'!AQ23))),0)</f>
        <v>0</v>
      </c>
      <c r="I29" s="136">
        <f>IF(AND('NSW Apr 2022'!M23&gt;0,'NSW Apr 2022'!N23&gt;0),IF($C$5*E29/'NSW Apr 2022'!AQ23&lt;('NSW Apr 2022'!L23+'NSW Apr 2022'!M23),0,IF(($C$5*E29/'NSW Apr 2022'!AQ23-'NSW Apr 2022'!L23+'NSW Apr 2022'!M23)&lt;=('NSW Apr 2022'!L23+'NSW Apr 2022'!M23+'NSW Apr 2022'!N23),((($C$5*E29/'NSW Apr 2022'!AQ23-('NSW Apr 2022'!L23+'NSW Apr 2022'!M23))*'NSW Apr 2022'!Y23/100))*'NSW Apr 2022'!AQ23,('NSW Apr 2022'!N23*'NSW Apr 2022'!Y23/100)* 'NSW Apr 2022'!AQ23)),0)</f>
        <v>0</v>
      </c>
      <c r="J29" s="136">
        <f>IF(AND('NSW Apr 2022'!N23&gt;0,'NSW Apr 2022'!O23&gt;0),IF($C$5*E29/'NSW Apr 2022'!AQ23&lt;('NSW Apr 2022'!L23+'NSW Apr 2022'!M23+'NSW Apr 2022'!N23),0,IF(($C$5*E29/'NSW Apr 2022'!AQ23-'NSW Apr 2022'!L23+'NSW Apr 2022'!M23+'NSW Apr 2022'!N23)&lt;=('NSW Apr 2022'!L23+'NSW Apr 2022'!M23+'NSW Apr 2022'!N23+'NSW Apr 2022'!O23),(($C$5*E29/'NSW Apr 2022'!AQ23-('NSW Apr 2022'!L23+'NSW Apr 2022'!M23+'NSW Apr 2022'!N23))*'NSW Apr 2022'!Z23/100)*'NSW Apr 2022'!AQ23,('NSW Apr 2022'!O23*'NSW Apr 2022'!Z23/100)*'NSW Apr 2022'!AQ23)),0)</f>
        <v>0</v>
      </c>
      <c r="K29" s="136">
        <f>IF(AND('NSW Apr 2022'!O23&gt;0,'NSW Apr 2022'!P23&gt;0),IF($C$5*E29/'NSW Apr 2022'!AQ23&lt;('NSW Apr 2022'!L23+'NSW Apr 2022'!M23+'NSW Apr 2022'!N23+'NSW Apr 2022'!O23),0,IF(($C$5*E29/'NSW Apr 2022'!AQ23-'NSW Apr 2022'!L23+'NSW Apr 2022'!M23+'NSW Apr 2022'!N23+'NSW Apr 2022'!O23)&lt;=('NSW Apr 2022'!L23+'NSW Apr 2022'!M23+'NSW Apr 2022'!N23+'NSW Apr 2022'!O23+'NSW Apr 2022'!P23),(($C$5*E29/'NSW Apr 2022'!AQ23-('NSW Apr 2022'!L23+'NSW Apr 2022'!M23+'NSW Apr 2022'!N23+'NSW Apr 2022'!O23))*'NSW Apr 2022'!AA23/100)*'NSW Apr 2022'!AQ23,('NSW Apr 2022'!P23*'NSW Apr 2022'!AA23/100)*'NSW Apr 2022'!AQ23)),0)</f>
        <v>0</v>
      </c>
      <c r="L29" s="136">
        <f>IF(AND('NSW Apr 2022'!P23&gt;0,'NSW Apr 2022'!O23&gt;0),IF(($C$5*E29/'NSW Apr 2022'!AQ23&lt;SUM('NSW Apr 2022'!L23:P23)),(0),($C$5*E29/'NSW Apr 2022'!AQ23-SUM('NSW Apr 2022'!L23:P23))*'NSW Apr 2022'!AB23/100)* 'NSW Apr 2022'!AQ23,IF(AND('NSW Apr 2022'!O23&gt;0,'NSW Apr 2022'!P23=""),IF(($C$5*E29/'NSW Apr 2022'!AQ23&lt; SUM('NSW Apr 2022'!L23:O23)),(0),($C$5*E29/'NSW Apr 2022'!AQ23-SUM('NSW Apr 2022'!L23:O23))*'NSW Apr 2022'!AA23/100)* 'NSW Apr 2022'!AQ23,IF(AND('NSW Apr 2022'!N23&gt;0,'NSW Apr 2022'!O23=""),IF(($C$5*E29/'NSW Apr 2022'!AQ23&lt; SUM('NSW Apr 2022'!L23:N23)),(0),($C$5*E29/'NSW Apr 2022'!AQ23-SUM('NSW Apr 2022'!L23:N23))*'NSW Apr 2022'!Z23/100)* 'NSW Apr 2022'!AQ23,IF(AND('NSW Apr 2022'!M23&gt;0,'NSW Apr 2022'!N23=""),IF(($C$5*E29/'NSW Apr 2022'!AQ23&lt;'NSW Apr 2022'!M23+'NSW Apr 2022'!L23),(0),(($C$5*E29/'NSW Apr 2022'!AQ23-('NSW Apr 2022'!M23+'NSW Apr 2022'!L23))*'NSW Apr 2022'!Y23/100))*'NSW Apr 2022'!AQ23,IF(AND('NSW Apr 2022'!L23&gt;0,'NSW Apr 2022'!M23=""&gt;0),IF(($C$5*E29/'NSW Apr 2022'!AQ23&lt;'NSW Apr 2022'!L23),(0),($C$5*E29/'NSW Apr 2022'!AQ23-'NSW Apr 2022'!L23)*'NSW Apr 2022'!X23/100)*'NSW Apr 2022'!AQ23,0)))))</f>
        <v>0</v>
      </c>
      <c r="M29" s="136">
        <f>IF('NSW Apr 2022'!K23="",($C$5*F29/'NSW Apr 2022'!AR23*'NSW Apr 2022'!AC23/100)*'NSW Apr 2022'!AR23,IF($C$5*F29/'NSW Apr 2022'!AR23&gt;='NSW Apr 2022'!L23,('NSW Apr 2022'!L23*'NSW Apr 2022'!AC23/100)*'NSW Apr 2022'!AR23,($C$5*F29/'NSW Apr 2022'!AR23*'NSW Apr 2022'!AC23/100)*'NSW Apr 2022'!AR23))</f>
        <v>1231.8181818181818</v>
      </c>
      <c r="N29" s="136">
        <f>IF(AND('NSW Apr 2022'!L23&gt;0,'NSW Apr 2022'!M23&gt;0),IF($C$5*F29/'NSW Apr 2022'!AR23&lt;'NSW Apr 2022'!L23,0,IF(($C$5*F29/'NSW Apr 2022'!AR23-'NSW Apr 2022'!L23)&lt;=('NSW Apr 2022'!M23+'NSW Apr 2022'!L23),((($C$5*F29/'NSW Apr 2022'!AR23-'NSW Apr 2022'!L23)*'NSW Apr 2022'!AD23/100))*'NSW Apr 2022'!AR23,((('NSW Apr 2022'!M23)*'NSW Apr 2022'!AD23/100)*'NSW Apr 2022'!AR23))),0)</f>
        <v>0</v>
      </c>
      <c r="O29" s="136">
        <f>IF(AND('NSW Apr 2022'!M23&gt;0,'NSW Apr 2022'!N23&gt;0),IF($C$5*F29/'NSW Apr 2022'!AR23&lt;('NSW Apr 2022'!L23+'NSW Apr 2022'!M23),0,IF(($C$5*F29/'NSW Apr 2022'!AR23-'NSW Apr 2022'!L23+'NSW Apr 2022'!M23)&lt;=('NSW Apr 2022'!L23+'NSW Apr 2022'!M23+'NSW Apr 2022'!N23),((($C$5*F29/'NSW Apr 2022'!AR23-('NSW Apr 2022'!L23+'NSW Apr 2022'!M23))*'NSW Apr 2022'!AE23/100))*'NSW Apr 2022'!AR23,('NSW Apr 2022'!N23*'NSW Apr 2022'!AE23/100)*'NSW Apr 2022'!AR23)),0)</f>
        <v>0</v>
      </c>
      <c r="P29" s="136">
        <f>IF(AND('NSW Apr 2022'!N23&gt;0,'NSW Apr 2022'!O23&gt;0),IF($C$5*F29/'NSW Apr 2022'!AR23&lt;('NSW Apr 2022'!L23+'NSW Apr 2022'!M23+'NSW Apr 2022'!N23),0,IF(($C$5*F29/'NSW Apr 2022'!AR23-'NSW Apr 2022'!L23+'NSW Apr 2022'!M23+'NSW Apr 2022'!N23)&lt;=('NSW Apr 2022'!L23+'NSW Apr 2022'!M23+'NSW Apr 2022'!N23+'NSW Apr 2022'!O23),(($C$5*F29/'NSW Apr 2022'!AR23-('NSW Apr 2022'!L23+'NSW Apr 2022'!M23+'NSW Apr 2022'!N23))*'NSW Apr 2022'!AF23/100)*'NSW Apr 2022'!AR23,('NSW Apr 2022'!O23*'NSW Apr 2022'!AF23/100)*'NSW Apr 2022'!AR23)),0)</f>
        <v>0</v>
      </c>
      <c r="Q29" s="136">
        <f>IF(AND('NSW Apr 2022'!P23&gt;0,'NSW Apr 2022'!P23&gt;0),IF($C$5*F29/'NSW Apr 2022'!AR23&lt;('NSW Apr 2022'!L23+'NSW Apr 2022'!M23+'NSW Apr 2022'!N23+'NSW Apr 2022'!O23),0,IF(($C$5*F29/'NSW Apr 2022'!AR23-'NSW Apr 2022'!L23+'NSW Apr 2022'!M23+'NSW Apr 2022'!N23+'NSW Apr 2022'!O23)&lt;=('NSW Apr 2022'!L23+'NSW Apr 2022'!M23+'NSW Apr 2022'!N23+'NSW Apr 2022'!O23+'NSW Apr 2022'!P23),(($C$5*F29/'NSW Apr 2022'!AR23-('NSW Apr 2022'!L23+'NSW Apr 2022'!M23+'NSW Apr 2022'!N23+'NSW Apr 2022'!O23))*'NSW Apr 2022'!AG23/100)*'NSW Apr 2022'!AR23,('NSW Apr 2022'!P23*'NSW Apr 2022'!AG23/100)*'NSW Apr 2022'!AR23)),0)</f>
        <v>0</v>
      </c>
      <c r="R29" s="136">
        <f>IF(AND('NSW Apr 2022'!P23&gt;0,'NSW Apr 2022'!O23&gt;0),IF(($C$5*F29/'NSW Apr 2022'!AR23&lt;SUM('NSW Apr 2022'!L23:P23)),(0),($C$5*F29/'NSW Apr 2022'!AR23-SUM('NSW Apr 2022'!L23:P23))*'NSW Apr 2022'!AB23/100)* 'NSW Apr 2022'!AR23,IF(AND('NSW Apr 2022'!O23&gt;0,'NSW Apr 2022'!P23=""),IF(($C$5*F29/'NSW Apr 2022'!AR23&lt; SUM('NSW Apr 2022'!L23:O23)),(0),($C$5*F29/'NSW Apr 2022'!AR23-SUM('NSW Apr 2022'!L23:O23))*'NSW Apr 2022'!AG23/100)* 'NSW Apr 2022'!AR23,IF(AND('NSW Apr 2022'!N23&gt;0,'NSW Apr 2022'!O23=""),IF(($C$5*F29/'NSW Apr 2022'!AR23&lt; SUM('NSW Apr 2022'!L23:N23)),(0),($C$5*F29/'NSW Apr 2022'!AR23-SUM('NSW Apr 2022'!L23:N23))*'NSW Apr 2022'!AF23/100)* 'NSW Apr 2022'!AR23,IF(AND('NSW Apr 2022'!M23&gt;0,'NSW Apr 2022'!N23=""),IF(($C$5*F29/'NSW Apr 2022'!AR23&lt;'NSW Apr 2022'!M23+'NSW Apr 2022'!L23),(0),(($C$5*F29/'NSW Apr 2022'!AR23-('NSW Apr 2022'!M23+'NSW Apr 2022'!L23))*'NSW Apr 2022'!AE23/100))*'NSW Apr 2022'!AR23,IF(AND('NSW Apr 2022'!L23&gt;0,'NSW Apr 2022'!M23=""&gt;0),IF(($C$5*F29/'NSW Apr 2022'!AR23&lt;'NSW Apr 2022'!L23),(0),($C$5*F29/'NSW Apr 2022'!AR23-'NSW Apr 2022'!L23)*'NSW Apr 2022'!AD23/100)*'NSW Apr 2022'!AR23,0)))))</f>
        <v>0</v>
      </c>
      <c r="S29" s="234">
        <f t="shared" si="4"/>
        <v>2463.6363636363635</v>
      </c>
      <c r="T29" s="243">
        <f t="shared" si="5"/>
        <v>2691.9272727272728</v>
      </c>
      <c r="U29" s="132">
        <f t="shared" si="6"/>
        <v>2961.1200000000003</v>
      </c>
      <c r="V29" s="83">
        <f>'NSW Apr 2022'!AT23</f>
        <v>0</v>
      </c>
      <c r="W29" s="83">
        <f>'NSW Apr 2022'!AU23</f>
        <v>0</v>
      </c>
      <c r="X29" s="83">
        <f>'NSW Apr 2022'!AV23</f>
        <v>0</v>
      </c>
      <c r="Y29" s="83">
        <f>'NSW Apr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2691.9272727272728</v>
      </c>
      <c r="AC29" s="243">
        <f t="shared" si="1"/>
        <v>2691.9272727272728</v>
      </c>
      <c r="AD29" s="132">
        <f t="shared" si="31"/>
        <v>2961.1200000000003</v>
      </c>
      <c r="AE29" s="132">
        <f t="shared" si="31"/>
        <v>2961.1200000000003</v>
      </c>
      <c r="AF29" s="208">
        <f>'NSW Apr 2022'!BJ23</f>
        <v>12</v>
      </c>
      <c r="AG29" s="124">
        <f>'NSW Apr 2022'!BH23</f>
        <v>12</v>
      </c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26"/>
      <c r="B30" s="130" t="str">
        <f>'NSW Apr 2022'!F24</f>
        <v>AGL</v>
      </c>
      <c r="C30" s="83" t="str">
        <f>'NSW Apr 2022'!G24</f>
        <v>Business Value Saver</v>
      </c>
      <c r="D30" s="136">
        <f>365*'NSW Apr 2022'!H24/100</f>
        <v>241.46409090909086</v>
      </c>
      <c r="E30" s="264">
        <f>IF('NSW Apr 2022'!AQ24=3,0.5,IF('NSW Apr 2022'!AQ24=2,0.33,0))</f>
        <v>0.5</v>
      </c>
      <c r="F30" s="264">
        <f t="shared" ref="F30:F31" si="32">1-E30</f>
        <v>0.5</v>
      </c>
      <c r="G30" s="136">
        <f>IF('NSW Apr 2022'!K24="",($C$5*E30/'NSW Apr 2022'!AQ24*'NSW Apr 2022'!W24/100)*'NSW Apr 2022'!AQ24,IF($C$5*E30/'NSW Apr 2022'!AQ24&gt;='NSW Apr 2022'!L24,('NSW Apr 2022'!L24*'NSW Apr 2022'!W24/100)*'NSW Apr 2022'!AQ24,($C$5*E30/'NSW Apr 2022'!AQ24*'NSW Apr 2022'!W24/100)*'NSW Apr 2022'!AQ24))</f>
        <v>1050.0000000000002</v>
      </c>
      <c r="H30" s="136">
        <f>IF(AND('NSW Apr 2022'!L24&gt;0,'NSW Apr 2022'!M24&gt;0),IF($C$5*E30/'NSW Apr 2022'!AQ24&lt;'NSW Apr 2022'!L24,0,IF(($C$5*E30/'NSW Apr 2022'!AQ24-'NSW Apr 2022'!L24)&lt;=('NSW Apr 2022'!M24+'NSW Apr 2022'!L24),((($C$5*E30/'NSW Apr 2022'!AQ24-'NSW Apr 2022'!L24)*'NSW Apr 2022'!X24/100))*'NSW Apr 2022'!AQ24,((('NSW Apr 2022'!M24)*'NSW Apr 2022'!X24/100)*'NSW Apr 2022'!AQ24))),0)</f>
        <v>0</v>
      </c>
      <c r="I30" s="136">
        <f>IF(AND('NSW Apr 2022'!M24&gt;0,'NSW Apr 2022'!N24&gt;0),IF($C$5*E30/'NSW Apr 2022'!AQ24&lt;('NSW Apr 2022'!L24+'NSW Apr 2022'!M24),0,IF(($C$5*E30/'NSW Apr 2022'!AQ24-'NSW Apr 2022'!L24+'NSW Apr 2022'!M24)&lt;=('NSW Apr 2022'!L24+'NSW Apr 2022'!M24+'NSW Apr 2022'!N24),((($C$5*E30/'NSW Apr 2022'!AQ24-('NSW Apr 2022'!L24+'NSW Apr 2022'!M24))*'NSW Apr 2022'!Y24/100))*'NSW Apr 2022'!AQ24,('NSW Apr 2022'!N24*'NSW Apr 2022'!Y24/100)* 'NSW Apr 2022'!AQ24)),0)</f>
        <v>0</v>
      </c>
      <c r="J30" s="136">
        <f>IF(AND('NSW Apr 2022'!N24&gt;0,'NSW Apr 2022'!O24&gt;0),IF($C$5*E30/'NSW Apr 2022'!AQ24&lt;('NSW Apr 2022'!L24+'NSW Apr 2022'!M24+'NSW Apr 2022'!N24),0,IF(($C$5*E30/'NSW Apr 2022'!AQ24-'NSW Apr 2022'!L24+'NSW Apr 2022'!M24+'NSW Apr 2022'!N24)&lt;=('NSW Apr 2022'!L24+'NSW Apr 2022'!M24+'NSW Apr 2022'!N24+'NSW Apr 2022'!O24),(($C$5*E30/'NSW Apr 2022'!AQ24-('NSW Apr 2022'!L24+'NSW Apr 2022'!M24+'NSW Apr 2022'!N24))*'NSW Apr 2022'!Z24/100)*'NSW Apr 2022'!AQ24,('NSW Apr 2022'!O24*'NSW Apr 2022'!Z24/100)*'NSW Apr 2022'!AQ24)),0)</f>
        <v>0</v>
      </c>
      <c r="K30" s="136">
        <f>IF(AND('NSW Apr 2022'!O24&gt;0,'NSW Apr 2022'!P24&gt;0),IF($C$5*E30/'NSW Apr 2022'!AQ24&lt;('NSW Apr 2022'!L24+'NSW Apr 2022'!M24+'NSW Apr 2022'!N24+'NSW Apr 2022'!O24),0,IF(($C$5*E30/'NSW Apr 2022'!AQ24-'NSW Apr 2022'!L24+'NSW Apr 2022'!M24+'NSW Apr 2022'!N24+'NSW Apr 2022'!O24)&lt;=('NSW Apr 2022'!L24+'NSW Apr 2022'!M24+'NSW Apr 2022'!N24+'NSW Apr 2022'!O24+'NSW Apr 2022'!P24),(($C$5*E30/'NSW Apr 2022'!AQ24-('NSW Apr 2022'!L24+'NSW Apr 2022'!M24+'NSW Apr 2022'!N24+'NSW Apr 2022'!O24))*'NSW Apr 2022'!AA24/100)*'NSW Apr 2022'!AQ24,('NSW Apr 2022'!P24*'NSW Apr 2022'!AA24/100)*'NSW Apr 2022'!AQ24)),0)</f>
        <v>0</v>
      </c>
      <c r="L30" s="136">
        <f>IF(AND('NSW Apr 2022'!P24&gt;0,'NSW Apr 2022'!O24&gt;0),IF(($C$5*E30/'NSW Apr 2022'!AQ24&lt;SUM('NSW Apr 2022'!L24:P24)),(0),($C$5*E30/'NSW Apr 2022'!AQ24-SUM('NSW Apr 2022'!L24:P24))*'NSW Apr 2022'!AB24/100)* 'NSW Apr 2022'!AQ24,IF(AND('NSW Apr 2022'!O24&gt;0,'NSW Apr 2022'!P24=""),IF(($C$5*E30/'NSW Apr 2022'!AQ24&lt; SUM('NSW Apr 2022'!L24:O24)),(0),($C$5*E30/'NSW Apr 2022'!AQ24-SUM('NSW Apr 2022'!L24:O24))*'NSW Apr 2022'!AA24/100)* 'NSW Apr 2022'!AQ24,IF(AND('NSW Apr 2022'!N24&gt;0,'NSW Apr 2022'!O24=""),IF(($C$5*E30/'NSW Apr 2022'!AQ24&lt; SUM('NSW Apr 2022'!L24:N24)),(0),($C$5*E30/'NSW Apr 2022'!AQ24-SUM('NSW Apr 2022'!L24:N24))*'NSW Apr 2022'!Z24/100)* 'NSW Apr 2022'!AQ24,IF(AND('NSW Apr 2022'!M24&gt;0,'NSW Apr 2022'!N24=""),IF(($C$5*E30/'NSW Apr 2022'!AQ24&lt;'NSW Apr 2022'!M24+'NSW Apr 2022'!L24),(0),(($C$5*E30/'NSW Apr 2022'!AQ24-('NSW Apr 2022'!M24+'NSW Apr 2022'!L24))*'NSW Apr 2022'!Y24/100))*'NSW Apr 2022'!AQ24,IF(AND('NSW Apr 2022'!L24&gt;0,'NSW Apr 2022'!M24=""&gt;0),IF(($C$5*E30/'NSW Apr 2022'!AQ24&lt;'NSW Apr 2022'!L24),(0),($C$5*E30/'NSW Apr 2022'!AQ24-'NSW Apr 2022'!L24)*'NSW Apr 2022'!X24/100)*'NSW Apr 2022'!AQ24,0)))))</f>
        <v>0</v>
      </c>
      <c r="M30" s="136">
        <f>IF('NSW Apr 2022'!K24="",($C$5*F30/'NSW Apr 2022'!AR24*'NSW Apr 2022'!AC24/100)*'NSW Apr 2022'!AR24,IF($C$5*F30/'NSW Apr 2022'!AR24&gt;='NSW Apr 2022'!L24,('NSW Apr 2022'!L24*'NSW Apr 2022'!AC24/100)*'NSW Apr 2022'!AR24,($C$5*F30/'NSW Apr 2022'!AR24*'NSW Apr 2022'!AC24/100)*'NSW Apr 2022'!AR24))</f>
        <v>1050.0000000000002</v>
      </c>
      <c r="N30" s="136">
        <f>IF(AND('NSW Apr 2022'!L24&gt;0,'NSW Apr 2022'!M24&gt;0),IF($C$5*F30/'NSW Apr 2022'!AR24&lt;'NSW Apr 2022'!L24,0,IF(($C$5*F30/'NSW Apr 2022'!AR24-'NSW Apr 2022'!L24)&lt;=('NSW Apr 2022'!M24+'NSW Apr 2022'!L24),((($C$5*F30/'NSW Apr 2022'!AR24-'NSW Apr 2022'!L24)*'NSW Apr 2022'!AD24/100))*'NSW Apr 2022'!AR24,((('NSW Apr 2022'!M24)*'NSW Apr 2022'!AD24/100)*'NSW Apr 2022'!AR24))),0)</f>
        <v>0</v>
      </c>
      <c r="O30" s="136">
        <f>IF(AND('NSW Apr 2022'!M24&gt;0,'NSW Apr 2022'!N24&gt;0),IF($C$5*F30/'NSW Apr 2022'!AR24&lt;('NSW Apr 2022'!L24+'NSW Apr 2022'!M24),0,IF(($C$5*F30/'NSW Apr 2022'!AR24-'NSW Apr 2022'!L24+'NSW Apr 2022'!M24)&lt;=('NSW Apr 2022'!L24+'NSW Apr 2022'!M24+'NSW Apr 2022'!N24),((($C$5*F30/'NSW Apr 2022'!AR24-('NSW Apr 2022'!L24+'NSW Apr 2022'!M24))*'NSW Apr 2022'!AE24/100))*'NSW Apr 2022'!AR24,('NSW Apr 2022'!N24*'NSW Apr 2022'!AE24/100)*'NSW Apr 2022'!AR24)),0)</f>
        <v>0</v>
      </c>
      <c r="P30" s="136">
        <f>IF(AND('NSW Apr 2022'!N24&gt;0,'NSW Apr 2022'!O24&gt;0),IF($C$5*F30/'NSW Apr 2022'!AR24&lt;('NSW Apr 2022'!L24+'NSW Apr 2022'!M24+'NSW Apr 2022'!N24),0,IF(($C$5*F30/'NSW Apr 2022'!AR24-'NSW Apr 2022'!L24+'NSW Apr 2022'!M24+'NSW Apr 2022'!N24)&lt;=('NSW Apr 2022'!L24+'NSW Apr 2022'!M24+'NSW Apr 2022'!N24+'NSW Apr 2022'!O24),(($C$5*F30/'NSW Apr 2022'!AR24-('NSW Apr 2022'!L24+'NSW Apr 2022'!M24+'NSW Apr 2022'!N24))*'NSW Apr 2022'!AF24/100)*'NSW Apr 2022'!AR24,('NSW Apr 2022'!O24*'NSW Apr 2022'!AF24/100)*'NSW Apr 2022'!AR24)),0)</f>
        <v>0</v>
      </c>
      <c r="Q30" s="136">
        <f>IF(AND('NSW Apr 2022'!P24&gt;0,'NSW Apr 2022'!P24&gt;0),IF($C$5*F30/'NSW Apr 2022'!AR24&lt;('NSW Apr 2022'!L24+'NSW Apr 2022'!M24+'NSW Apr 2022'!N24+'NSW Apr 2022'!O24),0,IF(($C$5*F30/'NSW Apr 2022'!AR24-'NSW Apr 2022'!L24+'NSW Apr 2022'!M24+'NSW Apr 2022'!N24+'NSW Apr 2022'!O24)&lt;=('NSW Apr 2022'!L24+'NSW Apr 2022'!M24+'NSW Apr 2022'!N24+'NSW Apr 2022'!O24+'NSW Apr 2022'!P24),(($C$5*F30/'NSW Apr 2022'!AR24-('NSW Apr 2022'!L24+'NSW Apr 2022'!M24+'NSW Apr 2022'!N24+'NSW Apr 2022'!O24))*'NSW Apr 2022'!AG24/100)*'NSW Apr 2022'!AR24,('NSW Apr 2022'!P24*'NSW Apr 2022'!AG24/100)*'NSW Apr 2022'!AR24)),0)</f>
        <v>0</v>
      </c>
      <c r="R30" s="136">
        <f>IF(AND('NSW Apr 2022'!P24&gt;0,'NSW Apr 2022'!O24&gt;0),IF(($C$5*F30/'NSW Apr 2022'!AR24&lt;SUM('NSW Apr 2022'!L24:P24)),(0),($C$5*F30/'NSW Apr 2022'!AR24-SUM('NSW Apr 2022'!L24:P24))*'NSW Apr 2022'!AB24/100)* 'NSW Apr 2022'!AR24,IF(AND('NSW Apr 2022'!O24&gt;0,'NSW Apr 2022'!P24=""),IF(($C$5*F30/'NSW Apr 2022'!AR24&lt; SUM('NSW Apr 2022'!L24:O24)),(0),($C$5*F30/'NSW Apr 2022'!AR24-SUM('NSW Apr 2022'!L24:O24))*'NSW Apr 2022'!AG24/100)* 'NSW Apr 2022'!AR24,IF(AND('NSW Apr 2022'!N24&gt;0,'NSW Apr 2022'!O24=""),IF(($C$5*F30/'NSW Apr 2022'!AR24&lt; SUM('NSW Apr 2022'!L24:N24)),(0),($C$5*F30/'NSW Apr 2022'!AR24-SUM('NSW Apr 2022'!L24:N24))*'NSW Apr 2022'!AF24/100)* 'NSW Apr 2022'!AR24,IF(AND('NSW Apr 2022'!M24&gt;0,'NSW Apr 2022'!N24=""),IF(($C$5*F30/'NSW Apr 2022'!AR24&lt;'NSW Apr 2022'!M24+'NSW Apr 2022'!L24),(0),(($C$5*F30/'NSW Apr 2022'!AR24-('NSW Apr 2022'!M24+'NSW Apr 2022'!L24))*'NSW Apr 2022'!AE24/100))*'NSW Apr 2022'!AR24,IF(AND('NSW Apr 2022'!L24&gt;0,'NSW Apr 2022'!M24=""&gt;0),IF(($C$5*F30/'NSW Apr 2022'!AR24&lt;'NSW Apr 2022'!L24),(0),($C$5*F30/'NSW Apr 2022'!AR24-'NSW Apr 2022'!L24)*'NSW Apr 2022'!AD24/100)*'NSW Apr 2022'!AR24,0)))))</f>
        <v>0</v>
      </c>
      <c r="S30" s="234">
        <f t="shared" ref="S30:S31" si="33">SUM(G30:R30)</f>
        <v>2100.0000000000005</v>
      </c>
      <c r="T30" s="243">
        <f t="shared" ref="T30:T31" si="34">S30+D30</f>
        <v>2341.4640909090913</v>
      </c>
      <c r="U30" s="132">
        <f t="shared" ref="U30:U31" si="35">T30*1.1</f>
        <v>2575.6105000000007</v>
      </c>
      <c r="V30" s="83">
        <f>'NSW Apr 2022'!AT24</f>
        <v>0</v>
      </c>
      <c r="W30" s="83">
        <f>'NSW Apr 2022'!AU24</f>
        <v>0</v>
      </c>
      <c r="X30" s="83">
        <f>'NSW Apr 2022'!AV24</f>
        <v>0</v>
      </c>
      <c r="Y30" s="83">
        <f>'NSW Apr 2022'!AW24</f>
        <v>0</v>
      </c>
      <c r="Z30" s="243" t="str">
        <f t="shared" ref="Z30:Z31" si="36">IF(SUM(V30:Y30)=0,"No discount",IF(V30&gt;0,"Guaranteed off bill",IF(W30&gt;0,"Guaranteed off usage",IF(X30&gt;0,"Pay-on-time off bill","Pay-on-time off usage"))))</f>
        <v>No discount</v>
      </c>
      <c r="AA30" s="243" t="str">
        <f t="shared" ref="AA30:AA31" si="37">IF(OR(B30="Origin Energy",B30="Red Energy",B30="Powershop"),"Inclusive","Exclusive")</f>
        <v>Exclusive</v>
      </c>
      <c r="AB30" s="243">
        <f t="shared" ref="AB30:AB31" si="38">IF(AND(Z30="Guaranteed off bill",AA30="Inclusive"),((T30*1.1)-((T30*1.1)*V30/100))/1.1,IF(AND(Z30="Guaranteed off usage",AA30="Inclusive"),((T30*1.1)-((S30*1.1)*W30/100))/1.1,IF(AND(Z30="Guaranteed off bill",AA30="Exclusive"),T30-(T30*V30/100),IF(AND(Z30="Guaranteed off usage",AA30="Exclusive"),T30-(S30*W30/100),IF(AA30="Inclusive",((T30*1.1))/1.1,T30)))))</f>
        <v>2341.4640909090913</v>
      </c>
      <c r="AC30" s="243">
        <f t="shared" ref="AC30:AC31" si="39">IF(AND(Z30="Pay-on-time off bill",AA30="Inclusive"),((AB30*1.1)-((AB30*1.1)*X30/100))/1.1,IF(AND(Z30="Pay-on-time off usage",AA30="Inclusive"),((AB30*1.1)-((S30*1.1)*Y30/100))/1.1,IF(AND(Z30="Pay-on-time off bill",AA30="Exclusive"),AB30-(AB30*X30/100),IF(AND(Z30="Pay-on-time off usage",AA30="Exclusive"),AB30-(S30*Y30/100),IF(AA30="Inclusive",((AB30*1.1))/1.1,AB30)))))</f>
        <v>2341.4640909090913</v>
      </c>
      <c r="AD30" s="132">
        <f t="shared" ref="AD30:AD31" si="40">AB30*1.1</f>
        <v>2575.6105000000007</v>
      </c>
      <c r="AE30" s="132">
        <f t="shared" ref="AE30:AE31" si="41">AC30*1.1</f>
        <v>2575.6105000000007</v>
      </c>
      <c r="AF30" s="208">
        <f>'NSW Apr 2022'!BJ24</f>
        <v>0</v>
      </c>
      <c r="AG30" s="124">
        <f>'NSW Apr 2022'!BH24</f>
        <v>0</v>
      </c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7"/>
      <c r="B31" s="150" t="str">
        <f>'NSW Apr 2022'!F25</f>
        <v>Red Energy</v>
      </c>
      <c r="C31" s="154" t="str">
        <f>'NSW Apr 2022'!G25</f>
        <v xml:space="preserve">Business Saver </v>
      </c>
      <c r="D31" s="155">
        <f>365*'NSW Apr 2022'!H25/100</f>
        <v>328.13499999999999</v>
      </c>
      <c r="E31" s="265">
        <f>IF('NSW Apr 2022'!AQ25=3,0.5,IF('NSW Apr 2022'!AQ25=2,0.33,0))</f>
        <v>0.5</v>
      </c>
      <c r="F31" s="265">
        <f t="shared" si="32"/>
        <v>0.5</v>
      </c>
      <c r="G31" s="155">
        <f>IF('NSW Apr 2022'!K25="",($C$5*E31/'NSW Apr 2022'!AQ25*'NSW Apr 2022'!W25/100)*'NSW Apr 2022'!AQ25,IF($C$5*E31/'NSW Apr 2022'!AQ25&gt;='NSW Apr 2022'!L25,('NSW Apr 2022'!L25*'NSW Apr 2022'!W25/100)*'NSW Apr 2022'!AQ25,($C$5*E31/'NSW Apr 2022'!AQ25*'NSW Apr 2022'!W25/100)*'NSW Apr 2022'!AQ25))</f>
        <v>147.0632727272727</v>
      </c>
      <c r="H31" s="155">
        <f>IF(AND('NSW Apr 2022'!L25&gt;0,'NSW Apr 2022'!M25&gt;0),IF($C$5*E31/'NSW Apr 2022'!AQ25&lt;'NSW Apr 2022'!L25,0,IF(($C$5*E31/'NSW Apr 2022'!AQ25-'NSW Apr 2022'!L25)&lt;=('NSW Apr 2022'!M25+'NSW Apr 2022'!L25),((($C$5*E31/'NSW Apr 2022'!AQ25-'NSW Apr 2022'!L25)*'NSW Apr 2022'!X25/100))*'NSW Apr 2022'!AQ25,((('NSW Apr 2022'!M25)*'NSW Apr 2022'!X25/100)*'NSW Apr 2022'!AQ25))),0)</f>
        <v>105.35890909090908</v>
      </c>
      <c r="I31" s="155">
        <f>IF(AND('NSW Apr 2022'!M25&gt;0,'NSW Apr 2022'!N25&gt;0),IF($C$5*E31/'NSW Apr 2022'!AQ25&lt;('NSW Apr 2022'!L25+'NSW Apr 2022'!M25),0,IF(($C$5*E31/'NSW Apr 2022'!AQ25-'NSW Apr 2022'!L25+'NSW Apr 2022'!M25)&lt;=('NSW Apr 2022'!L25+'NSW Apr 2022'!M25+'NSW Apr 2022'!N25),((($C$5*E31/'NSW Apr 2022'!AQ25-('NSW Apr 2022'!L25+'NSW Apr 2022'!M25))*'NSW Apr 2022'!Y25/100))*'NSW Apr 2022'!AQ25,('NSW Apr 2022'!N25*'NSW Apr 2022'!Y25/100)* 'NSW Apr 2022'!AQ25)),0)</f>
        <v>0</v>
      </c>
      <c r="J31" s="155">
        <f>IF(AND('NSW Apr 2022'!N25&gt;0,'NSW Apr 2022'!O25&gt;0),IF($C$5*E31/'NSW Apr 2022'!AQ25&lt;('NSW Apr 2022'!L25+'NSW Apr 2022'!M25+'NSW Apr 2022'!N25),0,IF(($C$5*E31/'NSW Apr 2022'!AQ25-'NSW Apr 2022'!L25+'NSW Apr 2022'!M25+'NSW Apr 2022'!N25)&lt;=('NSW Apr 2022'!L25+'NSW Apr 2022'!M25+'NSW Apr 2022'!N25+'NSW Apr 2022'!O25),(($C$5*E31/'NSW Apr 2022'!AQ25-('NSW Apr 2022'!L25+'NSW Apr 2022'!M25+'NSW Apr 2022'!N25))*'NSW Apr 2022'!Z25/100)*'NSW Apr 2022'!AQ25,('NSW Apr 2022'!O25*'NSW Apr 2022'!Z25/100)*'NSW Apr 2022'!AQ25)),0)</f>
        <v>0</v>
      </c>
      <c r="K31" s="155">
        <f>IF(AND('NSW Apr 2022'!O25&gt;0,'NSW Apr 2022'!P25&gt;0),IF($C$5*E31/'NSW Apr 2022'!AQ25&lt;('NSW Apr 2022'!L25+'NSW Apr 2022'!M25+'NSW Apr 2022'!N25+'NSW Apr 2022'!O25),0,IF(($C$5*E31/'NSW Apr 2022'!AQ25-'NSW Apr 2022'!L25+'NSW Apr 2022'!M25+'NSW Apr 2022'!N25+'NSW Apr 2022'!O25)&lt;=('NSW Apr 2022'!L25+'NSW Apr 2022'!M25+'NSW Apr 2022'!N25+'NSW Apr 2022'!O25+'NSW Apr 2022'!P25),(($C$5*E31/'NSW Apr 2022'!AQ25-('NSW Apr 2022'!L25+'NSW Apr 2022'!M25+'NSW Apr 2022'!N25+'NSW Apr 2022'!O25))*'NSW Apr 2022'!AA25/100)*'NSW Apr 2022'!AQ25,('NSW Apr 2022'!P25*'NSW Apr 2022'!AA25/100)*'NSW Apr 2022'!AQ25)),0)</f>
        <v>0</v>
      </c>
      <c r="L31" s="155">
        <f>IF(AND('NSW Apr 2022'!P25&gt;0,'NSW Apr 2022'!O25&gt;0),IF(($C$5*E31/'NSW Apr 2022'!AQ25&lt;SUM('NSW Apr 2022'!L25:P25)),(0),($C$5*E31/'NSW Apr 2022'!AQ25-SUM('NSW Apr 2022'!L25:P25))*'NSW Apr 2022'!AB25/100)* 'NSW Apr 2022'!AQ25,IF(AND('NSW Apr 2022'!O25&gt;0,'NSW Apr 2022'!P25=""),IF(($C$5*E31/'NSW Apr 2022'!AQ25&lt; SUM('NSW Apr 2022'!L25:O25)),(0),($C$5*E31/'NSW Apr 2022'!AQ25-SUM('NSW Apr 2022'!L25:O25))*'NSW Apr 2022'!AA25/100)* 'NSW Apr 2022'!AQ25,IF(AND('NSW Apr 2022'!N25&gt;0,'NSW Apr 2022'!O25=""),IF(($C$5*E31/'NSW Apr 2022'!AQ25&lt; SUM('NSW Apr 2022'!L25:N25)),(0),($C$5*E31/'NSW Apr 2022'!AQ25-SUM('NSW Apr 2022'!L25:N25))*'NSW Apr 2022'!Z25/100)* 'NSW Apr 2022'!AQ25,IF(AND('NSW Apr 2022'!M25&gt;0,'NSW Apr 2022'!N25=""),IF(($C$5*E31/'NSW Apr 2022'!AQ25&lt;'NSW Apr 2022'!M25+'NSW Apr 2022'!L25),(0),(($C$5*E31/'NSW Apr 2022'!AQ25-('NSW Apr 2022'!M25+'NSW Apr 2022'!L25))*'NSW Apr 2022'!Y25/100))*'NSW Apr 2022'!AQ25,IF(AND('NSW Apr 2022'!L25&gt;0,'NSW Apr 2022'!M25=""&gt;0),IF(($C$5*E31/'NSW Apr 2022'!AQ25&lt;'NSW Apr 2022'!L25),(0),($C$5*E31/'NSW Apr 2022'!AQ25-'NSW Apr 2022'!L25)*'NSW Apr 2022'!X25/100)*'NSW Apr 2022'!AQ25,0)))))</f>
        <v>1043.1049090909091</v>
      </c>
      <c r="M31" s="155">
        <f>IF('NSW Apr 2022'!K25="",($C$5*F31/'NSW Apr 2022'!AR25*'NSW Apr 2022'!AC25/100)*'NSW Apr 2022'!AR25,IF($C$5*F31/'NSW Apr 2022'!AR25&gt;='NSW Apr 2022'!L25,('NSW Apr 2022'!L25*'NSW Apr 2022'!AC25/100)*'NSW Apr 2022'!AR25,($C$5*F31/'NSW Apr 2022'!AR25*'NSW Apr 2022'!AC25/100)*'NSW Apr 2022'!AR25))</f>
        <v>147.0632727272727</v>
      </c>
      <c r="N31" s="155">
        <f>IF(AND('NSW Apr 2022'!L25&gt;0,'NSW Apr 2022'!M25&gt;0),IF($C$5*F31/'NSW Apr 2022'!AR25&lt;'NSW Apr 2022'!L25,0,IF(($C$5*F31/'NSW Apr 2022'!AR25-'NSW Apr 2022'!L25)&lt;=('NSW Apr 2022'!M25+'NSW Apr 2022'!L25),((($C$5*F31/'NSW Apr 2022'!AR25-'NSW Apr 2022'!L25)*'NSW Apr 2022'!AD25/100))*'NSW Apr 2022'!AR25,((('NSW Apr 2022'!M25)*'NSW Apr 2022'!AD25/100)*'NSW Apr 2022'!AR25))),0)</f>
        <v>105.35890909090908</v>
      </c>
      <c r="O31" s="155">
        <f>IF(AND('NSW Apr 2022'!M25&gt;0,'NSW Apr 2022'!N25&gt;0),IF($C$5*F31/'NSW Apr 2022'!AR25&lt;('NSW Apr 2022'!L25+'NSW Apr 2022'!M25),0,IF(($C$5*F31/'NSW Apr 2022'!AR25-'NSW Apr 2022'!L25+'NSW Apr 2022'!M25)&lt;=('NSW Apr 2022'!L25+'NSW Apr 2022'!M25+'NSW Apr 2022'!N25),((($C$5*F31/'NSW Apr 2022'!AR25-('NSW Apr 2022'!L25+'NSW Apr 2022'!M25))*'NSW Apr 2022'!AE25/100))*'NSW Apr 2022'!AR25,('NSW Apr 2022'!N25*'NSW Apr 2022'!AE25/100)*'NSW Apr 2022'!AR25)),0)</f>
        <v>0</v>
      </c>
      <c r="P31" s="155">
        <f>IF(AND('NSW Apr 2022'!N25&gt;0,'NSW Apr 2022'!O25&gt;0),IF($C$5*F31/'NSW Apr 2022'!AR25&lt;('NSW Apr 2022'!L25+'NSW Apr 2022'!M25+'NSW Apr 2022'!N25),0,IF(($C$5*F31/'NSW Apr 2022'!AR25-'NSW Apr 2022'!L25+'NSW Apr 2022'!M25+'NSW Apr 2022'!N25)&lt;=('NSW Apr 2022'!L25+'NSW Apr 2022'!M25+'NSW Apr 2022'!N25+'NSW Apr 2022'!O25),(($C$5*F31/'NSW Apr 2022'!AR25-('NSW Apr 2022'!L25+'NSW Apr 2022'!M25+'NSW Apr 2022'!N25))*'NSW Apr 2022'!AF25/100)*'NSW Apr 2022'!AR25,('NSW Apr 2022'!O25*'NSW Apr 2022'!AF25/100)*'NSW Apr 2022'!AR25)),0)</f>
        <v>0</v>
      </c>
      <c r="Q31" s="155">
        <f>IF(AND('NSW Apr 2022'!P25&gt;0,'NSW Apr 2022'!P25&gt;0),IF($C$5*F31/'NSW Apr 2022'!AR25&lt;('NSW Apr 2022'!L25+'NSW Apr 2022'!M25+'NSW Apr 2022'!N25+'NSW Apr 2022'!O25),0,IF(($C$5*F31/'NSW Apr 2022'!AR25-'NSW Apr 2022'!L25+'NSW Apr 2022'!M25+'NSW Apr 2022'!N25+'NSW Apr 2022'!O25)&lt;=('NSW Apr 2022'!L25+'NSW Apr 2022'!M25+'NSW Apr 2022'!N25+'NSW Apr 2022'!O25+'NSW Apr 2022'!P25),(($C$5*F31/'NSW Apr 2022'!AR25-('NSW Apr 2022'!L25+'NSW Apr 2022'!M25+'NSW Apr 2022'!N25+'NSW Apr 2022'!O25))*'NSW Apr 2022'!AG25/100)*'NSW Apr 2022'!AR25,('NSW Apr 2022'!P25*'NSW Apr 2022'!AG25/100)*'NSW Apr 2022'!AR25)),0)</f>
        <v>0</v>
      </c>
      <c r="R31" s="155">
        <f>IF(AND('NSW Apr 2022'!P25&gt;0,'NSW Apr 2022'!O25&gt;0),IF(($C$5*F31/'NSW Apr 2022'!AR25&lt;SUM('NSW Apr 2022'!L25:P25)),(0),($C$5*F31/'NSW Apr 2022'!AR25-SUM('NSW Apr 2022'!L25:P25))*'NSW Apr 2022'!AB25/100)* 'NSW Apr 2022'!AR25,IF(AND('NSW Apr 2022'!O25&gt;0,'NSW Apr 2022'!P25=""),IF(($C$5*F31/'NSW Apr 2022'!AR25&lt; SUM('NSW Apr 2022'!L25:O25)),(0),($C$5*F31/'NSW Apr 2022'!AR25-SUM('NSW Apr 2022'!L25:O25))*'NSW Apr 2022'!AG25/100)* 'NSW Apr 2022'!AR25,IF(AND('NSW Apr 2022'!N25&gt;0,'NSW Apr 2022'!O25=""),IF(($C$5*F31/'NSW Apr 2022'!AR25&lt; SUM('NSW Apr 2022'!L25:N25)),(0),($C$5*F31/'NSW Apr 2022'!AR25-SUM('NSW Apr 2022'!L25:N25))*'NSW Apr 2022'!AF25/100)* 'NSW Apr 2022'!AR25,IF(AND('NSW Apr 2022'!M25&gt;0,'NSW Apr 2022'!N25=""),IF(($C$5*F31/'NSW Apr 2022'!AR25&lt;'NSW Apr 2022'!M25+'NSW Apr 2022'!L25),(0),(($C$5*F31/'NSW Apr 2022'!AR25-('NSW Apr 2022'!M25+'NSW Apr 2022'!L25))*'NSW Apr 2022'!AE25/100))*'NSW Apr 2022'!AR25,IF(AND('NSW Apr 2022'!L25&gt;0,'NSW Apr 2022'!M25=""&gt;0),IF(($C$5*F31/'NSW Apr 2022'!AR25&lt;'NSW Apr 2022'!L25),(0),($C$5*F31/'NSW Apr 2022'!AR25-'NSW Apr 2022'!L25)*'NSW Apr 2022'!AD25/100)*'NSW Apr 2022'!AR25,0)))))</f>
        <v>1043.1049090909091</v>
      </c>
      <c r="S31" s="273">
        <f t="shared" si="33"/>
        <v>2591.0541818181819</v>
      </c>
      <c r="T31" s="268">
        <f t="shared" si="34"/>
        <v>2919.1891818181821</v>
      </c>
      <c r="U31" s="151">
        <f t="shared" si="35"/>
        <v>3211.1081000000004</v>
      </c>
      <c r="V31" s="154">
        <f>'NSW Apr 2022'!AT25</f>
        <v>0</v>
      </c>
      <c r="W31" s="154">
        <f>'NSW Apr 2022'!AU25</f>
        <v>0</v>
      </c>
      <c r="X31" s="154">
        <f>'NSW Apr 2022'!AV25</f>
        <v>0</v>
      </c>
      <c r="Y31" s="154">
        <f>'NSW Apr 2022'!AW25</f>
        <v>0</v>
      </c>
      <c r="Z31" s="268" t="str">
        <f t="shared" si="36"/>
        <v>No discount</v>
      </c>
      <c r="AA31" s="268" t="str">
        <f t="shared" si="37"/>
        <v>Inclusive</v>
      </c>
      <c r="AB31" s="268">
        <f t="shared" si="38"/>
        <v>2919.1891818181821</v>
      </c>
      <c r="AC31" s="268">
        <f t="shared" si="39"/>
        <v>2919.1891818181821</v>
      </c>
      <c r="AD31" s="151">
        <f t="shared" si="40"/>
        <v>3211.1081000000004</v>
      </c>
      <c r="AE31" s="151">
        <f t="shared" si="41"/>
        <v>3211.1081000000004</v>
      </c>
      <c r="AF31" s="211">
        <f>'NSW Apr 2022'!BJ25</f>
        <v>0</v>
      </c>
      <c r="AG31" s="386">
        <f>'NSW Apr 2022'!BH25</f>
        <v>0</v>
      </c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16" t="str">
        <f>'NSW Apr 2022'!D26</f>
        <v>AGN Murray Valley</v>
      </c>
      <c r="B32" s="130" t="str">
        <f>'NSW Apr 2022'!F26</f>
        <v>EnergyAustralia</v>
      </c>
      <c r="C32" s="83" t="str">
        <f>'NSW Apr 2022'!G26</f>
        <v>Total Plan</v>
      </c>
      <c r="D32" s="136">
        <f>365*'NSW Apr 2022'!H26/100</f>
        <v>346.11954545454546</v>
      </c>
      <c r="E32" s="264">
        <f>IF('NSW Apr 2022'!AQ26=3,0.5,IF('NSW Apr 2022'!AQ26=2,0.33,0))</f>
        <v>0.5</v>
      </c>
      <c r="F32" s="264">
        <f t="shared" si="30"/>
        <v>0.5</v>
      </c>
      <c r="G32" s="136">
        <f>IF('NSW Apr 2022'!K26="",($C$5*E32/'NSW Apr 2022'!AQ26*'NSW Apr 2022'!W26/100)*'NSW Apr 2022'!AQ26,IF($C$5*E32/'NSW Apr 2022'!AQ26&gt;='NSW Apr 2022'!L26,('NSW Apr 2022'!L26*'NSW Apr 2022'!W26/100)*'NSW Apr 2022'!AQ26,($C$5*E32/'NSW Apr 2022'!AQ26*'NSW Apr 2022'!W26/100)*'NSW Apr 2022'!AQ26))</f>
        <v>495.81818181818176</v>
      </c>
      <c r="H32" s="136">
        <f>IF(AND('NSW Apr 2022'!L26&gt;0,'NSW Apr 2022'!M26&gt;0),IF($C$5*E32/'NSW Apr 2022'!AQ26&lt;'NSW Apr 2022'!L26,0,IF(($C$5*E32/'NSW Apr 2022'!AQ26-'NSW Apr 2022'!L26)&lt;=('NSW Apr 2022'!M26+'NSW Apr 2022'!L26),((($C$5*E32/'NSW Apr 2022'!AQ26-'NSW Apr 2022'!L26)*'NSW Apr 2022'!X26/100))*'NSW Apr 2022'!AQ26,((('NSW Apr 2022'!M26)*'NSW Apr 2022'!X26/100)*'NSW Apr 2022'!AQ26))),0)</f>
        <v>852.36363636363649</v>
      </c>
      <c r="I32" s="136">
        <f>IF(AND('NSW Apr 2022'!M26&gt;0,'NSW Apr 2022'!N26&gt;0),IF($C$5*E32/'NSW Apr 2022'!AQ26&lt;('NSW Apr 2022'!L26+'NSW Apr 2022'!M26),0,IF(($C$5*E32/'NSW Apr 2022'!AQ26-'NSW Apr 2022'!L26+'NSW Apr 2022'!M26)&lt;=('NSW Apr 2022'!L26+'NSW Apr 2022'!M26+'NSW Apr 2022'!N26),((($C$5*E32/'NSW Apr 2022'!AQ26-('NSW Apr 2022'!L26+'NSW Apr 2022'!M26))*'NSW Apr 2022'!Y26/100))*'NSW Apr 2022'!AQ26,('NSW Apr 2022'!N26*'NSW Apr 2022'!Y26/100)* 'NSW Apr 2022'!AQ26)),0)</f>
        <v>337.27272727272731</v>
      </c>
      <c r="J32" s="136">
        <f>IF(AND('NSW Apr 2022'!N26&gt;0,'NSW Apr 2022'!O26&gt;0),IF($C$5*E32/'NSW Apr 2022'!AQ26&lt;('NSW Apr 2022'!L26+'NSW Apr 2022'!M26+'NSW Apr 2022'!N26),0,IF(($C$5*E32/'NSW Apr 2022'!AQ26-'NSW Apr 2022'!L26+'NSW Apr 2022'!M26+'NSW Apr 2022'!N26)&lt;=('NSW Apr 2022'!L26+'NSW Apr 2022'!M26+'NSW Apr 2022'!N26+'NSW Apr 2022'!O26),(($C$5*E32/'NSW Apr 2022'!AQ26-('NSW Apr 2022'!L26+'NSW Apr 2022'!M26+'NSW Apr 2022'!N26))*'NSW Apr 2022'!Z26/100)*'NSW Apr 2022'!AQ26,('NSW Apr 2022'!O26*'NSW Apr 2022'!Z26/100)*'NSW Apr 2022'!AQ26)),0)</f>
        <v>0</v>
      </c>
      <c r="K32" s="136">
        <f>IF(AND('NSW Apr 2022'!O26&gt;0,'NSW Apr 2022'!P26&gt;0),IF($C$5*E32/'NSW Apr 2022'!AQ26&lt;('NSW Apr 2022'!L26+'NSW Apr 2022'!M26+'NSW Apr 2022'!N26+'NSW Apr 2022'!O26),0,IF(($C$5*E32/'NSW Apr 2022'!AQ26-'NSW Apr 2022'!L26+'NSW Apr 2022'!M26+'NSW Apr 2022'!N26+'NSW Apr 2022'!O26)&lt;=('NSW Apr 2022'!L26+'NSW Apr 2022'!M26+'NSW Apr 2022'!N26+'NSW Apr 2022'!O26+'NSW Apr 2022'!P26),(($C$5*E32/'NSW Apr 2022'!AQ26-('NSW Apr 2022'!L26+'NSW Apr 2022'!M26+'NSW Apr 2022'!N26+'NSW Apr 2022'!O26))*'NSW Apr 2022'!AA26/100)*'NSW Apr 2022'!AQ26,('NSW Apr 2022'!P26*'NSW Apr 2022'!AA26/100)*'NSW Apr 2022'!AQ26)),0)</f>
        <v>0</v>
      </c>
      <c r="L32" s="136">
        <f>IF(AND('NSW Apr 2022'!P26&gt;0,'NSW Apr 2022'!O26&gt;0),IF(($C$5*E32/'NSW Apr 2022'!AQ26&lt;SUM('NSW Apr 2022'!L26:P26)),(0),($C$5*E32/'NSW Apr 2022'!AQ26-SUM('NSW Apr 2022'!L26:P26))*'NSW Apr 2022'!AB26/100)* 'NSW Apr 2022'!AQ26,IF(AND('NSW Apr 2022'!O26&gt;0,'NSW Apr 2022'!P26=""),IF(($C$5*E32/'NSW Apr 2022'!AQ26&lt; SUM('NSW Apr 2022'!L26:O26)),(0),($C$5*E32/'NSW Apr 2022'!AQ26-SUM('NSW Apr 2022'!L26:O26))*'NSW Apr 2022'!AA26/100)* 'NSW Apr 2022'!AQ26,IF(AND('NSW Apr 2022'!N26&gt;0,'NSW Apr 2022'!O26=""),IF(($C$5*E32/'NSW Apr 2022'!AQ26&lt; SUM('NSW Apr 2022'!L26:N26)),(0),($C$5*E32/'NSW Apr 2022'!AQ26-SUM('NSW Apr 2022'!L26:N26))*'NSW Apr 2022'!Z26/100)* 'NSW Apr 2022'!AQ26,IF(AND('NSW Apr 2022'!M26&gt;0,'NSW Apr 2022'!N26=""),IF(($C$5*E32/'NSW Apr 2022'!AQ26&lt;'NSW Apr 2022'!M26+'NSW Apr 2022'!L26),(0),(($C$5*E32/'NSW Apr 2022'!AQ26-('NSW Apr 2022'!M26+'NSW Apr 2022'!L26))*'NSW Apr 2022'!Y26/100))*'NSW Apr 2022'!AQ26,IF(AND('NSW Apr 2022'!L26&gt;0,'NSW Apr 2022'!M26=""&gt;0),IF(($C$5*E32/'NSW Apr 2022'!AQ26&lt;'NSW Apr 2022'!L26),(0),($C$5*E32/'NSW Apr 2022'!AQ26-'NSW Apr 2022'!L26)*'NSW Apr 2022'!X26/100)*'NSW Apr 2022'!AQ26,0)))))</f>
        <v>0</v>
      </c>
      <c r="M32" s="136">
        <f>IF('NSW Apr 2022'!K26="",($C$5*F32/'NSW Apr 2022'!AR26*'NSW Apr 2022'!AC26/100)*'NSW Apr 2022'!AR26,IF($C$5*F32/'NSW Apr 2022'!AR26&gt;='NSW Apr 2022'!L26,('NSW Apr 2022'!L26*'NSW Apr 2022'!AC26/100)*'NSW Apr 2022'!AR26,($C$5*F32/'NSW Apr 2022'!AR26*'NSW Apr 2022'!AC26/100)*'NSW Apr 2022'!AR26))</f>
        <v>495.81818181818176</v>
      </c>
      <c r="N32" s="136">
        <f>IF(AND('NSW Apr 2022'!L26&gt;0,'NSW Apr 2022'!M26&gt;0),IF($C$5*F32/'NSW Apr 2022'!AR26&lt;'NSW Apr 2022'!L26,0,IF(($C$5*F32/'NSW Apr 2022'!AR26-'NSW Apr 2022'!L26)&lt;=('NSW Apr 2022'!M26+'NSW Apr 2022'!L26),((($C$5*F32/'NSW Apr 2022'!AR26-'NSW Apr 2022'!L26)*'NSW Apr 2022'!AD26/100))*'NSW Apr 2022'!AR26,((('NSW Apr 2022'!M26)*'NSW Apr 2022'!AD26/100)*'NSW Apr 2022'!AR26))),0)</f>
        <v>852.36363636363649</v>
      </c>
      <c r="O32" s="136">
        <f>IF(AND('NSW Apr 2022'!M26&gt;0,'NSW Apr 2022'!N26&gt;0),IF($C$5*F32/'NSW Apr 2022'!AR26&lt;('NSW Apr 2022'!L26+'NSW Apr 2022'!M26),0,IF(($C$5*F32/'NSW Apr 2022'!AR26-'NSW Apr 2022'!L26+'NSW Apr 2022'!M26)&lt;=('NSW Apr 2022'!L26+'NSW Apr 2022'!M26+'NSW Apr 2022'!N26),((($C$5*F32/'NSW Apr 2022'!AR26-('NSW Apr 2022'!L26+'NSW Apr 2022'!M26))*'NSW Apr 2022'!AE26/100))*'NSW Apr 2022'!AR26,('NSW Apr 2022'!N26*'NSW Apr 2022'!AE26/100)*'NSW Apr 2022'!AR26)),0)</f>
        <v>337.27272727272731</v>
      </c>
      <c r="P32" s="136">
        <f>IF(AND('NSW Apr 2022'!N26&gt;0,'NSW Apr 2022'!O26&gt;0),IF($C$5*F32/'NSW Apr 2022'!AR26&lt;('NSW Apr 2022'!L26+'NSW Apr 2022'!M26+'NSW Apr 2022'!N26),0,IF(($C$5*F32/'NSW Apr 2022'!AR26-'NSW Apr 2022'!L26+'NSW Apr 2022'!M26+'NSW Apr 2022'!N26)&lt;=('NSW Apr 2022'!L26+'NSW Apr 2022'!M26+'NSW Apr 2022'!N26+'NSW Apr 2022'!O26),(($C$5*F32/'NSW Apr 2022'!AR26-('NSW Apr 2022'!L26+'NSW Apr 2022'!M26+'NSW Apr 2022'!N26))*'NSW Apr 2022'!AF26/100)*'NSW Apr 2022'!AR26,('NSW Apr 2022'!O26*'NSW Apr 2022'!AF26/100)*'NSW Apr 2022'!AR26)),0)</f>
        <v>0</v>
      </c>
      <c r="Q32" s="136">
        <f>IF(AND('NSW Apr 2022'!P26&gt;0,'NSW Apr 2022'!P26&gt;0),IF($C$5*F32/'NSW Apr 2022'!AR26&lt;('NSW Apr 2022'!L26+'NSW Apr 2022'!M26+'NSW Apr 2022'!N26+'NSW Apr 2022'!O26),0,IF(($C$5*F32/'NSW Apr 2022'!AR26-'NSW Apr 2022'!L26+'NSW Apr 2022'!M26+'NSW Apr 2022'!N26+'NSW Apr 2022'!O26)&lt;=('NSW Apr 2022'!L26+'NSW Apr 2022'!M26+'NSW Apr 2022'!N26+'NSW Apr 2022'!O26+'NSW Apr 2022'!P26),(($C$5*F32/'NSW Apr 2022'!AR26-('NSW Apr 2022'!L26+'NSW Apr 2022'!M26+'NSW Apr 2022'!N26+'NSW Apr 2022'!O26))*'NSW Apr 2022'!AG26/100)*'NSW Apr 2022'!AR26,('NSW Apr 2022'!P26*'NSW Apr 2022'!AG26/100)*'NSW Apr 2022'!AR26)),0)</f>
        <v>0</v>
      </c>
      <c r="R32" s="136">
        <f>IF(AND('NSW Apr 2022'!P26&gt;0,'NSW Apr 2022'!O26&gt;0),IF(($C$5*F32/'NSW Apr 2022'!AR26&lt;SUM('NSW Apr 2022'!L26:P26)),(0),($C$5*F32/'NSW Apr 2022'!AR26-SUM('NSW Apr 2022'!L26:P26))*'NSW Apr 2022'!AB26/100)* 'NSW Apr 2022'!AR26,IF(AND('NSW Apr 2022'!O26&gt;0,'NSW Apr 2022'!P26=""),IF(($C$5*F32/'NSW Apr 2022'!AR26&lt; SUM('NSW Apr 2022'!L26:O26)),(0),($C$5*F32/'NSW Apr 2022'!AR26-SUM('NSW Apr 2022'!L26:O26))*'NSW Apr 2022'!AG26/100)* 'NSW Apr 2022'!AR26,IF(AND('NSW Apr 2022'!N26&gt;0,'NSW Apr 2022'!O26=""),IF(($C$5*F32/'NSW Apr 2022'!AR26&lt; SUM('NSW Apr 2022'!L26:N26)),(0),($C$5*F32/'NSW Apr 2022'!AR26-SUM('NSW Apr 2022'!L26:N26))*'NSW Apr 2022'!AF26/100)* 'NSW Apr 2022'!AR26,IF(AND('NSW Apr 2022'!M26&gt;0,'NSW Apr 2022'!N26=""),IF(($C$5*F32/'NSW Apr 2022'!AR26&lt;'NSW Apr 2022'!M26+'NSW Apr 2022'!L26),(0),(($C$5*F32/'NSW Apr 2022'!AR26-('NSW Apr 2022'!M26+'NSW Apr 2022'!L26))*'NSW Apr 2022'!AE26/100))*'NSW Apr 2022'!AR26,IF(AND('NSW Apr 2022'!L26&gt;0,'NSW Apr 2022'!M26=""&gt;0),IF(($C$5*F32/'NSW Apr 2022'!AR26&lt;'NSW Apr 2022'!L26),(0),($C$5*F32/'NSW Apr 2022'!AR26-'NSW Apr 2022'!L26)*'NSW Apr 2022'!AD26/100)*'NSW Apr 2022'!AR26,0)))))</f>
        <v>0</v>
      </c>
      <c r="S32" s="234">
        <f>SUM(G32:R32)</f>
        <v>3370.909090909091</v>
      </c>
      <c r="T32" s="243">
        <f t="shared" si="5"/>
        <v>3717.0286363636365</v>
      </c>
      <c r="U32" s="132">
        <f t="shared" si="6"/>
        <v>4088.7315000000003</v>
      </c>
      <c r="V32" s="83">
        <f>'NSW Apr 2022'!AT26</f>
        <v>20</v>
      </c>
      <c r="W32" s="83">
        <f>'NSW Apr 2022'!AU26</f>
        <v>0</v>
      </c>
      <c r="X32" s="83">
        <f>'NSW Apr 2022'!AV26</f>
        <v>0</v>
      </c>
      <c r="Y32" s="83">
        <f>'NSW Apr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2973.6229090909092</v>
      </c>
      <c r="AC32" s="243">
        <f t="shared" si="1"/>
        <v>2973.6229090909092</v>
      </c>
      <c r="AD32" s="132">
        <f t="shared" si="31"/>
        <v>3270.9852000000005</v>
      </c>
      <c r="AE32" s="132">
        <f t="shared" si="31"/>
        <v>3270.9852000000005</v>
      </c>
      <c r="AF32" s="208">
        <f>'NSW Apr 2022'!BJ26</f>
        <v>12</v>
      </c>
      <c r="AG32" s="124">
        <f>'NSW Apr 2022'!BH26</f>
        <v>12</v>
      </c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17"/>
      <c r="B33" s="130" t="str">
        <f>'NSW Apr 2022'!F27</f>
        <v>Origin Energy</v>
      </c>
      <c r="C33" s="83" t="str">
        <f>'NSW Apr 2022'!G27</f>
        <v>Business Go</v>
      </c>
      <c r="D33" s="136">
        <f>365*'NSW Apr 2022'!H27/100</f>
        <v>248.26636363636356</v>
      </c>
      <c r="E33" s="264">
        <f>IF('NSW Apr 2022'!AQ27=3,0.5,IF('NSW Apr 2022'!AQ27=2,0.33,0))</f>
        <v>0.5</v>
      </c>
      <c r="F33" s="264">
        <f t="shared" si="30"/>
        <v>0.5</v>
      </c>
      <c r="G33" s="136">
        <f>IF('NSW Apr 2022'!K27="",($C$5*E33/'NSW Apr 2022'!AQ27*'NSW Apr 2022'!W27/100)*'NSW Apr 2022'!AQ27,IF($C$5*E33/'NSW Apr 2022'!AQ27&gt;='NSW Apr 2022'!L27,('NSW Apr 2022'!L27*'NSW Apr 2022'!W27/100)*'NSW Apr 2022'!AQ27,($C$5*E33/'NSW Apr 2022'!AQ27*'NSW Apr 2022'!W27/100)*'NSW Apr 2022'!AQ27))</f>
        <v>1145.4545454545453</v>
      </c>
      <c r="H33" s="136">
        <f>IF(AND('NSW Apr 2022'!L27&gt;0,'NSW Apr 2022'!M27&gt;0),IF($C$5*E33/'NSW Apr 2022'!AQ27&lt;'NSW Apr 2022'!L27,0,IF(($C$5*E33/'NSW Apr 2022'!AQ27-'NSW Apr 2022'!L27)&lt;=('NSW Apr 2022'!M27+'NSW Apr 2022'!L27),((($C$5*E33/'NSW Apr 2022'!AQ27-'NSW Apr 2022'!L27)*'NSW Apr 2022'!X27/100))*'NSW Apr 2022'!AQ27,((('NSW Apr 2022'!M27)*'NSW Apr 2022'!X27/100)*'NSW Apr 2022'!AQ27))),0)</f>
        <v>0</v>
      </c>
      <c r="I33" s="136">
        <f>IF(AND('NSW Apr 2022'!M27&gt;0,'NSW Apr 2022'!N27&gt;0),IF($C$5*E33/'NSW Apr 2022'!AQ27&lt;('NSW Apr 2022'!L27+'NSW Apr 2022'!M27),0,IF(($C$5*E33/'NSW Apr 2022'!AQ27-'NSW Apr 2022'!L27+'NSW Apr 2022'!M27)&lt;=('NSW Apr 2022'!L27+'NSW Apr 2022'!M27+'NSW Apr 2022'!N27),((($C$5*E33/'NSW Apr 2022'!AQ27-('NSW Apr 2022'!L27+'NSW Apr 2022'!M27))*'NSW Apr 2022'!Y27/100))*'NSW Apr 2022'!AQ27,('NSW Apr 2022'!N27*'NSW Apr 2022'!Y27/100)* 'NSW Apr 2022'!AQ27)),0)</f>
        <v>0</v>
      </c>
      <c r="J33" s="136">
        <f>IF(AND('NSW Apr 2022'!N27&gt;0,'NSW Apr 2022'!O27&gt;0),IF($C$5*E33/'NSW Apr 2022'!AQ27&lt;('NSW Apr 2022'!L27+'NSW Apr 2022'!M27+'NSW Apr 2022'!N27),0,IF(($C$5*E33/'NSW Apr 2022'!AQ27-'NSW Apr 2022'!L27+'NSW Apr 2022'!M27+'NSW Apr 2022'!N27)&lt;=('NSW Apr 2022'!L27+'NSW Apr 2022'!M27+'NSW Apr 2022'!N27+'NSW Apr 2022'!O27),(($C$5*E33/'NSW Apr 2022'!AQ27-('NSW Apr 2022'!L27+'NSW Apr 2022'!M27+'NSW Apr 2022'!N27))*'NSW Apr 2022'!Z27/100)*'NSW Apr 2022'!AQ27,('NSW Apr 2022'!O27*'NSW Apr 2022'!Z27/100)*'NSW Apr 2022'!AQ27)),0)</f>
        <v>0</v>
      </c>
      <c r="K33" s="136">
        <f>IF(AND('NSW Apr 2022'!O27&gt;0,'NSW Apr 2022'!P27&gt;0),IF($C$5*E33/'NSW Apr 2022'!AQ27&lt;('NSW Apr 2022'!L27+'NSW Apr 2022'!M27+'NSW Apr 2022'!N27+'NSW Apr 2022'!O27),0,IF(($C$5*E33/'NSW Apr 2022'!AQ27-'NSW Apr 2022'!L27+'NSW Apr 2022'!M27+'NSW Apr 2022'!N27+'NSW Apr 2022'!O27)&lt;=('NSW Apr 2022'!L27+'NSW Apr 2022'!M27+'NSW Apr 2022'!N27+'NSW Apr 2022'!O27+'NSW Apr 2022'!P27),(($C$5*E33/'NSW Apr 2022'!AQ27-('NSW Apr 2022'!L27+'NSW Apr 2022'!M27+'NSW Apr 2022'!N27+'NSW Apr 2022'!O27))*'NSW Apr 2022'!AA27/100)*'NSW Apr 2022'!AQ27,('NSW Apr 2022'!P27*'NSW Apr 2022'!AA27/100)*'NSW Apr 2022'!AQ27)),0)</f>
        <v>0</v>
      </c>
      <c r="L33" s="136">
        <f>IF(AND('NSW Apr 2022'!P27&gt;0,'NSW Apr 2022'!O27&gt;0),IF(($C$5*E33/'NSW Apr 2022'!AQ27&lt;SUM('NSW Apr 2022'!L27:P27)),(0),($C$5*E33/'NSW Apr 2022'!AQ27-SUM('NSW Apr 2022'!L27:P27))*'NSW Apr 2022'!AB27/100)* 'NSW Apr 2022'!AQ27,IF(AND('NSW Apr 2022'!O27&gt;0,'NSW Apr 2022'!P27=""),IF(($C$5*E33/'NSW Apr 2022'!AQ27&lt; SUM('NSW Apr 2022'!L27:O27)),(0),($C$5*E33/'NSW Apr 2022'!AQ27-SUM('NSW Apr 2022'!L27:O27))*'NSW Apr 2022'!AA27/100)* 'NSW Apr 2022'!AQ27,IF(AND('NSW Apr 2022'!N27&gt;0,'NSW Apr 2022'!O27=""),IF(($C$5*E33/'NSW Apr 2022'!AQ27&lt; SUM('NSW Apr 2022'!L27:N27)),(0),($C$5*E33/'NSW Apr 2022'!AQ27-SUM('NSW Apr 2022'!L27:N27))*'NSW Apr 2022'!Z27/100)* 'NSW Apr 2022'!AQ27,IF(AND('NSW Apr 2022'!M27&gt;0,'NSW Apr 2022'!N27=""),IF(($C$5*E33/'NSW Apr 2022'!AQ27&lt;'NSW Apr 2022'!M27+'NSW Apr 2022'!L27),(0),(($C$5*E33/'NSW Apr 2022'!AQ27-('NSW Apr 2022'!M27+'NSW Apr 2022'!L27))*'NSW Apr 2022'!Y27/100))*'NSW Apr 2022'!AQ27,IF(AND('NSW Apr 2022'!L27&gt;0,'NSW Apr 2022'!M27=""&gt;0),IF(($C$5*E33/'NSW Apr 2022'!AQ27&lt;'NSW Apr 2022'!L27),(0),($C$5*E33/'NSW Apr 2022'!AQ27-'NSW Apr 2022'!L27)*'NSW Apr 2022'!X27/100)*'NSW Apr 2022'!AQ27,0)))))</f>
        <v>0</v>
      </c>
      <c r="M33" s="136">
        <f>IF('NSW Apr 2022'!K27="",($C$5*F33/'NSW Apr 2022'!AR27*'NSW Apr 2022'!AC27/100)*'NSW Apr 2022'!AR27,IF($C$5*F33/'NSW Apr 2022'!AR27&gt;='NSW Apr 2022'!L27,('NSW Apr 2022'!L27*'NSW Apr 2022'!AC27/100)*'NSW Apr 2022'!AR27,($C$5*F33/'NSW Apr 2022'!AR27*'NSW Apr 2022'!AC27/100)*'NSW Apr 2022'!AR27))</f>
        <v>1145.4545454545453</v>
      </c>
      <c r="N33" s="136">
        <f>IF(AND('NSW Apr 2022'!L27&gt;0,'NSW Apr 2022'!M27&gt;0),IF($C$5*F33/'NSW Apr 2022'!AR27&lt;'NSW Apr 2022'!L27,0,IF(($C$5*F33/'NSW Apr 2022'!AR27-'NSW Apr 2022'!L27)&lt;=('NSW Apr 2022'!M27+'NSW Apr 2022'!L27),((($C$5*F33/'NSW Apr 2022'!AR27-'NSW Apr 2022'!L27)*'NSW Apr 2022'!AD27/100))*'NSW Apr 2022'!AR27,((('NSW Apr 2022'!M27)*'NSW Apr 2022'!AD27/100)*'NSW Apr 2022'!AR27))),0)</f>
        <v>0</v>
      </c>
      <c r="O33" s="136">
        <f>IF(AND('NSW Apr 2022'!M27&gt;0,'NSW Apr 2022'!N27&gt;0),IF($C$5*F33/'NSW Apr 2022'!AR27&lt;('NSW Apr 2022'!L27+'NSW Apr 2022'!M27),0,IF(($C$5*F33/'NSW Apr 2022'!AR27-'NSW Apr 2022'!L27+'NSW Apr 2022'!M27)&lt;=('NSW Apr 2022'!L27+'NSW Apr 2022'!M27+'NSW Apr 2022'!N27),((($C$5*F33/'NSW Apr 2022'!AR27-('NSW Apr 2022'!L27+'NSW Apr 2022'!M27))*'NSW Apr 2022'!AE27/100))*'NSW Apr 2022'!AR27,('NSW Apr 2022'!N27*'NSW Apr 2022'!AE27/100)*'NSW Apr 2022'!AR27)),0)</f>
        <v>0</v>
      </c>
      <c r="P33" s="136">
        <f>IF(AND('NSW Apr 2022'!N27&gt;0,'NSW Apr 2022'!O27&gt;0),IF($C$5*F33/'NSW Apr 2022'!AR27&lt;('NSW Apr 2022'!L27+'NSW Apr 2022'!M27+'NSW Apr 2022'!N27),0,IF(($C$5*F33/'NSW Apr 2022'!AR27-'NSW Apr 2022'!L27+'NSW Apr 2022'!M27+'NSW Apr 2022'!N27)&lt;=('NSW Apr 2022'!L27+'NSW Apr 2022'!M27+'NSW Apr 2022'!N27+'NSW Apr 2022'!O27),(($C$5*F33/'NSW Apr 2022'!AR27-('NSW Apr 2022'!L27+'NSW Apr 2022'!M27+'NSW Apr 2022'!N27))*'NSW Apr 2022'!AF27/100)*'NSW Apr 2022'!AR27,('NSW Apr 2022'!O27*'NSW Apr 2022'!AF27/100)*'NSW Apr 2022'!AR27)),0)</f>
        <v>0</v>
      </c>
      <c r="Q33" s="136">
        <f>IF(AND('NSW Apr 2022'!P27&gt;0,'NSW Apr 2022'!P27&gt;0),IF($C$5*F33/'NSW Apr 2022'!AR27&lt;('NSW Apr 2022'!L27+'NSW Apr 2022'!M27+'NSW Apr 2022'!N27+'NSW Apr 2022'!O27),0,IF(($C$5*F33/'NSW Apr 2022'!AR27-'NSW Apr 2022'!L27+'NSW Apr 2022'!M27+'NSW Apr 2022'!N27+'NSW Apr 2022'!O27)&lt;=('NSW Apr 2022'!L27+'NSW Apr 2022'!M27+'NSW Apr 2022'!N27+'NSW Apr 2022'!O27+'NSW Apr 2022'!P27),(($C$5*F33/'NSW Apr 2022'!AR27-('NSW Apr 2022'!L27+'NSW Apr 2022'!M27+'NSW Apr 2022'!N27+'NSW Apr 2022'!O27))*'NSW Apr 2022'!AG27/100)*'NSW Apr 2022'!AR27,('NSW Apr 2022'!P27*'NSW Apr 2022'!AG27/100)*'NSW Apr 2022'!AR27)),0)</f>
        <v>0</v>
      </c>
      <c r="R33" s="136">
        <f>IF(AND('NSW Apr 2022'!P27&gt;0,'NSW Apr 2022'!O27&gt;0),IF(($C$5*F33/'NSW Apr 2022'!AR27&lt;SUM('NSW Apr 2022'!L27:P27)),(0),($C$5*F33/'NSW Apr 2022'!AR27-SUM('NSW Apr 2022'!L27:P27))*'NSW Apr 2022'!AB27/100)* 'NSW Apr 2022'!AR27,IF(AND('NSW Apr 2022'!O27&gt;0,'NSW Apr 2022'!P27=""),IF(($C$5*F33/'NSW Apr 2022'!AR27&lt; SUM('NSW Apr 2022'!L27:O27)),(0),($C$5*F33/'NSW Apr 2022'!AR27-SUM('NSW Apr 2022'!L27:O27))*'NSW Apr 2022'!AG27/100)* 'NSW Apr 2022'!AR27,IF(AND('NSW Apr 2022'!N27&gt;0,'NSW Apr 2022'!O27=""),IF(($C$5*F33/'NSW Apr 2022'!AR27&lt; SUM('NSW Apr 2022'!L27:N27)),(0),($C$5*F33/'NSW Apr 2022'!AR27-SUM('NSW Apr 2022'!L27:N27))*'NSW Apr 2022'!AF27/100)* 'NSW Apr 2022'!AR27,IF(AND('NSW Apr 2022'!M27&gt;0,'NSW Apr 2022'!N27=""),IF(($C$5*F33/'NSW Apr 2022'!AR27&lt;'NSW Apr 2022'!M27+'NSW Apr 2022'!L27),(0),(($C$5*F33/'NSW Apr 2022'!AR27-('NSW Apr 2022'!M27+'NSW Apr 2022'!L27))*'NSW Apr 2022'!AE27/100))*'NSW Apr 2022'!AR27,IF(AND('NSW Apr 2022'!L27&gt;0,'NSW Apr 2022'!M27=""&gt;0),IF(($C$5*F33/'NSW Apr 2022'!AR27&lt;'NSW Apr 2022'!L27),(0),($C$5*F33/'NSW Apr 2022'!AR27-'NSW Apr 2022'!L27)*'NSW Apr 2022'!AD27/100)*'NSW Apr 2022'!AR27,0)))))</f>
        <v>0</v>
      </c>
      <c r="S33" s="234">
        <f t="shared" si="4"/>
        <v>2290.9090909090905</v>
      </c>
      <c r="T33" s="243">
        <f t="shared" si="5"/>
        <v>2539.1754545454542</v>
      </c>
      <c r="U33" s="132">
        <f t="shared" si="6"/>
        <v>2793.0929999999998</v>
      </c>
      <c r="V33" s="83">
        <f>'NSW Apr 2022'!AT27</f>
        <v>0</v>
      </c>
      <c r="W33" s="83">
        <f>'NSW Apr 2022'!AU27</f>
        <v>0</v>
      </c>
      <c r="X33" s="83">
        <f>'NSW Apr 2022'!AV27</f>
        <v>0</v>
      </c>
      <c r="Y33" s="83">
        <f>'NSW Apr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2539.1754545454542</v>
      </c>
      <c r="AC33" s="243">
        <f t="shared" si="1"/>
        <v>2539.1754545454542</v>
      </c>
      <c r="AD33" s="132">
        <f t="shared" si="31"/>
        <v>2793.0929999999998</v>
      </c>
      <c r="AE33" s="132">
        <f t="shared" si="31"/>
        <v>2793.0929999999998</v>
      </c>
      <c r="AF33" s="208">
        <f>'NSW Apr 2022'!BJ27</f>
        <v>12</v>
      </c>
      <c r="AG33" s="124">
        <f>'NSW Apr 2022'!BH27</f>
        <v>12</v>
      </c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17"/>
      <c r="B34" s="130" t="str">
        <f>'NSW Apr 2022'!F28</f>
        <v>AGL</v>
      </c>
      <c r="C34" s="83" t="str">
        <f>'NSW Apr 2022'!G28</f>
        <v>Business Value Saver</v>
      </c>
      <c r="D34" s="136">
        <f>365*'NSW Apr 2022'!H28/100</f>
        <v>299.1340909090909</v>
      </c>
      <c r="E34" s="264">
        <f>IF('NSW Apr 2022'!AQ28=3,0.5,IF('NSW Apr 2022'!AQ28=2,0.33,0))</f>
        <v>0.5</v>
      </c>
      <c r="F34" s="264">
        <f t="shared" si="30"/>
        <v>0.5</v>
      </c>
      <c r="G34" s="136">
        <f>IF('NSW Apr 2022'!K28="",($C$5*E34/'NSW Apr 2022'!AQ28*'NSW Apr 2022'!W28/100)*'NSW Apr 2022'!AQ28,IF($C$5*E34/'NSW Apr 2022'!AQ28&gt;='NSW Apr 2022'!L28,('NSW Apr 2022'!L28*'NSW Apr 2022'!W28/100)*'NSW Apr 2022'!AQ28,($C$5*E34/'NSW Apr 2022'!AQ28*'NSW Apr 2022'!W28/100)*'NSW Apr 2022'!AQ28))</f>
        <v>206.99999999999994</v>
      </c>
      <c r="H34" s="136">
        <f>IF(AND('NSW Apr 2022'!L28&gt;0,'NSW Apr 2022'!M28&gt;0),IF($C$5*E34/'NSW Apr 2022'!AQ28&lt;'NSW Apr 2022'!L28,0,IF(($C$5*E34/'NSW Apr 2022'!AQ28-'NSW Apr 2022'!L28)&lt;=('NSW Apr 2022'!M28+'NSW Apr 2022'!L28),((($C$5*E34/'NSW Apr 2022'!AQ28-'NSW Apr 2022'!L28)*'NSW Apr 2022'!X28/100))*'NSW Apr 2022'!AQ28,((('NSW Apr 2022'!M28)*'NSW Apr 2022'!X28/100)*'NSW Apr 2022'!AQ28))),0)</f>
        <v>864.72727272727275</v>
      </c>
      <c r="I34" s="136">
        <f>IF(AND('NSW Apr 2022'!M28&gt;0,'NSW Apr 2022'!N28&gt;0),IF($C$5*E34/'NSW Apr 2022'!AQ28&lt;('NSW Apr 2022'!L28+'NSW Apr 2022'!M28),0,IF(($C$5*E34/'NSW Apr 2022'!AQ28-'NSW Apr 2022'!L28+'NSW Apr 2022'!M28)&lt;=('NSW Apr 2022'!L28+'NSW Apr 2022'!M28+'NSW Apr 2022'!N28),((($C$5*E34/'NSW Apr 2022'!AQ28-('NSW Apr 2022'!L28+'NSW Apr 2022'!M28))*'NSW Apr 2022'!Y28/100))*'NSW Apr 2022'!AQ28,('NSW Apr 2022'!N28*'NSW Apr 2022'!Y28/100)* 'NSW Apr 2022'!AQ28)),0)</f>
        <v>0</v>
      </c>
      <c r="J34" s="136">
        <f>IF(AND('NSW Apr 2022'!N28&gt;0,'NSW Apr 2022'!O28&gt;0),IF($C$5*E34/'NSW Apr 2022'!AQ28&lt;('NSW Apr 2022'!L28+'NSW Apr 2022'!M28+'NSW Apr 2022'!N28),0,IF(($C$5*E34/'NSW Apr 2022'!AQ28-'NSW Apr 2022'!L28+'NSW Apr 2022'!M28+'NSW Apr 2022'!N28)&lt;=('NSW Apr 2022'!L28+'NSW Apr 2022'!M28+'NSW Apr 2022'!N28+'NSW Apr 2022'!O28),(($C$5*E34/'NSW Apr 2022'!AQ28-('NSW Apr 2022'!L28+'NSW Apr 2022'!M28+'NSW Apr 2022'!N28))*'NSW Apr 2022'!Z28/100)*'NSW Apr 2022'!AQ28,('NSW Apr 2022'!O28*'NSW Apr 2022'!Z28/100)*'NSW Apr 2022'!AQ28)),0)</f>
        <v>0</v>
      </c>
      <c r="K34" s="136">
        <f>IF(AND('NSW Apr 2022'!O28&gt;0,'NSW Apr 2022'!P28&gt;0),IF($C$5*E34/'NSW Apr 2022'!AQ28&lt;('NSW Apr 2022'!L28+'NSW Apr 2022'!M28+'NSW Apr 2022'!N28+'NSW Apr 2022'!O28),0,IF(($C$5*E34/'NSW Apr 2022'!AQ28-'NSW Apr 2022'!L28+'NSW Apr 2022'!M28+'NSW Apr 2022'!N28+'NSW Apr 2022'!O28)&lt;=('NSW Apr 2022'!L28+'NSW Apr 2022'!M28+'NSW Apr 2022'!N28+'NSW Apr 2022'!O28+'NSW Apr 2022'!P28),(($C$5*E34/'NSW Apr 2022'!AQ28-('NSW Apr 2022'!L28+'NSW Apr 2022'!M28+'NSW Apr 2022'!N28+'NSW Apr 2022'!O28))*'NSW Apr 2022'!AA28/100)*'NSW Apr 2022'!AQ28,('NSW Apr 2022'!P28*'NSW Apr 2022'!AA28/100)*'NSW Apr 2022'!AQ28)),0)</f>
        <v>0</v>
      </c>
      <c r="L34" s="136">
        <f>IF(AND('NSW Apr 2022'!P28&gt;0,'NSW Apr 2022'!O28&gt;0),IF(($C$5*E34/'NSW Apr 2022'!AQ28&lt;SUM('NSW Apr 2022'!L28:P28)),(0),($C$5*E34/'NSW Apr 2022'!AQ28-SUM('NSW Apr 2022'!L28:P28))*'NSW Apr 2022'!AB28/100)* 'NSW Apr 2022'!AQ28,IF(AND('NSW Apr 2022'!O28&gt;0,'NSW Apr 2022'!P28=""),IF(($C$5*E34/'NSW Apr 2022'!AQ28&lt; SUM('NSW Apr 2022'!L28:O28)),(0),($C$5*E34/'NSW Apr 2022'!AQ28-SUM('NSW Apr 2022'!L28:O28))*'NSW Apr 2022'!AA28/100)* 'NSW Apr 2022'!AQ28,IF(AND('NSW Apr 2022'!N28&gt;0,'NSW Apr 2022'!O28=""),IF(($C$5*E34/'NSW Apr 2022'!AQ28&lt; SUM('NSW Apr 2022'!L28:N28)),(0),($C$5*E34/'NSW Apr 2022'!AQ28-SUM('NSW Apr 2022'!L28:N28))*'NSW Apr 2022'!Z28/100)* 'NSW Apr 2022'!AQ28,IF(AND('NSW Apr 2022'!M28&gt;0,'NSW Apr 2022'!N28=""),IF(($C$5*E34/'NSW Apr 2022'!AQ28&lt;'NSW Apr 2022'!M28+'NSW Apr 2022'!L28),(0),(($C$5*E34/'NSW Apr 2022'!AQ28-('NSW Apr 2022'!M28+'NSW Apr 2022'!L28))*'NSW Apr 2022'!Y28/100))*'NSW Apr 2022'!AQ28,IF(AND('NSW Apr 2022'!L28&gt;0,'NSW Apr 2022'!M28=""&gt;0),IF(($C$5*E34/'NSW Apr 2022'!AQ28&lt;'NSW Apr 2022'!L28),(0),($C$5*E34/'NSW Apr 2022'!AQ28-'NSW Apr 2022'!L28)*'NSW Apr 2022'!X28/100)*'NSW Apr 2022'!AQ28,0)))))</f>
        <v>0</v>
      </c>
      <c r="M34" s="136">
        <f>IF('NSW Apr 2022'!K28="",($C$5*F34/'NSW Apr 2022'!AR28*'NSW Apr 2022'!AC28/100)*'NSW Apr 2022'!AR28,IF($C$5*F34/'NSW Apr 2022'!AR28&gt;='NSW Apr 2022'!L28,('NSW Apr 2022'!L28*'NSW Apr 2022'!AC28/100)*'NSW Apr 2022'!AR28,($C$5*F34/'NSW Apr 2022'!AR28*'NSW Apr 2022'!AC28/100)*'NSW Apr 2022'!AR28))</f>
        <v>206.99999999999994</v>
      </c>
      <c r="N34" s="136">
        <f>IF(AND('NSW Apr 2022'!L28&gt;0,'NSW Apr 2022'!M28&gt;0),IF($C$5*F34/'NSW Apr 2022'!AR28&lt;'NSW Apr 2022'!L28,0,IF(($C$5*F34/'NSW Apr 2022'!AR28-'NSW Apr 2022'!L28)&lt;=('NSW Apr 2022'!M28+'NSW Apr 2022'!L28),((($C$5*F34/'NSW Apr 2022'!AR28-'NSW Apr 2022'!L28)*'NSW Apr 2022'!AD28/100))*'NSW Apr 2022'!AR28,((('NSW Apr 2022'!M28)*'NSW Apr 2022'!AD28/100)*'NSW Apr 2022'!AR28))),0)</f>
        <v>864.72727272727275</v>
      </c>
      <c r="O34" s="136">
        <f>IF(AND('NSW Apr 2022'!M28&gt;0,'NSW Apr 2022'!N28&gt;0),IF($C$5*F34/'NSW Apr 2022'!AR28&lt;('NSW Apr 2022'!L28+'NSW Apr 2022'!M28),0,IF(($C$5*F34/'NSW Apr 2022'!AR28-'NSW Apr 2022'!L28+'NSW Apr 2022'!M28)&lt;=('NSW Apr 2022'!L28+'NSW Apr 2022'!M28+'NSW Apr 2022'!N28),((($C$5*F34/'NSW Apr 2022'!AR28-('NSW Apr 2022'!L28+'NSW Apr 2022'!M28))*'NSW Apr 2022'!AE28/100))*'NSW Apr 2022'!AR28,('NSW Apr 2022'!N28*'NSW Apr 2022'!AE28/100)*'NSW Apr 2022'!AR28)),0)</f>
        <v>0</v>
      </c>
      <c r="P34" s="136">
        <f>IF(AND('NSW Apr 2022'!N28&gt;0,'NSW Apr 2022'!O28&gt;0),IF($C$5*F34/'NSW Apr 2022'!AR28&lt;('NSW Apr 2022'!L28+'NSW Apr 2022'!M28+'NSW Apr 2022'!N28),0,IF(($C$5*F34/'NSW Apr 2022'!AR28-'NSW Apr 2022'!L28+'NSW Apr 2022'!M28+'NSW Apr 2022'!N28)&lt;=('NSW Apr 2022'!L28+'NSW Apr 2022'!M28+'NSW Apr 2022'!N28+'NSW Apr 2022'!O28),(($C$5*F34/'NSW Apr 2022'!AR28-('NSW Apr 2022'!L28+'NSW Apr 2022'!M28+'NSW Apr 2022'!N28))*'NSW Apr 2022'!AF28/100)*'NSW Apr 2022'!AR28,('NSW Apr 2022'!O28*'NSW Apr 2022'!AF28/100)*'NSW Apr 2022'!AR28)),0)</f>
        <v>0</v>
      </c>
      <c r="Q34" s="136">
        <f>IF(AND('NSW Apr 2022'!P28&gt;0,'NSW Apr 2022'!P28&gt;0),IF($C$5*F34/'NSW Apr 2022'!AR28&lt;('NSW Apr 2022'!L28+'NSW Apr 2022'!M28+'NSW Apr 2022'!N28+'NSW Apr 2022'!O28),0,IF(($C$5*F34/'NSW Apr 2022'!AR28-'NSW Apr 2022'!L28+'NSW Apr 2022'!M28+'NSW Apr 2022'!N28+'NSW Apr 2022'!O28)&lt;=('NSW Apr 2022'!L28+'NSW Apr 2022'!M28+'NSW Apr 2022'!N28+'NSW Apr 2022'!O28+'NSW Apr 2022'!P28),(($C$5*F34/'NSW Apr 2022'!AR28-('NSW Apr 2022'!L28+'NSW Apr 2022'!M28+'NSW Apr 2022'!N28+'NSW Apr 2022'!O28))*'NSW Apr 2022'!AG28/100)*'NSW Apr 2022'!AR28,('NSW Apr 2022'!P28*'NSW Apr 2022'!AG28/100)*'NSW Apr 2022'!AR28)),0)</f>
        <v>0</v>
      </c>
      <c r="R34" s="136">
        <f>IF(AND('NSW Apr 2022'!P28&gt;0,'NSW Apr 2022'!O28&gt;0),IF(($C$5*F34/'NSW Apr 2022'!AR28&lt;SUM('NSW Apr 2022'!L28:P28)),(0),($C$5*F34/'NSW Apr 2022'!AR28-SUM('NSW Apr 2022'!L28:P28))*'NSW Apr 2022'!AB28/100)* 'NSW Apr 2022'!AR28,IF(AND('NSW Apr 2022'!O28&gt;0,'NSW Apr 2022'!P28=""),IF(($C$5*F34/'NSW Apr 2022'!AR28&lt; SUM('NSW Apr 2022'!L28:O28)),(0),($C$5*F34/'NSW Apr 2022'!AR28-SUM('NSW Apr 2022'!L28:O28))*'NSW Apr 2022'!AG28/100)* 'NSW Apr 2022'!AR28,IF(AND('NSW Apr 2022'!N28&gt;0,'NSW Apr 2022'!O28=""),IF(($C$5*F34/'NSW Apr 2022'!AR28&lt; SUM('NSW Apr 2022'!L28:N28)),(0),($C$5*F34/'NSW Apr 2022'!AR28-SUM('NSW Apr 2022'!L28:N28))*'NSW Apr 2022'!AF28/100)* 'NSW Apr 2022'!AR28,IF(AND('NSW Apr 2022'!M28&gt;0,'NSW Apr 2022'!N28=""),IF(($C$5*F34/'NSW Apr 2022'!AR28&lt;'NSW Apr 2022'!M28+'NSW Apr 2022'!L28),(0),(($C$5*F34/'NSW Apr 2022'!AR28-('NSW Apr 2022'!M28+'NSW Apr 2022'!L28))*'NSW Apr 2022'!AE28/100))*'NSW Apr 2022'!AR28,IF(AND('NSW Apr 2022'!L28&gt;0,'NSW Apr 2022'!M28=""&gt;0),IF(($C$5*F34/'NSW Apr 2022'!AR28&lt;'NSW Apr 2022'!L28),(0),($C$5*F34/'NSW Apr 2022'!AR28-'NSW Apr 2022'!L28)*'NSW Apr 2022'!AD28/100)*'NSW Apr 2022'!AR28,0)))))</f>
        <v>0</v>
      </c>
      <c r="S34" s="234">
        <f t="shared" si="4"/>
        <v>2143.4545454545455</v>
      </c>
      <c r="T34" s="243">
        <f t="shared" si="5"/>
        <v>2442.5886363636364</v>
      </c>
      <c r="U34" s="132">
        <f t="shared" si="6"/>
        <v>2686.8475000000003</v>
      </c>
      <c r="V34" s="83">
        <f>'NSW Apr 2022'!AT28</f>
        <v>0</v>
      </c>
      <c r="W34" s="83">
        <f>'NSW Apr 2022'!AU28</f>
        <v>0</v>
      </c>
      <c r="X34" s="83">
        <f>'NSW Apr 2022'!AV28</f>
        <v>0</v>
      </c>
      <c r="Y34" s="83">
        <f>'NSW Apr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2442.5886363636364</v>
      </c>
      <c r="AC34" s="243">
        <f t="shared" si="1"/>
        <v>2442.5886363636364</v>
      </c>
      <c r="AD34" s="132">
        <f t="shared" si="31"/>
        <v>2686.8475000000003</v>
      </c>
      <c r="AE34" s="132">
        <f t="shared" si="31"/>
        <v>2686.8475000000003</v>
      </c>
      <c r="AF34" s="208">
        <f>'NSW Apr 2022'!BJ28</f>
        <v>0</v>
      </c>
      <c r="AG34" s="124">
        <f>'NSW Apr 2022'!BH28</f>
        <v>0</v>
      </c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18"/>
      <c r="B35" s="150" t="str">
        <f>'NSW Apr 2022'!F29</f>
        <v>Red Energy</v>
      </c>
      <c r="C35" s="154" t="str">
        <f>'NSW Apr 2022'!G29</f>
        <v xml:space="preserve">Business Saver </v>
      </c>
      <c r="D35" s="155">
        <f>365*'NSW Apr 2022'!H29/100</f>
        <v>328.13499999999999</v>
      </c>
      <c r="E35" s="265">
        <f>IF('NSW Apr 2022'!AQ29=3,0.5,IF('NSW Apr 2022'!AQ29=2,0.33,0))</f>
        <v>0.5</v>
      </c>
      <c r="F35" s="265">
        <f t="shared" ref="F35" si="42">1-E35</f>
        <v>0.5</v>
      </c>
      <c r="G35" s="155">
        <f>IF('NSW Apr 2022'!K29="",($C$5*E35/'NSW Apr 2022'!AQ29*'NSW Apr 2022'!W29/100)*'NSW Apr 2022'!AQ29,IF($C$5*E35/'NSW Apr 2022'!AQ29&gt;='NSW Apr 2022'!L29,('NSW Apr 2022'!L29*'NSW Apr 2022'!W29/100)*'NSW Apr 2022'!AQ29,($C$5*E35/'NSW Apr 2022'!AQ29*'NSW Apr 2022'!W29/100)*'NSW Apr 2022'!AQ29))</f>
        <v>147.0632727272727</v>
      </c>
      <c r="H35" s="155">
        <f>IF(AND('NSW Apr 2022'!L29&gt;0,'NSW Apr 2022'!M29&gt;0),IF($C$5*E35/'NSW Apr 2022'!AQ29&lt;'NSW Apr 2022'!L29,0,IF(($C$5*E35/'NSW Apr 2022'!AQ29-'NSW Apr 2022'!L29)&lt;=('NSW Apr 2022'!M29+'NSW Apr 2022'!L29),((($C$5*E35/'NSW Apr 2022'!AQ29-'NSW Apr 2022'!L29)*'NSW Apr 2022'!X29/100))*'NSW Apr 2022'!AQ29,((('NSW Apr 2022'!M29)*'NSW Apr 2022'!X29/100)*'NSW Apr 2022'!AQ29))),0)</f>
        <v>105.35890909090908</v>
      </c>
      <c r="I35" s="155">
        <f>IF(AND('NSW Apr 2022'!M29&gt;0,'NSW Apr 2022'!N29&gt;0),IF($C$5*E35/'NSW Apr 2022'!AQ29&lt;('NSW Apr 2022'!L29+'NSW Apr 2022'!M29),0,IF(($C$5*E35/'NSW Apr 2022'!AQ29-'NSW Apr 2022'!L29+'NSW Apr 2022'!M29)&lt;=('NSW Apr 2022'!L29+'NSW Apr 2022'!M29+'NSW Apr 2022'!N29),((($C$5*E35/'NSW Apr 2022'!AQ29-('NSW Apr 2022'!L29+'NSW Apr 2022'!M29))*'NSW Apr 2022'!Y29/100))*'NSW Apr 2022'!AQ29,('NSW Apr 2022'!N29*'NSW Apr 2022'!Y29/100)* 'NSW Apr 2022'!AQ29)),0)</f>
        <v>0</v>
      </c>
      <c r="J35" s="155">
        <f>IF(AND('NSW Apr 2022'!N29&gt;0,'NSW Apr 2022'!O29&gt;0),IF($C$5*E35/'NSW Apr 2022'!AQ29&lt;('NSW Apr 2022'!L29+'NSW Apr 2022'!M29+'NSW Apr 2022'!N29),0,IF(($C$5*E35/'NSW Apr 2022'!AQ29-'NSW Apr 2022'!L29+'NSW Apr 2022'!M29+'NSW Apr 2022'!N29)&lt;=('NSW Apr 2022'!L29+'NSW Apr 2022'!M29+'NSW Apr 2022'!N29+'NSW Apr 2022'!O29),(($C$5*E35/'NSW Apr 2022'!AQ29-('NSW Apr 2022'!L29+'NSW Apr 2022'!M29+'NSW Apr 2022'!N29))*'NSW Apr 2022'!Z29/100)*'NSW Apr 2022'!AQ29,('NSW Apr 2022'!O29*'NSW Apr 2022'!Z29/100)*'NSW Apr 2022'!AQ29)),0)</f>
        <v>0</v>
      </c>
      <c r="K35" s="155">
        <f>IF(AND('NSW Apr 2022'!O29&gt;0,'NSW Apr 2022'!P29&gt;0),IF($C$5*E35/'NSW Apr 2022'!AQ29&lt;('NSW Apr 2022'!L29+'NSW Apr 2022'!M29+'NSW Apr 2022'!N29+'NSW Apr 2022'!O29),0,IF(($C$5*E35/'NSW Apr 2022'!AQ29-'NSW Apr 2022'!L29+'NSW Apr 2022'!M29+'NSW Apr 2022'!N29+'NSW Apr 2022'!O29)&lt;=('NSW Apr 2022'!L29+'NSW Apr 2022'!M29+'NSW Apr 2022'!N29+'NSW Apr 2022'!O29+'NSW Apr 2022'!P29),(($C$5*E35/'NSW Apr 2022'!AQ29-('NSW Apr 2022'!L29+'NSW Apr 2022'!M29+'NSW Apr 2022'!N29+'NSW Apr 2022'!O29))*'NSW Apr 2022'!AA29/100)*'NSW Apr 2022'!AQ29,('NSW Apr 2022'!P29*'NSW Apr 2022'!AA29/100)*'NSW Apr 2022'!AQ29)),0)</f>
        <v>0</v>
      </c>
      <c r="L35" s="155">
        <f>IF(AND('NSW Apr 2022'!P29&gt;0,'NSW Apr 2022'!O29&gt;0),IF(($C$5*E35/'NSW Apr 2022'!AQ29&lt;SUM('NSW Apr 2022'!L29:P29)),(0),($C$5*E35/'NSW Apr 2022'!AQ29-SUM('NSW Apr 2022'!L29:P29))*'NSW Apr 2022'!AB29/100)* 'NSW Apr 2022'!AQ29,IF(AND('NSW Apr 2022'!O29&gt;0,'NSW Apr 2022'!P29=""),IF(($C$5*E35/'NSW Apr 2022'!AQ29&lt; SUM('NSW Apr 2022'!L29:O29)),(0),($C$5*E35/'NSW Apr 2022'!AQ29-SUM('NSW Apr 2022'!L29:O29))*'NSW Apr 2022'!AA29/100)* 'NSW Apr 2022'!AQ29,IF(AND('NSW Apr 2022'!N29&gt;0,'NSW Apr 2022'!O29=""),IF(($C$5*E35/'NSW Apr 2022'!AQ29&lt; SUM('NSW Apr 2022'!L29:N29)),(0),($C$5*E35/'NSW Apr 2022'!AQ29-SUM('NSW Apr 2022'!L29:N29))*'NSW Apr 2022'!Z29/100)* 'NSW Apr 2022'!AQ29,IF(AND('NSW Apr 2022'!M29&gt;0,'NSW Apr 2022'!N29=""),IF(($C$5*E35/'NSW Apr 2022'!AQ29&lt;'NSW Apr 2022'!M29+'NSW Apr 2022'!L29),(0),(($C$5*E35/'NSW Apr 2022'!AQ29-('NSW Apr 2022'!M29+'NSW Apr 2022'!L29))*'NSW Apr 2022'!Y29/100))*'NSW Apr 2022'!AQ29,IF(AND('NSW Apr 2022'!L29&gt;0,'NSW Apr 2022'!M29=""&gt;0),IF(($C$5*E35/'NSW Apr 2022'!AQ29&lt;'NSW Apr 2022'!L29),(0),($C$5*E35/'NSW Apr 2022'!AQ29-'NSW Apr 2022'!L29)*'NSW Apr 2022'!X29/100)*'NSW Apr 2022'!AQ29,0)))))</f>
        <v>1043.1049090909091</v>
      </c>
      <c r="M35" s="155">
        <f>IF('NSW Apr 2022'!K29="",($C$5*F35/'NSW Apr 2022'!AR29*'NSW Apr 2022'!AC29/100)*'NSW Apr 2022'!AR29,IF($C$5*F35/'NSW Apr 2022'!AR29&gt;='NSW Apr 2022'!L29,('NSW Apr 2022'!L29*'NSW Apr 2022'!AC29/100)*'NSW Apr 2022'!AR29,($C$5*F35/'NSW Apr 2022'!AR29*'NSW Apr 2022'!AC29/100)*'NSW Apr 2022'!AR29))</f>
        <v>147.0632727272727</v>
      </c>
      <c r="N35" s="155">
        <f>IF(AND('NSW Apr 2022'!L29&gt;0,'NSW Apr 2022'!M29&gt;0),IF($C$5*F35/'NSW Apr 2022'!AR29&lt;'NSW Apr 2022'!L29,0,IF(($C$5*F35/'NSW Apr 2022'!AR29-'NSW Apr 2022'!L29)&lt;=('NSW Apr 2022'!M29+'NSW Apr 2022'!L29),((($C$5*F35/'NSW Apr 2022'!AR29-'NSW Apr 2022'!L29)*'NSW Apr 2022'!AD29/100))*'NSW Apr 2022'!AR29,((('NSW Apr 2022'!M29)*'NSW Apr 2022'!AD29/100)*'NSW Apr 2022'!AR29))),0)</f>
        <v>105.35890909090908</v>
      </c>
      <c r="O35" s="155">
        <f>IF(AND('NSW Apr 2022'!M29&gt;0,'NSW Apr 2022'!N29&gt;0),IF($C$5*F35/'NSW Apr 2022'!AR29&lt;('NSW Apr 2022'!L29+'NSW Apr 2022'!M29),0,IF(($C$5*F35/'NSW Apr 2022'!AR29-'NSW Apr 2022'!L29+'NSW Apr 2022'!M29)&lt;=('NSW Apr 2022'!L29+'NSW Apr 2022'!M29+'NSW Apr 2022'!N29),((($C$5*F35/'NSW Apr 2022'!AR29-('NSW Apr 2022'!L29+'NSW Apr 2022'!M29))*'NSW Apr 2022'!AE29/100))*'NSW Apr 2022'!AR29,('NSW Apr 2022'!N29*'NSW Apr 2022'!AE29/100)*'NSW Apr 2022'!AR29)),0)</f>
        <v>0</v>
      </c>
      <c r="P35" s="155">
        <f>IF(AND('NSW Apr 2022'!N29&gt;0,'NSW Apr 2022'!O29&gt;0),IF($C$5*F35/'NSW Apr 2022'!AR29&lt;('NSW Apr 2022'!L29+'NSW Apr 2022'!M29+'NSW Apr 2022'!N29),0,IF(($C$5*F35/'NSW Apr 2022'!AR29-'NSW Apr 2022'!L29+'NSW Apr 2022'!M29+'NSW Apr 2022'!N29)&lt;=('NSW Apr 2022'!L29+'NSW Apr 2022'!M29+'NSW Apr 2022'!N29+'NSW Apr 2022'!O29),(($C$5*F35/'NSW Apr 2022'!AR29-('NSW Apr 2022'!L29+'NSW Apr 2022'!M29+'NSW Apr 2022'!N29))*'NSW Apr 2022'!AF29/100)*'NSW Apr 2022'!AR29,('NSW Apr 2022'!O29*'NSW Apr 2022'!AF29/100)*'NSW Apr 2022'!AR29)),0)</f>
        <v>0</v>
      </c>
      <c r="Q35" s="155">
        <f>IF(AND('NSW Apr 2022'!P29&gt;0,'NSW Apr 2022'!P29&gt;0),IF($C$5*F35/'NSW Apr 2022'!AR29&lt;('NSW Apr 2022'!L29+'NSW Apr 2022'!M29+'NSW Apr 2022'!N29+'NSW Apr 2022'!O29),0,IF(($C$5*F35/'NSW Apr 2022'!AR29-'NSW Apr 2022'!L29+'NSW Apr 2022'!M29+'NSW Apr 2022'!N29+'NSW Apr 2022'!O29)&lt;=('NSW Apr 2022'!L29+'NSW Apr 2022'!M29+'NSW Apr 2022'!N29+'NSW Apr 2022'!O29+'NSW Apr 2022'!P29),(($C$5*F35/'NSW Apr 2022'!AR29-('NSW Apr 2022'!L29+'NSW Apr 2022'!M29+'NSW Apr 2022'!N29+'NSW Apr 2022'!O29))*'NSW Apr 2022'!AG29/100)*'NSW Apr 2022'!AR29,('NSW Apr 2022'!P29*'NSW Apr 2022'!AG29/100)*'NSW Apr 2022'!AR29)),0)</f>
        <v>0</v>
      </c>
      <c r="R35" s="155">
        <f>IF(AND('NSW Apr 2022'!P29&gt;0,'NSW Apr 2022'!O29&gt;0),IF(($C$5*F35/'NSW Apr 2022'!AR29&lt;SUM('NSW Apr 2022'!L29:P29)),(0),($C$5*F35/'NSW Apr 2022'!AR29-SUM('NSW Apr 2022'!L29:P29))*'NSW Apr 2022'!AB29/100)* 'NSW Apr 2022'!AR29,IF(AND('NSW Apr 2022'!O29&gt;0,'NSW Apr 2022'!P29=""),IF(($C$5*F35/'NSW Apr 2022'!AR29&lt; SUM('NSW Apr 2022'!L29:O29)),(0),($C$5*F35/'NSW Apr 2022'!AR29-SUM('NSW Apr 2022'!L29:O29))*'NSW Apr 2022'!AG29/100)* 'NSW Apr 2022'!AR29,IF(AND('NSW Apr 2022'!N29&gt;0,'NSW Apr 2022'!O29=""),IF(($C$5*F35/'NSW Apr 2022'!AR29&lt; SUM('NSW Apr 2022'!L29:N29)),(0),($C$5*F35/'NSW Apr 2022'!AR29-SUM('NSW Apr 2022'!L29:N29))*'NSW Apr 2022'!AF29/100)* 'NSW Apr 2022'!AR29,IF(AND('NSW Apr 2022'!M29&gt;0,'NSW Apr 2022'!N29=""),IF(($C$5*F35/'NSW Apr 2022'!AR29&lt;'NSW Apr 2022'!M29+'NSW Apr 2022'!L29),(0),(($C$5*F35/'NSW Apr 2022'!AR29-('NSW Apr 2022'!M29+'NSW Apr 2022'!L29))*'NSW Apr 2022'!AE29/100))*'NSW Apr 2022'!AR29,IF(AND('NSW Apr 2022'!L29&gt;0,'NSW Apr 2022'!M29=""&gt;0),IF(($C$5*F35/'NSW Apr 2022'!AR29&lt;'NSW Apr 2022'!L29),(0),($C$5*F35/'NSW Apr 2022'!AR29-'NSW Apr 2022'!L29)*'NSW Apr 2022'!AD29/100)*'NSW Apr 2022'!AR29,0)))))</f>
        <v>1043.1049090909091</v>
      </c>
      <c r="S35" s="273">
        <f t="shared" ref="S35" si="43">SUM(G35:R35)</f>
        <v>2591.0541818181819</v>
      </c>
      <c r="T35" s="268">
        <f t="shared" ref="T35" si="44">S35+D35</f>
        <v>2919.1891818181821</v>
      </c>
      <c r="U35" s="151">
        <f t="shared" ref="U35" si="45">T35*1.1</f>
        <v>3211.1081000000004</v>
      </c>
      <c r="V35" s="154">
        <f>'NSW Apr 2022'!AT29</f>
        <v>0</v>
      </c>
      <c r="W35" s="154">
        <f>'NSW Apr 2022'!AU29</f>
        <v>0</v>
      </c>
      <c r="X35" s="154">
        <f>'NSW Apr 2022'!AV29</f>
        <v>0</v>
      </c>
      <c r="Y35" s="154">
        <f>'NSW Apr 2022'!AW29</f>
        <v>0</v>
      </c>
      <c r="Z35" s="268" t="str">
        <f t="shared" ref="Z35" si="46">IF(SUM(V35:Y35)=0,"No discount",IF(V35&gt;0,"Guaranteed off bill",IF(W35&gt;0,"Guaranteed off usage",IF(X35&gt;0,"Pay-on-time off bill","Pay-on-time off usage"))))</f>
        <v>No discount</v>
      </c>
      <c r="AA35" s="268" t="str">
        <f t="shared" ref="AA35" si="47">IF(OR(B35="Origin Energy",B35="Red Energy",B35="Powershop"),"Inclusive","Exclusive")</f>
        <v>Inclusive</v>
      </c>
      <c r="AB35" s="268">
        <f t="shared" ref="AB35" si="48">IF(AND(Z35="Guaranteed off bill",AA35="Inclusive"),((T35*1.1)-((T35*1.1)*V35/100))/1.1,IF(AND(Z35="Guaranteed off usage",AA35="Inclusive"),((T35*1.1)-((S35*1.1)*W35/100))/1.1,IF(AND(Z35="Guaranteed off bill",AA35="Exclusive"),T35-(T35*V35/100),IF(AND(Z35="Guaranteed off usage",AA35="Exclusive"),T35-(S35*W35/100),IF(AA35="Inclusive",((T35*1.1))/1.1,T35)))))</f>
        <v>2919.1891818181821</v>
      </c>
      <c r="AC35" s="268">
        <f t="shared" ref="AC35" si="49">IF(AND(Z35="Pay-on-time off bill",AA35="Inclusive"),((AB35*1.1)-((AB35*1.1)*X35/100))/1.1,IF(AND(Z35="Pay-on-time off usage",AA35="Inclusive"),((AB35*1.1)-((S35*1.1)*Y35/100))/1.1,IF(AND(Z35="Pay-on-time off bill",AA35="Exclusive"),AB35-(AB35*X35/100),IF(AND(Z35="Pay-on-time off usage",AA35="Exclusive"),AB35-(S35*Y35/100),IF(AA35="Inclusive",((AB35*1.1))/1.1,AB35)))))</f>
        <v>2919.1891818181821</v>
      </c>
      <c r="AD35" s="151">
        <f t="shared" ref="AD35" si="50">AB35*1.1</f>
        <v>3211.1081000000004</v>
      </c>
      <c r="AE35" s="151">
        <f t="shared" ref="AE35" si="51">AC35*1.1</f>
        <v>3211.1081000000004</v>
      </c>
      <c r="AF35" s="211">
        <f>'NSW Apr 2022'!BJ29</f>
        <v>0</v>
      </c>
      <c r="AG35" s="386">
        <f>'NSW Apr 2022'!BH29</f>
        <v>0</v>
      </c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16" t="str">
        <f>'NSW Apr 2022'!D30</f>
        <v>AGN Tumut</v>
      </c>
      <c r="B36" s="130" t="str">
        <f>'NSW Apr 2022'!F30</f>
        <v>Origin Energy</v>
      </c>
      <c r="C36" s="83" t="str">
        <f>'NSW Apr 2022'!G30</f>
        <v>Business Go</v>
      </c>
      <c r="D36" s="136">
        <f>365*'NSW Apr 2022'!H30/100</f>
        <v>304.47636363636366</v>
      </c>
      <c r="E36" s="264">
        <f>IF('NSW Apr 2022'!AQ30=3,0.5,IF('NSW Apr 2022'!AQ30=2,0.33,0))</f>
        <v>0.5</v>
      </c>
      <c r="F36" s="264">
        <f t="shared" si="30"/>
        <v>0.5</v>
      </c>
      <c r="G36" s="136">
        <f>IF('NSW Apr 2022'!K30="",($C$5*E36/'NSW Apr 2022'!AQ30*'NSW Apr 2022'!W30/100)*'NSW Apr 2022'!AQ30,IF($C$5*E36/'NSW Apr 2022'!AQ30&gt;='NSW Apr 2022'!L30,('NSW Apr 2022'!L30*'NSW Apr 2022'!W30/100)*'NSW Apr 2022'!AQ30,($C$5*E36/'NSW Apr 2022'!AQ30*'NSW Apr 2022'!W30/100)*'NSW Apr 2022'!AQ30))</f>
        <v>1231.8181818181818</v>
      </c>
      <c r="H36" s="136">
        <f>IF(AND('NSW Apr 2022'!L30&gt;0,'NSW Apr 2022'!M30&gt;0),IF($C$5*E36/'NSW Apr 2022'!AQ30&lt;'NSW Apr 2022'!L30,0,IF(($C$5*E36/'NSW Apr 2022'!AQ30-'NSW Apr 2022'!L30)&lt;=('NSW Apr 2022'!M30+'NSW Apr 2022'!L30),((($C$5*E36/'NSW Apr 2022'!AQ30-'NSW Apr 2022'!L30)*'NSW Apr 2022'!X30/100))*'NSW Apr 2022'!AQ30,((('NSW Apr 2022'!M30)*'NSW Apr 2022'!X30/100)*'NSW Apr 2022'!AQ30))),0)</f>
        <v>0</v>
      </c>
      <c r="I36" s="136">
        <f>IF(AND('NSW Apr 2022'!M30&gt;0,'NSW Apr 2022'!N30&gt;0),IF($C$5*E36/'NSW Apr 2022'!AQ30&lt;('NSW Apr 2022'!L30+'NSW Apr 2022'!M30),0,IF(($C$5*E36/'NSW Apr 2022'!AQ30-'NSW Apr 2022'!L30+'NSW Apr 2022'!M30)&lt;=('NSW Apr 2022'!L30+'NSW Apr 2022'!M30+'NSW Apr 2022'!N30),((($C$5*E36/'NSW Apr 2022'!AQ30-('NSW Apr 2022'!L30+'NSW Apr 2022'!M30))*'NSW Apr 2022'!Y30/100))*'NSW Apr 2022'!AQ30,('NSW Apr 2022'!N30*'NSW Apr 2022'!Y30/100)* 'NSW Apr 2022'!AQ30)),0)</f>
        <v>0</v>
      </c>
      <c r="J36" s="136">
        <f>IF(AND('NSW Apr 2022'!N30&gt;0,'NSW Apr 2022'!O30&gt;0),IF($C$5*E36/'NSW Apr 2022'!AQ30&lt;('NSW Apr 2022'!L30+'NSW Apr 2022'!M30+'NSW Apr 2022'!N30),0,IF(($C$5*E36/'NSW Apr 2022'!AQ30-'NSW Apr 2022'!L30+'NSW Apr 2022'!M30+'NSW Apr 2022'!N30)&lt;=('NSW Apr 2022'!L30+'NSW Apr 2022'!M30+'NSW Apr 2022'!N30+'NSW Apr 2022'!O30),(($C$5*E36/'NSW Apr 2022'!AQ30-('NSW Apr 2022'!L30+'NSW Apr 2022'!M30+'NSW Apr 2022'!N30))*'NSW Apr 2022'!Z30/100)*'NSW Apr 2022'!AQ30,('NSW Apr 2022'!O30*'NSW Apr 2022'!Z30/100)*'NSW Apr 2022'!AQ30)),0)</f>
        <v>0</v>
      </c>
      <c r="K36" s="136">
        <f>IF(AND('NSW Apr 2022'!O30&gt;0,'NSW Apr 2022'!P30&gt;0),IF($C$5*E36/'NSW Apr 2022'!AQ30&lt;('NSW Apr 2022'!L30+'NSW Apr 2022'!M30+'NSW Apr 2022'!N30+'NSW Apr 2022'!O30),0,IF(($C$5*E36/'NSW Apr 2022'!AQ30-'NSW Apr 2022'!L30+'NSW Apr 2022'!M30+'NSW Apr 2022'!N30+'NSW Apr 2022'!O30)&lt;=('NSW Apr 2022'!L30+'NSW Apr 2022'!M30+'NSW Apr 2022'!N30+'NSW Apr 2022'!O30+'NSW Apr 2022'!P30),(($C$5*E36/'NSW Apr 2022'!AQ30-('NSW Apr 2022'!L30+'NSW Apr 2022'!M30+'NSW Apr 2022'!N30+'NSW Apr 2022'!O30))*'NSW Apr 2022'!AA30/100)*'NSW Apr 2022'!AQ30,('NSW Apr 2022'!P30*'NSW Apr 2022'!AA30/100)*'NSW Apr 2022'!AQ30)),0)</f>
        <v>0</v>
      </c>
      <c r="L36" s="136">
        <f>IF(AND('NSW Apr 2022'!P30&gt;0,'NSW Apr 2022'!O30&gt;0),IF(($C$5*E36/'NSW Apr 2022'!AQ30&lt;SUM('NSW Apr 2022'!L30:P30)),(0),($C$5*E36/'NSW Apr 2022'!AQ30-SUM('NSW Apr 2022'!L30:P30))*'NSW Apr 2022'!AB30/100)* 'NSW Apr 2022'!AQ30,IF(AND('NSW Apr 2022'!O30&gt;0,'NSW Apr 2022'!P30=""),IF(($C$5*E36/'NSW Apr 2022'!AQ30&lt; SUM('NSW Apr 2022'!L30:O30)),(0),($C$5*E36/'NSW Apr 2022'!AQ30-SUM('NSW Apr 2022'!L30:O30))*'NSW Apr 2022'!AA30/100)* 'NSW Apr 2022'!AQ30,IF(AND('NSW Apr 2022'!N30&gt;0,'NSW Apr 2022'!O30=""),IF(($C$5*E36/'NSW Apr 2022'!AQ30&lt; SUM('NSW Apr 2022'!L30:N30)),(0),($C$5*E36/'NSW Apr 2022'!AQ30-SUM('NSW Apr 2022'!L30:N30))*'NSW Apr 2022'!Z30/100)* 'NSW Apr 2022'!AQ30,IF(AND('NSW Apr 2022'!M30&gt;0,'NSW Apr 2022'!N30=""),IF(($C$5*E36/'NSW Apr 2022'!AQ30&lt;'NSW Apr 2022'!M30+'NSW Apr 2022'!L30),(0),(($C$5*E36/'NSW Apr 2022'!AQ30-('NSW Apr 2022'!M30+'NSW Apr 2022'!L30))*'NSW Apr 2022'!Y30/100))*'NSW Apr 2022'!AQ30,IF(AND('NSW Apr 2022'!L30&gt;0,'NSW Apr 2022'!M30=""&gt;0),IF(($C$5*E36/'NSW Apr 2022'!AQ30&lt;'NSW Apr 2022'!L30),(0),($C$5*E36/'NSW Apr 2022'!AQ30-'NSW Apr 2022'!L30)*'NSW Apr 2022'!X30/100)*'NSW Apr 2022'!AQ30,0)))))</f>
        <v>0</v>
      </c>
      <c r="M36" s="136">
        <f>IF('NSW Apr 2022'!K30="",($C$5*F36/'NSW Apr 2022'!AR30*'NSW Apr 2022'!AC30/100)*'NSW Apr 2022'!AR30,IF($C$5*F36/'NSW Apr 2022'!AR30&gt;='NSW Apr 2022'!L30,('NSW Apr 2022'!L30*'NSW Apr 2022'!AC30/100)*'NSW Apr 2022'!AR30,($C$5*F36/'NSW Apr 2022'!AR30*'NSW Apr 2022'!AC30/100)*'NSW Apr 2022'!AR30))</f>
        <v>1231.8181818181818</v>
      </c>
      <c r="N36" s="136">
        <f>IF(AND('NSW Apr 2022'!L30&gt;0,'NSW Apr 2022'!M30&gt;0),IF($C$5*F36/'NSW Apr 2022'!AR30&lt;'NSW Apr 2022'!L30,0,IF(($C$5*F36/'NSW Apr 2022'!AR30-'NSW Apr 2022'!L30)&lt;=('NSW Apr 2022'!M30+'NSW Apr 2022'!L30),((($C$5*F36/'NSW Apr 2022'!AR30-'NSW Apr 2022'!L30)*'NSW Apr 2022'!AD30/100))*'NSW Apr 2022'!AR30,((('NSW Apr 2022'!M30)*'NSW Apr 2022'!AD30/100)*'NSW Apr 2022'!AR30))),0)</f>
        <v>0</v>
      </c>
      <c r="O36" s="136">
        <f>IF(AND('NSW Apr 2022'!M30&gt;0,'NSW Apr 2022'!N30&gt;0),IF($C$5*F36/'NSW Apr 2022'!AR30&lt;('NSW Apr 2022'!L30+'NSW Apr 2022'!M30),0,IF(($C$5*F36/'NSW Apr 2022'!AR30-'NSW Apr 2022'!L30+'NSW Apr 2022'!M30)&lt;=('NSW Apr 2022'!L30+'NSW Apr 2022'!M30+'NSW Apr 2022'!N30),((($C$5*F36/'NSW Apr 2022'!AR30-('NSW Apr 2022'!L30+'NSW Apr 2022'!M30))*'NSW Apr 2022'!AE30/100))*'NSW Apr 2022'!AR30,('NSW Apr 2022'!N30*'NSW Apr 2022'!AE30/100)*'NSW Apr 2022'!AR30)),0)</f>
        <v>0</v>
      </c>
      <c r="P36" s="136">
        <f>IF(AND('NSW Apr 2022'!N30&gt;0,'NSW Apr 2022'!O30&gt;0),IF($C$5*F36/'NSW Apr 2022'!AR30&lt;('NSW Apr 2022'!L30+'NSW Apr 2022'!M30+'NSW Apr 2022'!N30),0,IF(($C$5*F36/'NSW Apr 2022'!AR30-'NSW Apr 2022'!L30+'NSW Apr 2022'!M30+'NSW Apr 2022'!N30)&lt;=('NSW Apr 2022'!L30+'NSW Apr 2022'!M30+'NSW Apr 2022'!N30+'NSW Apr 2022'!O30),(($C$5*F36/'NSW Apr 2022'!AR30-('NSW Apr 2022'!L30+'NSW Apr 2022'!M30+'NSW Apr 2022'!N30))*'NSW Apr 2022'!AF30/100)*'NSW Apr 2022'!AR30,('NSW Apr 2022'!O30*'NSW Apr 2022'!AF30/100)*'NSW Apr 2022'!AR30)),0)</f>
        <v>0</v>
      </c>
      <c r="Q36" s="136">
        <f>IF(AND('NSW Apr 2022'!P30&gt;0,'NSW Apr 2022'!P30&gt;0),IF($C$5*F36/'NSW Apr 2022'!AR30&lt;('NSW Apr 2022'!L30+'NSW Apr 2022'!M30+'NSW Apr 2022'!N30+'NSW Apr 2022'!O30),0,IF(($C$5*F36/'NSW Apr 2022'!AR30-'NSW Apr 2022'!L30+'NSW Apr 2022'!M30+'NSW Apr 2022'!N30+'NSW Apr 2022'!O30)&lt;=('NSW Apr 2022'!L30+'NSW Apr 2022'!M30+'NSW Apr 2022'!N30+'NSW Apr 2022'!O30+'NSW Apr 2022'!P30),(($C$5*F36/'NSW Apr 2022'!AR30-('NSW Apr 2022'!L30+'NSW Apr 2022'!M30+'NSW Apr 2022'!N30+'NSW Apr 2022'!O30))*'NSW Apr 2022'!AG30/100)*'NSW Apr 2022'!AR30,('NSW Apr 2022'!P30*'NSW Apr 2022'!AG30/100)*'NSW Apr 2022'!AR30)),0)</f>
        <v>0</v>
      </c>
      <c r="R36" s="136">
        <f>IF(AND('NSW Apr 2022'!P30&gt;0,'NSW Apr 2022'!O30&gt;0),IF(($C$5*F36/'NSW Apr 2022'!AR30&lt;SUM('NSW Apr 2022'!L30:P30)),(0),($C$5*F36/'NSW Apr 2022'!AR30-SUM('NSW Apr 2022'!L30:P30))*'NSW Apr 2022'!AB30/100)* 'NSW Apr 2022'!AR30,IF(AND('NSW Apr 2022'!O30&gt;0,'NSW Apr 2022'!P30=""),IF(($C$5*F36/'NSW Apr 2022'!AR30&lt; SUM('NSW Apr 2022'!L30:O30)),(0),($C$5*F36/'NSW Apr 2022'!AR30-SUM('NSW Apr 2022'!L30:O30))*'NSW Apr 2022'!AG30/100)* 'NSW Apr 2022'!AR30,IF(AND('NSW Apr 2022'!N30&gt;0,'NSW Apr 2022'!O30=""),IF(($C$5*F36/'NSW Apr 2022'!AR30&lt; SUM('NSW Apr 2022'!L30:N30)),(0),($C$5*F36/'NSW Apr 2022'!AR30-SUM('NSW Apr 2022'!L30:N30))*'NSW Apr 2022'!AF30/100)* 'NSW Apr 2022'!AR30,IF(AND('NSW Apr 2022'!M30&gt;0,'NSW Apr 2022'!N30=""),IF(($C$5*F36/'NSW Apr 2022'!AR30&lt;'NSW Apr 2022'!M30+'NSW Apr 2022'!L30),(0),(($C$5*F36/'NSW Apr 2022'!AR30-('NSW Apr 2022'!M30+'NSW Apr 2022'!L30))*'NSW Apr 2022'!AE30/100))*'NSW Apr 2022'!AR30,IF(AND('NSW Apr 2022'!L30&gt;0,'NSW Apr 2022'!M30=""&gt;0),IF(($C$5*F36/'NSW Apr 2022'!AR30&lt;'NSW Apr 2022'!L30),(0),($C$5*F36/'NSW Apr 2022'!AR30-'NSW Apr 2022'!L30)*'NSW Apr 2022'!AD30/100)*'NSW Apr 2022'!AR30,0)))))</f>
        <v>0</v>
      </c>
      <c r="S36" s="234">
        <f t="shared" si="4"/>
        <v>2463.6363636363635</v>
      </c>
      <c r="T36" s="243">
        <f t="shared" si="5"/>
        <v>2768.1127272727272</v>
      </c>
      <c r="U36" s="132">
        <f t="shared" si="6"/>
        <v>3044.924</v>
      </c>
      <c r="V36" s="83">
        <f>'NSW Apr 2022'!AT30</f>
        <v>0</v>
      </c>
      <c r="W36" s="83">
        <f>'NSW Apr 2022'!AU30</f>
        <v>0</v>
      </c>
      <c r="X36" s="83">
        <f>'NSW Apr 2022'!AV30</f>
        <v>0</v>
      </c>
      <c r="Y36" s="83">
        <f>'NSW Apr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2768.1127272727272</v>
      </c>
      <c r="AC36" s="243">
        <f t="shared" si="1"/>
        <v>2768.1127272727272</v>
      </c>
      <c r="AD36" s="132">
        <f t="shared" si="31"/>
        <v>3044.924</v>
      </c>
      <c r="AE36" s="132">
        <f t="shared" si="31"/>
        <v>3044.924</v>
      </c>
      <c r="AF36" s="208">
        <f>'NSW Apr 2022'!BJ30</f>
        <v>12</v>
      </c>
      <c r="AG36" s="124">
        <f>'NSW Apr 2022'!BH30</f>
        <v>12</v>
      </c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18"/>
      <c r="B37" s="150" t="str">
        <f>'NSW Apr 2022'!F31</f>
        <v>Red Energy</v>
      </c>
      <c r="C37" s="154" t="str">
        <f>'NSW Apr 2022'!G31</f>
        <v xml:space="preserve">Business Saver </v>
      </c>
      <c r="D37" s="155">
        <f>365*'NSW Apr 2022'!H31/100</f>
        <v>270.10000000000002</v>
      </c>
      <c r="E37" s="265">
        <f>IF('NSW Apr 2022'!AQ31=3,0.5,IF('NSW Apr 2022'!AQ31=2,0.33,0))</f>
        <v>0.5</v>
      </c>
      <c r="F37" s="265">
        <f t="shared" si="30"/>
        <v>0.5</v>
      </c>
      <c r="G37" s="155">
        <f>IF('NSW Apr 2022'!K31="",($C$5*E37/'NSW Apr 2022'!AQ31*'NSW Apr 2022'!W31/100)*'NSW Apr 2022'!AQ31,IF($C$5*E37/'NSW Apr 2022'!AQ31&gt;='NSW Apr 2022'!L31,('NSW Apr 2022'!L31*'NSW Apr 2022'!W31/100)*'NSW Apr 2022'!AQ31,($C$5*E37/'NSW Apr 2022'!AQ31*'NSW Apr 2022'!W31/100)*'NSW Apr 2022'!AQ31))</f>
        <v>1350.0000000000002</v>
      </c>
      <c r="H37" s="155">
        <f>IF(AND('NSW Apr 2022'!L31&gt;0,'NSW Apr 2022'!M31&gt;0),IF($C$5*E37/'NSW Apr 2022'!AQ31&lt;'NSW Apr 2022'!L31,0,IF(($C$5*E37/'NSW Apr 2022'!AQ31-'NSW Apr 2022'!L31)&lt;=('NSW Apr 2022'!M31+'NSW Apr 2022'!L31),((($C$5*E37/'NSW Apr 2022'!AQ31-'NSW Apr 2022'!L31)*'NSW Apr 2022'!X31/100))*'NSW Apr 2022'!AQ31,((('NSW Apr 2022'!M31)*'NSW Apr 2022'!X31/100)*'NSW Apr 2022'!AQ31))),0)</f>
        <v>0</v>
      </c>
      <c r="I37" s="155">
        <f>IF(AND('NSW Apr 2022'!M31&gt;0,'NSW Apr 2022'!N31&gt;0),IF($C$5*E37/'NSW Apr 2022'!AQ31&lt;('NSW Apr 2022'!L31+'NSW Apr 2022'!M31),0,IF(($C$5*E37/'NSW Apr 2022'!AQ31-'NSW Apr 2022'!L31+'NSW Apr 2022'!M31)&lt;=('NSW Apr 2022'!L31+'NSW Apr 2022'!M31+'NSW Apr 2022'!N31),((($C$5*E37/'NSW Apr 2022'!AQ31-('NSW Apr 2022'!L31+'NSW Apr 2022'!M31))*'NSW Apr 2022'!Y31/100))*'NSW Apr 2022'!AQ31,('NSW Apr 2022'!N31*'NSW Apr 2022'!Y31/100)* 'NSW Apr 2022'!AQ31)),0)</f>
        <v>0</v>
      </c>
      <c r="J37" s="155">
        <f>IF(AND('NSW Apr 2022'!N31&gt;0,'NSW Apr 2022'!O31&gt;0),IF($C$5*E37/'NSW Apr 2022'!AQ31&lt;('NSW Apr 2022'!L31+'NSW Apr 2022'!M31+'NSW Apr 2022'!N31),0,IF(($C$5*E37/'NSW Apr 2022'!AQ31-'NSW Apr 2022'!L31+'NSW Apr 2022'!M31+'NSW Apr 2022'!N31)&lt;=('NSW Apr 2022'!L31+'NSW Apr 2022'!M31+'NSW Apr 2022'!N31+'NSW Apr 2022'!O31),(($C$5*E37/'NSW Apr 2022'!AQ31-('NSW Apr 2022'!L31+'NSW Apr 2022'!M31+'NSW Apr 2022'!N31))*'NSW Apr 2022'!Z31/100)*'NSW Apr 2022'!AQ31,('NSW Apr 2022'!O31*'NSW Apr 2022'!Z31/100)*'NSW Apr 2022'!AQ31)),0)</f>
        <v>0</v>
      </c>
      <c r="K37" s="155">
        <f>IF(AND('NSW Apr 2022'!O31&gt;0,'NSW Apr 2022'!P31&gt;0),IF($C$5*E37/'NSW Apr 2022'!AQ31&lt;('NSW Apr 2022'!L31+'NSW Apr 2022'!M31+'NSW Apr 2022'!N31+'NSW Apr 2022'!O31),0,IF(($C$5*E37/'NSW Apr 2022'!AQ31-'NSW Apr 2022'!L31+'NSW Apr 2022'!M31+'NSW Apr 2022'!N31+'NSW Apr 2022'!O31)&lt;=('NSW Apr 2022'!L31+'NSW Apr 2022'!M31+'NSW Apr 2022'!N31+'NSW Apr 2022'!O31+'NSW Apr 2022'!P31),(($C$5*E37/'NSW Apr 2022'!AQ31-('NSW Apr 2022'!L31+'NSW Apr 2022'!M31+'NSW Apr 2022'!N31+'NSW Apr 2022'!O31))*'NSW Apr 2022'!AA31/100)*'NSW Apr 2022'!AQ31,('NSW Apr 2022'!P31*'NSW Apr 2022'!AA31/100)*'NSW Apr 2022'!AQ31)),0)</f>
        <v>0</v>
      </c>
      <c r="L37" s="155">
        <f>IF(AND('NSW Apr 2022'!P31&gt;0,'NSW Apr 2022'!O31&gt;0),IF(($C$5*E37/'NSW Apr 2022'!AQ31&lt;SUM('NSW Apr 2022'!L31:P31)),(0),($C$5*E37/'NSW Apr 2022'!AQ31-SUM('NSW Apr 2022'!L31:P31))*'NSW Apr 2022'!AB31/100)* 'NSW Apr 2022'!AQ31,IF(AND('NSW Apr 2022'!O31&gt;0,'NSW Apr 2022'!P31=""),IF(($C$5*E37/'NSW Apr 2022'!AQ31&lt; SUM('NSW Apr 2022'!L31:O31)),(0),($C$5*E37/'NSW Apr 2022'!AQ31-SUM('NSW Apr 2022'!L31:O31))*'NSW Apr 2022'!AA31/100)* 'NSW Apr 2022'!AQ31,IF(AND('NSW Apr 2022'!N31&gt;0,'NSW Apr 2022'!O31=""),IF(($C$5*E37/'NSW Apr 2022'!AQ31&lt; SUM('NSW Apr 2022'!L31:N31)),(0),($C$5*E37/'NSW Apr 2022'!AQ31-SUM('NSW Apr 2022'!L31:N31))*'NSW Apr 2022'!Z31/100)* 'NSW Apr 2022'!AQ31,IF(AND('NSW Apr 2022'!M31&gt;0,'NSW Apr 2022'!N31=""),IF(($C$5*E37/'NSW Apr 2022'!AQ31&lt;'NSW Apr 2022'!M31+'NSW Apr 2022'!L31),(0),(($C$5*E37/'NSW Apr 2022'!AQ31-('NSW Apr 2022'!M31+'NSW Apr 2022'!L31))*'NSW Apr 2022'!Y31/100))*'NSW Apr 2022'!AQ31,IF(AND('NSW Apr 2022'!L31&gt;0,'NSW Apr 2022'!M31=""&gt;0),IF(($C$5*E37/'NSW Apr 2022'!AQ31&lt;'NSW Apr 2022'!L31),(0),($C$5*E37/'NSW Apr 2022'!AQ31-'NSW Apr 2022'!L31)*'NSW Apr 2022'!X31/100)*'NSW Apr 2022'!AQ31,0)))))</f>
        <v>0</v>
      </c>
      <c r="M37" s="155">
        <f>IF('NSW Apr 2022'!K31="",($C$5*F37/'NSW Apr 2022'!AR31*'NSW Apr 2022'!AC31/100)*'NSW Apr 2022'!AR31,IF($C$5*F37/'NSW Apr 2022'!AR31&gt;='NSW Apr 2022'!L31,('NSW Apr 2022'!L31*'NSW Apr 2022'!AC31/100)*'NSW Apr 2022'!AR31,($C$5*F37/'NSW Apr 2022'!AR31*'NSW Apr 2022'!AC31/100)*'NSW Apr 2022'!AR31))</f>
        <v>1350.0000000000002</v>
      </c>
      <c r="N37" s="155">
        <f>IF(AND('NSW Apr 2022'!L31&gt;0,'NSW Apr 2022'!M31&gt;0),IF($C$5*F37/'NSW Apr 2022'!AR31&lt;'NSW Apr 2022'!L31,0,IF(($C$5*F37/'NSW Apr 2022'!AR31-'NSW Apr 2022'!L31)&lt;=('NSW Apr 2022'!M31+'NSW Apr 2022'!L31),((($C$5*F37/'NSW Apr 2022'!AR31-'NSW Apr 2022'!L31)*'NSW Apr 2022'!AD31/100))*'NSW Apr 2022'!AR31,((('NSW Apr 2022'!M31)*'NSW Apr 2022'!AD31/100)*'NSW Apr 2022'!AR31))),0)</f>
        <v>0</v>
      </c>
      <c r="O37" s="155">
        <f>IF(AND('NSW Apr 2022'!M31&gt;0,'NSW Apr 2022'!N31&gt;0),IF($C$5*F37/'NSW Apr 2022'!AR31&lt;('NSW Apr 2022'!L31+'NSW Apr 2022'!M31),0,IF(($C$5*F37/'NSW Apr 2022'!AR31-'NSW Apr 2022'!L31+'NSW Apr 2022'!M31)&lt;=('NSW Apr 2022'!L31+'NSW Apr 2022'!M31+'NSW Apr 2022'!N31),((($C$5*F37/'NSW Apr 2022'!AR31-('NSW Apr 2022'!L31+'NSW Apr 2022'!M31))*'NSW Apr 2022'!AE31/100))*'NSW Apr 2022'!AR31,('NSW Apr 2022'!N31*'NSW Apr 2022'!AE31/100)*'NSW Apr 2022'!AR31)),0)</f>
        <v>0</v>
      </c>
      <c r="P37" s="155">
        <f>IF(AND('NSW Apr 2022'!N31&gt;0,'NSW Apr 2022'!O31&gt;0),IF($C$5*F37/'NSW Apr 2022'!AR31&lt;('NSW Apr 2022'!L31+'NSW Apr 2022'!M31+'NSW Apr 2022'!N31),0,IF(($C$5*F37/'NSW Apr 2022'!AR31-'NSW Apr 2022'!L31+'NSW Apr 2022'!M31+'NSW Apr 2022'!N31)&lt;=('NSW Apr 2022'!L31+'NSW Apr 2022'!M31+'NSW Apr 2022'!N31+'NSW Apr 2022'!O31),(($C$5*F37/'NSW Apr 2022'!AR31-('NSW Apr 2022'!L31+'NSW Apr 2022'!M31+'NSW Apr 2022'!N31))*'NSW Apr 2022'!AF31/100)*'NSW Apr 2022'!AR31,('NSW Apr 2022'!O31*'NSW Apr 2022'!AF31/100)*'NSW Apr 2022'!AR31)),0)</f>
        <v>0</v>
      </c>
      <c r="Q37" s="155">
        <f>IF(AND('NSW Apr 2022'!P31&gt;0,'NSW Apr 2022'!P31&gt;0),IF($C$5*F37/'NSW Apr 2022'!AR31&lt;('NSW Apr 2022'!L31+'NSW Apr 2022'!M31+'NSW Apr 2022'!N31+'NSW Apr 2022'!O31),0,IF(($C$5*F37/'NSW Apr 2022'!AR31-'NSW Apr 2022'!L31+'NSW Apr 2022'!M31+'NSW Apr 2022'!N31+'NSW Apr 2022'!O31)&lt;=('NSW Apr 2022'!L31+'NSW Apr 2022'!M31+'NSW Apr 2022'!N31+'NSW Apr 2022'!O31+'NSW Apr 2022'!P31),(($C$5*F37/'NSW Apr 2022'!AR31-('NSW Apr 2022'!L31+'NSW Apr 2022'!M31+'NSW Apr 2022'!N31+'NSW Apr 2022'!O31))*'NSW Apr 2022'!AG31/100)*'NSW Apr 2022'!AR31,('NSW Apr 2022'!P31*'NSW Apr 2022'!AG31/100)*'NSW Apr 2022'!AR31)),0)</f>
        <v>0</v>
      </c>
      <c r="R37" s="155">
        <f>IF(AND('NSW Apr 2022'!P31&gt;0,'NSW Apr 2022'!O31&gt;0),IF(($C$5*F37/'NSW Apr 2022'!AR31&lt;SUM('NSW Apr 2022'!L31:P31)),(0),($C$5*F37/'NSW Apr 2022'!AR31-SUM('NSW Apr 2022'!L31:P31))*'NSW Apr 2022'!AB31/100)* 'NSW Apr 2022'!AR31,IF(AND('NSW Apr 2022'!O31&gt;0,'NSW Apr 2022'!P31=""),IF(($C$5*F37/'NSW Apr 2022'!AR31&lt; SUM('NSW Apr 2022'!L31:O31)),(0),($C$5*F37/'NSW Apr 2022'!AR31-SUM('NSW Apr 2022'!L31:O31))*'NSW Apr 2022'!AG31/100)* 'NSW Apr 2022'!AR31,IF(AND('NSW Apr 2022'!N31&gt;0,'NSW Apr 2022'!O31=""),IF(($C$5*F37/'NSW Apr 2022'!AR31&lt; SUM('NSW Apr 2022'!L31:N31)),(0),($C$5*F37/'NSW Apr 2022'!AR31-SUM('NSW Apr 2022'!L31:N31))*'NSW Apr 2022'!AF31/100)* 'NSW Apr 2022'!AR31,IF(AND('NSW Apr 2022'!M31&gt;0,'NSW Apr 2022'!N31=""),IF(($C$5*F37/'NSW Apr 2022'!AR31&lt;'NSW Apr 2022'!M31+'NSW Apr 2022'!L31),(0),(($C$5*F37/'NSW Apr 2022'!AR31-('NSW Apr 2022'!M31+'NSW Apr 2022'!L31))*'NSW Apr 2022'!AE31/100))*'NSW Apr 2022'!AR31,IF(AND('NSW Apr 2022'!L31&gt;0,'NSW Apr 2022'!M31=""&gt;0),IF(($C$5*F37/'NSW Apr 2022'!AR31&lt;'NSW Apr 2022'!L31),(0),($C$5*F37/'NSW Apr 2022'!AR31-'NSW Apr 2022'!L31)*'NSW Apr 2022'!AD31/100)*'NSW Apr 2022'!AR31,0)))))</f>
        <v>0</v>
      </c>
      <c r="S37" s="273">
        <f t="shared" si="4"/>
        <v>2700.0000000000005</v>
      </c>
      <c r="T37" s="268">
        <f t="shared" si="5"/>
        <v>2970.1000000000004</v>
      </c>
      <c r="U37" s="151">
        <f t="shared" si="6"/>
        <v>3267.1100000000006</v>
      </c>
      <c r="V37" s="154">
        <f>'NSW Apr 2022'!AT31</f>
        <v>0</v>
      </c>
      <c r="W37" s="154">
        <f>'NSW Apr 2022'!AU31</f>
        <v>0</v>
      </c>
      <c r="X37" s="154">
        <f>'NSW Apr 2022'!AV31</f>
        <v>0</v>
      </c>
      <c r="Y37" s="154">
        <f>'NSW Apr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2970.1000000000004</v>
      </c>
      <c r="AC37" s="268">
        <f t="shared" si="1"/>
        <v>2970.1000000000004</v>
      </c>
      <c r="AD37" s="151">
        <f t="shared" si="31"/>
        <v>3267.1100000000006</v>
      </c>
      <c r="AE37" s="151">
        <f t="shared" si="31"/>
        <v>3267.1100000000006</v>
      </c>
      <c r="AF37" s="211">
        <f>'NSW Apr 2022'!BJ31</f>
        <v>0</v>
      </c>
      <c r="AG37" s="386">
        <f>'NSW Apr 2022'!BH31</f>
        <v>0</v>
      </c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23" t="str">
        <f>'NSW Apr 2022'!D32</f>
        <v>AGN Wagga Wagga</v>
      </c>
      <c r="B38" s="130" t="str">
        <f>'NSW Apr 2022'!F32</f>
        <v>Origin Energy</v>
      </c>
      <c r="C38" s="83" t="str">
        <f>'NSW Apr 2022'!G32</f>
        <v>Business Go</v>
      </c>
      <c r="D38" s="136">
        <f>365*'NSW Apr 2022'!H32/100</f>
        <v>383.71454545454543</v>
      </c>
      <c r="E38" s="264">
        <f>IF('NSW Apr 2022'!AQ32=3,0.5,IF('NSW Apr 2022'!AQ32=2,0.33,0))</f>
        <v>0.5</v>
      </c>
      <c r="F38" s="264">
        <f t="shared" si="30"/>
        <v>0.5</v>
      </c>
      <c r="G38" s="136">
        <f>IF('NSW Apr 2022'!K32="",($C$5*E38/'NSW Apr 2022'!AQ32*'NSW Apr 2022'!W32/100)*'NSW Apr 2022'!AQ32,IF($C$5*E38/'NSW Apr 2022'!AQ32&gt;='NSW Apr 2022'!L32,('NSW Apr 2022'!L32*'NSW Apr 2022'!W32/100)*'NSW Apr 2022'!AQ32,($C$5*E38/'NSW Apr 2022'!AQ32*'NSW Apr 2022'!W32/100)*'NSW Apr 2022'!AQ32))</f>
        <v>945.4545454545455</v>
      </c>
      <c r="H38" s="136">
        <f>IF(AND('NSW Apr 2022'!L32&gt;0,'NSW Apr 2022'!M32&gt;0),IF($C$5*E38/'NSW Apr 2022'!AQ32&lt;'NSW Apr 2022'!L32,0,IF(($C$5*E38/'NSW Apr 2022'!AQ32-'NSW Apr 2022'!L32)&lt;=('NSW Apr 2022'!M32+'NSW Apr 2022'!L32),((($C$5*E38/'NSW Apr 2022'!AQ32-'NSW Apr 2022'!L32)*'NSW Apr 2022'!X32/100))*'NSW Apr 2022'!AQ32,((('NSW Apr 2022'!M32)*'NSW Apr 2022'!X32/100)*'NSW Apr 2022'!AQ32))),0)</f>
        <v>0</v>
      </c>
      <c r="I38" s="136">
        <f>IF(AND('NSW Apr 2022'!M32&gt;0,'NSW Apr 2022'!N32&gt;0),IF($C$5*E38/'NSW Apr 2022'!AQ32&lt;('NSW Apr 2022'!L32+'NSW Apr 2022'!M32),0,IF(($C$5*E38/'NSW Apr 2022'!AQ32-'NSW Apr 2022'!L32+'NSW Apr 2022'!M32)&lt;=('NSW Apr 2022'!L32+'NSW Apr 2022'!M32+'NSW Apr 2022'!N32),((($C$5*E38/'NSW Apr 2022'!AQ32-('NSW Apr 2022'!L32+'NSW Apr 2022'!M32))*'NSW Apr 2022'!Y32/100))*'NSW Apr 2022'!AQ32,('NSW Apr 2022'!N32*'NSW Apr 2022'!Y32/100)* 'NSW Apr 2022'!AQ32)),0)</f>
        <v>0</v>
      </c>
      <c r="J38" s="136">
        <f>IF(AND('NSW Apr 2022'!N32&gt;0,'NSW Apr 2022'!O32&gt;0),IF($C$5*E38/'NSW Apr 2022'!AQ32&lt;('NSW Apr 2022'!L32+'NSW Apr 2022'!M32+'NSW Apr 2022'!N32),0,IF(($C$5*E38/'NSW Apr 2022'!AQ32-'NSW Apr 2022'!L32+'NSW Apr 2022'!M32+'NSW Apr 2022'!N32)&lt;=('NSW Apr 2022'!L32+'NSW Apr 2022'!M32+'NSW Apr 2022'!N32+'NSW Apr 2022'!O32),(($C$5*E38/'NSW Apr 2022'!AQ32-('NSW Apr 2022'!L32+'NSW Apr 2022'!M32+'NSW Apr 2022'!N32))*'NSW Apr 2022'!Z32/100)*'NSW Apr 2022'!AQ32,('NSW Apr 2022'!O32*'NSW Apr 2022'!Z32/100)*'NSW Apr 2022'!AQ32)),0)</f>
        <v>0</v>
      </c>
      <c r="K38" s="136">
        <f>IF(AND('NSW Apr 2022'!O32&gt;0,'NSW Apr 2022'!P32&gt;0),IF($C$5*E38/'NSW Apr 2022'!AQ32&lt;('NSW Apr 2022'!L32+'NSW Apr 2022'!M32+'NSW Apr 2022'!N32+'NSW Apr 2022'!O32),0,IF(($C$5*E38/'NSW Apr 2022'!AQ32-'NSW Apr 2022'!L32+'NSW Apr 2022'!M32+'NSW Apr 2022'!N32+'NSW Apr 2022'!O32)&lt;=('NSW Apr 2022'!L32+'NSW Apr 2022'!M32+'NSW Apr 2022'!N32+'NSW Apr 2022'!O32+'NSW Apr 2022'!P32),(($C$5*E38/'NSW Apr 2022'!AQ32-('NSW Apr 2022'!L32+'NSW Apr 2022'!M32+'NSW Apr 2022'!N32+'NSW Apr 2022'!O32))*'NSW Apr 2022'!AA32/100)*'NSW Apr 2022'!AQ32,('NSW Apr 2022'!P32*'NSW Apr 2022'!AA32/100)*'NSW Apr 2022'!AQ32)),0)</f>
        <v>0</v>
      </c>
      <c r="L38" s="136">
        <f>IF(AND('NSW Apr 2022'!P32&gt;0,'NSW Apr 2022'!O32&gt;0),IF(($C$5*E38/'NSW Apr 2022'!AQ32&lt;SUM('NSW Apr 2022'!L32:P32)),(0),($C$5*E38/'NSW Apr 2022'!AQ32-SUM('NSW Apr 2022'!L32:P32))*'NSW Apr 2022'!AB32/100)* 'NSW Apr 2022'!AQ32,IF(AND('NSW Apr 2022'!O32&gt;0,'NSW Apr 2022'!P32=""),IF(($C$5*E38/'NSW Apr 2022'!AQ32&lt; SUM('NSW Apr 2022'!L32:O32)),(0),($C$5*E38/'NSW Apr 2022'!AQ32-SUM('NSW Apr 2022'!L32:O32))*'NSW Apr 2022'!AA32/100)* 'NSW Apr 2022'!AQ32,IF(AND('NSW Apr 2022'!N32&gt;0,'NSW Apr 2022'!O32=""),IF(($C$5*E38/'NSW Apr 2022'!AQ32&lt; SUM('NSW Apr 2022'!L32:N32)),(0),($C$5*E38/'NSW Apr 2022'!AQ32-SUM('NSW Apr 2022'!L32:N32))*'NSW Apr 2022'!Z32/100)* 'NSW Apr 2022'!AQ32,IF(AND('NSW Apr 2022'!M32&gt;0,'NSW Apr 2022'!N32=""),IF(($C$5*E38/'NSW Apr 2022'!AQ32&lt;'NSW Apr 2022'!M32+'NSW Apr 2022'!L32),(0),(($C$5*E38/'NSW Apr 2022'!AQ32-('NSW Apr 2022'!M32+'NSW Apr 2022'!L32))*'NSW Apr 2022'!Y32/100))*'NSW Apr 2022'!AQ32,IF(AND('NSW Apr 2022'!L32&gt;0,'NSW Apr 2022'!M32=""&gt;0),IF(($C$5*E38/'NSW Apr 2022'!AQ32&lt;'NSW Apr 2022'!L32),(0),($C$5*E38/'NSW Apr 2022'!AQ32-'NSW Apr 2022'!L32)*'NSW Apr 2022'!X32/100)*'NSW Apr 2022'!AQ32,0)))))</f>
        <v>0</v>
      </c>
      <c r="M38" s="136">
        <f>IF('NSW Apr 2022'!K32="",($C$5*F38/'NSW Apr 2022'!AR32*'NSW Apr 2022'!AC32/100)*'NSW Apr 2022'!AR32,IF($C$5*F38/'NSW Apr 2022'!AR32&gt;='NSW Apr 2022'!L32,('NSW Apr 2022'!L32*'NSW Apr 2022'!AC32/100)*'NSW Apr 2022'!AR32,($C$5*F38/'NSW Apr 2022'!AR32*'NSW Apr 2022'!AC32/100)*'NSW Apr 2022'!AR32))</f>
        <v>945.4545454545455</v>
      </c>
      <c r="N38" s="136">
        <f>IF(AND('NSW Apr 2022'!L32&gt;0,'NSW Apr 2022'!M32&gt;0),IF($C$5*F38/'NSW Apr 2022'!AR32&lt;'NSW Apr 2022'!L32,0,IF(($C$5*F38/'NSW Apr 2022'!AR32-'NSW Apr 2022'!L32)&lt;=('NSW Apr 2022'!M32+'NSW Apr 2022'!L32),((($C$5*F38/'NSW Apr 2022'!AR32-'NSW Apr 2022'!L32)*'NSW Apr 2022'!AD32/100))*'NSW Apr 2022'!AR32,((('NSW Apr 2022'!M32)*'NSW Apr 2022'!AD32/100)*'NSW Apr 2022'!AR32))),0)</f>
        <v>0</v>
      </c>
      <c r="O38" s="136">
        <f>IF(AND('NSW Apr 2022'!M32&gt;0,'NSW Apr 2022'!N32&gt;0),IF($C$5*F38/'NSW Apr 2022'!AR32&lt;('NSW Apr 2022'!L32+'NSW Apr 2022'!M32),0,IF(($C$5*F38/'NSW Apr 2022'!AR32-'NSW Apr 2022'!L32+'NSW Apr 2022'!M32)&lt;=('NSW Apr 2022'!L32+'NSW Apr 2022'!M32+'NSW Apr 2022'!N32),((($C$5*F38/'NSW Apr 2022'!AR32-('NSW Apr 2022'!L32+'NSW Apr 2022'!M32))*'NSW Apr 2022'!AE32/100))*'NSW Apr 2022'!AR32,('NSW Apr 2022'!N32*'NSW Apr 2022'!AE32/100)*'NSW Apr 2022'!AR32)),0)</f>
        <v>0</v>
      </c>
      <c r="P38" s="136">
        <f>IF(AND('NSW Apr 2022'!N32&gt;0,'NSW Apr 2022'!O32&gt;0),IF($C$5*F38/'NSW Apr 2022'!AR32&lt;('NSW Apr 2022'!L32+'NSW Apr 2022'!M32+'NSW Apr 2022'!N32),0,IF(($C$5*F38/'NSW Apr 2022'!AR32-'NSW Apr 2022'!L32+'NSW Apr 2022'!M32+'NSW Apr 2022'!N32)&lt;=('NSW Apr 2022'!L32+'NSW Apr 2022'!M32+'NSW Apr 2022'!N32+'NSW Apr 2022'!O32),(($C$5*F38/'NSW Apr 2022'!AR32-('NSW Apr 2022'!L32+'NSW Apr 2022'!M32+'NSW Apr 2022'!N32))*'NSW Apr 2022'!AF32/100)*'NSW Apr 2022'!AR32,('NSW Apr 2022'!O32*'NSW Apr 2022'!AF32/100)*'NSW Apr 2022'!AR32)),0)</f>
        <v>0</v>
      </c>
      <c r="Q38" s="136">
        <f>IF(AND('NSW Apr 2022'!P32&gt;0,'NSW Apr 2022'!P32&gt;0),IF($C$5*F38/'NSW Apr 2022'!AR32&lt;('NSW Apr 2022'!L32+'NSW Apr 2022'!M32+'NSW Apr 2022'!N32+'NSW Apr 2022'!O32),0,IF(($C$5*F38/'NSW Apr 2022'!AR32-'NSW Apr 2022'!L32+'NSW Apr 2022'!M32+'NSW Apr 2022'!N32+'NSW Apr 2022'!O32)&lt;=('NSW Apr 2022'!L32+'NSW Apr 2022'!M32+'NSW Apr 2022'!N32+'NSW Apr 2022'!O32+'NSW Apr 2022'!P32),(($C$5*F38/'NSW Apr 2022'!AR32-('NSW Apr 2022'!L32+'NSW Apr 2022'!M32+'NSW Apr 2022'!N32+'NSW Apr 2022'!O32))*'NSW Apr 2022'!AG32/100)*'NSW Apr 2022'!AR32,('NSW Apr 2022'!P32*'NSW Apr 2022'!AG32/100)*'NSW Apr 2022'!AR32)),0)</f>
        <v>0</v>
      </c>
      <c r="R38" s="136">
        <f>IF(AND('NSW Apr 2022'!P32&gt;0,'NSW Apr 2022'!O32&gt;0),IF(($C$5*F38/'NSW Apr 2022'!AR32&lt;SUM('NSW Apr 2022'!L32:P32)),(0),($C$5*F38/'NSW Apr 2022'!AR32-SUM('NSW Apr 2022'!L32:P32))*'NSW Apr 2022'!AB32/100)* 'NSW Apr 2022'!AR32,IF(AND('NSW Apr 2022'!O32&gt;0,'NSW Apr 2022'!P32=""),IF(($C$5*F38/'NSW Apr 2022'!AR32&lt; SUM('NSW Apr 2022'!L32:O32)),(0),($C$5*F38/'NSW Apr 2022'!AR32-SUM('NSW Apr 2022'!L32:O32))*'NSW Apr 2022'!AG32/100)* 'NSW Apr 2022'!AR32,IF(AND('NSW Apr 2022'!N32&gt;0,'NSW Apr 2022'!O32=""),IF(($C$5*F38/'NSW Apr 2022'!AR32&lt; SUM('NSW Apr 2022'!L32:N32)),(0),($C$5*F38/'NSW Apr 2022'!AR32-SUM('NSW Apr 2022'!L32:N32))*'NSW Apr 2022'!AF32/100)* 'NSW Apr 2022'!AR32,IF(AND('NSW Apr 2022'!M32&gt;0,'NSW Apr 2022'!N32=""),IF(($C$5*F38/'NSW Apr 2022'!AR32&lt;'NSW Apr 2022'!M32+'NSW Apr 2022'!L32),(0),(($C$5*F38/'NSW Apr 2022'!AR32-('NSW Apr 2022'!M32+'NSW Apr 2022'!L32))*'NSW Apr 2022'!AE32/100))*'NSW Apr 2022'!AR32,IF(AND('NSW Apr 2022'!L32&gt;0,'NSW Apr 2022'!M32=""&gt;0),IF(($C$5*F38/'NSW Apr 2022'!AR32&lt;'NSW Apr 2022'!L32),(0),($C$5*F38/'NSW Apr 2022'!AR32-'NSW Apr 2022'!L32)*'NSW Apr 2022'!AD32/100)*'NSW Apr 2022'!AR32,0)))))</f>
        <v>0</v>
      </c>
      <c r="S38" s="234">
        <f t="shared" si="4"/>
        <v>1890.909090909091</v>
      </c>
      <c r="T38" s="243">
        <f t="shared" si="5"/>
        <v>2274.6236363636363</v>
      </c>
      <c r="U38" s="132">
        <f t="shared" si="6"/>
        <v>2502.0860000000002</v>
      </c>
      <c r="V38" s="83">
        <f>'NSW Apr 2022'!AT32</f>
        <v>0</v>
      </c>
      <c r="W38" s="83">
        <f>'NSW Apr 2022'!AU32</f>
        <v>0</v>
      </c>
      <c r="X38" s="83">
        <f>'NSW Apr 2022'!AV32</f>
        <v>0</v>
      </c>
      <c r="Y38" s="83">
        <f>'NSW Apr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2274.6236363636363</v>
      </c>
      <c r="AC38" s="243">
        <f t="shared" si="1"/>
        <v>2274.6236363636363</v>
      </c>
      <c r="AD38" s="132">
        <f t="shared" si="31"/>
        <v>2502.0860000000002</v>
      </c>
      <c r="AE38" s="132">
        <f t="shared" si="31"/>
        <v>2502.0860000000002</v>
      </c>
      <c r="AF38" s="208">
        <f>'NSW Apr 2022'!BJ32</f>
        <v>12</v>
      </c>
      <c r="AG38" s="124">
        <f>'NSW Apr 2022'!BH32</f>
        <v>12</v>
      </c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24"/>
      <c r="B39" s="130" t="str">
        <f>'NSW Apr 2022'!F33</f>
        <v>Covau</v>
      </c>
      <c r="C39" s="83" t="str">
        <f>'NSW Apr 2022'!G33</f>
        <v>Freedom</v>
      </c>
      <c r="D39" s="136">
        <f>365*'NSW Apr 2022'!H33/100</f>
        <v>554.26909090909089</v>
      </c>
      <c r="E39" s="264">
        <f>IF('NSW Apr 2022'!AQ33=3,0.5,IF('NSW Apr 2022'!AQ33=2,0.33,0))</f>
        <v>0.5</v>
      </c>
      <c r="F39" s="264">
        <f t="shared" ref="F39:F41" si="52">1-E39</f>
        <v>0.5</v>
      </c>
      <c r="G39" s="136">
        <f>IF('NSW Apr 2022'!K33="",($C$5*E39/'NSW Apr 2022'!AQ33*'NSW Apr 2022'!W33/100)*'NSW Apr 2022'!AQ33,IF($C$5*E39/'NSW Apr 2022'!AQ33&gt;='NSW Apr 2022'!L33,('NSW Apr 2022'!L33*'NSW Apr 2022'!W33/100)*'NSW Apr 2022'!AQ33,($C$5*E39/'NSW Apr 2022'!AQ33*'NSW Apr 2022'!W33/100)*'NSW Apr 2022'!AQ33))</f>
        <v>1090.909090909091</v>
      </c>
      <c r="H39" s="136">
        <f>IF(AND('NSW Apr 2022'!L33&gt;0,'NSW Apr 2022'!M33&gt;0),IF($C$5*E39/'NSW Apr 2022'!AQ33&lt;'NSW Apr 2022'!L33,0,IF(($C$5*E39/'NSW Apr 2022'!AQ33-'NSW Apr 2022'!L33)&lt;=('NSW Apr 2022'!M33+'NSW Apr 2022'!L33),((($C$5*E39/'NSW Apr 2022'!AQ33-'NSW Apr 2022'!L33)*'NSW Apr 2022'!X33/100))*'NSW Apr 2022'!AQ33,((('NSW Apr 2022'!M33)*'NSW Apr 2022'!X33/100)*'NSW Apr 2022'!AQ33))),0)</f>
        <v>0</v>
      </c>
      <c r="I39" s="136">
        <f>IF(AND('NSW Apr 2022'!M33&gt;0,'NSW Apr 2022'!N33&gt;0),IF($C$5*E39/'NSW Apr 2022'!AQ33&lt;('NSW Apr 2022'!L33+'NSW Apr 2022'!M33),0,IF(($C$5*E39/'NSW Apr 2022'!AQ33-'NSW Apr 2022'!L33+'NSW Apr 2022'!M33)&lt;=('NSW Apr 2022'!L33+'NSW Apr 2022'!M33+'NSW Apr 2022'!N33),((($C$5*E39/'NSW Apr 2022'!AQ33-('NSW Apr 2022'!L33+'NSW Apr 2022'!M33))*'NSW Apr 2022'!Y33/100))*'NSW Apr 2022'!AQ33,('NSW Apr 2022'!N33*'NSW Apr 2022'!Y33/100)* 'NSW Apr 2022'!AQ33)),0)</f>
        <v>0</v>
      </c>
      <c r="J39" s="136">
        <f>IF(AND('NSW Apr 2022'!N33&gt;0,'NSW Apr 2022'!O33&gt;0),IF($C$5*E39/'NSW Apr 2022'!AQ33&lt;('NSW Apr 2022'!L33+'NSW Apr 2022'!M33+'NSW Apr 2022'!N33),0,IF(($C$5*E39/'NSW Apr 2022'!AQ33-'NSW Apr 2022'!L33+'NSW Apr 2022'!M33+'NSW Apr 2022'!N33)&lt;=('NSW Apr 2022'!L33+'NSW Apr 2022'!M33+'NSW Apr 2022'!N33+'NSW Apr 2022'!O33),(($C$5*E39/'NSW Apr 2022'!AQ33-('NSW Apr 2022'!L33+'NSW Apr 2022'!M33+'NSW Apr 2022'!N33))*'NSW Apr 2022'!Z33/100)*'NSW Apr 2022'!AQ33,('NSW Apr 2022'!O33*'NSW Apr 2022'!Z33/100)*'NSW Apr 2022'!AQ33)),0)</f>
        <v>0</v>
      </c>
      <c r="K39" s="136">
        <f>IF(AND('NSW Apr 2022'!O33&gt;0,'NSW Apr 2022'!P33&gt;0),IF($C$5*E39/'NSW Apr 2022'!AQ33&lt;('NSW Apr 2022'!L33+'NSW Apr 2022'!M33+'NSW Apr 2022'!N33+'NSW Apr 2022'!O33),0,IF(($C$5*E39/'NSW Apr 2022'!AQ33-'NSW Apr 2022'!L33+'NSW Apr 2022'!M33+'NSW Apr 2022'!N33+'NSW Apr 2022'!O33)&lt;=('NSW Apr 2022'!L33+'NSW Apr 2022'!M33+'NSW Apr 2022'!N33+'NSW Apr 2022'!O33+'NSW Apr 2022'!P33),(($C$5*E39/'NSW Apr 2022'!AQ33-('NSW Apr 2022'!L33+'NSW Apr 2022'!M33+'NSW Apr 2022'!N33+'NSW Apr 2022'!O33))*'NSW Apr 2022'!AA33/100)*'NSW Apr 2022'!AQ33,('NSW Apr 2022'!P33*'NSW Apr 2022'!AA33/100)*'NSW Apr 2022'!AQ33)),0)</f>
        <v>0</v>
      </c>
      <c r="L39" s="136">
        <f>IF(AND('NSW Apr 2022'!P33&gt;0,'NSW Apr 2022'!O33&gt;0),IF(($C$5*E39/'NSW Apr 2022'!AQ33&lt;SUM('NSW Apr 2022'!L33:P33)),(0),($C$5*E39/'NSW Apr 2022'!AQ33-SUM('NSW Apr 2022'!L33:P33))*'NSW Apr 2022'!AB33/100)* 'NSW Apr 2022'!AQ33,IF(AND('NSW Apr 2022'!O33&gt;0,'NSW Apr 2022'!P33=""),IF(($C$5*E39/'NSW Apr 2022'!AQ33&lt; SUM('NSW Apr 2022'!L33:O33)),(0),($C$5*E39/'NSW Apr 2022'!AQ33-SUM('NSW Apr 2022'!L33:O33))*'NSW Apr 2022'!AA33/100)* 'NSW Apr 2022'!AQ33,IF(AND('NSW Apr 2022'!N33&gt;0,'NSW Apr 2022'!O33=""),IF(($C$5*E39/'NSW Apr 2022'!AQ33&lt; SUM('NSW Apr 2022'!L33:N33)),(0),($C$5*E39/'NSW Apr 2022'!AQ33-SUM('NSW Apr 2022'!L33:N33))*'NSW Apr 2022'!Z33/100)* 'NSW Apr 2022'!AQ33,IF(AND('NSW Apr 2022'!M33&gt;0,'NSW Apr 2022'!N33=""),IF(($C$5*E39/'NSW Apr 2022'!AQ33&lt;'NSW Apr 2022'!M33+'NSW Apr 2022'!L33),(0),(($C$5*E39/'NSW Apr 2022'!AQ33-('NSW Apr 2022'!M33+'NSW Apr 2022'!L33))*'NSW Apr 2022'!Y33/100))*'NSW Apr 2022'!AQ33,IF(AND('NSW Apr 2022'!L33&gt;0,'NSW Apr 2022'!M33=""&gt;0),IF(($C$5*E39/'NSW Apr 2022'!AQ33&lt;'NSW Apr 2022'!L33),(0),($C$5*E39/'NSW Apr 2022'!AQ33-'NSW Apr 2022'!L33)*'NSW Apr 2022'!X33/100)*'NSW Apr 2022'!AQ33,0)))))</f>
        <v>0</v>
      </c>
      <c r="M39" s="136">
        <f>IF('NSW Apr 2022'!K33="",($C$5*F39/'NSW Apr 2022'!AR33*'NSW Apr 2022'!AC33/100)*'NSW Apr 2022'!AR33,IF($C$5*F39/'NSW Apr 2022'!AR33&gt;='NSW Apr 2022'!L33,('NSW Apr 2022'!L33*'NSW Apr 2022'!AC33/100)*'NSW Apr 2022'!AR33,($C$5*F39/'NSW Apr 2022'!AR33*'NSW Apr 2022'!AC33/100)*'NSW Apr 2022'!AR33))</f>
        <v>1090.909090909091</v>
      </c>
      <c r="N39" s="136">
        <f>IF(AND('NSW Apr 2022'!L33&gt;0,'NSW Apr 2022'!M33&gt;0),IF($C$5*F39/'NSW Apr 2022'!AR33&lt;'NSW Apr 2022'!L33,0,IF(($C$5*F39/'NSW Apr 2022'!AR33-'NSW Apr 2022'!L33)&lt;=('NSW Apr 2022'!M33+'NSW Apr 2022'!L33),((($C$5*F39/'NSW Apr 2022'!AR33-'NSW Apr 2022'!L33)*'NSW Apr 2022'!AD33/100))*'NSW Apr 2022'!AR33,((('NSW Apr 2022'!M33)*'NSW Apr 2022'!AD33/100)*'NSW Apr 2022'!AR33))),0)</f>
        <v>0</v>
      </c>
      <c r="O39" s="136">
        <f>IF(AND('NSW Apr 2022'!M33&gt;0,'NSW Apr 2022'!N33&gt;0),IF($C$5*F39/'NSW Apr 2022'!AR33&lt;('NSW Apr 2022'!L33+'NSW Apr 2022'!M33),0,IF(($C$5*F39/'NSW Apr 2022'!AR33-'NSW Apr 2022'!L33+'NSW Apr 2022'!M33)&lt;=('NSW Apr 2022'!L33+'NSW Apr 2022'!M33+'NSW Apr 2022'!N33),((($C$5*F39/'NSW Apr 2022'!AR33-('NSW Apr 2022'!L33+'NSW Apr 2022'!M33))*'NSW Apr 2022'!AE33/100))*'NSW Apr 2022'!AR33,('NSW Apr 2022'!N33*'NSW Apr 2022'!AE33/100)*'NSW Apr 2022'!AR33)),0)</f>
        <v>0</v>
      </c>
      <c r="P39" s="136">
        <f>IF(AND('NSW Apr 2022'!N33&gt;0,'NSW Apr 2022'!O33&gt;0),IF($C$5*F39/'NSW Apr 2022'!AR33&lt;('NSW Apr 2022'!L33+'NSW Apr 2022'!M33+'NSW Apr 2022'!N33),0,IF(($C$5*F39/'NSW Apr 2022'!AR33-'NSW Apr 2022'!L33+'NSW Apr 2022'!M33+'NSW Apr 2022'!N33)&lt;=('NSW Apr 2022'!L33+'NSW Apr 2022'!M33+'NSW Apr 2022'!N33+'NSW Apr 2022'!O33),(($C$5*F39/'NSW Apr 2022'!AR33-('NSW Apr 2022'!L33+'NSW Apr 2022'!M33+'NSW Apr 2022'!N33))*'NSW Apr 2022'!AF33/100)*'NSW Apr 2022'!AR33,('NSW Apr 2022'!O33*'NSW Apr 2022'!AF33/100)*'NSW Apr 2022'!AR33)),0)</f>
        <v>0</v>
      </c>
      <c r="Q39" s="136">
        <f>IF(AND('NSW Apr 2022'!P33&gt;0,'NSW Apr 2022'!P33&gt;0),IF($C$5*F39/'NSW Apr 2022'!AR33&lt;('NSW Apr 2022'!L33+'NSW Apr 2022'!M33+'NSW Apr 2022'!N33+'NSW Apr 2022'!O33),0,IF(($C$5*F39/'NSW Apr 2022'!AR33-'NSW Apr 2022'!L33+'NSW Apr 2022'!M33+'NSW Apr 2022'!N33+'NSW Apr 2022'!O33)&lt;=('NSW Apr 2022'!L33+'NSW Apr 2022'!M33+'NSW Apr 2022'!N33+'NSW Apr 2022'!O33+'NSW Apr 2022'!P33),(($C$5*F39/'NSW Apr 2022'!AR33-('NSW Apr 2022'!L33+'NSW Apr 2022'!M33+'NSW Apr 2022'!N33+'NSW Apr 2022'!O33))*'NSW Apr 2022'!AG33/100)*'NSW Apr 2022'!AR33,('NSW Apr 2022'!P33*'NSW Apr 2022'!AG33/100)*'NSW Apr 2022'!AR33)),0)</f>
        <v>0</v>
      </c>
      <c r="R39" s="136">
        <f>IF(AND('NSW Apr 2022'!P33&gt;0,'NSW Apr 2022'!O33&gt;0),IF(($C$5*F39/'NSW Apr 2022'!AR33&lt;SUM('NSW Apr 2022'!L33:P33)),(0),($C$5*F39/'NSW Apr 2022'!AR33-SUM('NSW Apr 2022'!L33:P33))*'NSW Apr 2022'!AB33/100)* 'NSW Apr 2022'!AR33,IF(AND('NSW Apr 2022'!O33&gt;0,'NSW Apr 2022'!P33=""),IF(($C$5*F39/'NSW Apr 2022'!AR33&lt; SUM('NSW Apr 2022'!L33:O33)),(0),($C$5*F39/'NSW Apr 2022'!AR33-SUM('NSW Apr 2022'!L33:O33))*'NSW Apr 2022'!AG33/100)* 'NSW Apr 2022'!AR33,IF(AND('NSW Apr 2022'!N33&gt;0,'NSW Apr 2022'!O33=""),IF(($C$5*F39/'NSW Apr 2022'!AR33&lt; SUM('NSW Apr 2022'!L33:N33)),(0),($C$5*F39/'NSW Apr 2022'!AR33-SUM('NSW Apr 2022'!L33:N33))*'NSW Apr 2022'!AF33/100)* 'NSW Apr 2022'!AR33,IF(AND('NSW Apr 2022'!M33&gt;0,'NSW Apr 2022'!N33=""),IF(($C$5*F39/'NSW Apr 2022'!AR33&lt;'NSW Apr 2022'!M33+'NSW Apr 2022'!L33),(0),(($C$5*F39/'NSW Apr 2022'!AR33-('NSW Apr 2022'!M33+'NSW Apr 2022'!L33))*'NSW Apr 2022'!AE33/100))*'NSW Apr 2022'!AR33,IF(AND('NSW Apr 2022'!L33&gt;0,'NSW Apr 2022'!M33=""&gt;0),IF(($C$5*F39/'NSW Apr 2022'!AR33&lt;'NSW Apr 2022'!L33),(0),($C$5*F39/'NSW Apr 2022'!AR33-'NSW Apr 2022'!L33)*'NSW Apr 2022'!AD33/100)*'NSW Apr 2022'!AR33,0)))))</f>
        <v>0</v>
      </c>
      <c r="S39" s="234">
        <f t="shared" ref="S39:S41" si="53">SUM(G39:R39)</f>
        <v>2181.818181818182</v>
      </c>
      <c r="T39" s="243">
        <f t="shared" ref="T39:T41" si="54">S39+D39</f>
        <v>2736.0872727272726</v>
      </c>
      <c r="U39" s="132">
        <f t="shared" ref="U39:U41" si="55">T39*1.1</f>
        <v>3009.6960000000004</v>
      </c>
      <c r="V39" s="83">
        <f>'NSW Apr 2022'!AT33</f>
        <v>0</v>
      </c>
      <c r="W39" s="83">
        <f>'NSW Apr 2022'!AU33</f>
        <v>15</v>
      </c>
      <c r="X39" s="83">
        <f>'NSW Apr 2022'!AV33</f>
        <v>0</v>
      </c>
      <c r="Y39" s="83">
        <f>'NSW Apr 2022'!AW33</f>
        <v>0</v>
      </c>
      <c r="Z39" s="243" t="str">
        <f t="shared" ref="Z39:Z41" si="56">IF(SUM(V39:Y39)=0,"No discount",IF(V39&gt;0,"Guaranteed off bill",IF(W39&gt;0,"Guaranteed off usage",IF(X39&gt;0,"Pay-on-time off bill","Pay-on-time off usage"))))</f>
        <v>Guaranteed off usage</v>
      </c>
      <c r="AA39" s="243" t="str">
        <f t="shared" ref="AA39:AA41" si="57">IF(OR(B39="Origin Energy",B39="Red Energy",B39="Powershop"),"Inclusive","Exclusive")</f>
        <v>Exclusive</v>
      </c>
      <c r="AB39" s="243">
        <f t="shared" ref="AB39:AB41" si="58">IF(AND(Z39="Guaranteed off bill",AA39="Inclusive"),((T39*1.1)-((T39*1.1)*V39/100))/1.1,IF(AND(Z39="Guaranteed off usage",AA39="Inclusive"),((T39*1.1)-((S39*1.1)*W39/100))/1.1,IF(AND(Z39="Guaranteed off bill",AA39="Exclusive"),T39-(T39*V39/100),IF(AND(Z39="Guaranteed off usage",AA39="Exclusive"),T39-(S39*W39/100),IF(AA39="Inclusive",((T39*1.1))/1.1,T39)))))</f>
        <v>2408.8145454545456</v>
      </c>
      <c r="AC39" s="243">
        <f t="shared" ref="AC39:AC41" si="59">IF(AND(Z39="Pay-on-time off bill",AA39="Inclusive"),((AB39*1.1)-((AB39*1.1)*X39/100))/1.1,IF(AND(Z39="Pay-on-time off usage",AA39="Inclusive"),((AB39*1.1)-((S39*1.1)*Y39/100))/1.1,IF(AND(Z39="Pay-on-time off bill",AA39="Exclusive"),AB39-(AB39*X39/100),IF(AND(Z39="Pay-on-time off usage",AA39="Exclusive"),AB39-(S39*Y39/100),IF(AA39="Inclusive",((AB39*1.1))/1.1,AB39)))))</f>
        <v>2408.8145454545456</v>
      </c>
      <c r="AD39" s="132">
        <f t="shared" ref="AD39:AD41" si="60">AB39*1.1</f>
        <v>2649.6960000000004</v>
      </c>
      <c r="AE39" s="132">
        <f t="shared" ref="AE39:AE41" si="61">AC39*1.1</f>
        <v>2649.6960000000004</v>
      </c>
      <c r="AF39" s="208">
        <f>'NSW Apr 2022'!BJ33</f>
        <v>0</v>
      </c>
      <c r="AG39" s="124">
        <f>'NSW Apr 2022'!BH33</f>
        <v>0</v>
      </c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</row>
    <row r="40" spans="1:148" ht="23" customHeight="1">
      <c r="A40" s="424"/>
      <c r="B40" s="130" t="str">
        <f>'NSW Apr 2022'!F34</f>
        <v>Red Energy</v>
      </c>
      <c r="C40" s="83" t="str">
        <f>'NSW Apr 2022'!G34</f>
        <v xml:space="preserve">Business Saver </v>
      </c>
      <c r="D40" s="136">
        <f>365*'NSW Apr 2022'!H34/100</f>
        <v>474.5</v>
      </c>
      <c r="E40" s="264">
        <f>IF('NSW Apr 2022'!AQ34=3,0.5,IF('NSW Apr 2022'!AQ34=2,0.33,0))</f>
        <v>0.5</v>
      </c>
      <c r="F40" s="264">
        <f t="shared" si="52"/>
        <v>0.5</v>
      </c>
      <c r="G40" s="136">
        <f>IF('NSW Apr 2022'!K34="",($C$5*E40/'NSW Apr 2022'!AQ34*'NSW Apr 2022'!W34/100)*'NSW Apr 2022'!AQ34,IF($C$5*E40/'NSW Apr 2022'!AQ34&gt;='NSW Apr 2022'!L34,('NSW Apr 2022'!L34*'NSW Apr 2022'!W34/100)*'NSW Apr 2022'!AQ34,($C$5*E40/'NSW Apr 2022'!AQ34*'NSW Apr 2022'!W34/100)*'NSW Apr 2022'!AQ34))</f>
        <v>877.27272727272725</v>
      </c>
      <c r="H40" s="136">
        <f>IF(AND('NSW Apr 2022'!L34&gt;0,'NSW Apr 2022'!M34&gt;0),IF($C$5*E40/'NSW Apr 2022'!AQ34&lt;'NSW Apr 2022'!L34,0,IF(($C$5*E40/'NSW Apr 2022'!AQ34-'NSW Apr 2022'!L34)&lt;=('NSW Apr 2022'!M34+'NSW Apr 2022'!L34),((($C$5*E40/'NSW Apr 2022'!AQ34-'NSW Apr 2022'!L34)*'NSW Apr 2022'!X34/100))*'NSW Apr 2022'!AQ34,((('NSW Apr 2022'!M34)*'NSW Apr 2022'!X34/100)*'NSW Apr 2022'!AQ34))),0)</f>
        <v>0</v>
      </c>
      <c r="I40" s="136">
        <f>IF(AND('NSW Apr 2022'!M34&gt;0,'NSW Apr 2022'!N34&gt;0),IF($C$5*E40/'NSW Apr 2022'!AQ34&lt;('NSW Apr 2022'!L34+'NSW Apr 2022'!M34),0,IF(($C$5*E40/'NSW Apr 2022'!AQ34-'NSW Apr 2022'!L34+'NSW Apr 2022'!M34)&lt;=('NSW Apr 2022'!L34+'NSW Apr 2022'!M34+'NSW Apr 2022'!N34),((($C$5*E40/'NSW Apr 2022'!AQ34-('NSW Apr 2022'!L34+'NSW Apr 2022'!M34))*'NSW Apr 2022'!Y34/100))*'NSW Apr 2022'!AQ34,('NSW Apr 2022'!N34*'NSW Apr 2022'!Y34/100)* 'NSW Apr 2022'!AQ34)),0)</f>
        <v>0</v>
      </c>
      <c r="J40" s="136">
        <f>IF(AND('NSW Apr 2022'!N34&gt;0,'NSW Apr 2022'!O34&gt;0),IF($C$5*E40/'NSW Apr 2022'!AQ34&lt;('NSW Apr 2022'!L34+'NSW Apr 2022'!M34+'NSW Apr 2022'!N34),0,IF(($C$5*E40/'NSW Apr 2022'!AQ34-'NSW Apr 2022'!L34+'NSW Apr 2022'!M34+'NSW Apr 2022'!N34)&lt;=('NSW Apr 2022'!L34+'NSW Apr 2022'!M34+'NSW Apr 2022'!N34+'NSW Apr 2022'!O34),(($C$5*E40/'NSW Apr 2022'!AQ34-('NSW Apr 2022'!L34+'NSW Apr 2022'!M34+'NSW Apr 2022'!N34))*'NSW Apr 2022'!Z34/100)*'NSW Apr 2022'!AQ34,('NSW Apr 2022'!O34*'NSW Apr 2022'!Z34/100)*'NSW Apr 2022'!AQ34)),0)</f>
        <v>0</v>
      </c>
      <c r="K40" s="136">
        <f>IF(AND('NSW Apr 2022'!O34&gt;0,'NSW Apr 2022'!P34&gt;0),IF($C$5*E40/'NSW Apr 2022'!AQ34&lt;('NSW Apr 2022'!L34+'NSW Apr 2022'!M34+'NSW Apr 2022'!N34+'NSW Apr 2022'!O34),0,IF(($C$5*E40/'NSW Apr 2022'!AQ34-'NSW Apr 2022'!L34+'NSW Apr 2022'!M34+'NSW Apr 2022'!N34+'NSW Apr 2022'!O34)&lt;=('NSW Apr 2022'!L34+'NSW Apr 2022'!M34+'NSW Apr 2022'!N34+'NSW Apr 2022'!O34+'NSW Apr 2022'!P34),(($C$5*E40/'NSW Apr 2022'!AQ34-('NSW Apr 2022'!L34+'NSW Apr 2022'!M34+'NSW Apr 2022'!N34+'NSW Apr 2022'!O34))*'NSW Apr 2022'!AA34/100)*'NSW Apr 2022'!AQ34,('NSW Apr 2022'!P34*'NSW Apr 2022'!AA34/100)*'NSW Apr 2022'!AQ34)),0)</f>
        <v>0</v>
      </c>
      <c r="L40" s="136">
        <f>IF(AND('NSW Apr 2022'!P34&gt;0,'NSW Apr 2022'!O34&gt;0),IF(($C$5*E40/'NSW Apr 2022'!AQ34&lt;SUM('NSW Apr 2022'!L34:P34)),(0),($C$5*E40/'NSW Apr 2022'!AQ34-SUM('NSW Apr 2022'!L34:P34))*'NSW Apr 2022'!AB34/100)* 'NSW Apr 2022'!AQ34,IF(AND('NSW Apr 2022'!O34&gt;0,'NSW Apr 2022'!P34=""),IF(($C$5*E40/'NSW Apr 2022'!AQ34&lt; SUM('NSW Apr 2022'!L34:O34)),(0),($C$5*E40/'NSW Apr 2022'!AQ34-SUM('NSW Apr 2022'!L34:O34))*'NSW Apr 2022'!AA34/100)* 'NSW Apr 2022'!AQ34,IF(AND('NSW Apr 2022'!N34&gt;0,'NSW Apr 2022'!O34=""),IF(($C$5*E40/'NSW Apr 2022'!AQ34&lt; SUM('NSW Apr 2022'!L34:N34)),(0),($C$5*E40/'NSW Apr 2022'!AQ34-SUM('NSW Apr 2022'!L34:N34))*'NSW Apr 2022'!Z34/100)* 'NSW Apr 2022'!AQ34,IF(AND('NSW Apr 2022'!M34&gt;0,'NSW Apr 2022'!N34=""),IF(($C$5*E40/'NSW Apr 2022'!AQ34&lt;'NSW Apr 2022'!M34+'NSW Apr 2022'!L34),(0),(($C$5*E40/'NSW Apr 2022'!AQ34-('NSW Apr 2022'!M34+'NSW Apr 2022'!L34))*'NSW Apr 2022'!Y34/100))*'NSW Apr 2022'!AQ34,IF(AND('NSW Apr 2022'!L34&gt;0,'NSW Apr 2022'!M34=""&gt;0),IF(($C$5*E40/'NSW Apr 2022'!AQ34&lt;'NSW Apr 2022'!L34),(0),($C$5*E40/'NSW Apr 2022'!AQ34-'NSW Apr 2022'!L34)*'NSW Apr 2022'!X34/100)*'NSW Apr 2022'!AQ34,0)))))</f>
        <v>0</v>
      </c>
      <c r="M40" s="136">
        <f>IF('NSW Apr 2022'!K34="",($C$5*F40/'NSW Apr 2022'!AR34*'NSW Apr 2022'!AC34/100)*'NSW Apr 2022'!AR34,IF($C$5*F40/'NSW Apr 2022'!AR34&gt;='NSW Apr 2022'!L34,('NSW Apr 2022'!L34*'NSW Apr 2022'!AC34/100)*'NSW Apr 2022'!AR34,($C$5*F40/'NSW Apr 2022'!AR34*'NSW Apr 2022'!AC34/100)*'NSW Apr 2022'!AR34))</f>
        <v>877.27272727272725</v>
      </c>
      <c r="N40" s="136">
        <f>IF(AND('NSW Apr 2022'!L34&gt;0,'NSW Apr 2022'!M34&gt;0),IF($C$5*F40/'NSW Apr 2022'!AR34&lt;'NSW Apr 2022'!L34,0,IF(($C$5*F40/'NSW Apr 2022'!AR34-'NSW Apr 2022'!L34)&lt;=('NSW Apr 2022'!M34+'NSW Apr 2022'!L34),((($C$5*F40/'NSW Apr 2022'!AR34-'NSW Apr 2022'!L34)*'NSW Apr 2022'!AD34/100))*'NSW Apr 2022'!AR34,((('NSW Apr 2022'!M34)*'NSW Apr 2022'!AD34/100)*'NSW Apr 2022'!AR34))),0)</f>
        <v>0</v>
      </c>
      <c r="O40" s="136">
        <f>IF(AND('NSW Apr 2022'!M34&gt;0,'NSW Apr 2022'!N34&gt;0),IF($C$5*F40/'NSW Apr 2022'!AR34&lt;('NSW Apr 2022'!L34+'NSW Apr 2022'!M34),0,IF(($C$5*F40/'NSW Apr 2022'!AR34-'NSW Apr 2022'!L34+'NSW Apr 2022'!M34)&lt;=('NSW Apr 2022'!L34+'NSW Apr 2022'!M34+'NSW Apr 2022'!N34),((($C$5*F40/'NSW Apr 2022'!AR34-('NSW Apr 2022'!L34+'NSW Apr 2022'!M34))*'NSW Apr 2022'!AE34/100))*'NSW Apr 2022'!AR34,('NSW Apr 2022'!N34*'NSW Apr 2022'!AE34/100)*'NSW Apr 2022'!AR34)),0)</f>
        <v>0</v>
      </c>
      <c r="P40" s="136">
        <f>IF(AND('NSW Apr 2022'!N34&gt;0,'NSW Apr 2022'!O34&gt;0),IF($C$5*F40/'NSW Apr 2022'!AR34&lt;('NSW Apr 2022'!L34+'NSW Apr 2022'!M34+'NSW Apr 2022'!N34),0,IF(($C$5*F40/'NSW Apr 2022'!AR34-'NSW Apr 2022'!L34+'NSW Apr 2022'!M34+'NSW Apr 2022'!N34)&lt;=('NSW Apr 2022'!L34+'NSW Apr 2022'!M34+'NSW Apr 2022'!N34+'NSW Apr 2022'!O34),(($C$5*F40/'NSW Apr 2022'!AR34-('NSW Apr 2022'!L34+'NSW Apr 2022'!M34+'NSW Apr 2022'!N34))*'NSW Apr 2022'!AF34/100)*'NSW Apr 2022'!AR34,('NSW Apr 2022'!O34*'NSW Apr 2022'!AF34/100)*'NSW Apr 2022'!AR34)),0)</f>
        <v>0</v>
      </c>
      <c r="Q40" s="136">
        <f>IF(AND('NSW Apr 2022'!P34&gt;0,'NSW Apr 2022'!P34&gt;0),IF($C$5*F40/'NSW Apr 2022'!AR34&lt;('NSW Apr 2022'!L34+'NSW Apr 2022'!M34+'NSW Apr 2022'!N34+'NSW Apr 2022'!O34),0,IF(($C$5*F40/'NSW Apr 2022'!AR34-'NSW Apr 2022'!L34+'NSW Apr 2022'!M34+'NSW Apr 2022'!N34+'NSW Apr 2022'!O34)&lt;=('NSW Apr 2022'!L34+'NSW Apr 2022'!M34+'NSW Apr 2022'!N34+'NSW Apr 2022'!O34+'NSW Apr 2022'!P34),(($C$5*F40/'NSW Apr 2022'!AR34-('NSW Apr 2022'!L34+'NSW Apr 2022'!M34+'NSW Apr 2022'!N34+'NSW Apr 2022'!O34))*'NSW Apr 2022'!AG34/100)*'NSW Apr 2022'!AR34,('NSW Apr 2022'!P34*'NSW Apr 2022'!AG34/100)*'NSW Apr 2022'!AR34)),0)</f>
        <v>0</v>
      </c>
      <c r="R40" s="136">
        <f>IF(AND('NSW Apr 2022'!P34&gt;0,'NSW Apr 2022'!O34&gt;0),IF(($C$5*F40/'NSW Apr 2022'!AR34&lt;SUM('NSW Apr 2022'!L34:P34)),(0),($C$5*F40/'NSW Apr 2022'!AR34-SUM('NSW Apr 2022'!L34:P34))*'NSW Apr 2022'!AB34/100)* 'NSW Apr 2022'!AR34,IF(AND('NSW Apr 2022'!O34&gt;0,'NSW Apr 2022'!P34=""),IF(($C$5*F40/'NSW Apr 2022'!AR34&lt; SUM('NSW Apr 2022'!L34:O34)),(0),($C$5*F40/'NSW Apr 2022'!AR34-SUM('NSW Apr 2022'!L34:O34))*'NSW Apr 2022'!AG34/100)* 'NSW Apr 2022'!AR34,IF(AND('NSW Apr 2022'!N34&gt;0,'NSW Apr 2022'!O34=""),IF(($C$5*F40/'NSW Apr 2022'!AR34&lt; SUM('NSW Apr 2022'!L34:N34)),(0),($C$5*F40/'NSW Apr 2022'!AR34-SUM('NSW Apr 2022'!L34:N34))*'NSW Apr 2022'!AF34/100)* 'NSW Apr 2022'!AR34,IF(AND('NSW Apr 2022'!M34&gt;0,'NSW Apr 2022'!N34=""),IF(($C$5*F40/'NSW Apr 2022'!AR34&lt;'NSW Apr 2022'!M34+'NSW Apr 2022'!L34),(0),(($C$5*F40/'NSW Apr 2022'!AR34-('NSW Apr 2022'!M34+'NSW Apr 2022'!L34))*'NSW Apr 2022'!AE34/100))*'NSW Apr 2022'!AR34,IF(AND('NSW Apr 2022'!L34&gt;0,'NSW Apr 2022'!M34=""&gt;0),IF(($C$5*F40/'NSW Apr 2022'!AR34&lt;'NSW Apr 2022'!L34),(0),($C$5*F40/'NSW Apr 2022'!AR34-'NSW Apr 2022'!L34)*'NSW Apr 2022'!AD34/100)*'NSW Apr 2022'!AR34,0)))))</f>
        <v>0</v>
      </c>
      <c r="S40" s="234">
        <f t="shared" si="53"/>
        <v>1754.5454545454545</v>
      </c>
      <c r="T40" s="243">
        <f t="shared" si="54"/>
        <v>2229.0454545454545</v>
      </c>
      <c r="U40" s="132">
        <f t="shared" si="55"/>
        <v>2451.9500000000003</v>
      </c>
      <c r="V40" s="83">
        <f>'NSW Apr 2022'!AT34</f>
        <v>0</v>
      </c>
      <c r="W40" s="83">
        <f>'NSW Apr 2022'!AU34</f>
        <v>0</v>
      </c>
      <c r="X40" s="83">
        <f>'NSW Apr 2022'!AV34</f>
        <v>0</v>
      </c>
      <c r="Y40" s="83">
        <f>'NSW Apr 2022'!AW34</f>
        <v>0</v>
      </c>
      <c r="Z40" s="243" t="str">
        <f t="shared" si="56"/>
        <v>No discount</v>
      </c>
      <c r="AA40" s="243" t="str">
        <f t="shared" si="57"/>
        <v>Inclusive</v>
      </c>
      <c r="AB40" s="243">
        <f t="shared" si="58"/>
        <v>2229.0454545454545</v>
      </c>
      <c r="AC40" s="243">
        <f t="shared" si="59"/>
        <v>2229.0454545454545</v>
      </c>
      <c r="AD40" s="132">
        <f t="shared" si="60"/>
        <v>2451.9500000000003</v>
      </c>
      <c r="AE40" s="132">
        <f t="shared" si="61"/>
        <v>2451.9500000000003</v>
      </c>
      <c r="AF40" s="208">
        <f>'NSW Apr 2022'!BJ34</f>
        <v>0</v>
      </c>
      <c r="AG40" s="124">
        <f>'NSW Apr 2022'!BH34</f>
        <v>0</v>
      </c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</row>
    <row r="41" spans="1:148" ht="23" customHeight="1" thickBot="1">
      <c r="A41" s="425"/>
      <c r="B41" s="150" t="str">
        <f>'NSW Apr 2022'!F35</f>
        <v>AGL</v>
      </c>
      <c r="C41" s="154" t="str">
        <f>'NSW Apr 2022'!G35</f>
        <v>Business Value Saver</v>
      </c>
      <c r="D41" s="155">
        <f>365*'NSW Apr 2022'!H35/100</f>
        <v>407.63863636363635</v>
      </c>
      <c r="E41" s="265">
        <f>IF('NSW Apr 2022'!AQ35=3,0.5,IF('NSW Apr 2022'!AQ35=2,0.33,0))</f>
        <v>0.5</v>
      </c>
      <c r="F41" s="265">
        <f t="shared" si="52"/>
        <v>0.5</v>
      </c>
      <c r="G41" s="155">
        <f>IF('NSW Apr 2022'!K35="",($C$5*E41/'NSW Apr 2022'!AQ35*'NSW Apr 2022'!W35/100)*'NSW Apr 2022'!AQ35,IF($C$5*E41/'NSW Apr 2022'!AQ35&gt;='NSW Apr 2022'!L35,('NSW Apr 2022'!L35*'NSW Apr 2022'!W35/100)*'NSW Apr 2022'!AQ35,($C$5*E41/'NSW Apr 2022'!AQ35*'NSW Apr 2022'!W35/100)*'NSW Apr 2022'!AQ35))</f>
        <v>786.36363636363637</v>
      </c>
      <c r="H41" s="155">
        <f>IF(AND('NSW Apr 2022'!L35&gt;0,'NSW Apr 2022'!M35&gt;0),IF($C$5*E41/'NSW Apr 2022'!AQ35&lt;'NSW Apr 2022'!L35,0,IF(($C$5*E41/'NSW Apr 2022'!AQ35-'NSW Apr 2022'!L35)&lt;=('NSW Apr 2022'!M35+'NSW Apr 2022'!L35),((($C$5*E41/'NSW Apr 2022'!AQ35-'NSW Apr 2022'!L35)*'NSW Apr 2022'!X35/100))*'NSW Apr 2022'!AQ35,((('NSW Apr 2022'!M35)*'NSW Apr 2022'!X35/100)*'NSW Apr 2022'!AQ35))),0)</f>
        <v>0</v>
      </c>
      <c r="I41" s="155">
        <f>IF(AND('NSW Apr 2022'!M35&gt;0,'NSW Apr 2022'!N35&gt;0),IF($C$5*E41/'NSW Apr 2022'!AQ35&lt;('NSW Apr 2022'!L35+'NSW Apr 2022'!M35),0,IF(($C$5*E41/'NSW Apr 2022'!AQ35-'NSW Apr 2022'!L35+'NSW Apr 2022'!M35)&lt;=('NSW Apr 2022'!L35+'NSW Apr 2022'!M35+'NSW Apr 2022'!N35),((($C$5*E41/'NSW Apr 2022'!AQ35-('NSW Apr 2022'!L35+'NSW Apr 2022'!M35))*'NSW Apr 2022'!Y35/100))*'NSW Apr 2022'!AQ35,('NSW Apr 2022'!N35*'NSW Apr 2022'!Y35/100)* 'NSW Apr 2022'!AQ35)),0)</f>
        <v>0</v>
      </c>
      <c r="J41" s="155">
        <f>IF(AND('NSW Apr 2022'!N35&gt;0,'NSW Apr 2022'!O35&gt;0),IF($C$5*E41/'NSW Apr 2022'!AQ35&lt;('NSW Apr 2022'!L35+'NSW Apr 2022'!M35+'NSW Apr 2022'!N35),0,IF(($C$5*E41/'NSW Apr 2022'!AQ35-'NSW Apr 2022'!L35+'NSW Apr 2022'!M35+'NSW Apr 2022'!N35)&lt;=('NSW Apr 2022'!L35+'NSW Apr 2022'!M35+'NSW Apr 2022'!N35+'NSW Apr 2022'!O35),(($C$5*E41/'NSW Apr 2022'!AQ35-('NSW Apr 2022'!L35+'NSW Apr 2022'!M35+'NSW Apr 2022'!N35))*'NSW Apr 2022'!Z35/100)*'NSW Apr 2022'!AQ35,('NSW Apr 2022'!O35*'NSW Apr 2022'!Z35/100)*'NSW Apr 2022'!AQ35)),0)</f>
        <v>0</v>
      </c>
      <c r="K41" s="155">
        <f>IF(AND('NSW Apr 2022'!O35&gt;0,'NSW Apr 2022'!P35&gt;0),IF($C$5*E41/'NSW Apr 2022'!AQ35&lt;('NSW Apr 2022'!L35+'NSW Apr 2022'!M35+'NSW Apr 2022'!N35+'NSW Apr 2022'!O35),0,IF(($C$5*E41/'NSW Apr 2022'!AQ35-'NSW Apr 2022'!L35+'NSW Apr 2022'!M35+'NSW Apr 2022'!N35+'NSW Apr 2022'!O35)&lt;=('NSW Apr 2022'!L35+'NSW Apr 2022'!M35+'NSW Apr 2022'!N35+'NSW Apr 2022'!O35+'NSW Apr 2022'!P35),(($C$5*E41/'NSW Apr 2022'!AQ35-('NSW Apr 2022'!L35+'NSW Apr 2022'!M35+'NSW Apr 2022'!N35+'NSW Apr 2022'!O35))*'NSW Apr 2022'!AA35/100)*'NSW Apr 2022'!AQ35,('NSW Apr 2022'!P35*'NSW Apr 2022'!AA35/100)*'NSW Apr 2022'!AQ35)),0)</f>
        <v>0</v>
      </c>
      <c r="L41" s="155">
        <f>IF(AND('NSW Apr 2022'!P35&gt;0,'NSW Apr 2022'!O35&gt;0),IF(($C$5*E41/'NSW Apr 2022'!AQ35&lt;SUM('NSW Apr 2022'!L35:P35)),(0),($C$5*E41/'NSW Apr 2022'!AQ35-SUM('NSW Apr 2022'!L35:P35))*'NSW Apr 2022'!AB35/100)* 'NSW Apr 2022'!AQ35,IF(AND('NSW Apr 2022'!O35&gt;0,'NSW Apr 2022'!P35=""),IF(($C$5*E41/'NSW Apr 2022'!AQ35&lt; SUM('NSW Apr 2022'!L35:O35)),(0),($C$5*E41/'NSW Apr 2022'!AQ35-SUM('NSW Apr 2022'!L35:O35))*'NSW Apr 2022'!AA35/100)* 'NSW Apr 2022'!AQ35,IF(AND('NSW Apr 2022'!N35&gt;0,'NSW Apr 2022'!O35=""),IF(($C$5*E41/'NSW Apr 2022'!AQ35&lt; SUM('NSW Apr 2022'!L35:N35)),(0),($C$5*E41/'NSW Apr 2022'!AQ35-SUM('NSW Apr 2022'!L35:N35))*'NSW Apr 2022'!Z35/100)* 'NSW Apr 2022'!AQ35,IF(AND('NSW Apr 2022'!M35&gt;0,'NSW Apr 2022'!N35=""),IF(($C$5*E41/'NSW Apr 2022'!AQ35&lt;'NSW Apr 2022'!M35+'NSW Apr 2022'!L35),(0),(($C$5*E41/'NSW Apr 2022'!AQ35-('NSW Apr 2022'!M35+'NSW Apr 2022'!L35))*'NSW Apr 2022'!Y35/100))*'NSW Apr 2022'!AQ35,IF(AND('NSW Apr 2022'!L35&gt;0,'NSW Apr 2022'!M35=""&gt;0),IF(($C$5*E41/'NSW Apr 2022'!AQ35&lt;'NSW Apr 2022'!L35),(0),($C$5*E41/'NSW Apr 2022'!AQ35-'NSW Apr 2022'!L35)*'NSW Apr 2022'!X35/100)*'NSW Apr 2022'!AQ35,0)))))</f>
        <v>0</v>
      </c>
      <c r="M41" s="155">
        <f>IF('NSW Apr 2022'!K35="",($C$5*F41/'NSW Apr 2022'!AR35*'NSW Apr 2022'!AC35/100)*'NSW Apr 2022'!AR35,IF($C$5*F41/'NSW Apr 2022'!AR35&gt;='NSW Apr 2022'!L35,('NSW Apr 2022'!L35*'NSW Apr 2022'!AC35/100)*'NSW Apr 2022'!AR35,($C$5*F41/'NSW Apr 2022'!AR35*'NSW Apr 2022'!AC35/100)*'NSW Apr 2022'!AR35))</f>
        <v>786.36363636363637</v>
      </c>
      <c r="N41" s="155">
        <f>IF(AND('NSW Apr 2022'!L35&gt;0,'NSW Apr 2022'!M35&gt;0),IF($C$5*F41/'NSW Apr 2022'!AR35&lt;'NSW Apr 2022'!L35,0,IF(($C$5*F41/'NSW Apr 2022'!AR35-'NSW Apr 2022'!L35)&lt;=('NSW Apr 2022'!M35+'NSW Apr 2022'!L35),((($C$5*F41/'NSW Apr 2022'!AR35-'NSW Apr 2022'!L35)*'NSW Apr 2022'!AD35/100))*'NSW Apr 2022'!AR35,((('NSW Apr 2022'!M35)*'NSW Apr 2022'!AD35/100)*'NSW Apr 2022'!AR35))),0)</f>
        <v>0</v>
      </c>
      <c r="O41" s="155">
        <f>IF(AND('NSW Apr 2022'!M35&gt;0,'NSW Apr 2022'!N35&gt;0),IF($C$5*F41/'NSW Apr 2022'!AR35&lt;('NSW Apr 2022'!L35+'NSW Apr 2022'!M35),0,IF(($C$5*F41/'NSW Apr 2022'!AR35-'NSW Apr 2022'!L35+'NSW Apr 2022'!M35)&lt;=('NSW Apr 2022'!L35+'NSW Apr 2022'!M35+'NSW Apr 2022'!N35),((($C$5*F41/'NSW Apr 2022'!AR35-('NSW Apr 2022'!L35+'NSW Apr 2022'!M35))*'NSW Apr 2022'!AE35/100))*'NSW Apr 2022'!AR35,('NSW Apr 2022'!N35*'NSW Apr 2022'!AE35/100)*'NSW Apr 2022'!AR35)),0)</f>
        <v>0</v>
      </c>
      <c r="P41" s="155">
        <f>IF(AND('NSW Apr 2022'!N35&gt;0,'NSW Apr 2022'!O35&gt;0),IF($C$5*F41/'NSW Apr 2022'!AR35&lt;('NSW Apr 2022'!L35+'NSW Apr 2022'!M35+'NSW Apr 2022'!N35),0,IF(($C$5*F41/'NSW Apr 2022'!AR35-'NSW Apr 2022'!L35+'NSW Apr 2022'!M35+'NSW Apr 2022'!N35)&lt;=('NSW Apr 2022'!L35+'NSW Apr 2022'!M35+'NSW Apr 2022'!N35+'NSW Apr 2022'!O35),(($C$5*F41/'NSW Apr 2022'!AR35-('NSW Apr 2022'!L35+'NSW Apr 2022'!M35+'NSW Apr 2022'!N35))*'NSW Apr 2022'!AF35/100)*'NSW Apr 2022'!AR35,('NSW Apr 2022'!O35*'NSW Apr 2022'!AF35/100)*'NSW Apr 2022'!AR35)),0)</f>
        <v>0</v>
      </c>
      <c r="Q41" s="155">
        <f>IF(AND('NSW Apr 2022'!P35&gt;0,'NSW Apr 2022'!P35&gt;0),IF($C$5*F41/'NSW Apr 2022'!AR35&lt;('NSW Apr 2022'!L35+'NSW Apr 2022'!M35+'NSW Apr 2022'!N35+'NSW Apr 2022'!O35),0,IF(($C$5*F41/'NSW Apr 2022'!AR35-'NSW Apr 2022'!L35+'NSW Apr 2022'!M35+'NSW Apr 2022'!N35+'NSW Apr 2022'!O35)&lt;=('NSW Apr 2022'!L35+'NSW Apr 2022'!M35+'NSW Apr 2022'!N35+'NSW Apr 2022'!O35+'NSW Apr 2022'!P35),(($C$5*F41/'NSW Apr 2022'!AR35-('NSW Apr 2022'!L35+'NSW Apr 2022'!M35+'NSW Apr 2022'!N35+'NSW Apr 2022'!O35))*'NSW Apr 2022'!AG35/100)*'NSW Apr 2022'!AR35,('NSW Apr 2022'!P35*'NSW Apr 2022'!AG35/100)*'NSW Apr 2022'!AR35)),0)</f>
        <v>0</v>
      </c>
      <c r="R41" s="155">
        <f>IF(AND('NSW Apr 2022'!P35&gt;0,'NSW Apr 2022'!O35&gt;0),IF(($C$5*F41/'NSW Apr 2022'!AR35&lt;SUM('NSW Apr 2022'!L35:P35)),(0),($C$5*F41/'NSW Apr 2022'!AR35-SUM('NSW Apr 2022'!L35:P35))*'NSW Apr 2022'!AB35/100)* 'NSW Apr 2022'!AR35,IF(AND('NSW Apr 2022'!O35&gt;0,'NSW Apr 2022'!P35=""),IF(($C$5*F41/'NSW Apr 2022'!AR35&lt; SUM('NSW Apr 2022'!L35:O35)),(0),($C$5*F41/'NSW Apr 2022'!AR35-SUM('NSW Apr 2022'!L35:O35))*'NSW Apr 2022'!AG35/100)* 'NSW Apr 2022'!AR35,IF(AND('NSW Apr 2022'!N35&gt;0,'NSW Apr 2022'!O35=""),IF(($C$5*F41/'NSW Apr 2022'!AR35&lt; SUM('NSW Apr 2022'!L35:N35)),(0),($C$5*F41/'NSW Apr 2022'!AR35-SUM('NSW Apr 2022'!L35:N35))*'NSW Apr 2022'!AF35/100)* 'NSW Apr 2022'!AR35,IF(AND('NSW Apr 2022'!M35&gt;0,'NSW Apr 2022'!N35=""),IF(($C$5*F41/'NSW Apr 2022'!AR35&lt;'NSW Apr 2022'!M35+'NSW Apr 2022'!L35),(0),(($C$5*F41/'NSW Apr 2022'!AR35-('NSW Apr 2022'!M35+'NSW Apr 2022'!L35))*'NSW Apr 2022'!AE35/100))*'NSW Apr 2022'!AR35,IF(AND('NSW Apr 2022'!L35&gt;0,'NSW Apr 2022'!M35=""&gt;0),IF(($C$5*F41/'NSW Apr 2022'!AR35&lt;'NSW Apr 2022'!L35),(0),($C$5*F41/'NSW Apr 2022'!AR35-'NSW Apr 2022'!L35)*'NSW Apr 2022'!AD35/100)*'NSW Apr 2022'!AR35,0)))))</f>
        <v>0</v>
      </c>
      <c r="S41" s="273">
        <f t="shared" si="53"/>
        <v>1572.7272727272727</v>
      </c>
      <c r="T41" s="268">
        <f t="shared" si="54"/>
        <v>1980.3659090909091</v>
      </c>
      <c r="U41" s="151">
        <f t="shared" si="55"/>
        <v>2178.4025000000001</v>
      </c>
      <c r="V41" s="154">
        <f>'NSW Apr 2022'!AT35</f>
        <v>0</v>
      </c>
      <c r="W41" s="154">
        <f>'NSW Apr 2022'!AU35</f>
        <v>0</v>
      </c>
      <c r="X41" s="154">
        <f>'NSW Apr 2022'!AV35</f>
        <v>0</v>
      </c>
      <c r="Y41" s="154">
        <f>'NSW Apr 2022'!AW35</f>
        <v>0</v>
      </c>
      <c r="Z41" s="268" t="str">
        <f t="shared" si="56"/>
        <v>No discount</v>
      </c>
      <c r="AA41" s="268" t="str">
        <f t="shared" si="57"/>
        <v>Exclusive</v>
      </c>
      <c r="AB41" s="268">
        <f t="shared" si="58"/>
        <v>1980.3659090909091</v>
      </c>
      <c r="AC41" s="268">
        <f t="shared" si="59"/>
        <v>1980.3659090909091</v>
      </c>
      <c r="AD41" s="151">
        <f t="shared" si="60"/>
        <v>2178.4025000000001</v>
      </c>
      <c r="AE41" s="151">
        <f t="shared" si="61"/>
        <v>2178.4025000000001</v>
      </c>
      <c r="AF41" s="211">
        <f>'NSW Apr 2022'!BJ35</f>
        <v>0</v>
      </c>
      <c r="AG41" s="386">
        <f>'NSW Apr 2022'!BH35</f>
        <v>0</v>
      </c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</row>
    <row r="42" spans="1:148" ht="14" thickTop="1">
      <c r="A42" s="364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</row>
    <row r="43" spans="1:148">
      <c r="A43" s="364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</row>
    <row r="44" spans="1:148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</row>
    <row r="45" spans="1:148">
      <c r="A45" s="364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</row>
    <row r="46" spans="1:148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</row>
    <row r="47" spans="1:148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</row>
    <row r="48" spans="1:148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</row>
    <row r="49" spans="1:4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</row>
    <row r="50" spans="1:45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</row>
    <row r="51" spans="1:45">
      <c r="A51" s="364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</row>
    <row r="52" spans="1:45">
      <c r="A52" s="364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</row>
    <row r="53" spans="1:45">
      <c r="A53" s="364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</row>
    <row r="54" spans="1:45">
      <c r="A54" s="364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</row>
    <row r="55" spans="1:45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</row>
    <row r="56" spans="1:45">
      <c r="A56" s="364"/>
      <c r="B56" s="364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</row>
    <row r="57" spans="1:45">
      <c r="A57" s="364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</row>
    <row r="58" spans="1:45">
      <c r="A58" s="364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</row>
    <row r="59" spans="1:45">
      <c r="A59" s="364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</row>
    <row r="60" spans="1:45">
      <c r="A60" s="364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  <c r="AN60" s="364"/>
      <c r="AO60" s="364"/>
      <c r="AP60" s="364"/>
      <c r="AQ60" s="364"/>
      <c r="AR60" s="364"/>
      <c r="AS60" s="364"/>
    </row>
    <row r="61" spans="1:45">
      <c r="A61" s="364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</row>
    <row r="62" spans="1:45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</row>
    <row r="63" spans="1:45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</row>
    <row r="64" spans="1:45">
      <c r="A64" s="364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</row>
    <row r="65" spans="1:45">
      <c r="A65" s="364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</row>
    <row r="66" spans="1:45">
      <c r="A66" s="364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</row>
    <row r="67" spans="1:45">
      <c r="A67" s="364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</row>
    <row r="68" spans="1:45">
      <c r="A68" s="364"/>
      <c r="B68" s="364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</row>
    <row r="69" spans="1:4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</row>
    <row r="70" spans="1:4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</row>
  </sheetData>
  <sheetProtection algorithmName="SHA-512" hashValue="y1AfcgXtAMrsIN2Lp5X4wy87vThMd3Pw287wGsDQuVfkxE3x+unkqqXY716EUOqS5DN/Od8x2MyM4FUIkZ7jCw==" saltValue="PuEg6pexAT3eI1POD5dMpg==" spinCount="100000" sheet="1" objects="1" scenarios="1"/>
  <mergeCells count="9">
    <mergeCell ref="A38:A41"/>
    <mergeCell ref="A8:A15"/>
    <mergeCell ref="A16:A17"/>
    <mergeCell ref="A27:A28"/>
    <mergeCell ref="A36:A37"/>
    <mergeCell ref="A23:A26"/>
    <mergeCell ref="A29:A31"/>
    <mergeCell ref="A32:A35"/>
    <mergeCell ref="A20:A22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404A-7ADE-DD47-95A8-1A5DFE4C844D}">
  <sheetPr codeName="Sheet22">
    <tabColor theme="9" tint="0.79998168889431442"/>
  </sheetPr>
  <dimension ref="A1:ER64"/>
  <sheetViews>
    <sheetView zoomScale="90" zoomScaleNormal="90" workbookViewId="0">
      <selection activeCell="D11" sqref="D11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39" t="s">
        <v>55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</row>
    <row r="2" spans="1:148">
      <c r="A2" s="340" t="s">
        <v>93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</row>
    <row r="3" spans="1:148" ht="14" thickBot="1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3" t="s">
        <v>366</v>
      </c>
      <c r="AG7" s="116" t="s">
        <v>367</v>
      </c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17" t="str">
        <f>'NSW Oct 2021'!D2</f>
        <v>Jemena Sydney</v>
      </c>
      <c r="B8" s="83" t="str">
        <f>'NSW Oct 2021'!F2</f>
        <v>AGL</v>
      </c>
      <c r="C8" s="83" t="str">
        <f>'NSW Oct 2021'!G2</f>
        <v>Business Flexible Saver</v>
      </c>
      <c r="D8" s="136">
        <f>365*'NSW Oct 2021'!H2/100</f>
        <v>259.08363636363634</v>
      </c>
      <c r="E8" s="264">
        <f>IF('NSW Oct 2021'!AQ2=3,0.5,IF('NSW Oct 2021'!AQ2=2,0.33,0))</f>
        <v>0.5</v>
      </c>
      <c r="F8" s="264">
        <f>1-E8</f>
        <v>0.5</v>
      </c>
      <c r="G8" s="136">
        <f>IF('NSW Oct 2021'!K2="",($C$5*E8/'NSW Oct 2021'!AQ2*'NSW Oct 2021'!W2/100)*'NSW Oct 2021'!AQ2,IF($C$5*E8/'NSW Oct 2021'!AQ2&gt;='NSW Oct 2021'!L2,('NSW Oct 2021'!L2*'NSW Oct 2021'!W2/100)*'NSW Oct 2021'!AQ2,($C$5*E8/'NSW Oct 2021'!AQ2*'NSW Oct 2021'!W2/100)*'NSW Oct 2021'!AQ2))</f>
        <v>96.953999999999994</v>
      </c>
      <c r="H8" s="136">
        <f>IF(AND('NSW Oct 2021'!L2&gt;0,'NSW Oct 2021'!M2&gt;0),IF($C$5*E8/'NSW Oct 2021'!AQ2&lt;'NSW Oct 2021'!L2,0,IF(($C$5*E8/'NSW Oct 2021'!AQ2-'NSW Oct 2021'!L2)&lt;=('NSW Oct 2021'!M2+'NSW Oct 2021'!L2),((($C$5*E8/'NSW Oct 2021'!AQ2-'NSW Oct 2021'!L2)*'NSW Oct 2021'!X2/100))*'NSW Oct 2021'!AQ2,((('NSW Oct 2021'!M2)*'NSW Oct 2021'!X2/100)*'NSW Oct 2021'!AQ2))),0)</f>
        <v>90.724363636363634</v>
      </c>
      <c r="I8" s="136">
        <f>IF(AND('NSW Oct 2021'!M2&gt;0,'NSW Oct 2021'!N2&gt;0),IF($C$5*E8/'NSW Oct 2021'!AQ2&lt;('NSW Oct 2021'!L2+'NSW Oct 2021'!M2),0,IF(($C$5*E8/'NSW Oct 2021'!AQ2-'NSW Oct 2021'!L2+'NSW Oct 2021'!M2)&lt;=('NSW Oct 2021'!L2+'NSW Oct 2021'!M2+'NSW Oct 2021'!N2),((($C$5*E8/'NSW Oct 2021'!AQ2-('NSW Oct 2021'!L2+'NSW Oct 2021'!M2))*'NSW Oct 2021'!Y2/100))*'NSW Oct 2021'!AQ2,('NSW Oct 2021'!N2*'NSW Oct 2021'!Y2/100)* 'NSW Oct 2021'!AQ2)),0)</f>
        <v>217.89</v>
      </c>
      <c r="J8" s="136">
        <f>IF(AND('NSW Oct 2021'!N2&gt;0,'NSW Oct 2021'!O2&gt;0),IF($C$5*E8/'NSW Oct 2021'!AQ2&lt;('NSW Oct 2021'!L2+'NSW Oct 2021'!M2+'NSW Oct 2021'!N2),0,IF(($C$5*E8/'NSW Oct 2021'!AQ2-'NSW Oct 2021'!L2+'NSW Oct 2021'!M2+'NSW Oct 2021'!N2)&lt;=('NSW Oct 2021'!L2+'NSW Oct 2021'!M2+'NSW Oct 2021'!N2+'NSW Oct 2021'!O2),(($C$5*E8/'NSW Oct 2021'!AQ2-('NSW Oct 2021'!L2+'NSW Oct 2021'!M2+'NSW Oct 2021'!N2))*'NSW Oct 2021'!Z2/100)*'NSW Oct 2021'!AQ2,('NSW Oct 2021'!O2*'NSW Oct 2021'!Z2/100)*'NSW Oct 2021'!AQ2)),0)</f>
        <v>818.5977272727273</v>
      </c>
      <c r="K8" s="136">
        <f>IF(AND('NSW Oct 2021'!O2&gt;0,'NSW Oct 2021'!P2&gt;0),IF($C$5*E8/'NSW Oct 2021'!AQ2&lt;('NSW Oct 2021'!L2+'NSW Oct 2021'!M2+'NSW Oct 2021'!N2+'NSW Oct 2021'!O2),0,IF(($C$5*E8/'NSW Oct 2021'!AQ2-'NSW Oct 2021'!L2+'NSW Oct 2021'!M2+'NSW Oct 2021'!N2+'NSW Oct 2021'!O2)&lt;=('NSW Oct 2021'!L2+'NSW Oct 2021'!M2+'NSW Oct 2021'!N2+'NSW Oct 2021'!O2+'NSW Oct 2021'!P2),(($C$5*E8/'NSW Oct 2021'!AQ2-('NSW Oct 2021'!L2+'NSW Oct 2021'!M2+'NSW Oct 2021'!N2+'NSW Oct 2021'!O2))*'NSW Oct 2021'!AA2/100)*'NSW Oct 2021'!AQ2,('NSW Oct 2021'!P2*'NSW Oct 2021'!AA2/100)*'NSW Oct 2021'!AQ2)),0)</f>
        <v>0</v>
      </c>
      <c r="L8" s="136">
        <f>IF(AND('NSW Oct 2021'!P2&gt;0,'NSW Oct 2021'!O2&gt;0),IF(($C$5*E8/'NSW Oct 2021'!AQ2&lt;SUM('NSW Oct 2021'!L2:P2)),(0),($C$5*E8/'NSW Oct 2021'!AQ2-SUM('NSW Oct 2021'!L2:P2))*'NSW Oct 2021'!AB2/100)* 'NSW Oct 2021'!AQ2,IF(AND('NSW Oct 2021'!O2&gt;0,'NSW Oct 2021'!P2=""),IF(($C$5*E8/'NSW Oct 2021'!AQ2&lt; SUM('NSW Oct 2021'!L2:O2)),(0),($C$5*E8/'NSW Oct 2021'!AQ2-SUM('NSW Oct 2021'!L2:O2))*'NSW Oct 2021'!AA2/100)* 'NSW Oct 2021'!AQ2,IF(AND('NSW Oct 2021'!N2&gt;0,'NSW Oct 2021'!O2=""),IF(($C$5*E8/'NSW Oct 2021'!AQ2&lt; SUM('NSW Oct 2021'!L2:N2)),(0),($C$5*E8/'NSW Oct 2021'!AQ2-SUM('NSW Oct 2021'!L2:N2))*'NSW Oct 2021'!Z2/100)* 'NSW Oct 2021'!AQ2,IF(AND('NSW Oct 2021'!M2&gt;0,'NSW Oct 2021'!N2=""),IF(($C$5*E8/'NSW Oct 2021'!AQ2&lt;'NSW Oct 2021'!M2+'NSW Oct 2021'!L2),(0),(($C$5*E8/'NSW Oct 2021'!AQ2-('NSW Oct 2021'!M2+'NSW Oct 2021'!L2))*'NSW Oct 2021'!Y2/100))*'NSW Oct 2021'!AQ2,IF(AND('NSW Oct 2021'!L2&gt;0,'NSW Oct 2021'!M2=""&gt;0),IF(($C$5*E8/'NSW Oct 2021'!AQ2&lt;'NSW Oct 2021'!L2),(0),($C$5*E8/'NSW Oct 2021'!AQ2-'NSW Oct 2021'!L2)*'NSW Oct 2021'!X2/100)*'NSW Oct 2021'!AQ2,0)))))</f>
        <v>0</v>
      </c>
      <c r="M8" s="136">
        <f>IF('NSW Oct 2021'!K2="",($C$5*F8/'NSW Oct 2021'!AR2*'NSW Oct 2021'!AC2/100)*'NSW Oct 2021'!AR2,IF($C$5*F8/'NSW Oct 2021'!AR2&gt;='NSW Oct 2021'!L2,('NSW Oct 2021'!L2*'NSW Oct 2021'!AC2/100)*'NSW Oct 2021'!AR2,($C$5*F8/'NSW Oct 2021'!AR2*'NSW Oct 2021'!AC2/100)*'NSW Oct 2021'!AR2))</f>
        <v>96.953999999999994</v>
      </c>
      <c r="N8" s="136">
        <f>IF(AND('NSW Oct 2021'!L2&gt;0,'NSW Oct 2021'!M2&gt;0),IF($C$5*F8/'NSW Oct 2021'!AR2&lt;'NSW Oct 2021'!L2,0,IF(($C$5*F8/'NSW Oct 2021'!AR2-'NSW Oct 2021'!L2)&lt;=('NSW Oct 2021'!M2+'NSW Oct 2021'!L2),((($C$5*F8/'NSW Oct 2021'!AR2-'NSW Oct 2021'!L2)*'NSW Oct 2021'!AD2/100))*'NSW Oct 2021'!AR2,((('NSW Oct 2021'!M2)*'NSW Oct 2021'!AD2/100)*'NSW Oct 2021'!AR2))),0)</f>
        <v>90.724363636363634</v>
      </c>
      <c r="O8" s="136">
        <f>IF(AND('NSW Oct 2021'!M2&gt;0,'NSW Oct 2021'!N2&gt;0),IF($C$5*F8/'NSW Oct 2021'!AR2&lt;('NSW Oct 2021'!L2+'NSW Oct 2021'!M2),0,IF(($C$5*F8/'NSW Oct 2021'!AR2-'NSW Oct 2021'!L2+'NSW Oct 2021'!M2)&lt;=('NSW Oct 2021'!L2+'NSW Oct 2021'!M2+'NSW Oct 2021'!N2),((($C$5*F8/'NSW Oct 2021'!AR2-('NSW Oct 2021'!L2+'NSW Oct 2021'!M2))*'NSW Oct 2021'!AE2/100))*'NSW Oct 2021'!AR2,('NSW Oct 2021'!N2*'NSW Oct 2021'!AE2/100)*'NSW Oct 2021'!AR2)),0)</f>
        <v>217.89</v>
      </c>
      <c r="P8" s="136">
        <f>IF(AND('NSW Oct 2021'!N2&gt;0,'NSW Oct 2021'!O2&gt;0),IF($C$5*F8/'NSW Oct 2021'!AR2&lt;('NSW Oct 2021'!L2+'NSW Oct 2021'!M2+'NSW Oct 2021'!N2),0,IF(($C$5*F8/'NSW Oct 2021'!AR2-'NSW Oct 2021'!L2+'NSW Oct 2021'!M2+'NSW Oct 2021'!N2)&lt;=('NSW Oct 2021'!L2+'NSW Oct 2021'!M2+'NSW Oct 2021'!N2+'NSW Oct 2021'!O2),(($C$5*F8/'NSW Oct 2021'!AR2-('NSW Oct 2021'!L2+'NSW Oct 2021'!M2+'NSW Oct 2021'!N2))*'NSW Oct 2021'!AF2/100)*'NSW Oct 2021'!AR2,('NSW Oct 2021'!O2*'NSW Oct 2021'!AF2/100)*'NSW Oct 2021'!AR2)),0)</f>
        <v>818.5977272727273</v>
      </c>
      <c r="Q8" s="136">
        <f>IF(AND('NSW Oct 2021'!P2&gt;0,'NSW Oct 2021'!P2&gt;0),IF($C$5*F8/'NSW Oct 2021'!AR2&lt;('NSW Oct 2021'!L2+'NSW Oct 2021'!M2+'NSW Oct 2021'!N2+'NSW Oct 2021'!O2),0,IF(($C$5*F8/'NSW Oct 2021'!AR2-'NSW Oct 2021'!L2+'NSW Oct 2021'!M2+'NSW Oct 2021'!N2+'NSW Oct 2021'!O2)&lt;=('NSW Oct 2021'!L2+'NSW Oct 2021'!M2+'NSW Oct 2021'!N2+'NSW Oct 2021'!O2+'NSW Oct 2021'!P2),(($C$5*F8/'NSW Oct 2021'!AR2-('NSW Oct 2021'!L2+'NSW Oct 2021'!M2+'NSW Oct 2021'!N2+'NSW Oct 2021'!O2))*'NSW Oct 2021'!AG2/100)*'NSW Oct 2021'!AR2,('NSW Oct 2021'!P2*'NSW Oct 2021'!AG2/100)*'NSW Oct 2021'!AR2)),0)</f>
        <v>0</v>
      </c>
      <c r="R8" s="136">
        <f>IF(AND('NSW Oct 2021'!P2&gt;0,'NSW Oct 2021'!O2&gt;0),IF(($C$5*F8/'NSW Oct 2021'!AR2&lt;SUM('NSW Oct 2021'!L2:P2)),(0),($C$5*F8/'NSW Oct 2021'!AR2-SUM('NSW Oct 2021'!L2:P2))*'NSW Oct 2021'!AB2/100)* 'NSW Oct 2021'!AR2,IF(AND('NSW Oct 2021'!O2&gt;0,'NSW Oct 2021'!P2=""),IF(($C$5*F8/'NSW Oct 2021'!AR2&lt; SUM('NSW Oct 2021'!L2:O2)),(0),($C$5*F8/'NSW Oct 2021'!AR2-SUM('NSW Oct 2021'!L2:O2))*'NSW Oct 2021'!AG2/100)* 'NSW Oct 2021'!AR2,IF(AND('NSW Oct 2021'!N2&gt;0,'NSW Oct 2021'!O2=""),IF(($C$5*F8/'NSW Oct 2021'!AR2&lt; SUM('NSW Oct 2021'!L2:N2)),(0),($C$5*F8/'NSW Oct 2021'!AR2-SUM('NSW Oct 2021'!L2:N2))*'NSW Oct 2021'!AF2/100)* 'NSW Oct 2021'!AR2,IF(AND('NSW Oct 2021'!M2&gt;0,'NSW Oct 2021'!N2=""),IF(($C$5*F8/'NSW Oct 2021'!AR2&lt;'NSW Oct 2021'!M2+'NSW Oct 2021'!L2),(0),(($C$5*F8/'NSW Oct 2021'!AR2-('NSW Oct 2021'!M2+'NSW Oct 2021'!L2))*'NSW Oct 2021'!AE2/100))*'NSW Oct 2021'!AR2,IF(AND('NSW Oct 2021'!L2&gt;0,'NSW Oct 2021'!M2=""&gt;0),IF(($C$5*F8/'NSW Oct 2021'!AR2&lt;'NSW Oct 2021'!L2),(0),($C$5*F8/'NSW Oct 2021'!AR2-'NSW Oct 2021'!L2)*'NSW Oct 2021'!AD2/100)*'NSW Oct 2021'!AR2,0)))))</f>
        <v>0</v>
      </c>
      <c r="S8" s="234">
        <f>SUM(G8:R8)</f>
        <v>2448.3321818181821</v>
      </c>
      <c r="T8" s="243">
        <f>S8+D8</f>
        <v>2707.4158181818184</v>
      </c>
      <c r="U8" s="132">
        <f>T8*1.1</f>
        <v>2978.1574000000005</v>
      </c>
      <c r="V8" s="83">
        <f>'NSW Oct 2021'!AT2</f>
        <v>0</v>
      </c>
      <c r="W8" s="83">
        <f>'NSW Oct 2021'!AU2</f>
        <v>0</v>
      </c>
      <c r="X8" s="83">
        <f>'NSW Oct 2021'!AV2</f>
        <v>0</v>
      </c>
      <c r="Y8" s="83">
        <f>'NSW Oct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2707.4158181818184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2707.4158181818184</v>
      </c>
      <c r="AD8" s="122">
        <f t="shared" ref="AD8:AE24" si="2">AB8*1.1</f>
        <v>2978.1574000000005</v>
      </c>
      <c r="AE8" s="122">
        <f t="shared" si="2"/>
        <v>2978.1574000000005</v>
      </c>
      <c r="AF8" s="341">
        <f>'NSW Oct 2021'!BJ2</f>
        <v>0</v>
      </c>
      <c r="AG8" s="125">
        <f>'NSW Oct 2021'!BH2</f>
        <v>0</v>
      </c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17"/>
      <c r="B9" s="83" t="str">
        <f>'NSW Oct 2021'!F3</f>
        <v>Covau</v>
      </c>
      <c r="C9" s="83" t="str">
        <f>'NSW Oct 2021'!G3</f>
        <v xml:space="preserve">Business Freedom </v>
      </c>
      <c r="D9" s="136">
        <f>365*'NSW Oct 2021'!H3/100</f>
        <v>216.57772727272723</v>
      </c>
      <c r="E9" s="264">
        <f>IF('NSW Oct 2021'!AQ3=3,0.5,IF('NSW Oct 2021'!AQ3=2,0.33,0))</f>
        <v>0.5</v>
      </c>
      <c r="F9" s="264">
        <f t="shared" ref="F9:F32" si="3">1-E9</f>
        <v>0.5</v>
      </c>
      <c r="G9" s="136">
        <f>IF('NSW Oct 2021'!K3="",($C$5*E9/'NSW Oct 2021'!AQ3*'NSW Oct 2021'!W3/100)*'NSW Oct 2021'!AQ3,IF($C$5*E9/'NSW Oct 2021'!AQ3&gt;='NSW Oct 2021'!L3,('NSW Oct 2021'!L3*'NSW Oct 2021'!W3/100)*'NSW Oct 2021'!AQ3,($C$5*E9/'NSW Oct 2021'!AQ3*'NSW Oct 2021'!W3/100)*'NSW Oct 2021'!AQ3))</f>
        <v>138.98999999999998</v>
      </c>
      <c r="H9" s="136">
        <f>IF(AND('NSW Oct 2021'!L3&gt;0,'NSW Oct 2021'!M3&gt;0),IF($C$5*E9/'NSW Oct 2021'!AQ3&lt;'NSW Oct 2021'!L3,0,IF(($C$5*E9/'NSW Oct 2021'!AQ3-'NSW Oct 2021'!L3)&lt;=('NSW Oct 2021'!M3+'NSW Oct 2021'!L3),((($C$5*E9/'NSW Oct 2021'!AQ3-'NSW Oct 2021'!L3)*'NSW Oct 2021'!X3/100))*'NSW Oct 2021'!AQ3,((('NSW Oct 2021'!M3)*'NSW Oct 2021'!X3/100)*'NSW Oct 2021'!AQ3))),0)</f>
        <v>95.393999999999991</v>
      </c>
      <c r="I9" s="136">
        <f>IF(AND('NSW Oct 2021'!M3&gt;0,'NSW Oct 2021'!N3&gt;0),IF($C$5*E9/'NSW Oct 2021'!AQ3&lt;('NSW Oct 2021'!L3+'NSW Oct 2021'!M3),0,IF(($C$5*E9/'NSW Oct 2021'!AQ3-'NSW Oct 2021'!L3+'NSW Oct 2021'!M3)&lt;=('NSW Oct 2021'!L3+'NSW Oct 2021'!M3+'NSW Oct 2021'!N3),((($C$5*E9/'NSW Oct 2021'!AQ3-('NSW Oct 2021'!L3+'NSW Oct 2021'!M3))*'NSW Oct 2021'!Y3/100))*'NSW Oct 2021'!AQ3,('NSW Oct 2021'!N3*'NSW Oct 2021'!Y3/100)* 'NSW Oct 2021'!AQ3)),0)</f>
        <v>221.11799999999997</v>
      </c>
      <c r="J9" s="136">
        <f>IF(AND('NSW Oct 2021'!N3&gt;0,'NSW Oct 2021'!O3&gt;0),IF($C$5*E9/'NSW Oct 2021'!AQ3&lt;('NSW Oct 2021'!L3+'NSW Oct 2021'!M3+'NSW Oct 2021'!N3),0,IF(($C$5*E9/'NSW Oct 2021'!AQ3-'NSW Oct 2021'!L3+'NSW Oct 2021'!M3+'NSW Oct 2021'!N3)&lt;=('NSW Oct 2021'!L3+'NSW Oct 2021'!M3+'NSW Oct 2021'!N3+'NSW Oct 2021'!O3),(($C$5*E9/'NSW Oct 2021'!AQ3-('NSW Oct 2021'!L3+'NSW Oct 2021'!M3+'NSW Oct 2021'!N3))*'NSW Oct 2021'!Z3/100)*'NSW Oct 2021'!AQ3,('NSW Oct 2021'!O3*'NSW Oct 2021'!Z3/100)*'NSW Oct 2021'!AQ3)),0)</f>
        <v>806.33409090909095</v>
      </c>
      <c r="K9" s="136">
        <f>IF(AND('NSW Oct 2021'!O3&gt;0,'NSW Oct 2021'!P3&gt;0),IF($C$5*E9/'NSW Oct 2021'!AQ3&lt;('NSW Oct 2021'!L3+'NSW Oct 2021'!M3+'NSW Oct 2021'!N3+'NSW Oct 2021'!O3),0,IF(($C$5*E9/'NSW Oct 2021'!AQ3-'NSW Oct 2021'!L3+'NSW Oct 2021'!M3+'NSW Oct 2021'!N3+'NSW Oct 2021'!O3)&lt;=('NSW Oct 2021'!L3+'NSW Oct 2021'!M3+'NSW Oct 2021'!N3+'NSW Oct 2021'!O3+'NSW Oct 2021'!P3),(($C$5*E9/'NSW Oct 2021'!AQ3-('NSW Oct 2021'!L3+'NSW Oct 2021'!M3+'NSW Oct 2021'!N3+'NSW Oct 2021'!O3))*'NSW Oct 2021'!AA3/100)*'NSW Oct 2021'!AQ3,('NSW Oct 2021'!P3*'NSW Oct 2021'!AA3/100)*'NSW Oct 2021'!AQ3)),0)</f>
        <v>0</v>
      </c>
      <c r="L9" s="136">
        <f>IF(AND('NSW Oct 2021'!P3&gt;0,'NSW Oct 2021'!O3&gt;0),IF(($C$5*E9/'NSW Oct 2021'!AQ3&lt;SUM('NSW Oct 2021'!L3:P3)),(0),($C$5*E9/'NSW Oct 2021'!AQ3-SUM('NSW Oct 2021'!L3:P3))*'NSW Oct 2021'!AB3/100)* 'NSW Oct 2021'!AQ3,IF(AND('NSW Oct 2021'!O3&gt;0,'NSW Oct 2021'!P3=""),IF(($C$5*E9/'NSW Oct 2021'!AQ3&lt; SUM('NSW Oct 2021'!L3:O3)),(0),($C$5*E9/'NSW Oct 2021'!AQ3-SUM('NSW Oct 2021'!L3:O3))*'NSW Oct 2021'!AA3/100)* 'NSW Oct 2021'!AQ3,IF(AND('NSW Oct 2021'!N3&gt;0,'NSW Oct 2021'!O3=""),IF(($C$5*E9/'NSW Oct 2021'!AQ3&lt; SUM('NSW Oct 2021'!L3:N3)),(0),($C$5*E9/'NSW Oct 2021'!AQ3-SUM('NSW Oct 2021'!L3:N3))*'NSW Oct 2021'!Z3/100)* 'NSW Oct 2021'!AQ3,IF(AND('NSW Oct 2021'!M3&gt;0,'NSW Oct 2021'!N3=""),IF(($C$5*E9/'NSW Oct 2021'!AQ3&lt;'NSW Oct 2021'!M3+'NSW Oct 2021'!L3),(0),(($C$5*E9/'NSW Oct 2021'!AQ3-('NSW Oct 2021'!M3+'NSW Oct 2021'!L3))*'NSW Oct 2021'!Y3/100))*'NSW Oct 2021'!AQ3,IF(AND('NSW Oct 2021'!L3&gt;0,'NSW Oct 2021'!M3=""&gt;0),IF(($C$5*E9/'NSW Oct 2021'!AQ3&lt;'NSW Oct 2021'!L3),(0),($C$5*E9/'NSW Oct 2021'!AQ3-'NSW Oct 2021'!L3)*'NSW Oct 2021'!X3/100)*'NSW Oct 2021'!AQ3,0)))))</f>
        <v>0</v>
      </c>
      <c r="M9" s="136">
        <f>IF('NSW Oct 2021'!K3="",($C$5*F9/'NSW Oct 2021'!AR3*'NSW Oct 2021'!AC3/100)*'NSW Oct 2021'!AR3,IF($C$5*F9/'NSW Oct 2021'!AR3&gt;='NSW Oct 2021'!L3,('NSW Oct 2021'!L3*'NSW Oct 2021'!AC3/100)*'NSW Oct 2021'!AR3,($C$5*F9/'NSW Oct 2021'!AR3*'NSW Oct 2021'!AC3/100)*'NSW Oct 2021'!AR3))</f>
        <v>138.98999999999998</v>
      </c>
      <c r="N9" s="136">
        <f>IF(AND('NSW Oct 2021'!L3&gt;0,'NSW Oct 2021'!M3&gt;0),IF($C$5*F9/'NSW Oct 2021'!AR3&lt;'NSW Oct 2021'!L3,0,IF(($C$5*F9/'NSW Oct 2021'!AR3-'NSW Oct 2021'!L3)&lt;=('NSW Oct 2021'!M3+'NSW Oct 2021'!L3),((($C$5*F9/'NSW Oct 2021'!AR3-'NSW Oct 2021'!L3)*'NSW Oct 2021'!AD3/100))*'NSW Oct 2021'!AR3,((('NSW Oct 2021'!M3)*'NSW Oct 2021'!AD3/100)*'NSW Oct 2021'!AR3))),0)</f>
        <v>95.393999999999991</v>
      </c>
      <c r="O9" s="136">
        <f>IF(AND('NSW Oct 2021'!M3&gt;0,'NSW Oct 2021'!N3&gt;0),IF($C$5*F9/'NSW Oct 2021'!AR3&lt;('NSW Oct 2021'!L3+'NSW Oct 2021'!M3),0,IF(($C$5*F9/'NSW Oct 2021'!AR3-'NSW Oct 2021'!L3+'NSW Oct 2021'!M3)&lt;=('NSW Oct 2021'!L3+'NSW Oct 2021'!M3+'NSW Oct 2021'!N3),((($C$5*F9/'NSW Oct 2021'!AR3-('NSW Oct 2021'!L3+'NSW Oct 2021'!M3))*'NSW Oct 2021'!AE3/100))*'NSW Oct 2021'!AR3,('NSW Oct 2021'!N3*'NSW Oct 2021'!AE3/100)*'NSW Oct 2021'!AR3)),0)</f>
        <v>221.11799999999997</v>
      </c>
      <c r="P9" s="136">
        <f>IF(AND('NSW Oct 2021'!N3&gt;0,'NSW Oct 2021'!O3&gt;0),IF($C$5*F9/'NSW Oct 2021'!AR3&lt;('NSW Oct 2021'!L3+'NSW Oct 2021'!M3+'NSW Oct 2021'!N3),0,IF(($C$5*F9/'NSW Oct 2021'!AR3-'NSW Oct 2021'!L3+'NSW Oct 2021'!M3+'NSW Oct 2021'!N3)&lt;=('NSW Oct 2021'!L3+'NSW Oct 2021'!M3+'NSW Oct 2021'!N3+'NSW Oct 2021'!O3),(($C$5*F9/'NSW Oct 2021'!AR3-('NSW Oct 2021'!L3+'NSW Oct 2021'!M3+'NSW Oct 2021'!N3))*'NSW Oct 2021'!AF3/100)*'NSW Oct 2021'!AR3,('NSW Oct 2021'!O3*'NSW Oct 2021'!AF3/100)*'NSW Oct 2021'!AR3)),0)</f>
        <v>806.33409090909095</v>
      </c>
      <c r="Q9" s="136">
        <f>IF(AND('NSW Oct 2021'!P3&gt;0,'NSW Oct 2021'!P3&gt;0),IF($C$5*F9/'NSW Oct 2021'!AR3&lt;('NSW Oct 2021'!L3+'NSW Oct 2021'!M3+'NSW Oct 2021'!N3+'NSW Oct 2021'!O3),0,IF(($C$5*F9/'NSW Oct 2021'!AR3-'NSW Oct 2021'!L3+'NSW Oct 2021'!M3+'NSW Oct 2021'!N3+'NSW Oct 2021'!O3)&lt;=('NSW Oct 2021'!L3+'NSW Oct 2021'!M3+'NSW Oct 2021'!N3+'NSW Oct 2021'!O3+'NSW Oct 2021'!P3),(($C$5*F9/'NSW Oct 2021'!AR3-('NSW Oct 2021'!L3+'NSW Oct 2021'!M3+'NSW Oct 2021'!N3+'NSW Oct 2021'!O3))*'NSW Oct 2021'!AG3/100)*'NSW Oct 2021'!AR3,('NSW Oct 2021'!P3*'NSW Oct 2021'!AG3/100)*'NSW Oct 2021'!AR3)),0)</f>
        <v>0</v>
      </c>
      <c r="R9" s="136">
        <f>IF(AND('NSW Oct 2021'!P3&gt;0,'NSW Oct 2021'!O3&gt;0),IF(($C$5*F9/'NSW Oct 2021'!AR3&lt;SUM('NSW Oct 2021'!L3:P3)),(0),($C$5*F9/'NSW Oct 2021'!AR3-SUM('NSW Oct 2021'!L3:P3))*'NSW Oct 2021'!AB3/100)* 'NSW Oct 2021'!AR3,IF(AND('NSW Oct 2021'!O3&gt;0,'NSW Oct 2021'!P3=""),IF(($C$5*F9/'NSW Oct 2021'!AR3&lt; SUM('NSW Oct 2021'!L3:O3)),(0),($C$5*F9/'NSW Oct 2021'!AR3-SUM('NSW Oct 2021'!L3:O3))*'NSW Oct 2021'!AG3/100)* 'NSW Oct 2021'!AR3,IF(AND('NSW Oct 2021'!N3&gt;0,'NSW Oct 2021'!O3=""),IF(($C$5*F9/'NSW Oct 2021'!AR3&lt; SUM('NSW Oct 2021'!L3:N3)),(0),($C$5*F9/'NSW Oct 2021'!AR3-SUM('NSW Oct 2021'!L3:N3))*'NSW Oct 2021'!AF3/100)* 'NSW Oct 2021'!AR3,IF(AND('NSW Oct 2021'!M3&gt;0,'NSW Oct 2021'!N3=""),IF(($C$5*F9/'NSW Oct 2021'!AR3&lt;'NSW Oct 2021'!M3+'NSW Oct 2021'!L3),(0),(($C$5*F9/'NSW Oct 2021'!AR3-('NSW Oct 2021'!M3+'NSW Oct 2021'!L3))*'NSW Oct 2021'!AE3/100))*'NSW Oct 2021'!AR3,IF(AND('NSW Oct 2021'!L3&gt;0,'NSW Oct 2021'!M3=""&gt;0),IF(($C$5*F9/'NSW Oct 2021'!AR3&lt;'NSW Oct 2021'!L3),(0),($C$5*F9/'NSW Oct 2021'!AR3-'NSW Oct 2021'!L3)*'NSW Oct 2021'!AD3/100)*'NSW Oct 2021'!AR3,0)))))</f>
        <v>0</v>
      </c>
      <c r="S9" s="234">
        <f t="shared" ref="S9:S32" si="4">SUM(G9:R9)</f>
        <v>2523.6721818181818</v>
      </c>
      <c r="T9" s="243">
        <f t="shared" ref="T9:T32" si="5">S9+D9</f>
        <v>2740.2499090909091</v>
      </c>
      <c r="U9" s="132">
        <f t="shared" ref="U9:U32" si="6">T9*1.1</f>
        <v>3014.2749000000003</v>
      </c>
      <c r="V9" s="83">
        <f>'NSW Oct 2021'!AT3</f>
        <v>0</v>
      </c>
      <c r="W9" s="83">
        <f>'NSW Oct 2021'!AU3</f>
        <v>15</v>
      </c>
      <c r="X9" s="83">
        <f>'NSW Oct 2021'!AV3</f>
        <v>0</v>
      </c>
      <c r="Y9" s="83">
        <f>'NSW Oct 2021'!AW3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22">
        <f t="shared" si="2"/>
        <v>2597.8689900000004</v>
      </c>
      <c r="AE9" s="122">
        <f t="shared" si="2"/>
        <v>2597.8689900000004</v>
      </c>
      <c r="AF9" s="133">
        <f>'NSW Oct 2021'!BJ3</f>
        <v>0</v>
      </c>
      <c r="AG9" s="125">
        <f>'NSW Oct 2021'!BH3</f>
        <v>0</v>
      </c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17"/>
      <c r="B10" s="83" t="str">
        <f>'NSW Oct 2021'!F4</f>
        <v>EnergyAustralia</v>
      </c>
      <c r="C10" s="83" t="str">
        <f>'NSW Oct 2021'!G4</f>
        <v>Total Plan</v>
      </c>
      <c r="D10" s="136">
        <f>365*'NSW Oct 2021'!H4/100</f>
        <v>245.11409090909092</v>
      </c>
      <c r="E10" s="264">
        <f>IF('NSW Oct 2021'!AQ4=3,0.5,IF('NSW Oct 2021'!AQ4=2,0.33,0))</f>
        <v>0.5</v>
      </c>
      <c r="F10" s="264">
        <f t="shared" si="3"/>
        <v>0.5</v>
      </c>
      <c r="G10" s="136">
        <f>IF('NSW Oct 2021'!K4="",($C$5*E10/'NSW Oct 2021'!AQ4*'NSW Oct 2021'!W4/100)*'NSW Oct 2021'!AQ4,IF($C$5*E10/'NSW Oct 2021'!AQ4&gt;='NSW Oct 2021'!L4,('NSW Oct 2021'!L4*'NSW Oct 2021'!W4/100)*'NSW Oct 2021'!AQ4,($C$5*E10/'NSW Oct 2021'!AQ4*'NSW Oct 2021'!W4/100)*'NSW Oct 2021'!AQ4))</f>
        <v>146.44800000000001</v>
      </c>
      <c r="H10" s="136">
        <f>IF(AND('NSW Oct 2021'!L4&gt;0,'NSW Oct 2021'!M4&gt;0),IF($C$5*E10/'NSW Oct 2021'!AQ4&lt;'NSW Oct 2021'!L4,0,IF(($C$5*E10/'NSW Oct 2021'!AQ4-'NSW Oct 2021'!L4)&lt;=('NSW Oct 2021'!M4+'NSW Oct 2021'!L4),((($C$5*E10/'NSW Oct 2021'!AQ4-'NSW Oct 2021'!L4)*'NSW Oct 2021'!X4/100))*'NSW Oct 2021'!AQ4,((('NSW Oct 2021'!M4)*'NSW Oct 2021'!X4/100)*'NSW Oct 2021'!AQ4))),0)</f>
        <v>101.06427272727271</v>
      </c>
      <c r="I10" s="136">
        <f>IF(AND('NSW Oct 2021'!M4&gt;0,'NSW Oct 2021'!N4&gt;0),IF($C$5*E10/'NSW Oct 2021'!AQ4&lt;('NSW Oct 2021'!L4+'NSW Oct 2021'!M4),0,IF(($C$5*E10/'NSW Oct 2021'!AQ4-'NSW Oct 2021'!L4+'NSW Oct 2021'!M4)&lt;=('NSW Oct 2021'!L4+'NSW Oct 2021'!M4+'NSW Oct 2021'!N4),((($C$5*E10/'NSW Oct 2021'!AQ4-('NSW Oct 2021'!L4+'NSW Oct 2021'!M4))*'NSW Oct 2021'!Y4/100))*'NSW Oct 2021'!AQ4,('NSW Oct 2021'!N4*'NSW Oct 2021'!Y4/100)* 'NSW Oct 2021'!AQ4)),0)</f>
        <v>233.22300000000001</v>
      </c>
      <c r="J10" s="136">
        <f>IF(AND('NSW Oct 2021'!N4&gt;0,'NSW Oct 2021'!O4&gt;0),IF($C$5*E10/'NSW Oct 2021'!AQ4&lt;('NSW Oct 2021'!L4+'NSW Oct 2021'!M4+'NSW Oct 2021'!N4),0,IF(($C$5*E10/'NSW Oct 2021'!AQ4-'NSW Oct 2021'!L4+'NSW Oct 2021'!M4+'NSW Oct 2021'!N4)&lt;=('NSW Oct 2021'!L4+'NSW Oct 2021'!M4+'NSW Oct 2021'!N4+'NSW Oct 2021'!O4),(($C$5*E10/'NSW Oct 2021'!AQ4-('NSW Oct 2021'!L4+'NSW Oct 2021'!M4+'NSW Oct 2021'!N4))*'NSW Oct 2021'!Z4/100)*'NSW Oct 2021'!AQ4,('NSW Oct 2021'!O4*'NSW Oct 2021'!Z4/100)*'NSW Oct 2021'!AQ4)),0)</f>
        <v>849.25681818181829</v>
      </c>
      <c r="K10" s="136">
        <f>IF(AND('NSW Oct 2021'!O4&gt;0,'NSW Oct 2021'!P4&gt;0),IF($C$5*E10/'NSW Oct 2021'!AQ4&lt;('NSW Oct 2021'!L4+'NSW Oct 2021'!M4+'NSW Oct 2021'!N4+'NSW Oct 2021'!O4),0,IF(($C$5*E10/'NSW Oct 2021'!AQ4-'NSW Oct 2021'!L4+'NSW Oct 2021'!M4+'NSW Oct 2021'!N4+'NSW Oct 2021'!O4)&lt;=('NSW Oct 2021'!L4+'NSW Oct 2021'!M4+'NSW Oct 2021'!N4+'NSW Oct 2021'!O4+'NSW Oct 2021'!P4),(($C$5*E10/'NSW Oct 2021'!AQ4-('NSW Oct 2021'!L4+'NSW Oct 2021'!M4+'NSW Oct 2021'!N4+'NSW Oct 2021'!O4))*'NSW Oct 2021'!AA4/100)*'NSW Oct 2021'!AQ4,('NSW Oct 2021'!P4*'NSW Oct 2021'!AA4/100)*'NSW Oct 2021'!AQ4)),0)</f>
        <v>0</v>
      </c>
      <c r="L10" s="136">
        <f>IF(AND('NSW Oct 2021'!P4&gt;0,'NSW Oct 2021'!O4&gt;0),IF(($C$5*E10/'NSW Oct 2021'!AQ4&lt;SUM('NSW Oct 2021'!L4:P4)),(0),($C$5*E10/'NSW Oct 2021'!AQ4-SUM('NSW Oct 2021'!L4:P4))*'NSW Oct 2021'!AB4/100)* 'NSW Oct 2021'!AQ4,IF(AND('NSW Oct 2021'!O4&gt;0,'NSW Oct 2021'!P4=""),IF(($C$5*E10/'NSW Oct 2021'!AQ4&lt; SUM('NSW Oct 2021'!L4:O4)),(0),($C$5*E10/'NSW Oct 2021'!AQ4-SUM('NSW Oct 2021'!L4:O4))*'NSW Oct 2021'!AA4/100)* 'NSW Oct 2021'!AQ4,IF(AND('NSW Oct 2021'!N4&gt;0,'NSW Oct 2021'!O4=""),IF(($C$5*E10/'NSW Oct 2021'!AQ4&lt; SUM('NSW Oct 2021'!L4:N4)),(0),($C$5*E10/'NSW Oct 2021'!AQ4-SUM('NSW Oct 2021'!L4:N4))*'NSW Oct 2021'!Z4/100)* 'NSW Oct 2021'!AQ4,IF(AND('NSW Oct 2021'!M4&gt;0,'NSW Oct 2021'!N4=""),IF(($C$5*E10/'NSW Oct 2021'!AQ4&lt;'NSW Oct 2021'!M4+'NSW Oct 2021'!L4),(0),(($C$5*E10/'NSW Oct 2021'!AQ4-('NSW Oct 2021'!M4+'NSW Oct 2021'!L4))*'NSW Oct 2021'!Y4/100))*'NSW Oct 2021'!AQ4,IF(AND('NSW Oct 2021'!L4&gt;0,'NSW Oct 2021'!M4=""&gt;0),IF(($C$5*E10/'NSW Oct 2021'!AQ4&lt;'NSW Oct 2021'!L4),(0),($C$5*E10/'NSW Oct 2021'!AQ4-'NSW Oct 2021'!L4)*'NSW Oct 2021'!X4/100)*'NSW Oct 2021'!AQ4,0)))))</f>
        <v>0</v>
      </c>
      <c r="M10" s="136">
        <f>IF('NSW Oct 2021'!K4="",($C$5*F10/'NSW Oct 2021'!AR4*'NSW Oct 2021'!AC4/100)*'NSW Oct 2021'!AR4,IF($C$5*F10/'NSW Oct 2021'!AR4&gt;='NSW Oct 2021'!L4,('NSW Oct 2021'!L4*'NSW Oct 2021'!AC4/100)*'NSW Oct 2021'!AR4,($C$5*F10/'NSW Oct 2021'!AR4*'NSW Oct 2021'!AC4/100)*'NSW Oct 2021'!AR4))</f>
        <v>146.44800000000001</v>
      </c>
      <c r="N10" s="136">
        <f>IF(AND('NSW Oct 2021'!L4&gt;0,'NSW Oct 2021'!M4&gt;0),IF($C$5*F10/'NSW Oct 2021'!AR4&lt;'NSW Oct 2021'!L4,0,IF(($C$5*F10/'NSW Oct 2021'!AR4-'NSW Oct 2021'!L4)&lt;=('NSW Oct 2021'!M4+'NSW Oct 2021'!L4),((($C$5*F10/'NSW Oct 2021'!AR4-'NSW Oct 2021'!L4)*'NSW Oct 2021'!AD4/100))*'NSW Oct 2021'!AR4,((('NSW Oct 2021'!M4)*'NSW Oct 2021'!AD4/100)*'NSW Oct 2021'!AR4))),0)</f>
        <v>101.06427272727271</v>
      </c>
      <c r="O10" s="136">
        <f>IF(AND('NSW Oct 2021'!M4&gt;0,'NSW Oct 2021'!N4&gt;0),IF($C$5*F10/'NSW Oct 2021'!AR4&lt;('NSW Oct 2021'!L4+'NSW Oct 2021'!M4),0,IF(($C$5*F10/'NSW Oct 2021'!AR4-'NSW Oct 2021'!L4+'NSW Oct 2021'!M4)&lt;=('NSW Oct 2021'!L4+'NSW Oct 2021'!M4+'NSW Oct 2021'!N4),((($C$5*F10/'NSW Oct 2021'!AR4-('NSW Oct 2021'!L4+'NSW Oct 2021'!M4))*'NSW Oct 2021'!AE4/100))*'NSW Oct 2021'!AR4,('NSW Oct 2021'!N4*'NSW Oct 2021'!AE4/100)*'NSW Oct 2021'!AR4)),0)</f>
        <v>233.22300000000001</v>
      </c>
      <c r="P10" s="136">
        <f>IF(AND('NSW Oct 2021'!N4&gt;0,'NSW Oct 2021'!O4&gt;0),IF($C$5*F10/'NSW Oct 2021'!AR4&lt;('NSW Oct 2021'!L4+'NSW Oct 2021'!M4+'NSW Oct 2021'!N4),0,IF(($C$5*F10/'NSW Oct 2021'!AR4-'NSW Oct 2021'!L4+'NSW Oct 2021'!M4+'NSW Oct 2021'!N4)&lt;=('NSW Oct 2021'!L4+'NSW Oct 2021'!M4+'NSW Oct 2021'!N4+'NSW Oct 2021'!O4),(($C$5*F10/'NSW Oct 2021'!AR4-('NSW Oct 2021'!L4+'NSW Oct 2021'!M4+'NSW Oct 2021'!N4))*'NSW Oct 2021'!AF4/100)*'NSW Oct 2021'!AR4,('NSW Oct 2021'!O4*'NSW Oct 2021'!AF4/100)*'NSW Oct 2021'!AR4)),0)</f>
        <v>849.25681818181829</v>
      </c>
      <c r="Q10" s="136">
        <f>IF(AND('NSW Oct 2021'!P4&gt;0,'NSW Oct 2021'!P4&gt;0),IF($C$5*F10/'NSW Oct 2021'!AR4&lt;('NSW Oct 2021'!L4+'NSW Oct 2021'!M4+'NSW Oct 2021'!N4+'NSW Oct 2021'!O4),0,IF(($C$5*F10/'NSW Oct 2021'!AR4-'NSW Oct 2021'!L4+'NSW Oct 2021'!M4+'NSW Oct 2021'!N4+'NSW Oct 2021'!O4)&lt;=('NSW Oct 2021'!L4+'NSW Oct 2021'!M4+'NSW Oct 2021'!N4+'NSW Oct 2021'!O4+'NSW Oct 2021'!P4),(($C$5*F10/'NSW Oct 2021'!AR4-('NSW Oct 2021'!L4+'NSW Oct 2021'!M4+'NSW Oct 2021'!N4+'NSW Oct 2021'!O4))*'NSW Oct 2021'!AG4/100)*'NSW Oct 2021'!AR4,('NSW Oct 2021'!P4*'NSW Oct 2021'!AG4/100)*'NSW Oct 2021'!AR4)),0)</f>
        <v>0</v>
      </c>
      <c r="R10" s="136">
        <f>IF(AND('NSW Oct 2021'!P4&gt;0,'NSW Oct 2021'!O4&gt;0),IF(($C$5*F10/'NSW Oct 2021'!AR4&lt;SUM('NSW Oct 2021'!L4:P4)),(0),($C$5*F10/'NSW Oct 2021'!AR4-SUM('NSW Oct 2021'!L4:P4))*'NSW Oct 2021'!AB4/100)* 'NSW Oct 2021'!AR4,IF(AND('NSW Oct 2021'!O4&gt;0,'NSW Oct 2021'!P4=""),IF(($C$5*F10/'NSW Oct 2021'!AR4&lt; SUM('NSW Oct 2021'!L4:O4)),(0),($C$5*F10/'NSW Oct 2021'!AR4-SUM('NSW Oct 2021'!L4:O4))*'NSW Oct 2021'!AG4/100)* 'NSW Oct 2021'!AR4,IF(AND('NSW Oct 2021'!N4&gt;0,'NSW Oct 2021'!O4=""),IF(($C$5*F10/'NSW Oct 2021'!AR4&lt; SUM('NSW Oct 2021'!L4:N4)),(0),($C$5*F10/'NSW Oct 2021'!AR4-SUM('NSW Oct 2021'!L4:N4))*'NSW Oct 2021'!AF4/100)* 'NSW Oct 2021'!AR4,IF(AND('NSW Oct 2021'!M4&gt;0,'NSW Oct 2021'!N4=""),IF(($C$5*F10/'NSW Oct 2021'!AR4&lt;'NSW Oct 2021'!M4+'NSW Oct 2021'!L4),(0),(($C$5*F10/'NSW Oct 2021'!AR4-('NSW Oct 2021'!M4+'NSW Oct 2021'!L4))*'NSW Oct 2021'!AE4/100))*'NSW Oct 2021'!AR4,IF(AND('NSW Oct 2021'!L4&gt;0,'NSW Oct 2021'!M4=""&gt;0),IF(($C$5*F10/'NSW Oct 2021'!AR4&lt;'NSW Oct 2021'!L4),(0),($C$5*F10/'NSW Oct 2021'!AR4-'NSW Oct 2021'!L4)*'NSW Oct 2021'!AD4/100)*'NSW Oct 2021'!AR4,0)))))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Oct 2021'!AT4</f>
        <v>24</v>
      </c>
      <c r="W10" s="83">
        <f>'NSW Oct 2021'!AU4</f>
        <v>0</v>
      </c>
      <c r="X10" s="83">
        <f>'NSW Oct 2021'!AV4</f>
        <v>0</v>
      </c>
      <c r="Y10" s="83">
        <f>'NSW Oct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2207.8746872727274</v>
      </c>
      <c r="AC10" s="243">
        <f t="shared" si="1"/>
        <v>2207.8746872727274</v>
      </c>
      <c r="AD10" s="122">
        <f t="shared" si="2"/>
        <v>2428.6621560000003</v>
      </c>
      <c r="AE10" s="122">
        <f t="shared" si="2"/>
        <v>2428.6621560000003</v>
      </c>
      <c r="AF10" s="133">
        <f>'NSW Oct 2021'!BJ4</f>
        <v>0</v>
      </c>
      <c r="AG10" s="125">
        <f>'NSW Oct 2021'!BH4</f>
        <v>12</v>
      </c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17"/>
      <c r="B11" s="83" t="str">
        <f>'NSW Oct 2021'!F5</f>
        <v>Origin Energy</v>
      </c>
      <c r="C11" s="83" t="str">
        <f>'NSW Oct 2021'!G5</f>
        <v>Business Go</v>
      </c>
      <c r="D11" s="136">
        <f>365*'NSW Oct 2021'!H5/100</f>
        <v>216.57772727272723</v>
      </c>
      <c r="E11" s="264">
        <f>IF('NSW Oct 2021'!AQ5=3,0.5,IF('NSW Oct 2021'!AQ5=2,0.33,0))</f>
        <v>0.5</v>
      </c>
      <c r="F11" s="264">
        <f t="shared" si="3"/>
        <v>0.5</v>
      </c>
      <c r="G11" s="136">
        <f>IF('NSW Oct 2021'!K5="",($C$5*E11/'NSW Oct 2021'!AQ5*'NSW Oct 2021'!W5/100)*'NSW Oct 2021'!AQ5,IF($C$5*E11/'NSW Oct 2021'!AQ5&gt;='NSW Oct 2021'!L5,('NSW Oct 2021'!L5*'NSW Oct 2021'!W5/100)*'NSW Oct 2021'!AQ5,($C$5*E11/'NSW Oct 2021'!AQ5*'NSW Oct 2021'!W5/100)*'NSW Oct 2021'!AQ5))</f>
        <v>123.39599999999999</v>
      </c>
      <c r="H11" s="136">
        <f>IF(AND('NSW Oct 2021'!L5&gt;0,'NSW Oct 2021'!M5&gt;0),IF($C$5*E11/'NSW Oct 2021'!AQ5&lt;'NSW Oct 2021'!L5,0,IF(($C$5*E11/'NSW Oct 2021'!AQ5-'NSW Oct 2021'!L5)&lt;=('NSW Oct 2021'!M5+'NSW Oct 2021'!L5),((($C$5*E11/'NSW Oct 2021'!AQ5-'NSW Oct 2021'!L5)*'NSW Oct 2021'!X5/100))*'NSW Oct 2021'!AQ5,((('NSW Oct 2021'!M5)*'NSW Oct 2021'!X5/100)*'NSW Oct 2021'!AQ5))),0)</f>
        <v>1017.962</v>
      </c>
      <c r="I11" s="136">
        <f>IF(AND('NSW Oct 2021'!M5&gt;0,'NSW Oct 2021'!N5&gt;0),IF($C$5*E11/'NSW Oct 2021'!AQ5&lt;('NSW Oct 2021'!L5+'NSW Oct 2021'!M5),0,IF(($C$5*E11/'NSW Oct 2021'!AQ5-'NSW Oct 2021'!L5+'NSW Oct 2021'!M5)&lt;=('NSW Oct 2021'!L5+'NSW Oct 2021'!M5+'NSW Oct 2021'!N5),((($C$5*E11/'NSW Oct 2021'!AQ5-('NSW Oct 2021'!L5+'NSW Oct 2021'!M5))*'NSW Oct 2021'!Y5/100))*'NSW Oct 2021'!AQ5,('NSW Oct 2021'!N5*'NSW Oct 2021'!Y5/100)* 'NSW Oct 2021'!AQ5)),0)</f>
        <v>0</v>
      </c>
      <c r="J11" s="136">
        <f>IF(AND('NSW Oct 2021'!N5&gt;0,'NSW Oct 2021'!O5&gt;0),IF($C$5*E11/'NSW Oct 2021'!AQ5&lt;('NSW Oct 2021'!L5+'NSW Oct 2021'!M5+'NSW Oct 2021'!N5),0,IF(($C$5*E11/'NSW Oct 2021'!AQ5-'NSW Oct 2021'!L5+'NSW Oct 2021'!M5+'NSW Oct 2021'!N5)&lt;=('NSW Oct 2021'!L5+'NSW Oct 2021'!M5+'NSW Oct 2021'!N5+'NSW Oct 2021'!O5),(($C$5*E11/'NSW Oct 2021'!AQ5-('NSW Oct 2021'!L5+'NSW Oct 2021'!M5+'NSW Oct 2021'!N5))*'NSW Oct 2021'!Z5/100)*'NSW Oct 2021'!AQ5,('NSW Oct 2021'!O5*'NSW Oct 2021'!Z5/100)*'NSW Oct 2021'!AQ5)),0)</f>
        <v>0</v>
      </c>
      <c r="K11" s="136">
        <f>IF(AND('NSW Oct 2021'!O5&gt;0,'NSW Oct 2021'!P5&gt;0),IF($C$5*E11/'NSW Oct 2021'!AQ5&lt;('NSW Oct 2021'!L5+'NSW Oct 2021'!M5+'NSW Oct 2021'!N5+'NSW Oct 2021'!O5),0,IF(($C$5*E11/'NSW Oct 2021'!AQ5-'NSW Oct 2021'!L5+'NSW Oct 2021'!M5+'NSW Oct 2021'!N5+'NSW Oct 2021'!O5)&lt;=('NSW Oct 2021'!L5+'NSW Oct 2021'!M5+'NSW Oct 2021'!N5+'NSW Oct 2021'!O5+'NSW Oct 2021'!P5),(($C$5*E11/'NSW Oct 2021'!AQ5-('NSW Oct 2021'!L5+'NSW Oct 2021'!M5+'NSW Oct 2021'!N5+'NSW Oct 2021'!O5))*'NSW Oct 2021'!AA5/100)*'NSW Oct 2021'!AQ5,('NSW Oct 2021'!P5*'NSW Oct 2021'!AA5/100)*'NSW Oct 2021'!AQ5)),0)</f>
        <v>0</v>
      </c>
      <c r="L11" s="136">
        <f>IF(AND('NSW Oct 2021'!P5&gt;0,'NSW Oct 2021'!O5&gt;0),IF(($C$5*E11/'NSW Oct 2021'!AQ5&lt;SUM('NSW Oct 2021'!L5:P5)),(0),($C$5*E11/'NSW Oct 2021'!AQ5-SUM('NSW Oct 2021'!L5:P5))*'NSW Oct 2021'!AB5/100)* 'NSW Oct 2021'!AQ5,IF(AND('NSW Oct 2021'!O5&gt;0,'NSW Oct 2021'!P5=""),IF(($C$5*E11/'NSW Oct 2021'!AQ5&lt; SUM('NSW Oct 2021'!L5:O5)),(0),($C$5*E11/'NSW Oct 2021'!AQ5-SUM('NSW Oct 2021'!L5:O5))*'NSW Oct 2021'!AA5/100)* 'NSW Oct 2021'!AQ5,IF(AND('NSW Oct 2021'!N5&gt;0,'NSW Oct 2021'!O5=""),IF(($C$5*E11/'NSW Oct 2021'!AQ5&lt; SUM('NSW Oct 2021'!L5:N5)),(0),($C$5*E11/'NSW Oct 2021'!AQ5-SUM('NSW Oct 2021'!L5:N5))*'NSW Oct 2021'!Z5/100)* 'NSW Oct 2021'!AQ5,IF(AND('NSW Oct 2021'!M5&gt;0,'NSW Oct 2021'!N5=""),IF(($C$5*E11/'NSW Oct 2021'!AQ5&lt;'NSW Oct 2021'!M5+'NSW Oct 2021'!L5),(0),(($C$5*E11/'NSW Oct 2021'!AQ5-('NSW Oct 2021'!M5+'NSW Oct 2021'!L5))*'NSW Oct 2021'!Y5/100))*'NSW Oct 2021'!AQ5,IF(AND('NSW Oct 2021'!L5&gt;0,'NSW Oct 2021'!M5=""&gt;0),IF(($C$5*E11/'NSW Oct 2021'!AQ5&lt;'NSW Oct 2021'!L5),(0),($C$5*E11/'NSW Oct 2021'!AQ5-'NSW Oct 2021'!L5)*'NSW Oct 2021'!X5/100)*'NSW Oct 2021'!AQ5,0)))))</f>
        <v>0</v>
      </c>
      <c r="M11" s="136">
        <f>IF('NSW Oct 2021'!K5="",($C$5*F11/'NSW Oct 2021'!AR5*'NSW Oct 2021'!AC5/100)*'NSW Oct 2021'!AR5,IF($C$5*F11/'NSW Oct 2021'!AR5&gt;='NSW Oct 2021'!L5,('NSW Oct 2021'!L5*'NSW Oct 2021'!AC5/100)*'NSW Oct 2021'!AR5,($C$5*F11/'NSW Oct 2021'!AR5*'NSW Oct 2021'!AC5/100)*'NSW Oct 2021'!AR5))</f>
        <v>123.39599999999999</v>
      </c>
      <c r="N11" s="136">
        <f>IF(AND('NSW Oct 2021'!L5&gt;0,'NSW Oct 2021'!M5&gt;0),IF($C$5*F11/'NSW Oct 2021'!AR5&lt;'NSW Oct 2021'!L5,0,IF(($C$5*F11/'NSW Oct 2021'!AR5-'NSW Oct 2021'!L5)&lt;=('NSW Oct 2021'!M5+'NSW Oct 2021'!L5),((($C$5*F11/'NSW Oct 2021'!AR5-'NSW Oct 2021'!L5)*'NSW Oct 2021'!AD5/100))*'NSW Oct 2021'!AR5,((('NSW Oct 2021'!M5)*'NSW Oct 2021'!AD5/100)*'NSW Oct 2021'!AR5))),0)</f>
        <v>1017.962</v>
      </c>
      <c r="O11" s="136">
        <f>IF(AND('NSW Oct 2021'!M5&gt;0,'NSW Oct 2021'!N5&gt;0),IF($C$5*F11/'NSW Oct 2021'!AR5&lt;('NSW Oct 2021'!L5+'NSW Oct 2021'!M5),0,IF(($C$5*F11/'NSW Oct 2021'!AR5-'NSW Oct 2021'!L5+'NSW Oct 2021'!M5)&lt;=('NSW Oct 2021'!L5+'NSW Oct 2021'!M5+'NSW Oct 2021'!N5),((($C$5*F11/'NSW Oct 2021'!AR5-('NSW Oct 2021'!L5+'NSW Oct 2021'!M5))*'NSW Oct 2021'!AE5/100))*'NSW Oct 2021'!AR5,('NSW Oct 2021'!N5*'NSW Oct 2021'!AE5/100)*'NSW Oct 2021'!AR5)),0)</f>
        <v>0</v>
      </c>
      <c r="P11" s="136">
        <f>IF(AND('NSW Oct 2021'!N5&gt;0,'NSW Oct 2021'!O5&gt;0),IF($C$5*F11/'NSW Oct 2021'!AR5&lt;('NSW Oct 2021'!L5+'NSW Oct 2021'!M5+'NSW Oct 2021'!N5),0,IF(($C$5*F11/'NSW Oct 2021'!AR5-'NSW Oct 2021'!L5+'NSW Oct 2021'!M5+'NSW Oct 2021'!N5)&lt;=('NSW Oct 2021'!L5+'NSW Oct 2021'!M5+'NSW Oct 2021'!N5+'NSW Oct 2021'!O5),(($C$5*F11/'NSW Oct 2021'!AR5-('NSW Oct 2021'!L5+'NSW Oct 2021'!M5+'NSW Oct 2021'!N5))*'NSW Oct 2021'!AF5/100)*'NSW Oct 2021'!AR5,('NSW Oct 2021'!O5*'NSW Oct 2021'!AF5/100)*'NSW Oct 2021'!AR5)),0)</f>
        <v>0</v>
      </c>
      <c r="Q11" s="136">
        <f>IF(AND('NSW Oct 2021'!P5&gt;0,'NSW Oct 2021'!P5&gt;0),IF($C$5*F11/'NSW Oct 2021'!AR5&lt;('NSW Oct 2021'!L5+'NSW Oct 2021'!M5+'NSW Oct 2021'!N5+'NSW Oct 2021'!O5),0,IF(($C$5*F11/'NSW Oct 2021'!AR5-'NSW Oct 2021'!L5+'NSW Oct 2021'!M5+'NSW Oct 2021'!N5+'NSW Oct 2021'!O5)&lt;=('NSW Oct 2021'!L5+'NSW Oct 2021'!M5+'NSW Oct 2021'!N5+'NSW Oct 2021'!O5+'NSW Oct 2021'!P5),(($C$5*F11/'NSW Oct 2021'!AR5-('NSW Oct 2021'!L5+'NSW Oct 2021'!M5+'NSW Oct 2021'!N5+'NSW Oct 2021'!O5))*'NSW Oct 2021'!AG5/100)*'NSW Oct 2021'!AR5,('NSW Oct 2021'!P5*'NSW Oct 2021'!AG5/100)*'NSW Oct 2021'!AR5)),0)</f>
        <v>0</v>
      </c>
      <c r="R11" s="136">
        <f>IF(AND('NSW Oct 2021'!P5&gt;0,'NSW Oct 2021'!O5&gt;0),IF(($C$5*F11/'NSW Oct 2021'!AR5&lt;SUM('NSW Oct 2021'!L5:P5)),(0),($C$5*F11/'NSW Oct 2021'!AR5-SUM('NSW Oct 2021'!L5:P5))*'NSW Oct 2021'!AB5/100)* 'NSW Oct 2021'!AR5,IF(AND('NSW Oct 2021'!O5&gt;0,'NSW Oct 2021'!P5=""),IF(($C$5*F11/'NSW Oct 2021'!AR5&lt; SUM('NSW Oct 2021'!L5:O5)),(0),($C$5*F11/'NSW Oct 2021'!AR5-SUM('NSW Oct 2021'!L5:O5))*'NSW Oct 2021'!AG5/100)* 'NSW Oct 2021'!AR5,IF(AND('NSW Oct 2021'!N5&gt;0,'NSW Oct 2021'!O5=""),IF(($C$5*F11/'NSW Oct 2021'!AR5&lt; SUM('NSW Oct 2021'!L5:N5)),(0),($C$5*F11/'NSW Oct 2021'!AR5-SUM('NSW Oct 2021'!L5:N5))*'NSW Oct 2021'!AF5/100)* 'NSW Oct 2021'!AR5,IF(AND('NSW Oct 2021'!M5&gt;0,'NSW Oct 2021'!N5=""),IF(($C$5*F11/'NSW Oct 2021'!AR5&lt;'NSW Oct 2021'!M5+'NSW Oct 2021'!L5),(0),(($C$5*F11/'NSW Oct 2021'!AR5-('NSW Oct 2021'!M5+'NSW Oct 2021'!L5))*'NSW Oct 2021'!AE5/100))*'NSW Oct 2021'!AR5,IF(AND('NSW Oct 2021'!L5&gt;0,'NSW Oct 2021'!M5=""&gt;0),IF(($C$5*F11/'NSW Oct 2021'!AR5&lt;'NSW Oct 2021'!L5),(0),($C$5*F11/'NSW Oct 2021'!AR5-'NSW Oct 2021'!L5)*'NSW Oct 2021'!AD5/100)*'NSW Oct 2021'!AR5,0)))))</f>
        <v>0</v>
      </c>
      <c r="S11" s="234">
        <f t="shared" si="4"/>
        <v>2282.7159999999999</v>
      </c>
      <c r="T11" s="243">
        <f t="shared" si="5"/>
        <v>2499.2937272727272</v>
      </c>
      <c r="U11" s="132">
        <f t="shared" si="6"/>
        <v>2749.2231000000002</v>
      </c>
      <c r="V11" s="83">
        <f>'NSW Oct 2021'!AT5</f>
        <v>0</v>
      </c>
      <c r="W11" s="83">
        <f>'NSW Oct 2021'!AU5</f>
        <v>0</v>
      </c>
      <c r="X11" s="83">
        <f>'NSW Oct 2021'!AV5</f>
        <v>0</v>
      </c>
      <c r="Y11" s="83">
        <f>'NSW Oct 2021'!AW5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2499.2937272727272</v>
      </c>
      <c r="AC11" s="243">
        <f t="shared" si="1"/>
        <v>2499.2937272727272</v>
      </c>
      <c r="AD11" s="122">
        <f t="shared" si="2"/>
        <v>2749.2231000000002</v>
      </c>
      <c r="AE11" s="122">
        <f t="shared" si="2"/>
        <v>2749.2231000000002</v>
      </c>
      <c r="AF11" s="133">
        <f>'NSW Oct 2021'!BJ5</f>
        <v>12</v>
      </c>
      <c r="AG11" s="125">
        <f>'NSW Oct 2021'!BH5</f>
        <v>12</v>
      </c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  <c r="AS11" s="339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17"/>
      <c r="B12" s="83" t="str">
        <f>'NSW Oct 2021'!F6</f>
        <v>Red Energy</v>
      </c>
      <c r="C12" s="83" t="str">
        <f>'NSW Oct 2021'!G6</f>
        <v xml:space="preserve">Business Saver </v>
      </c>
      <c r="D12" s="136">
        <f>365*'NSW Oct 2021'!H6/100</f>
        <v>218.96681818181816</v>
      </c>
      <c r="E12" s="264">
        <f>IF('NSW Oct 2021'!AQ6=3,0.5,IF('NSW Oct 2021'!AQ6=2,0.33,0))</f>
        <v>0.5</v>
      </c>
      <c r="F12" s="264">
        <f t="shared" si="3"/>
        <v>0.5</v>
      </c>
      <c r="G12" s="136">
        <f>IF('NSW Oct 2021'!K6="",($C$5*E12/'NSW Oct 2021'!AQ6*'NSW Oct 2021'!W6/100)*'NSW Oct 2021'!AQ6,IF($C$5*E12/'NSW Oct 2021'!AQ6&gt;='NSW Oct 2021'!L6,('NSW Oct 2021'!L6*'NSW Oct 2021'!W6/100)*'NSW Oct 2021'!AQ6,($C$5*E12/'NSW Oct 2021'!AQ6*'NSW Oct 2021'!W6/100)*'NSW Oct 2021'!AQ6))</f>
        <v>111.53100000000001</v>
      </c>
      <c r="H12" s="136">
        <f>IF(AND('NSW Oct 2021'!L6&gt;0,'NSW Oct 2021'!M6&gt;0),IF($C$5*E12/'NSW Oct 2021'!AQ6&lt;'NSW Oct 2021'!L6,0,IF(($C$5*E12/'NSW Oct 2021'!AQ6-'NSW Oct 2021'!L6)&lt;=('NSW Oct 2021'!M6+'NSW Oct 2021'!L6),((($C$5*E12/'NSW Oct 2021'!AQ6-'NSW Oct 2021'!L6)*'NSW Oct 2021'!X6/100))*'NSW Oct 2021'!AQ6,((('NSW Oct 2021'!M6)*'NSW Oct 2021'!X6/100)*'NSW Oct 2021'!AQ6))),0)</f>
        <v>87.388909090909095</v>
      </c>
      <c r="I12" s="136">
        <f>IF(AND('NSW Oct 2021'!M6&gt;0,'NSW Oct 2021'!N6&gt;0),IF($C$5*E12/'NSW Oct 2021'!AQ6&lt;('NSW Oct 2021'!L6+'NSW Oct 2021'!M6),0,IF(($C$5*E12/'NSW Oct 2021'!AQ6-'NSW Oct 2021'!L6+'NSW Oct 2021'!M6)&lt;=('NSW Oct 2021'!L6+'NSW Oct 2021'!M6+'NSW Oct 2021'!N6),((($C$5*E12/'NSW Oct 2021'!AQ6-('NSW Oct 2021'!L6+'NSW Oct 2021'!M6))*'NSW Oct 2021'!Y6/100))*'NSW Oct 2021'!AQ6,('NSW Oct 2021'!N6*'NSW Oct 2021'!Y6/100)* 'NSW Oct 2021'!AQ6)),0)</f>
        <v>193.67999999999995</v>
      </c>
      <c r="J12" s="136">
        <f>IF(AND('NSW Oct 2021'!N6&gt;0,'NSW Oct 2021'!O6&gt;0),IF($C$5*E12/'NSW Oct 2021'!AQ6&lt;('NSW Oct 2021'!L6+'NSW Oct 2021'!M6+'NSW Oct 2021'!N6),0,IF(($C$5*E12/'NSW Oct 2021'!AQ6-'NSW Oct 2021'!L6+'NSW Oct 2021'!M6+'NSW Oct 2021'!N6)&lt;=('NSW Oct 2021'!L6+'NSW Oct 2021'!M6+'NSW Oct 2021'!N6+'NSW Oct 2021'!O6),(($C$5*E12/'NSW Oct 2021'!AQ6-('NSW Oct 2021'!L6+'NSW Oct 2021'!M6+'NSW Oct 2021'!N6))*'NSW Oct 2021'!Z6/100)*'NSW Oct 2021'!AQ6,('NSW Oct 2021'!O6*'NSW Oct 2021'!Z6/100)*'NSW Oct 2021'!AQ6)),0)</f>
        <v>668.36818181818194</v>
      </c>
      <c r="K12" s="136">
        <f>IF(AND('NSW Oct 2021'!O6&gt;0,'NSW Oct 2021'!P6&gt;0),IF($C$5*E12/'NSW Oct 2021'!AQ6&lt;('NSW Oct 2021'!L6+'NSW Oct 2021'!M6+'NSW Oct 2021'!N6+'NSW Oct 2021'!O6),0,IF(($C$5*E12/'NSW Oct 2021'!AQ6-'NSW Oct 2021'!L6+'NSW Oct 2021'!M6+'NSW Oct 2021'!N6+'NSW Oct 2021'!O6)&lt;=('NSW Oct 2021'!L6+'NSW Oct 2021'!M6+'NSW Oct 2021'!N6+'NSW Oct 2021'!O6+'NSW Oct 2021'!P6),(($C$5*E12/'NSW Oct 2021'!AQ6-('NSW Oct 2021'!L6+'NSW Oct 2021'!M6+'NSW Oct 2021'!N6+'NSW Oct 2021'!O6))*'NSW Oct 2021'!AA6/100)*'NSW Oct 2021'!AQ6,('NSW Oct 2021'!P6*'NSW Oct 2021'!AA6/100)*'NSW Oct 2021'!AQ6)),0)</f>
        <v>0</v>
      </c>
      <c r="L12" s="136">
        <f>IF(AND('NSW Oct 2021'!P6&gt;0,'NSW Oct 2021'!O6&gt;0),IF(($C$5*E12/'NSW Oct 2021'!AQ6&lt;SUM('NSW Oct 2021'!L6:P6)),(0),($C$5*E12/'NSW Oct 2021'!AQ6-SUM('NSW Oct 2021'!L6:P6))*'NSW Oct 2021'!AB6/100)* 'NSW Oct 2021'!AQ6,IF(AND('NSW Oct 2021'!O6&gt;0,'NSW Oct 2021'!P6=""),IF(($C$5*E12/'NSW Oct 2021'!AQ6&lt; SUM('NSW Oct 2021'!L6:O6)),(0),($C$5*E12/'NSW Oct 2021'!AQ6-SUM('NSW Oct 2021'!L6:O6))*'NSW Oct 2021'!AA6/100)* 'NSW Oct 2021'!AQ6,IF(AND('NSW Oct 2021'!N6&gt;0,'NSW Oct 2021'!O6=""),IF(($C$5*E12/'NSW Oct 2021'!AQ6&lt; SUM('NSW Oct 2021'!L6:N6)),(0),($C$5*E12/'NSW Oct 2021'!AQ6-SUM('NSW Oct 2021'!L6:N6))*'NSW Oct 2021'!Z6/100)* 'NSW Oct 2021'!AQ6,IF(AND('NSW Oct 2021'!M6&gt;0,'NSW Oct 2021'!N6=""),IF(($C$5*E12/'NSW Oct 2021'!AQ6&lt;'NSW Oct 2021'!M6+'NSW Oct 2021'!L6),(0),(($C$5*E12/'NSW Oct 2021'!AQ6-('NSW Oct 2021'!M6+'NSW Oct 2021'!L6))*'NSW Oct 2021'!Y6/100))*'NSW Oct 2021'!AQ6,IF(AND('NSW Oct 2021'!L6&gt;0,'NSW Oct 2021'!M6=""&gt;0),IF(($C$5*E12/'NSW Oct 2021'!AQ6&lt;'NSW Oct 2021'!L6),(0),($C$5*E12/'NSW Oct 2021'!AQ6-'NSW Oct 2021'!L6)*'NSW Oct 2021'!X6/100)*'NSW Oct 2021'!AQ6,0)))))</f>
        <v>0</v>
      </c>
      <c r="M12" s="136">
        <f>IF('NSW Oct 2021'!K6="",($C$5*F12/'NSW Oct 2021'!AR6*'NSW Oct 2021'!AC6/100)*'NSW Oct 2021'!AR6,IF($C$5*F12/'NSW Oct 2021'!AR6&gt;='NSW Oct 2021'!L6,('NSW Oct 2021'!L6*'NSW Oct 2021'!AC6/100)*'NSW Oct 2021'!AR6,($C$5*F12/'NSW Oct 2021'!AR6*'NSW Oct 2021'!AC6/100)*'NSW Oct 2021'!AR6))</f>
        <v>111.53100000000001</v>
      </c>
      <c r="N12" s="136">
        <f>IF(AND('NSW Oct 2021'!L6&gt;0,'NSW Oct 2021'!M6&gt;0),IF($C$5*F12/'NSW Oct 2021'!AR6&lt;'NSW Oct 2021'!L6,0,IF(($C$5*F12/'NSW Oct 2021'!AR6-'NSW Oct 2021'!L6)&lt;=('NSW Oct 2021'!M6+'NSW Oct 2021'!L6),((($C$5*F12/'NSW Oct 2021'!AR6-'NSW Oct 2021'!L6)*'NSW Oct 2021'!AD6/100))*'NSW Oct 2021'!AR6,((('NSW Oct 2021'!M6)*'NSW Oct 2021'!AD6/100)*'NSW Oct 2021'!AR6))),0)</f>
        <v>87.388909090909095</v>
      </c>
      <c r="O12" s="136">
        <f>IF(AND('NSW Oct 2021'!M6&gt;0,'NSW Oct 2021'!N6&gt;0),IF($C$5*F12/'NSW Oct 2021'!AR6&lt;('NSW Oct 2021'!L6+'NSW Oct 2021'!M6),0,IF(($C$5*F12/'NSW Oct 2021'!AR6-'NSW Oct 2021'!L6+'NSW Oct 2021'!M6)&lt;=('NSW Oct 2021'!L6+'NSW Oct 2021'!M6+'NSW Oct 2021'!N6),((($C$5*F12/'NSW Oct 2021'!AR6-('NSW Oct 2021'!L6+'NSW Oct 2021'!M6))*'NSW Oct 2021'!AE6/100))*'NSW Oct 2021'!AR6,('NSW Oct 2021'!N6*'NSW Oct 2021'!AE6/100)*'NSW Oct 2021'!AR6)),0)</f>
        <v>193.67999999999995</v>
      </c>
      <c r="P12" s="136">
        <f>IF(AND('NSW Oct 2021'!N6&gt;0,'NSW Oct 2021'!O6&gt;0),IF($C$5*F12/'NSW Oct 2021'!AR6&lt;('NSW Oct 2021'!L6+'NSW Oct 2021'!M6+'NSW Oct 2021'!N6),0,IF(($C$5*F12/'NSW Oct 2021'!AR6-'NSW Oct 2021'!L6+'NSW Oct 2021'!M6+'NSW Oct 2021'!N6)&lt;=('NSW Oct 2021'!L6+'NSW Oct 2021'!M6+'NSW Oct 2021'!N6+'NSW Oct 2021'!O6),(($C$5*F12/'NSW Oct 2021'!AR6-('NSW Oct 2021'!L6+'NSW Oct 2021'!M6+'NSW Oct 2021'!N6))*'NSW Oct 2021'!AF6/100)*'NSW Oct 2021'!AR6,('NSW Oct 2021'!O6*'NSW Oct 2021'!AF6/100)*'NSW Oct 2021'!AR6)),0)</f>
        <v>668.36818181818194</v>
      </c>
      <c r="Q12" s="136">
        <f>IF(AND('NSW Oct 2021'!P6&gt;0,'NSW Oct 2021'!P6&gt;0),IF($C$5*F12/'NSW Oct 2021'!AR6&lt;('NSW Oct 2021'!L6+'NSW Oct 2021'!M6+'NSW Oct 2021'!N6+'NSW Oct 2021'!O6),0,IF(($C$5*F12/'NSW Oct 2021'!AR6-'NSW Oct 2021'!L6+'NSW Oct 2021'!M6+'NSW Oct 2021'!N6+'NSW Oct 2021'!O6)&lt;=('NSW Oct 2021'!L6+'NSW Oct 2021'!M6+'NSW Oct 2021'!N6+'NSW Oct 2021'!O6+'NSW Oct 2021'!P6),(($C$5*F12/'NSW Oct 2021'!AR6-('NSW Oct 2021'!L6+'NSW Oct 2021'!M6+'NSW Oct 2021'!N6+'NSW Oct 2021'!O6))*'NSW Oct 2021'!AG6/100)*'NSW Oct 2021'!AR6,('NSW Oct 2021'!P6*'NSW Oct 2021'!AG6/100)*'NSW Oct 2021'!AR6)),0)</f>
        <v>0</v>
      </c>
      <c r="R12" s="136">
        <f>IF(AND('NSW Oct 2021'!P6&gt;0,'NSW Oct 2021'!O6&gt;0),IF(($C$5*F12/'NSW Oct 2021'!AR6&lt;SUM('NSW Oct 2021'!L6:P6)),(0),($C$5*F12/'NSW Oct 2021'!AR6-SUM('NSW Oct 2021'!L6:P6))*'NSW Oct 2021'!AB6/100)* 'NSW Oct 2021'!AR6,IF(AND('NSW Oct 2021'!O6&gt;0,'NSW Oct 2021'!P6=""),IF(($C$5*F12/'NSW Oct 2021'!AR6&lt; SUM('NSW Oct 2021'!L6:O6)),(0),($C$5*F12/'NSW Oct 2021'!AR6-SUM('NSW Oct 2021'!L6:O6))*'NSW Oct 2021'!AG6/100)* 'NSW Oct 2021'!AR6,IF(AND('NSW Oct 2021'!N6&gt;0,'NSW Oct 2021'!O6=""),IF(($C$5*F12/'NSW Oct 2021'!AR6&lt; SUM('NSW Oct 2021'!L6:N6)),(0),($C$5*F12/'NSW Oct 2021'!AR6-SUM('NSW Oct 2021'!L6:N6))*'NSW Oct 2021'!AF6/100)* 'NSW Oct 2021'!AR6,IF(AND('NSW Oct 2021'!M6&gt;0,'NSW Oct 2021'!N6=""),IF(($C$5*F12/'NSW Oct 2021'!AR6&lt;'NSW Oct 2021'!M6+'NSW Oct 2021'!L6),(0),(($C$5*F12/'NSW Oct 2021'!AR6-('NSW Oct 2021'!M6+'NSW Oct 2021'!L6))*'NSW Oct 2021'!AE6/100))*'NSW Oct 2021'!AR6,IF(AND('NSW Oct 2021'!L6&gt;0,'NSW Oct 2021'!M6=""&gt;0),IF(($C$5*F12/'NSW Oct 2021'!AR6&lt;'NSW Oct 2021'!L6),(0),($C$5*F12/'NSW Oct 2021'!AR6-'NSW Oct 2021'!L6)*'NSW Oct 2021'!AD6/100)*'NSW Oct 2021'!AR6,0)))))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Oct 2021'!AT6</f>
        <v>0</v>
      </c>
      <c r="W12" s="83">
        <f>'NSW Oct 2021'!AU6</f>
        <v>0</v>
      </c>
      <c r="X12" s="83">
        <f>'NSW Oct 2021'!AV6</f>
        <v>0</v>
      </c>
      <c r="Y12" s="83">
        <f>'NSW Oct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22">
        <f t="shared" si="2"/>
        <v>2574.9933000000001</v>
      </c>
      <c r="AE12" s="122">
        <f t="shared" si="2"/>
        <v>2574.9933000000001</v>
      </c>
      <c r="AF12" s="133">
        <f>'NSW Oct 2021'!BJ6</f>
        <v>0</v>
      </c>
      <c r="AG12" s="125">
        <f>'NSW Oct 2021'!BH6</f>
        <v>0</v>
      </c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17"/>
      <c r="B13" s="83" t="str">
        <f>'NSW Oct 2021'!F7</f>
        <v>Simply Energy</v>
      </c>
      <c r="C13" s="83" t="str">
        <f>'NSW Oct 2021'!G7</f>
        <v xml:space="preserve">Business Saver </v>
      </c>
      <c r="D13" s="136">
        <f>365*'NSW Oct 2021'!H7/100</f>
        <v>229.78409090909088</v>
      </c>
      <c r="E13" s="264">
        <f>IF('NSW Oct 2021'!AQ7=3,0.5,IF('NSW Oct 2021'!AQ7=2,0.33,0))</f>
        <v>0.5</v>
      </c>
      <c r="F13" s="264">
        <f t="shared" si="3"/>
        <v>0.5</v>
      </c>
      <c r="G13" s="136">
        <f>IF('NSW Oct 2021'!K7="",($C$5*E13/'NSW Oct 2021'!AQ7*'NSW Oct 2021'!W7/100)*'NSW Oct 2021'!AQ7,IF($C$5*E13/'NSW Oct 2021'!AQ7&gt;='NSW Oct 2021'!L7,('NSW Oct 2021'!L7*'NSW Oct 2021'!W7/100)*'NSW Oct 2021'!AQ7,($C$5*E13/'NSW Oct 2021'!AQ7*'NSW Oct 2021'!W7/100)*'NSW Oct 2021'!AQ7))</f>
        <v>121.70099999999998</v>
      </c>
      <c r="H13" s="136">
        <f>IF(AND('NSW Oct 2021'!L7&gt;0,'NSW Oct 2021'!M7&gt;0),IF($C$5*E13/'NSW Oct 2021'!AQ7&lt;'NSW Oct 2021'!L7,0,IF(($C$5*E13/'NSW Oct 2021'!AQ7-'NSW Oct 2021'!L7)&lt;=('NSW Oct 2021'!M7+'NSW Oct 2021'!L7),((($C$5*E13/'NSW Oct 2021'!AQ7-'NSW Oct 2021'!L7)*'NSW Oct 2021'!X7/100))*'NSW Oct 2021'!AQ7,((('NSW Oct 2021'!M7)*'NSW Oct 2021'!X7/100)*'NSW Oct 2021'!AQ7))),0)</f>
        <v>74.380636363636356</v>
      </c>
      <c r="I13" s="136">
        <f>IF(AND('NSW Oct 2021'!M7&gt;0,'NSW Oct 2021'!N7&gt;0),IF($C$5*E13/'NSW Oct 2021'!AQ7&lt;('NSW Oct 2021'!L7+'NSW Oct 2021'!M7),0,IF(($C$5*E13/'NSW Oct 2021'!AQ7-'NSW Oct 2021'!L7+'NSW Oct 2021'!M7)&lt;=('NSW Oct 2021'!L7+'NSW Oct 2021'!M7+'NSW Oct 2021'!N7),((($C$5*E13/'NSW Oct 2021'!AQ7-('NSW Oct 2021'!L7+'NSW Oct 2021'!M7))*'NSW Oct 2021'!Y7/100))*'NSW Oct 2021'!AQ7,('NSW Oct 2021'!N7*'NSW Oct 2021'!Y7/100)* 'NSW Oct 2021'!AQ7)),0)</f>
        <v>175.92599999999999</v>
      </c>
      <c r="J13" s="136">
        <f>IF(AND('NSW Oct 2021'!N7&gt;0,'NSW Oct 2021'!O7&gt;0),IF($C$5*E13/'NSW Oct 2021'!AQ7&lt;('NSW Oct 2021'!L7+'NSW Oct 2021'!M7+'NSW Oct 2021'!N7),0,IF(($C$5*E13/'NSW Oct 2021'!AQ7-'NSW Oct 2021'!L7+'NSW Oct 2021'!M7+'NSW Oct 2021'!N7)&lt;=('NSW Oct 2021'!L7+'NSW Oct 2021'!M7+'NSW Oct 2021'!N7+'NSW Oct 2021'!O7),(($C$5*E13/'NSW Oct 2021'!AQ7-('NSW Oct 2021'!L7+'NSW Oct 2021'!M7+'NSW Oct 2021'!N7))*'NSW Oct 2021'!Z7/100)*'NSW Oct 2021'!AQ7,('NSW Oct 2021'!O7*'NSW Oct 2021'!Z7/100)*'NSW Oct 2021'!AQ7)),0)</f>
        <v>665.30227272727268</v>
      </c>
      <c r="K13" s="136">
        <f>IF(AND('NSW Oct 2021'!O7&gt;0,'NSW Oct 2021'!P7&gt;0),IF($C$5*E13/'NSW Oct 2021'!AQ7&lt;('NSW Oct 2021'!L7+'NSW Oct 2021'!M7+'NSW Oct 2021'!N7+'NSW Oct 2021'!O7),0,IF(($C$5*E13/'NSW Oct 2021'!AQ7-'NSW Oct 2021'!L7+'NSW Oct 2021'!M7+'NSW Oct 2021'!N7+'NSW Oct 2021'!O7)&lt;=('NSW Oct 2021'!L7+'NSW Oct 2021'!M7+'NSW Oct 2021'!N7+'NSW Oct 2021'!O7+'NSW Oct 2021'!P7),(($C$5*E13/'NSW Oct 2021'!AQ7-('NSW Oct 2021'!L7+'NSW Oct 2021'!M7+'NSW Oct 2021'!N7+'NSW Oct 2021'!O7))*'NSW Oct 2021'!AA7/100)*'NSW Oct 2021'!AQ7,('NSW Oct 2021'!P7*'NSW Oct 2021'!AA7/100)*'NSW Oct 2021'!AQ7)),0)</f>
        <v>0</v>
      </c>
      <c r="L13" s="136">
        <f>IF(AND('NSW Oct 2021'!P7&gt;0,'NSW Oct 2021'!O7&gt;0),IF(($C$5*E13/'NSW Oct 2021'!AQ7&lt;SUM('NSW Oct 2021'!L7:P7)),(0),($C$5*E13/'NSW Oct 2021'!AQ7-SUM('NSW Oct 2021'!L7:P7))*'NSW Oct 2021'!AB7/100)* 'NSW Oct 2021'!AQ7,IF(AND('NSW Oct 2021'!O7&gt;0,'NSW Oct 2021'!P7=""),IF(($C$5*E13/'NSW Oct 2021'!AQ7&lt; SUM('NSW Oct 2021'!L7:O7)),(0),($C$5*E13/'NSW Oct 2021'!AQ7-SUM('NSW Oct 2021'!L7:O7))*'NSW Oct 2021'!AA7/100)* 'NSW Oct 2021'!AQ7,IF(AND('NSW Oct 2021'!N7&gt;0,'NSW Oct 2021'!O7=""),IF(($C$5*E13/'NSW Oct 2021'!AQ7&lt; SUM('NSW Oct 2021'!L7:N7)),(0),($C$5*E13/'NSW Oct 2021'!AQ7-SUM('NSW Oct 2021'!L7:N7))*'NSW Oct 2021'!Z7/100)* 'NSW Oct 2021'!AQ7,IF(AND('NSW Oct 2021'!M7&gt;0,'NSW Oct 2021'!N7=""),IF(($C$5*E13/'NSW Oct 2021'!AQ7&lt;'NSW Oct 2021'!M7+'NSW Oct 2021'!L7),(0),(($C$5*E13/'NSW Oct 2021'!AQ7-('NSW Oct 2021'!M7+'NSW Oct 2021'!L7))*'NSW Oct 2021'!Y7/100))*'NSW Oct 2021'!AQ7,IF(AND('NSW Oct 2021'!L7&gt;0,'NSW Oct 2021'!M7=""&gt;0),IF(($C$5*E13/'NSW Oct 2021'!AQ7&lt;'NSW Oct 2021'!L7),(0),($C$5*E13/'NSW Oct 2021'!AQ7-'NSW Oct 2021'!L7)*'NSW Oct 2021'!X7/100)*'NSW Oct 2021'!AQ7,0)))))</f>
        <v>0</v>
      </c>
      <c r="M13" s="136">
        <f>IF('NSW Oct 2021'!K7="",($C$5*F13/'NSW Oct 2021'!AR7*'NSW Oct 2021'!AC7/100)*'NSW Oct 2021'!AR7,IF($C$5*F13/'NSW Oct 2021'!AR7&gt;='NSW Oct 2021'!L7,('NSW Oct 2021'!L7*'NSW Oct 2021'!AC7/100)*'NSW Oct 2021'!AR7,($C$5*F13/'NSW Oct 2021'!AR7*'NSW Oct 2021'!AC7/100)*'NSW Oct 2021'!AR7))</f>
        <v>121.70099999999998</v>
      </c>
      <c r="N13" s="136">
        <f>IF(AND('NSW Oct 2021'!L7&gt;0,'NSW Oct 2021'!M7&gt;0),IF($C$5*F13/'NSW Oct 2021'!AR7&lt;'NSW Oct 2021'!L7,0,IF(($C$5*F13/'NSW Oct 2021'!AR7-'NSW Oct 2021'!L7)&lt;=('NSW Oct 2021'!M7+'NSW Oct 2021'!L7),((($C$5*F13/'NSW Oct 2021'!AR7-'NSW Oct 2021'!L7)*'NSW Oct 2021'!AD7/100))*'NSW Oct 2021'!AR7,((('NSW Oct 2021'!M7)*'NSW Oct 2021'!AD7/100)*'NSW Oct 2021'!AR7))),0)</f>
        <v>74.380636363636356</v>
      </c>
      <c r="O13" s="136">
        <f>IF(AND('NSW Oct 2021'!M7&gt;0,'NSW Oct 2021'!N7&gt;0),IF($C$5*F13/'NSW Oct 2021'!AR7&lt;('NSW Oct 2021'!L7+'NSW Oct 2021'!M7),0,IF(($C$5*F13/'NSW Oct 2021'!AR7-'NSW Oct 2021'!L7+'NSW Oct 2021'!M7)&lt;=('NSW Oct 2021'!L7+'NSW Oct 2021'!M7+'NSW Oct 2021'!N7),((($C$5*F13/'NSW Oct 2021'!AR7-('NSW Oct 2021'!L7+'NSW Oct 2021'!M7))*'NSW Oct 2021'!AE7/100))*'NSW Oct 2021'!AR7,('NSW Oct 2021'!N7*'NSW Oct 2021'!AE7/100)*'NSW Oct 2021'!AR7)),0)</f>
        <v>175.92599999999999</v>
      </c>
      <c r="P13" s="136">
        <f>IF(AND('NSW Oct 2021'!N7&gt;0,'NSW Oct 2021'!O7&gt;0),IF($C$5*F13/'NSW Oct 2021'!AR7&lt;('NSW Oct 2021'!L7+'NSW Oct 2021'!M7+'NSW Oct 2021'!N7),0,IF(($C$5*F13/'NSW Oct 2021'!AR7-'NSW Oct 2021'!L7+'NSW Oct 2021'!M7+'NSW Oct 2021'!N7)&lt;=('NSW Oct 2021'!L7+'NSW Oct 2021'!M7+'NSW Oct 2021'!N7+'NSW Oct 2021'!O7),(($C$5*F13/'NSW Oct 2021'!AR7-('NSW Oct 2021'!L7+'NSW Oct 2021'!M7+'NSW Oct 2021'!N7))*'NSW Oct 2021'!AF7/100)*'NSW Oct 2021'!AR7,('NSW Oct 2021'!O7*'NSW Oct 2021'!AF7/100)*'NSW Oct 2021'!AR7)),0)</f>
        <v>665.30227272727268</v>
      </c>
      <c r="Q13" s="136">
        <f>IF(AND('NSW Oct 2021'!P7&gt;0,'NSW Oct 2021'!P7&gt;0),IF($C$5*F13/'NSW Oct 2021'!AR7&lt;('NSW Oct 2021'!L7+'NSW Oct 2021'!M7+'NSW Oct 2021'!N7+'NSW Oct 2021'!O7),0,IF(($C$5*F13/'NSW Oct 2021'!AR7-'NSW Oct 2021'!L7+'NSW Oct 2021'!M7+'NSW Oct 2021'!N7+'NSW Oct 2021'!O7)&lt;=('NSW Oct 2021'!L7+'NSW Oct 2021'!M7+'NSW Oct 2021'!N7+'NSW Oct 2021'!O7+'NSW Oct 2021'!P7),(($C$5*F13/'NSW Oct 2021'!AR7-('NSW Oct 2021'!L7+'NSW Oct 2021'!M7+'NSW Oct 2021'!N7+'NSW Oct 2021'!O7))*'NSW Oct 2021'!AG7/100)*'NSW Oct 2021'!AR7,('NSW Oct 2021'!P7*'NSW Oct 2021'!AG7/100)*'NSW Oct 2021'!AR7)),0)</f>
        <v>0</v>
      </c>
      <c r="R13" s="136">
        <f>IF(AND('NSW Oct 2021'!P7&gt;0,'NSW Oct 2021'!O7&gt;0),IF(($C$5*F13/'NSW Oct 2021'!AR7&lt;SUM('NSW Oct 2021'!L7:P7)),(0),($C$5*F13/'NSW Oct 2021'!AR7-SUM('NSW Oct 2021'!L7:P7))*'NSW Oct 2021'!AB7/100)* 'NSW Oct 2021'!AR7,IF(AND('NSW Oct 2021'!O7&gt;0,'NSW Oct 2021'!P7=""),IF(($C$5*F13/'NSW Oct 2021'!AR7&lt; SUM('NSW Oct 2021'!L7:O7)),(0),($C$5*F13/'NSW Oct 2021'!AR7-SUM('NSW Oct 2021'!L7:O7))*'NSW Oct 2021'!AG7/100)* 'NSW Oct 2021'!AR7,IF(AND('NSW Oct 2021'!N7&gt;0,'NSW Oct 2021'!O7=""),IF(($C$5*F13/'NSW Oct 2021'!AR7&lt; SUM('NSW Oct 2021'!L7:N7)),(0),($C$5*F13/'NSW Oct 2021'!AR7-SUM('NSW Oct 2021'!L7:N7))*'NSW Oct 2021'!AF7/100)* 'NSW Oct 2021'!AR7,IF(AND('NSW Oct 2021'!M7&gt;0,'NSW Oct 2021'!N7=""),IF(($C$5*F13/'NSW Oct 2021'!AR7&lt;'NSW Oct 2021'!M7+'NSW Oct 2021'!L7),(0),(($C$5*F13/'NSW Oct 2021'!AR7-('NSW Oct 2021'!M7+'NSW Oct 2021'!L7))*'NSW Oct 2021'!AE7/100))*'NSW Oct 2021'!AR7,IF(AND('NSW Oct 2021'!L7&gt;0,'NSW Oct 2021'!M7=""&gt;0),IF(($C$5*F13/'NSW Oct 2021'!AR7&lt;'NSW Oct 2021'!L7),(0),($C$5*F13/'NSW Oct 2021'!AR7-'NSW Oct 2021'!L7)*'NSW Oct 2021'!AD7/100)*'NSW Oct 2021'!AR7,0)))))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Oct 2021'!AT7</f>
        <v>21</v>
      </c>
      <c r="W13" s="83">
        <f>'NSW Oct 2021'!AU7</f>
        <v>0</v>
      </c>
      <c r="X13" s="83">
        <f>'NSW Oct 2021'!AV7</f>
        <v>0</v>
      </c>
      <c r="Y13" s="336">
        <f>'NSW Oct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55">
        <f t="shared" si="1"/>
        <v>1820.4790881818183</v>
      </c>
      <c r="AD13" s="157">
        <f t="shared" si="2"/>
        <v>2002.5269970000002</v>
      </c>
      <c r="AE13" s="122">
        <f t="shared" si="2"/>
        <v>2002.5269970000002</v>
      </c>
      <c r="AF13" s="133">
        <f>'NSW Oct 2021'!BJ7</f>
        <v>0</v>
      </c>
      <c r="AG13" s="125">
        <f>'NSW Oct 2021'!BH7</f>
        <v>0</v>
      </c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17"/>
      <c r="B14" s="83" t="str">
        <f>'NSW Oct 2021'!F8</f>
        <v>Alinta Energy</v>
      </c>
      <c r="C14" s="83" t="str">
        <f>'NSW Oct 2021'!G8</f>
        <v>BusinessDeal</v>
      </c>
      <c r="D14" s="136">
        <f>365*'NSW Oct 2021'!H8/100</f>
        <v>200.74999999999997</v>
      </c>
      <c r="E14" s="264">
        <f>IF('NSW Oct 2021'!AQ8=3,0.5,IF('NSW Oct 2021'!AQ8=2,0.33,0))</f>
        <v>0.5</v>
      </c>
      <c r="F14" s="264">
        <f t="shared" si="3"/>
        <v>0.5</v>
      </c>
      <c r="G14" s="136">
        <f>IF('NSW Oct 2021'!K8="",($C$5*E14/'NSW Oct 2021'!AQ8*'NSW Oct 2021'!W8/100)*'NSW Oct 2021'!AQ8,IF($C$5*E14/'NSW Oct 2021'!AQ8&gt;='NSW Oct 2021'!L8,('NSW Oct 2021'!L8*'NSW Oct 2021'!W8/100)*'NSW Oct 2021'!AQ8,($C$5*E14/'NSW Oct 2021'!AQ8*'NSW Oct 2021'!W8/100)*'NSW Oct 2021'!AQ8))</f>
        <v>86.783999999999992</v>
      </c>
      <c r="H14" s="136">
        <f>IF(AND('NSW Oct 2021'!L8&gt;0,'NSW Oct 2021'!M8&gt;0),IF($C$5*E14/'NSW Oct 2021'!AQ8&lt;'NSW Oct 2021'!L8,0,IF(($C$5*E14/'NSW Oct 2021'!AQ8-'NSW Oct 2021'!L8)&lt;=('NSW Oct 2021'!M8+'NSW Oct 2021'!L8),((($C$5*E14/'NSW Oct 2021'!AQ8-'NSW Oct 2021'!L8)*'NSW Oct 2021'!X8/100))*'NSW Oct 2021'!AQ8,((('NSW Oct 2021'!M8)*'NSW Oct 2021'!X8/100)*'NSW Oct 2021'!AQ8))),0)</f>
        <v>66.709090909090904</v>
      </c>
      <c r="I14" s="136">
        <f>IF(AND('NSW Oct 2021'!M8&gt;0,'NSW Oct 2021'!N8&gt;0),IF($C$5*E14/'NSW Oct 2021'!AQ8&lt;('NSW Oct 2021'!L8+'NSW Oct 2021'!M8),0,IF(($C$5*E14/'NSW Oct 2021'!AQ8-'NSW Oct 2021'!L8+'NSW Oct 2021'!M8)&lt;=('NSW Oct 2021'!L8+'NSW Oct 2021'!M8+'NSW Oct 2021'!N8),((($C$5*E14/'NSW Oct 2021'!AQ8-('NSW Oct 2021'!L8+'NSW Oct 2021'!M8))*'NSW Oct 2021'!Y8/100))*'NSW Oct 2021'!AQ8,('NSW Oct 2021'!N8*'NSW Oct 2021'!Y8/100)* 'NSW Oct 2021'!AQ8)),0)</f>
        <v>158.172</v>
      </c>
      <c r="J14" s="136">
        <f>IF(AND('NSW Oct 2021'!N8&gt;0,'NSW Oct 2021'!O8&gt;0),IF($C$5*E14/'NSW Oct 2021'!AQ8&lt;('NSW Oct 2021'!L8+'NSW Oct 2021'!M8+'NSW Oct 2021'!N8),0,IF(($C$5*E14/'NSW Oct 2021'!AQ8-'NSW Oct 2021'!L8+'NSW Oct 2021'!M8+'NSW Oct 2021'!N8)&lt;=('NSW Oct 2021'!L8+'NSW Oct 2021'!M8+'NSW Oct 2021'!N8+'NSW Oct 2021'!O8),(($C$5*E14/'NSW Oct 2021'!AQ8-('NSW Oct 2021'!L8+'NSW Oct 2021'!M8+'NSW Oct 2021'!N8))*'NSW Oct 2021'!Z8/100)*'NSW Oct 2021'!AQ8,('NSW Oct 2021'!O8*'NSW Oct 2021'!Z8/100)*'NSW Oct 2021'!AQ8)),0)</f>
        <v>597.85227272727275</v>
      </c>
      <c r="K14" s="136">
        <f>IF(AND('NSW Oct 2021'!O8&gt;0,'NSW Oct 2021'!P8&gt;0),IF($C$5*E14/'NSW Oct 2021'!AQ8&lt;('NSW Oct 2021'!L8+'NSW Oct 2021'!M8+'NSW Oct 2021'!N8+'NSW Oct 2021'!O8),0,IF(($C$5*E14/'NSW Oct 2021'!AQ8-'NSW Oct 2021'!L8+'NSW Oct 2021'!M8+'NSW Oct 2021'!N8+'NSW Oct 2021'!O8)&lt;=('NSW Oct 2021'!L8+'NSW Oct 2021'!M8+'NSW Oct 2021'!N8+'NSW Oct 2021'!O8+'NSW Oct 2021'!P8),(($C$5*E14/'NSW Oct 2021'!AQ8-('NSW Oct 2021'!L8+'NSW Oct 2021'!M8+'NSW Oct 2021'!N8+'NSW Oct 2021'!O8))*'NSW Oct 2021'!AA8/100)*'NSW Oct 2021'!AQ8,('NSW Oct 2021'!P8*'NSW Oct 2021'!AA8/100)*'NSW Oct 2021'!AQ8)),0)</f>
        <v>0</v>
      </c>
      <c r="L14" s="136">
        <f>IF(AND('NSW Oct 2021'!P8&gt;0,'NSW Oct 2021'!O8&gt;0),IF(($C$5*E14/'NSW Oct 2021'!AQ8&lt;SUM('NSW Oct 2021'!L8:P8)),(0),($C$5*E14/'NSW Oct 2021'!AQ8-SUM('NSW Oct 2021'!L8:P8))*'NSW Oct 2021'!AB8/100)* 'NSW Oct 2021'!AQ8,IF(AND('NSW Oct 2021'!O8&gt;0,'NSW Oct 2021'!P8=""),IF(($C$5*E14/'NSW Oct 2021'!AQ8&lt; SUM('NSW Oct 2021'!L8:O8)),(0),($C$5*E14/'NSW Oct 2021'!AQ8-SUM('NSW Oct 2021'!L8:O8))*'NSW Oct 2021'!AA8/100)* 'NSW Oct 2021'!AQ8,IF(AND('NSW Oct 2021'!N8&gt;0,'NSW Oct 2021'!O8=""),IF(($C$5*E14/'NSW Oct 2021'!AQ8&lt; SUM('NSW Oct 2021'!L8:N8)),(0),($C$5*E14/'NSW Oct 2021'!AQ8-SUM('NSW Oct 2021'!L8:N8))*'NSW Oct 2021'!Z8/100)* 'NSW Oct 2021'!AQ8,IF(AND('NSW Oct 2021'!M8&gt;0,'NSW Oct 2021'!N8=""),IF(($C$5*E14/'NSW Oct 2021'!AQ8&lt;'NSW Oct 2021'!M8+'NSW Oct 2021'!L8),(0),(($C$5*E14/'NSW Oct 2021'!AQ8-('NSW Oct 2021'!M8+'NSW Oct 2021'!L8))*'NSW Oct 2021'!Y8/100))*'NSW Oct 2021'!AQ8,IF(AND('NSW Oct 2021'!L8&gt;0,'NSW Oct 2021'!M8=""&gt;0),IF(($C$5*E14/'NSW Oct 2021'!AQ8&lt;'NSW Oct 2021'!L8),(0),($C$5*E14/'NSW Oct 2021'!AQ8-'NSW Oct 2021'!L8)*'NSW Oct 2021'!X8/100)*'NSW Oct 2021'!AQ8,0)))))</f>
        <v>0</v>
      </c>
      <c r="M14" s="136">
        <f>IF('NSW Oct 2021'!K8="",($C$5*F14/'NSW Oct 2021'!AR8*'NSW Oct 2021'!AC8/100)*'NSW Oct 2021'!AR8,IF($C$5*F14/'NSW Oct 2021'!AR8&gt;='NSW Oct 2021'!L8,('NSW Oct 2021'!L8*'NSW Oct 2021'!AC8/100)*'NSW Oct 2021'!AR8,($C$5*F14/'NSW Oct 2021'!AR8*'NSW Oct 2021'!AC8/100)*'NSW Oct 2021'!AR8))</f>
        <v>86.783999999999992</v>
      </c>
      <c r="N14" s="136">
        <f>IF(AND('NSW Oct 2021'!L8&gt;0,'NSW Oct 2021'!M8&gt;0),IF($C$5*F14/'NSW Oct 2021'!AR8&lt;'NSW Oct 2021'!L8,0,IF(($C$5*F14/'NSW Oct 2021'!AR8-'NSW Oct 2021'!L8)&lt;=('NSW Oct 2021'!M8+'NSW Oct 2021'!L8),((($C$5*F14/'NSW Oct 2021'!AR8-'NSW Oct 2021'!L8)*'NSW Oct 2021'!AD8/100))*'NSW Oct 2021'!AR8,((('NSW Oct 2021'!M8)*'NSW Oct 2021'!AD8/100)*'NSW Oct 2021'!AR8))),0)</f>
        <v>66.709090909090904</v>
      </c>
      <c r="O14" s="136">
        <f>IF(AND('NSW Oct 2021'!M8&gt;0,'NSW Oct 2021'!N8&gt;0),IF($C$5*F14/'NSW Oct 2021'!AR8&lt;('NSW Oct 2021'!L8+'NSW Oct 2021'!M8),0,IF(($C$5*F14/'NSW Oct 2021'!AR8-'NSW Oct 2021'!L8+'NSW Oct 2021'!M8)&lt;=('NSW Oct 2021'!L8+'NSW Oct 2021'!M8+'NSW Oct 2021'!N8),((($C$5*F14/'NSW Oct 2021'!AR8-('NSW Oct 2021'!L8+'NSW Oct 2021'!M8))*'NSW Oct 2021'!AE8/100))*'NSW Oct 2021'!AR8,('NSW Oct 2021'!N8*'NSW Oct 2021'!AE8/100)*'NSW Oct 2021'!AR8)),0)</f>
        <v>158.172</v>
      </c>
      <c r="P14" s="136">
        <f>IF(AND('NSW Oct 2021'!N8&gt;0,'NSW Oct 2021'!O8&gt;0),IF($C$5*F14/'NSW Oct 2021'!AR8&lt;('NSW Oct 2021'!L8+'NSW Oct 2021'!M8+'NSW Oct 2021'!N8),0,IF(($C$5*F14/'NSW Oct 2021'!AR8-'NSW Oct 2021'!L8+'NSW Oct 2021'!M8+'NSW Oct 2021'!N8)&lt;=('NSW Oct 2021'!L8+'NSW Oct 2021'!M8+'NSW Oct 2021'!N8+'NSW Oct 2021'!O8),(($C$5*F14/'NSW Oct 2021'!AR8-('NSW Oct 2021'!L8+'NSW Oct 2021'!M8+'NSW Oct 2021'!N8))*'NSW Oct 2021'!AF8/100)*'NSW Oct 2021'!AR8,('NSW Oct 2021'!O8*'NSW Oct 2021'!AF8/100)*'NSW Oct 2021'!AR8)),0)</f>
        <v>597.85227272727275</v>
      </c>
      <c r="Q14" s="136">
        <f>IF(AND('NSW Oct 2021'!P8&gt;0,'NSW Oct 2021'!P8&gt;0),IF($C$5*F14/'NSW Oct 2021'!AR8&lt;('NSW Oct 2021'!L8+'NSW Oct 2021'!M8+'NSW Oct 2021'!N8+'NSW Oct 2021'!O8),0,IF(($C$5*F14/'NSW Oct 2021'!AR8-'NSW Oct 2021'!L8+'NSW Oct 2021'!M8+'NSW Oct 2021'!N8+'NSW Oct 2021'!O8)&lt;=('NSW Oct 2021'!L8+'NSW Oct 2021'!M8+'NSW Oct 2021'!N8+'NSW Oct 2021'!O8+'NSW Oct 2021'!P8),(($C$5*F14/'NSW Oct 2021'!AR8-('NSW Oct 2021'!L8+'NSW Oct 2021'!M8+'NSW Oct 2021'!N8+'NSW Oct 2021'!O8))*'NSW Oct 2021'!AG8/100)*'NSW Oct 2021'!AR8,('NSW Oct 2021'!P8*'NSW Oct 2021'!AG8/100)*'NSW Oct 2021'!AR8)),0)</f>
        <v>0</v>
      </c>
      <c r="R14" s="136">
        <f>IF(AND('NSW Oct 2021'!P8&gt;0,'NSW Oct 2021'!O8&gt;0),IF(($C$5*F14/'NSW Oct 2021'!AR8&lt;SUM('NSW Oct 2021'!L8:P8)),(0),($C$5*F14/'NSW Oct 2021'!AR8-SUM('NSW Oct 2021'!L8:P8))*'NSW Oct 2021'!AB8/100)* 'NSW Oct 2021'!AR8,IF(AND('NSW Oct 2021'!O8&gt;0,'NSW Oct 2021'!P8=""),IF(($C$5*F14/'NSW Oct 2021'!AR8&lt; SUM('NSW Oct 2021'!L8:O8)),(0),($C$5*F14/'NSW Oct 2021'!AR8-SUM('NSW Oct 2021'!L8:O8))*'NSW Oct 2021'!AG8/100)* 'NSW Oct 2021'!AR8,IF(AND('NSW Oct 2021'!N8&gt;0,'NSW Oct 2021'!O8=""),IF(($C$5*F14/'NSW Oct 2021'!AR8&lt; SUM('NSW Oct 2021'!L8:N8)),(0),($C$5*F14/'NSW Oct 2021'!AR8-SUM('NSW Oct 2021'!L8:N8))*'NSW Oct 2021'!AF8/100)* 'NSW Oct 2021'!AR8,IF(AND('NSW Oct 2021'!M8&gt;0,'NSW Oct 2021'!N8=""),IF(($C$5*F14/'NSW Oct 2021'!AR8&lt;'NSW Oct 2021'!M8+'NSW Oct 2021'!L8),(0),(($C$5*F14/'NSW Oct 2021'!AR8-('NSW Oct 2021'!M8+'NSW Oct 2021'!L8))*'NSW Oct 2021'!AE8/100))*'NSW Oct 2021'!AR8,IF(AND('NSW Oct 2021'!L8&gt;0,'NSW Oct 2021'!M8=""&gt;0),IF(($C$5*F14/'NSW Oct 2021'!AR8&lt;'NSW Oct 2021'!L8),(0),($C$5*F14/'NSW Oct 2021'!AR8-'NSW Oct 2021'!L8)*'NSW Oct 2021'!AD8/100)*'NSW Oct 2021'!AR8,0)))))</f>
        <v>0</v>
      </c>
      <c r="S14" s="234">
        <f t="shared" ref="S14" si="9"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Oct 2021'!AT8</f>
        <v>0</v>
      </c>
      <c r="W14" s="83">
        <f>'NSW Oct 2021'!AU8</f>
        <v>0</v>
      </c>
      <c r="X14" s="83">
        <f>'NSW Oct 2021'!AV8</f>
        <v>0</v>
      </c>
      <c r="Y14" s="336">
        <f>'NSW Oct 2021'!AW8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55">
        <f t="shared" si="1"/>
        <v>2019.7847272727272</v>
      </c>
      <c r="AD14" s="157">
        <f t="shared" si="2"/>
        <v>2221.7631999999999</v>
      </c>
      <c r="AE14" s="122">
        <f t="shared" si="2"/>
        <v>2221.7631999999999</v>
      </c>
      <c r="AF14" s="133">
        <f>'NSW Oct 2021'!BJ8</f>
        <v>0</v>
      </c>
      <c r="AG14" s="125">
        <f>'NSW Oct 2021'!BH8</f>
        <v>0</v>
      </c>
      <c r="AH14" s="339"/>
      <c r="AI14" s="339"/>
      <c r="AJ14" s="339"/>
      <c r="AK14" s="339"/>
      <c r="AL14" s="339"/>
      <c r="AM14" s="339"/>
      <c r="AN14" s="339"/>
      <c r="AO14" s="339"/>
      <c r="AP14" s="339"/>
      <c r="AQ14" s="339"/>
      <c r="AR14" s="339"/>
      <c r="AS14" s="339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18"/>
      <c r="B15" s="83" t="str">
        <f>'NSW Oct 2021'!F9</f>
        <v>Discover Energy</v>
      </c>
      <c r="C15" s="83" t="str">
        <f>'NSW Oct 2021'!G9</f>
        <v>Budget</v>
      </c>
      <c r="D15" s="155">
        <f>365*'NSW Oct 2021'!H9/100</f>
        <v>202.40909090909091</v>
      </c>
      <c r="E15" s="264">
        <f>IF('NSW Oct 2021'!AQ9=3,0.5,IF('NSW Oct 2021'!AQ9=2,0.33,0))</f>
        <v>0.5</v>
      </c>
      <c r="F15" s="264">
        <f t="shared" si="3"/>
        <v>0.5</v>
      </c>
      <c r="G15" s="136">
        <f>IF('NSW Oct 2021'!K9="",($C$5*E15/'NSW Oct 2021'!AQ9*'NSW Oct 2021'!W9/100)*'NSW Oct 2021'!AQ9,IF($C$5*E15/'NSW Oct 2021'!AQ9&gt;='NSW Oct 2021'!L9,('NSW Oct 2021'!L9*'NSW Oct 2021'!W9/100)*'NSW Oct 2021'!AQ9,($C$5*E15/'NSW Oct 2021'!AQ9*'NSW Oct 2021'!W9/100)*'NSW Oct 2021'!AQ9))</f>
        <v>137.97300000000001</v>
      </c>
      <c r="H15" s="136">
        <f>IF(AND('NSW Oct 2021'!L9&gt;0,'NSW Oct 2021'!M9&gt;0),IF($C$5*E15/'NSW Oct 2021'!AQ9&lt;'NSW Oct 2021'!L9,0,IF(($C$5*E15/'NSW Oct 2021'!AQ9-'NSW Oct 2021'!L9)&lt;=('NSW Oct 2021'!M9+'NSW Oct 2021'!L9),((($C$5*E15/'NSW Oct 2021'!AQ9-'NSW Oct 2021'!L9)*'NSW Oct 2021'!X9/100))*'NSW Oct 2021'!AQ9,((('NSW Oct 2021'!M9)*'NSW Oct 2021'!X9/100)*'NSW Oct 2021'!AQ9))),0)</f>
        <v>109.06936363636365</v>
      </c>
      <c r="I15" s="136">
        <f>IF(AND('NSW Oct 2021'!M9&gt;0,'NSW Oct 2021'!N9&gt;0),IF($C$5*E15/'NSW Oct 2021'!AQ9&lt;('NSW Oct 2021'!L9+'NSW Oct 2021'!M9),0,IF(($C$5*E15/'NSW Oct 2021'!AQ9-'NSW Oct 2021'!L9+'NSW Oct 2021'!M9)&lt;=('NSW Oct 2021'!L9+'NSW Oct 2021'!M9+'NSW Oct 2021'!N9),((($C$5*E15/'NSW Oct 2021'!AQ9-('NSW Oct 2021'!L9+'NSW Oct 2021'!M9))*'NSW Oct 2021'!Y9/100))*'NSW Oct 2021'!AQ9,('NSW Oct 2021'!N9*'NSW Oct 2021'!Y9/100)* 'NSW Oct 2021'!AQ9)),0)</f>
        <v>244.52099999999993</v>
      </c>
      <c r="J15" s="136">
        <f>IF(AND('NSW Oct 2021'!N9&gt;0,'NSW Oct 2021'!O9&gt;0),IF($C$5*E15/'NSW Oct 2021'!AQ9&lt;('NSW Oct 2021'!L9+'NSW Oct 2021'!M9+'NSW Oct 2021'!N9),0,IF(($C$5*E15/'NSW Oct 2021'!AQ9-'NSW Oct 2021'!L9+'NSW Oct 2021'!M9+'NSW Oct 2021'!N9)&lt;=('NSW Oct 2021'!L9+'NSW Oct 2021'!M9+'NSW Oct 2021'!N9+'NSW Oct 2021'!O9),(($C$5*E15/'NSW Oct 2021'!AQ9-('NSW Oct 2021'!L9+'NSW Oct 2021'!M9+'NSW Oct 2021'!N9))*'NSW Oct 2021'!Z9/100)*'NSW Oct 2021'!AQ9,('NSW Oct 2021'!O9*'NSW Oct 2021'!Z9/100)*'NSW Oct 2021'!AQ9)),0)</f>
        <v>928.97045454545446</v>
      </c>
      <c r="K15" s="136">
        <f>IF(AND('NSW Oct 2021'!O9&gt;0,'NSW Oct 2021'!P9&gt;0),IF($C$5*E15/'NSW Oct 2021'!AQ9&lt;('NSW Oct 2021'!L9+'NSW Oct 2021'!M9+'NSW Oct 2021'!N9+'NSW Oct 2021'!O9),0,IF(($C$5*E15/'NSW Oct 2021'!AQ9-'NSW Oct 2021'!L9+'NSW Oct 2021'!M9+'NSW Oct 2021'!N9+'NSW Oct 2021'!O9)&lt;=('NSW Oct 2021'!L9+'NSW Oct 2021'!M9+'NSW Oct 2021'!N9+'NSW Oct 2021'!O9+'NSW Oct 2021'!P9),(($C$5*E15/'NSW Oct 2021'!AQ9-('NSW Oct 2021'!L9+'NSW Oct 2021'!M9+'NSW Oct 2021'!N9+'NSW Oct 2021'!O9))*'NSW Oct 2021'!AA9/100)*'NSW Oct 2021'!AQ9,('NSW Oct 2021'!P9*'NSW Oct 2021'!AA9/100)*'NSW Oct 2021'!AQ9)),0)</f>
        <v>0</v>
      </c>
      <c r="L15" s="136">
        <f>IF(AND('NSW Oct 2021'!P9&gt;0,'NSW Oct 2021'!O9&gt;0),IF(($C$5*E15/'NSW Oct 2021'!AQ9&lt;SUM('NSW Oct 2021'!L9:P9)),(0),($C$5*E15/'NSW Oct 2021'!AQ9-SUM('NSW Oct 2021'!L9:P9))*'NSW Oct 2021'!AB9/100)* 'NSW Oct 2021'!AQ9,IF(AND('NSW Oct 2021'!O9&gt;0,'NSW Oct 2021'!P9=""),IF(($C$5*E15/'NSW Oct 2021'!AQ9&lt; SUM('NSW Oct 2021'!L9:O9)),(0),($C$5*E15/'NSW Oct 2021'!AQ9-SUM('NSW Oct 2021'!L9:O9))*'NSW Oct 2021'!AA9/100)* 'NSW Oct 2021'!AQ9,IF(AND('NSW Oct 2021'!N9&gt;0,'NSW Oct 2021'!O9=""),IF(($C$5*E15/'NSW Oct 2021'!AQ9&lt; SUM('NSW Oct 2021'!L9:N9)),(0),($C$5*E15/'NSW Oct 2021'!AQ9-SUM('NSW Oct 2021'!L9:N9))*'NSW Oct 2021'!Z9/100)* 'NSW Oct 2021'!AQ9,IF(AND('NSW Oct 2021'!M9&gt;0,'NSW Oct 2021'!N9=""),IF(($C$5*E15/'NSW Oct 2021'!AQ9&lt;'NSW Oct 2021'!M9+'NSW Oct 2021'!L9),(0),(($C$5*E15/'NSW Oct 2021'!AQ9-('NSW Oct 2021'!M9+'NSW Oct 2021'!L9))*'NSW Oct 2021'!Y9/100))*'NSW Oct 2021'!AQ9,IF(AND('NSW Oct 2021'!L9&gt;0,'NSW Oct 2021'!M9=""&gt;0),IF(($C$5*E15/'NSW Oct 2021'!AQ9&lt;'NSW Oct 2021'!L9),(0),($C$5*E15/'NSW Oct 2021'!AQ9-'NSW Oct 2021'!L9)*'NSW Oct 2021'!X9/100)*'NSW Oct 2021'!AQ9,0)))))</f>
        <v>0</v>
      </c>
      <c r="M15" s="136">
        <f>IF('NSW Oct 2021'!K9="",($C$5*F15/'NSW Oct 2021'!AR9*'NSW Oct 2021'!AC9/100)*'NSW Oct 2021'!AR9,IF($C$5*F15/'NSW Oct 2021'!AR9&gt;='NSW Oct 2021'!L9,('NSW Oct 2021'!L9*'NSW Oct 2021'!AC9/100)*'NSW Oct 2021'!AR9,($C$5*F15/'NSW Oct 2021'!AR9*'NSW Oct 2021'!AC9/100)*'NSW Oct 2021'!AR9))</f>
        <v>137.97300000000001</v>
      </c>
      <c r="N15" s="136">
        <f>IF(AND('NSW Oct 2021'!L9&gt;0,'NSW Oct 2021'!M9&gt;0),IF($C$5*F15/'NSW Oct 2021'!AR9&lt;'NSW Oct 2021'!L9,0,IF(($C$5*F15/'NSW Oct 2021'!AR9-'NSW Oct 2021'!L9)&lt;=('NSW Oct 2021'!M9+'NSW Oct 2021'!L9),((($C$5*F15/'NSW Oct 2021'!AR9-'NSW Oct 2021'!L9)*'NSW Oct 2021'!AD9/100))*'NSW Oct 2021'!AR9,((('NSW Oct 2021'!M9)*'NSW Oct 2021'!AD9/100)*'NSW Oct 2021'!AR9))),0)</f>
        <v>109.06936363636365</v>
      </c>
      <c r="O15" s="136">
        <f>IF(AND('NSW Oct 2021'!M9&gt;0,'NSW Oct 2021'!N9&gt;0),IF($C$5*F15/'NSW Oct 2021'!AR9&lt;('NSW Oct 2021'!L9+'NSW Oct 2021'!M9),0,IF(($C$5*F15/'NSW Oct 2021'!AR9-'NSW Oct 2021'!L9+'NSW Oct 2021'!M9)&lt;=('NSW Oct 2021'!L9+'NSW Oct 2021'!M9+'NSW Oct 2021'!N9),((($C$5*F15/'NSW Oct 2021'!AR9-('NSW Oct 2021'!L9+'NSW Oct 2021'!M9))*'NSW Oct 2021'!AE9/100))*'NSW Oct 2021'!AR9,('NSW Oct 2021'!N9*'NSW Oct 2021'!AE9/100)*'NSW Oct 2021'!AR9)),0)</f>
        <v>244.52099999999993</v>
      </c>
      <c r="P15" s="136">
        <f>IF(AND('NSW Oct 2021'!N9&gt;0,'NSW Oct 2021'!O9&gt;0),IF($C$5*F15/'NSW Oct 2021'!AR9&lt;('NSW Oct 2021'!L9+'NSW Oct 2021'!M9+'NSW Oct 2021'!N9),0,IF(($C$5*F15/'NSW Oct 2021'!AR9-'NSW Oct 2021'!L9+'NSW Oct 2021'!M9+'NSW Oct 2021'!N9)&lt;=('NSW Oct 2021'!L9+'NSW Oct 2021'!M9+'NSW Oct 2021'!N9+'NSW Oct 2021'!O9),(($C$5*F15/'NSW Oct 2021'!AR9-('NSW Oct 2021'!L9+'NSW Oct 2021'!M9+'NSW Oct 2021'!N9))*'NSW Oct 2021'!AF9/100)*'NSW Oct 2021'!AR9,('NSW Oct 2021'!O9*'NSW Oct 2021'!AF9/100)*'NSW Oct 2021'!AR9)),0)</f>
        <v>928.97045454545446</v>
      </c>
      <c r="Q15" s="136">
        <f>IF(AND('NSW Oct 2021'!P9&gt;0,'NSW Oct 2021'!P9&gt;0),IF($C$5*F15/'NSW Oct 2021'!AR9&lt;('NSW Oct 2021'!L9+'NSW Oct 2021'!M9+'NSW Oct 2021'!N9+'NSW Oct 2021'!O9),0,IF(($C$5*F15/'NSW Oct 2021'!AR9-'NSW Oct 2021'!L9+'NSW Oct 2021'!M9+'NSW Oct 2021'!N9+'NSW Oct 2021'!O9)&lt;=('NSW Oct 2021'!L9+'NSW Oct 2021'!M9+'NSW Oct 2021'!N9+'NSW Oct 2021'!O9+'NSW Oct 2021'!P9),(($C$5*F15/'NSW Oct 2021'!AR9-('NSW Oct 2021'!L9+'NSW Oct 2021'!M9+'NSW Oct 2021'!N9+'NSW Oct 2021'!O9))*'NSW Oct 2021'!AG9/100)*'NSW Oct 2021'!AR9,('NSW Oct 2021'!P9*'NSW Oct 2021'!AG9/100)*'NSW Oct 2021'!AR9)),0)</f>
        <v>0</v>
      </c>
      <c r="R15" s="136">
        <f>IF(AND('NSW Oct 2021'!P9&gt;0,'NSW Oct 2021'!O9&gt;0),IF(($C$5*F15/'NSW Oct 2021'!AR9&lt;SUM('NSW Oct 2021'!L9:P9)),(0),($C$5*F15/'NSW Oct 2021'!AR9-SUM('NSW Oct 2021'!L9:P9))*'NSW Oct 2021'!AB9/100)* 'NSW Oct 2021'!AR9,IF(AND('NSW Oct 2021'!O9&gt;0,'NSW Oct 2021'!P9=""),IF(($C$5*F15/'NSW Oct 2021'!AR9&lt; SUM('NSW Oct 2021'!L9:O9)),(0),($C$5*F15/'NSW Oct 2021'!AR9-SUM('NSW Oct 2021'!L9:O9))*'NSW Oct 2021'!AG9/100)* 'NSW Oct 2021'!AR9,IF(AND('NSW Oct 2021'!N9&gt;0,'NSW Oct 2021'!O9=""),IF(($C$5*F15/'NSW Oct 2021'!AR9&lt; SUM('NSW Oct 2021'!L9:N9)),(0),($C$5*F15/'NSW Oct 2021'!AR9-SUM('NSW Oct 2021'!L9:N9))*'NSW Oct 2021'!AF9/100)* 'NSW Oct 2021'!AR9,IF(AND('NSW Oct 2021'!M9&gt;0,'NSW Oct 2021'!N9=""),IF(($C$5*F15/'NSW Oct 2021'!AR9&lt;'NSW Oct 2021'!M9+'NSW Oct 2021'!L9),(0),(($C$5*F15/'NSW Oct 2021'!AR9-('NSW Oct 2021'!M9+'NSW Oct 2021'!L9))*'NSW Oct 2021'!AE9/100))*'NSW Oct 2021'!AR9,IF(AND('NSW Oct 2021'!L9&gt;0,'NSW Oct 2021'!M9=""&gt;0),IF(($C$5*F15/'NSW Oct 2021'!AR9&lt;'NSW Oct 2021'!L9),(0),($C$5*F15/'NSW Oct 2021'!AR9-'NSW Oct 2021'!L9)*'NSW Oct 2021'!AD9/100)*'NSW Oct 2021'!AR9,0)))))</f>
        <v>0</v>
      </c>
      <c r="S15" s="273">
        <f t="shared" ref="S15" si="10">SUM(G15:R15)</f>
        <v>2841.0676363636362</v>
      </c>
      <c r="T15" s="243">
        <f t="shared" si="5"/>
        <v>3043.4767272727272</v>
      </c>
      <c r="U15" s="132">
        <f t="shared" si="6"/>
        <v>3347.8244</v>
      </c>
      <c r="V15" s="83">
        <f>'NSW Oct 2021'!AT9</f>
        <v>0</v>
      </c>
      <c r="W15" s="83">
        <f>'NSW Oct 2021'!AU9</f>
        <v>25</v>
      </c>
      <c r="X15" s="83">
        <f>'NSW Oct 2021'!AV9</f>
        <v>0</v>
      </c>
      <c r="Y15" s="337">
        <f>'NSW Oct 2021'!AW9</f>
        <v>0</v>
      </c>
      <c r="Z15" s="243" t="str">
        <f t="shared" si="7"/>
        <v>Guaranteed off usage</v>
      </c>
      <c r="AA15" s="243" t="str">
        <f t="shared" si="8"/>
        <v>Exclusive</v>
      </c>
      <c r="AB15" s="268">
        <f t="shared" si="0"/>
        <v>2333.2098181818183</v>
      </c>
      <c r="AC15" s="256">
        <f t="shared" si="1"/>
        <v>2333.2098181818183</v>
      </c>
      <c r="AD15" s="335">
        <f t="shared" si="2"/>
        <v>2566.5308000000005</v>
      </c>
      <c r="AE15" s="149">
        <f t="shared" si="2"/>
        <v>2566.5308000000005</v>
      </c>
      <c r="AF15" s="152">
        <f>'NSW Oct 2021'!BJ9</f>
        <v>0</v>
      </c>
      <c r="AG15" s="153">
        <f>'NSW Oct 2021'!BH9</f>
        <v>0</v>
      </c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  <c r="AS15" s="339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16" t="str">
        <f>'NSW Oct 2021'!D10</f>
        <v xml:space="preserve">ActewAGL Queanbeyan </v>
      </c>
      <c r="B16" s="139" t="str">
        <f>'NSW Oct 2021'!F10</f>
        <v>ActewAGL</v>
      </c>
      <c r="C16" s="139" t="str">
        <f>'NSW Oct 2021'!G10</f>
        <v>Business plan</v>
      </c>
      <c r="D16" s="136">
        <f>365*'NSW Oct 2021'!H10/100</f>
        <v>357.69999999999993</v>
      </c>
      <c r="E16" s="264">
        <f>IF('NSW Oct 2021'!AQ10=3,0.5,IF('NSW Oct 2021'!AQ10=2,0.33,0))</f>
        <v>0.5</v>
      </c>
      <c r="F16" s="264">
        <f t="shared" si="3"/>
        <v>0.5</v>
      </c>
      <c r="G16" s="134">
        <f>IF('NSW Oct 2021'!K10="",($C$5*E16/'NSW Oct 2021'!AQ10*'NSW Oct 2021'!W10/100)*'NSW Oct 2021'!AQ10,IF($C$5*E16/'NSW Oct 2021'!AQ10&gt;='NSW Oct 2021'!L10,('NSW Oct 2021'!L10*'NSW Oct 2021'!W10/100)*'NSW Oct 2021'!AQ10,($C$5*E16/'NSW Oct 2021'!AQ10*'NSW Oct 2021'!W10/100)*'NSW Oct 2021'!AQ10))</f>
        <v>200.6018181818182</v>
      </c>
      <c r="H16" s="134">
        <f>IF(AND('NSW Oct 2021'!L10&gt;0,'NSW Oct 2021'!M10&gt;0),IF($C$5*E16/'NSW Oct 2021'!AQ10&lt;'NSW Oct 2021'!L10,0,IF(($C$5*E16/'NSW Oct 2021'!AQ10-'NSW Oct 2021'!L10)&lt;=('NSW Oct 2021'!M10+'NSW Oct 2021'!L10),((($C$5*E16/'NSW Oct 2021'!AQ10-'NSW Oct 2021'!L10)*'NSW Oct 2021'!X10/100))*'NSW Oct 2021'!AQ10,((('NSW Oct 2021'!M10)*'NSW Oct 2021'!X10/100)*'NSW Oct 2021'!AQ10))),0)</f>
        <v>1073.2490909090909</v>
      </c>
      <c r="I16" s="134">
        <f>IF(AND('NSW Oct 2021'!M10&gt;0,'NSW Oct 2021'!N10&gt;0),IF($C$5*E16/'NSW Oct 2021'!AQ10&lt;('NSW Oct 2021'!L10+'NSW Oct 2021'!M10),0,IF(($C$5*E16/'NSW Oct 2021'!AQ10-'NSW Oct 2021'!L10+'NSW Oct 2021'!M10)&lt;=('NSW Oct 2021'!L10+'NSW Oct 2021'!M10+'NSW Oct 2021'!N10),((($C$5*E16/'NSW Oct 2021'!AQ10-('NSW Oct 2021'!L10+'NSW Oct 2021'!M10))*'NSW Oct 2021'!Y10/100))*'NSW Oct 2021'!AQ10,('NSW Oct 2021'!N10*'NSW Oct 2021'!Y10/100)* 'NSW Oct 2021'!AQ10)),0)</f>
        <v>0</v>
      </c>
      <c r="J16" s="134">
        <f>IF(AND('NSW Oct 2021'!N10&gt;0,'NSW Oct 2021'!O10&gt;0),IF($C$5*E16/'NSW Oct 2021'!AQ10&lt;('NSW Oct 2021'!L10+'NSW Oct 2021'!M10+'NSW Oct 2021'!N10),0,IF(($C$5*E16/'NSW Oct 2021'!AQ10-'NSW Oct 2021'!L10+'NSW Oct 2021'!M10+'NSW Oct 2021'!N10)&lt;=('NSW Oct 2021'!L10+'NSW Oct 2021'!M10+'NSW Oct 2021'!N10+'NSW Oct 2021'!O10),(($C$5*E16/'NSW Oct 2021'!AQ10-('NSW Oct 2021'!L10+'NSW Oct 2021'!M10+'NSW Oct 2021'!N10))*'NSW Oct 2021'!Z10/100)*'NSW Oct 2021'!AQ10,('NSW Oct 2021'!O10*'NSW Oct 2021'!Z10/100)*'NSW Oct 2021'!AQ10)),0)</f>
        <v>0</v>
      </c>
      <c r="K16" s="134">
        <f>IF(AND('NSW Oct 2021'!O10&gt;0,'NSW Oct 2021'!P10&gt;0),IF($C$5*E16/'NSW Oct 2021'!AQ10&lt;('NSW Oct 2021'!L10+'NSW Oct 2021'!M10+'NSW Oct 2021'!N10+'NSW Oct 2021'!O10),0,IF(($C$5*E16/'NSW Oct 2021'!AQ10-'NSW Oct 2021'!L10+'NSW Oct 2021'!M10+'NSW Oct 2021'!N10+'NSW Oct 2021'!O10)&lt;=('NSW Oct 2021'!L10+'NSW Oct 2021'!M10+'NSW Oct 2021'!N10+'NSW Oct 2021'!O10+'NSW Oct 2021'!P10),(($C$5*E16/'NSW Oct 2021'!AQ10-('NSW Oct 2021'!L10+'NSW Oct 2021'!M10+'NSW Oct 2021'!N10+'NSW Oct 2021'!O10))*'NSW Oct 2021'!AA10/100)*'NSW Oct 2021'!AQ10,('NSW Oct 2021'!P10*'NSW Oct 2021'!AA10/100)*'NSW Oct 2021'!AQ10)),0)</f>
        <v>0</v>
      </c>
      <c r="L16" s="134">
        <f>IF(AND('NSW Oct 2021'!P10&gt;0,'NSW Oct 2021'!O10&gt;0),IF(($C$5*E16/'NSW Oct 2021'!AQ10&lt;SUM('NSW Oct 2021'!L10:P10)),(0),($C$5*E16/'NSW Oct 2021'!AQ10-SUM('NSW Oct 2021'!L10:P10))*'NSW Oct 2021'!AB10/100)* 'NSW Oct 2021'!AQ10,IF(AND('NSW Oct 2021'!O10&gt;0,'NSW Oct 2021'!P10=""),IF(($C$5*E16/'NSW Oct 2021'!AQ10&lt; SUM('NSW Oct 2021'!L10:O10)),(0),($C$5*E16/'NSW Oct 2021'!AQ10-SUM('NSW Oct 2021'!L10:O10))*'NSW Oct 2021'!AA10/100)* 'NSW Oct 2021'!AQ10,IF(AND('NSW Oct 2021'!N10&gt;0,'NSW Oct 2021'!O10=""),IF(($C$5*E16/'NSW Oct 2021'!AQ10&lt; SUM('NSW Oct 2021'!L10:N10)),(0),($C$5*E16/'NSW Oct 2021'!AQ10-SUM('NSW Oct 2021'!L10:N10))*'NSW Oct 2021'!Z10/100)* 'NSW Oct 2021'!AQ10,IF(AND('NSW Oct 2021'!M10&gt;0,'NSW Oct 2021'!N10=""),IF(($C$5*E16/'NSW Oct 2021'!AQ10&lt;'NSW Oct 2021'!M10+'NSW Oct 2021'!L10),(0),(($C$5*E16/'NSW Oct 2021'!AQ10-('NSW Oct 2021'!M10+'NSW Oct 2021'!L10))*'NSW Oct 2021'!Y10/100))*'NSW Oct 2021'!AQ10,IF(AND('NSW Oct 2021'!L10&gt;0,'NSW Oct 2021'!M10=""&gt;0),IF(($C$5*E16/'NSW Oct 2021'!AQ10&lt;'NSW Oct 2021'!L10),(0),($C$5*E16/'NSW Oct 2021'!AQ10-'NSW Oct 2021'!L10)*'NSW Oct 2021'!X10/100)*'NSW Oct 2021'!AQ10,0)))))</f>
        <v>0</v>
      </c>
      <c r="M16" s="134">
        <f>IF('NSW Oct 2021'!K10="",($C$5*F16/'NSW Oct 2021'!AR10*'NSW Oct 2021'!AC10/100)*'NSW Oct 2021'!AR10,IF($C$5*F16/'NSW Oct 2021'!AR10&gt;='NSW Oct 2021'!L10,('NSW Oct 2021'!L10*'NSW Oct 2021'!AC10/100)*'NSW Oct 2021'!AR10,($C$5*F16/'NSW Oct 2021'!AR10*'NSW Oct 2021'!AC10/100)*'NSW Oct 2021'!AR10))</f>
        <v>200.6018181818182</v>
      </c>
      <c r="N16" s="134">
        <f>IF(AND('NSW Oct 2021'!L10&gt;0,'NSW Oct 2021'!M10&gt;0),IF($C$5*F16/'NSW Oct 2021'!AR10&lt;'NSW Oct 2021'!L10,0,IF(($C$5*F16/'NSW Oct 2021'!AR10-'NSW Oct 2021'!L10)&lt;=('NSW Oct 2021'!M10+'NSW Oct 2021'!L10),((($C$5*F16/'NSW Oct 2021'!AR10-'NSW Oct 2021'!L10)*'NSW Oct 2021'!AD10/100))*'NSW Oct 2021'!AR10,((('NSW Oct 2021'!M10)*'NSW Oct 2021'!AD10/100)*'NSW Oct 2021'!AR10))),0)</f>
        <v>1073.2490909090909</v>
      </c>
      <c r="O16" s="134">
        <f>IF(AND('NSW Oct 2021'!M10&gt;0,'NSW Oct 2021'!N10&gt;0),IF($C$5*F16/'NSW Oct 2021'!AR10&lt;('NSW Oct 2021'!L10+'NSW Oct 2021'!M10),0,IF(($C$5*F16/'NSW Oct 2021'!AR10-'NSW Oct 2021'!L10+'NSW Oct 2021'!M10)&lt;=('NSW Oct 2021'!L10+'NSW Oct 2021'!M10+'NSW Oct 2021'!N10),((($C$5*F16/'NSW Oct 2021'!AR10-('NSW Oct 2021'!L10+'NSW Oct 2021'!M10))*'NSW Oct 2021'!AE10/100))*'NSW Oct 2021'!AR10,('NSW Oct 2021'!N10*'NSW Oct 2021'!AE10/100)*'NSW Oct 2021'!AR10)),0)</f>
        <v>0</v>
      </c>
      <c r="P16" s="134">
        <f>IF(AND('NSW Oct 2021'!N10&gt;0,'NSW Oct 2021'!O10&gt;0),IF($C$5*F16/'NSW Oct 2021'!AR10&lt;('NSW Oct 2021'!L10+'NSW Oct 2021'!M10+'NSW Oct 2021'!N10),0,IF(($C$5*F16/'NSW Oct 2021'!AR10-'NSW Oct 2021'!L10+'NSW Oct 2021'!M10+'NSW Oct 2021'!N10)&lt;=('NSW Oct 2021'!L10+'NSW Oct 2021'!M10+'NSW Oct 2021'!N10+'NSW Oct 2021'!O10),(($C$5*F16/'NSW Oct 2021'!AR10-('NSW Oct 2021'!L10+'NSW Oct 2021'!M10+'NSW Oct 2021'!N10))*'NSW Oct 2021'!AF10/100)*'NSW Oct 2021'!AR10,('NSW Oct 2021'!O10*'NSW Oct 2021'!AF10/100)*'NSW Oct 2021'!AR10)),0)</f>
        <v>0</v>
      </c>
      <c r="Q16" s="134">
        <f>IF(AND('NSW Oct 2021'!P10&gt;0,'NSW Oct 2021'!P10&gt;0),IF($C$5*F16/'NSW Oct 2021'!AR10&lt;('NSW Oct 2021'!L10+'NSW Oct 2021'!M10+'NSW Oct 2021'!N10+'NSW Oct 2021'!O10),0,IF(($C$5*F16/'NSW Oct 2021'!AR10-'NSW Oct 2021'!L10+'NSW Oct 2021'!M10+'NSW Oct 2021'!N10+'NSW Oct 2021'!O10)&lt;=('NSW Oct 2021'!L10+'NSW Oct 2021'!M10+'NSW Oct 2021'!N10+'NSW Oct 2021'!O10+'NSW Oct 2021'!P10),(($C$5*F16/'NSW Oct 2021'!AR10-('NSW Oct 2021'!L10+'NSW Oct 2021'!M10+'NSW Oct 2021'!N10+'NSW Oct 2021'!O10))*'NSW Oct 2021'!AG10/100)*'NSW Oct 2021'!AR10,('NSW Oct 2021'!P10*'NSW Oct 2021'!AG10/100)*'NSW Oct 2021'!AR10)),0)</f>
        <v>0</v>
      </c>
      <c r="R16" s="134">
        <f>IF(AND('NSW Oct 2021'!P10&gt;0,'NSW Oct 2021'!O10&gt;0),IF(($C$5*F16/'NSW Oct 2021'!AR10&lt;SUM('NSW Oct 2021'!L10:P10)),(0),($C$5*F16/'NSW Oct 2021'!AR10-SUM('NSW Oct 2021'!L10:P10))*'NSW Oct 2021'!AB10/100)* 'NSW Oct 2021'!AR10,IF(AND('NSW Oct 2021'!O10&gt;0,'NSW Oct 2021'!P10=""),IF(($C$5*F16/'NSW Oct 2021'!AR10&lt; SUM('NSW Oct 2021'!L10:O10)),(0),($C$5*F16/'NSW Oct 2021'!AR10-SUM('NSW Oct 2021'!L10:O10))*'NSW Oct 2021'!AG10/100)* 'NSW Oct 2021'!AR10,IF(AND('NSW Oct 2021'!N10&gt;0,'NSW Oct 2021'!O10=""),IF(($C$5*F16/'NSW Oct 2021'!AR10&lt; SUM('NSW Oct 2021'!L10:N10)),(0),($C$5*F16/'NSW Oct 2021'!AR10-SUM('NSW Oct 2021'!L10:N10))*'NSW Oct 2021'!AF10/100)* 'NSW Oct 2021'!AR10,IF(AND('NSW Oct 2021'!M10&gt;0,'NSW Oct 2021'!N10=""),IF(($C$5*F16/'NSW Oct 2021'!AR10&lt;'NSW Oct 2021'!M10+'NSW Oct 2021'!L10),(0),(($C$5*F16/'NSW Oct 2021'!AR10-('NSW Oct 2021'!M10+'NSW Oct 2021'!L10))*'NSW Oct 2021'!AE10/100))*'NSW Oct 2021'!AR10,IF(AND('NSW Oct 2021'!L10&gt;0,'NSW Oct 2021'!M10=""&gt;0),IF(($C$5*F16/'NSW Oct 2021'!AR10&lt;'NSW Oct 2021'!L10),(0),($C$5*F16/'NSW Oct 2021'!AR10-'NSW Oct 2021'!L10)*'NSW Oct 2021'!AD10/100)*'NSW Oct 2021'!AR10,0)))))</f>
        <v>0</v>
      </c>
      <c r="S16" s="234">
        <f t="shared" si="4"/>
        <v>2547.7018181818185</v>
      </c>
      <c r="T16" s="269">
        <f t="shared" si="5"/>
        <v>2905.4018181818183</v>
      </c>
      <c r="U16" s="140">
        <f t="shared" si="6"/>
        <v>3195.9420000000005</v>
      </c>
      <c r="V16" s="139">
        <f>'NSW Oct 2021'!AT10</f>
        <v>10</v>
      </c>
      <c r="W16" s="139">
        <f>'NSW Oct 2021'!AU10</f>
        <v>0</v>
      </c>
      <c r="X16" s="139">
        <f>'NSW Oct 2021'!AV10</f>
        <v>0</v>
      </c>
      <c r="Y16" s="139">
        <f>'NSW Oct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22">
        <f t="shared" si="2"/>
        <v>2876.3478000000005</v>
      </c>
      <c r="AE16" s="122">
        <f t="shared" si="2"/>
        <v>2876.3478000000005</v>
      </c>
      <c r="AF16" s="133">
        <f>'NSW Oct 2021'!BJ10</f>
        <v>0</v>
      </c>
      <c r="AG16" s="125">
        <f>'NSW Oct 2021'!BH10</f>
        <v>12</v>
      </c>
      <c r="AH16" s="339"/>
      <c r="AI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18"/>
      <c r="B17" s="154" t="str">
        <f>'NSW Oct 2021'!F11</f>
        <v>EnergyAustralia</v>
      </c>
      <c r="C17" s="154" t="str">
        <f>'NSW Oct 2021'!G11</f>
        <v>Total Plan</v>
      </c>
      <c r="D17" s="155">
        <f>365*'NSW Oct 2021'!H11/100</f>
        <v>300.16272727272718</v>
      </c>
      <c r="E17" s="265">
        <f>IF('NSW Oct 2021'!AQ11=3,0.5,IF('NSW Oct 2021'!AQ11=2,0.33,0))</f>
        <v>0.5</v>
      </c>
      <c r="F17" s="265">
        <f t="shared" si="3"/>
        <v>0.5</v>
      </c>
      <c r="G17" s="155">
        <f>IF('NSW Oct 2021'!K11="",($C$5*E17/'NSW Oct 2021'!AQ11*'NSW Oct 2021'!W11/100)*'NSW Oct 2021'!AQ11,IF($C$5*E17/'NSW Oct 2021'!AQ11&gt;='NSW Oct 2021'!L11,('NSW Oct 2021'!L11*'NSW Oct 2021'!W11/100)*'NSW Oct 2021'!AQ11,($C$5*E17/'NSW Oct 2021'!AQ11*'NSW Oct 2021'!W11/100)*'NSW Oct 2021'!AQ11))</f>
        <v>209.81375999999997</v>
      </c>
      <c r="H17" s="155">
        <f>IF(AND('NSW Oct 2021'!L11&gt;0,'NSW Oct 2021'!M11&gt;0),IF($C$5*E17/'NSW Oct 2021'!AQ11&lt;'NSW Oct 2021'!L11,0,IF(($C$5*E17/'NSW Oct 2021'!AQ11-'NSW Oct 2021'!L11)&lt;=('NSW Oct 2021'!M11+'NSW Oct 2021'!L11),((($C$5*E17/'NSW Oct 2021'!AQ11-'NSW Oct 2021'!L11)*'NSW Oct 2021'!X11/100))*'NSW Oct 2021'!AQ11,((('NSW Oct 2021'!M11)*'NSW Oct 2021'!X11/100)*'NSW Oct 2021'!AQ11))),0)</f>
        <v>1092.1788218181819</v>
      </c>
      <c r="I17" s="155">
        <f>IF(AND('NSW Oct 2021'!M11&gt;0,'NSW Oct 2021'!N11&gt;0),IF($C$5*E17/'NSW Oct 2021'!AQ11&lt;('NSW Oct 2021'!L11+'NSW Oct 2021'!M11),0,IF(($C$5*E17/'NSW Oct 2021'!AQ11-'NSW Oct 2021'!L11+'NSW Oct 2021'!M11)&lt;=('NSW Oct 2021'!L11+'NSW Oct 2021'!M11+'NSW Oct 2021'!N11),((($C$5*E17/'NSW Oct 2021'!AQ11-('NSW Oct 2021'!L11+'NSW Oct 2021'!M11))*'NSW Oct 2021'!Y11/100))*'NSW Oct 2021'!AQ11,('NSW Oct 2021'!N11*'NSW Oct 2021'!Y11/100)* 'NSW Oct 2021'!AQ11)),0)</f>
        <v>0</v>
      </c>
      <c r="J17" s="155">
        <f>IF(AND('NSW Oct 2021'!N11&gt;0,'NSW Oct 2021'!O11&gt;0),IF($C$5*E17/'NSW Oct 2021'!AQ11&lt;('NSW Oct 2021'!L11+'NSW Oct 2021'!M11+'NSW Oct 2021'!N11),0,IF(($C$5*E17/'NSW Oct 2021'!AQ11-'NSW Oct 2021'!L11+'NSW Oct 2021'!M11+'NSW Oct 2021'!N11)&lt;=('NSW Oct 2021'!L11+'NSW Oct 2021'!M11+'NSW Oct 2021'!N11+'NSW Oct 2021'!O11),(($C$5*E17/'NSW Oct 2021'!AQ11-('NSW Oct 2021'!L11+'NSW Oct 2021'!M11+'NSW Oct 2021'!N11))*'NSW Oct 2021'!Z11/100)*'NSW Oct 2021'!AQ11,('NSW Oct 2021'!O11*'NSW Oct 2021'!Z11/100)*'NSW Oct 2021'!AQ11)),0)</f>
        <v>0</v>
      </c>
      <c r="K17" s="155">
        <f>IF(AND('NSW Oct 2021'!O11&gt;0,'NSW Oct 2021'!P11&gt;0),IF($C$5*E17/'NSW Oct 2021'!AQ11&lt;('NSW Oct 2021'!L11+'NSW Oct 2021'!M11+'NSW Oct 2021'!N11+'NSW Oct 2021'!O11),0,IF(($C$5*E17/'NSW Oct 2021'!AQ11-'NSW Oct 2021'!L11+'NSW Oct 2021'!M11+'NSW Oct 2021'!N11+'NSW Oct 2021'!O11)&lt;=('NSW Oct 2021'!L11+'NSW Oct 2021'!M11+'NSW Oct 2021'!N11+'NSW Oct 2021'!O11+'NSW Oct 2021'!P11),(($C$5*E17/'NSW Oct 2021'!AQ11-('NSW Oct 2021'!L11+'NSW Oct 2021'!M11+'NSW Oct 2021'!N11+'NSW Oct 2021'!O11))*'NSW Oct 2021'!AA11/100)*'NSW Oct 2021'!AQ11,('NSW Oct 2021'!P11*'NSW Oct 2021'!AA11/100)*'NSW Oct 2021'!AQ11)),0)</f>
        <v>0</v>
      </c>
      <c r="L17" s="155">
        <f>IF(AND('NSW Oct 2021'!P11&gt;0,'NSW Oct 2021'!O11&gt;0),IF(($C$5*E17/'NSW Oct 2021'!AQ11&lt;SUM('NSW Oct 2021'!L11:P11)),(0),($C$5*E17/'NSW Oct 2021'!AQ11-SUM('NSW Oct 2021'!L11:P11))*'NSW Oct 2021'!AB11/100)* 'NSW Oct 2021'!AQ11,IF(AND('NSW Oct 2021'!O11&gt;0,'NSW Oct 2021'!P11=""),IF(($C$5*E17/'NSW Oct 2021'!AQ11&lt; SUM('NSW Oct 2021'!L11:O11)),(0),($C$5*E17/'NSW Oct 2021'!AQ11-SUM('NSW Oct 2021'!L11:O11))*'NSW Oct 2021'!AA11/100)* 'NSW Oct 2021'!AQ11,IF(AND('NSW Oct 2021'!N11&gt;0,'NSW Oct 2021'!O11=""),IF(($C$5*E17/'NSW Oct 2021'!AQ11&lt; SUM('NSW Oct 2021'!L11:N11)),(0),($C$5*E17/'NSW Oct 2021'!AQ11-SUM('NSW Oct 2021'!L11:N11))*'NSW Oct 2021'!Z11/100)* 'NSW Oct 2021'!AQ11,IF(AND('NSW Oct 2021'!M11&gt;0,'NSW Oct 2021'!N11=""),IF(($C$5*E17/'NSW Oct 2021'!AQ11&lt;'NSW Oct 2021'!M11+'NSW Oct 2021'!L11),(0),(($C$5*E17/'NSW Oct 2021'!AQ11-('NSW Oct 2021'!M11+'NSW Oct 2021'!L11))*'NSW Oct 2021'!Y11/100))*'NSW Oct 2021'!AQ11,IF(AND('NSW Oct 2021'!L11&gt;0,'NSW Oct 2021'!M11=""&gt;0),IF(($C$5*E17/'NSW Oct 2021'!AQ11&lt;'NSW Oct 2021'!L11),(0),($C$5*E17/'NSW Oct 2021'!AQ11-'NSW Oct 2021'!L11)*'NSW Oct 2021'!X11/100)*'NSW Oct 2021'!AQ11,0)))))</f>
        <v>0</v>
      </c>
      <c r="M17" s="155">
        <f>IF('NSW Oct 2021'!K11="",($C$5*F17/'NSW Oct 2021'!AR11*'NSW Oct 2021'!AC11/100)*'NSW Oct 2021'!AR11,IF($C$5*F17/'NSW Oct 2021'!AR11&gt;='NSW Oct 2021'!L11,('NSW Oct 2021'!L11*'NSW Oct 2021'!AC11/100)*'NSW Oct 2021'!AR11,($C$5*F17/'NSW Oct 2021'!AR11*'NSW Oct 2021'!AC11/100)*'NSW Oct 2021'!AR11))</f>
        <v>209.81375999999997</v>
      </c>
      <c r="N17" s="155">
        <f>IF(AND('NSW Oct 2021'!L11&gt;0,'NSW Oct 2021'!M11&gt;0),IF($C$5*F17/'NSW Oct 2021'!AR11&lt;'NSW Oct 2021'!L11,0,IF(($C$5*F17/'NSW Oct 2021'!AR11-'NSW Oct 2021'!L11)&lt;=('NSW Oct 2021'!M11+'NSW Oct 2021'!L11),((($C$5*F17/'NSW Oct 2021'!AR11-'NSW Oct 2021'!L11)*'NSW Oct 2021'!AD11/100))*'NSW Oct 2021'!AR11,((('NSW Oct 2021'!M11)*'NSW Oct 2021'!AD11/100)*'NSW Oct 2021'!AR11))),0)</f>
        <v>1092.1788218181819</v>
      </c>
      <c r="O17" s="155">
        <f>IF(AND('NSW Oct 2021'!M11&gt;0,'NSW Oct 2021'!N11&gt;0),IF($C$5*F17/'NSW Oct 2021'!AR11&lt;('NSW Oct 2021'!L11+'NSW Oct 2021'!M11),0,IF(($C$5*F17/'NSW Oct 2021'!AR11-'NSW Oct 2021'!L11+'NSW Oct 2021'!M11)&lt;=('NSW Oct 2021'!L11+'NSW Oct 2021'!M11+'NSW Oct 2021'!N11),((($C$5*F17/'NSW Oct 2021'!AR11-('NSW Oct 2021'!L11+'NSW Oct 2021'!M11))*'NSW Oct 2021'!AE11/100))*'NSW Oct 2021'!AR11,('NSW Oct 2021'!N11*'NSW Oct 2021'!AE11/100)*'NSW Oct 2021'!AR11)),0)</f>
        <v>0</v>
      </c>
      <c r="P17" s="155">
        <f>IF(AND('NSW Oct 2021'!N11&gt;0,'NSW Oct 2021'!O11&gt;0),IF($C$5*F17/'NSW Oct 2021'!AR11&lt;('NSW Oct 2021'!L11+'NSW Oct 2021'!M11+'NSW Oct 2021'!N11),0,IF(($C$5*F17/'NSW Oct 2021'!AR11-'NSW Oct 2021'!L11+'NSW Oct 2021'!M11+'NSW Oct 2021'!N11)&lt;=('NSW Oct 2021'!L11+'NSW Oct 2021'!M11+'NSW Oct 2021'!N11+'NSW Oct 2021'!O11),(($C$5*F17/'NSW Oct 2021'!AR11-('NSW Oct 2021'!L11+'NSW Oct 2021'!M11+'NSW Oct 2021'!N11))*'NSW Oct 2021'!AF11/100)*'NSW Oct 2021'!AR11,('NSW Oct 2021'!O11*'NSW Oct 2021'!AF11/100)*'NSW Oct 2021'!AR11)),0)</f>
        <v>0</v>
      </c>
      <c r="Q17" s="155">
        <f>IF(AND('NSW Oct 2021'!P11&gt;0,'NSW Oct 2021'!P11&gt;0),IF($C$5*F17/'NSW Oct 2021'!AR11&lt;('NSW Oct 2021'!L11+'NSW Oct 2021'!M11+'NSW Oct 2021'!N11+'NSW Oct 2021'!O11),0,IF(($C$5*F17/'NSW Oct 2021'!AR11-'NSW Oct 2021'!L11+'NSW Oct 2021'!M11+'NSW Oct 2021'!N11+'NSW Oct 2021'!O11)&lt;=('NSW Oct 2021'!L11+'NSW Oct 2021'!M11+'NSW Oct 2021'!N11+'NSW Oct 2021'!O11+'NSW Oct 2021'!P11),(($C$5*F17/'NSW Oct 2021'!AR11-('NSW Oct 2021'!L11+'NSW Oct 2021'!M11+'NSW Oct 2021'!N11+'NSW Oct 2021'!O11))*'NSW Oct 2021'!AG11/100)*'NSW Oct 2021'!AR11,('NSW Oct 2021'!P11*'NSW Oct 2021'!AG11/100)*'NSW Oct 2021'!AR11)),0)</f>
        <v>0</v>
      </c>
      <c r="R17" s="155">
        <f>IF(AND('NSW Oct 2021'!P11&gt;0,'NSW Oct 2021'!O11&gt;0),IF(($C$5*F17/'NSW Oct 2021'!AR11&lt;SUM('NSW Oct 2021'!L11:P11)),(0),($C$5*F17/'NSW Oct 2021'!AR11-SUM('NSW Oct 2021'!L11:P11))*'NSW Oct 2021'!AB11/100)* 'NSW Oct 2021'!AR11,IF(AND('NSW Oct 2021'!O11&gt;0,'NSW Oct 2021'!P11=""),IF(($C$5*F17/'NSW Oct 2021'!AR11&lt; SUM('NSW Oct 2021'!L11:O11)),(0),($C$5*F17/'NSW Oct 2021'!AR11-SUM('NSW Oct 2021'!L11:O11))*'NSW Oct 2021'!AG11/100)* 'NSW Oct 2021'!AR11,IF(AND('NSW Oct 2021'!N11&gt;0,'NSW Oct 2021'!O11=""),IF(($C$5*F17/'NSW Oct 2021'!AR11&lt; SUM('NSW Oct 2021'!L11:N11)),(0),($C$5*F17/'NSW Oct 2021'!AR11-SUM('NSW Oct 2021'!L11:N11))*'NSW Oct 2021'!AF11/100)* 'NSW Oct 2021'!AR11,IF(AND('NSW Oct 2021'!M11&gt;0,'NSW Oct 2021'!N11=""),IF(($C$5*F17/'NSW Oct 2021'!AR11&lt;'NSW Oct 2021'!M11+'NSW Oct 2021'!L11),(0),(($C$5*F17/'NSW Oct 2021'!AR11-('NSW Oct 2021'!M11+'NSW Oct 2021'!L11))*'NSW Oct 2021'!AE11/100))*'NSW Oct 2021'!AR11,IF(AND('NSW Oct 2021'!L11&gt;0,'NSW Oct 2021'!M11=""&gt;0),IF(($C$5*F17/'NSW Oct 2021'!AR11&lt;'NSW Oct 2021'!L11),(0),($C$5*F17/'NSW Oct 2021'!AR11-'NSW Oct 2021'!L11)*'NSW Oct 2021'!AD11/100)*'NSW Oct 2021'!AR11,0)))))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Oct 2021'!AT11</f>
        <v>24</v>
      </c>
      <c r="W17" s="154">
        <f>'NSW Oct 2021'!AU11</f>
        <v>0</v>
      </c>
      <c r="X17" s="154">
        <f>'NSW Oct 2021'!AV11</f>
        <v>0</v>
      </c>
      <c r="Y17" s="154">
        <f>'NSW Oct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2207.1523970909093</v>
      </c>
      <c r="AC17" s="268">
        <f t="shared" si="1"/>
        <v>2207.1523970909093</v>
      </c>
      <c r="AD17" s="149">
        <f t="shared" si="2"/>
        <v>2427.8676368000006</v>
      </c>
      <c r="AE17" s="149">
        <f t="shared" si="2"/>
        <v>2427.8676368000006</v>
      </c>
      <c r="AF17" s="152">
        <f>'NSW Oct 2021'!BJ11</f>
        <v>0</v>
      </c>
      <c r="AG17" s="153">
        <f>'NSW Oct 2021'!BH11</f>
        <v>12</v>
      </c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2021'!D12</f>
        <v>ActewAGL Shoalhaven</v>
      </c>
      <c r="B18" s="214" t="str">
        <f>'NSW Oct 2021'!F12</f>
        <v>ActewAGL</v>
      </c>
      <c r="C18" s="214" t="str">
        <f>'NSW Oct 2021'!G12</f>
        <v>Standard plan</v>
      </c>
      <c r="D18" s="155">
        <f>365*'NSW Oct 2021'!H12/100</f>
        <v>383.24999999999994</v>
      </c>
      <c r="E18" s="265">
        <f>IF('NSW Oct 2021'!AQ12=3,0.5,IF('NSW Oct 2021'!AQ12=2,0.33,0))</f>
        <v>0.5</v>
      </c>
      <c r="F18" s="265">
        <f t="shared" si="3"/>
        <v>0.5</v>
      </c>
      <c r="G18" s="215">
        <f>IF('NSW Oct 2021'!K12="",($C$5*E18/'NSW Oct 2021'!AQ12*'NSW Oct 2021'!W12/100)*'NSW Oct 2021'!AQ12,IF($C$5*E18/'NSW Oct 2021'!AQ12&gt;='NSW Oct 2021'!L12,('NSW Oct 2021'!L12*'NSW Oct 2021'!W12/100)*'NSW Oct 2021'!AQ12,($C$5*E18/'NSW Oct 2021'!AQ12*'NSW Oct 2021'!W12/100)*'NSW Oct 2021'!AQ12))</f>
        <v>1454.5454545454545</v>
      </c>
      <c r="H18" s="215">
        <f>IF(AND('NSW Oct 2021'!L12&gt;0,'NSW Oct 2021'!M12&gt;0),IF($C$5*E18/'NSW Oct 2021'!AQ12&lt;'NSW Oct 2021'!L12,0,IF(($C$5*E18/'NSW Oct 2021'!AQ12-'NSW Oct 2021'!L12)&lt;=('NSW Oct 2021'!M12+'NSW Oct 2021'!L12),((($C$5*E18/'NSW Oct 2021'!AQ12-'NSW Oct 2021'!L12)*'NSW Oct 2021'!X12/100))*'NSW Oct 2021'!AQ12,((('NSW Oct 2021'!M12)*'NSW Oct 2021'!X12/100)*'NSW Oct 2021'!AQ12))),0)</f>
        <v>0</v>
      </c>
      <c r="I18" s="215">
        <f>IF(AND('NSW Oct 2021'!M12&gt;0,'NSW Oct 2021'!N12&gt;0),IF($C$5*E18/'NSW Oct 2021'!AQ12&lt;('NSW Oct 2021'!L12+'NSW Oct 2021'!M12),0,IF(($C$5*E18/'NSW Oct 2021'!AQ12-'NSW Oct 2021'!L12+'NSW Oct 2021'!M12)&lt;=('NSW Oct 2021'!L12+'NSW Oct 2021'!M12+'NSW Oct 2021'!N12),((($C$5*E18/'NSW Oct 2021'!AQ12-('NSW Oct 2021'!L12+'NSW Oct 2021'!M12))*'NSW Oct 2021'!Y12/100))*'NSW Oct 2021'!AQ12,('NSW Oct 2021'!N12*'NSW Oct 2021'!Y12/100)* 'NSW Oct 2021'!AQ12)),0)</f>
        <v>0</v>
      </c>
      <c r="J18" s="215">
        <f>IF(AND('NSW Oct 2021'!N12&gt;0,'NSW Oct 2021'!O12&gt;0),IF($C$5*E18/'NSW Oct 2021'!AQ12&lt;('NSW Oct 2021'!L12+'NSW Oct 2021'!M12+'NSW Oct 2021'!N12),0,IF(($C$5*E18/'NSW Oct 2021'!AQ12-'NSW Oct 2021'!L12+'NSW Oct 2021'!M12+'NSW Oct 2021'!N12)&lt;=('NSW Oct 2021'!L12+'NSW Oct 2021'!M12+'NSW Oct 2021'!N12+'NSW Oct 2021'!O12),(($C$5*E18/'NSW Oct 2021'!AQ12-('NSW Oct 2021'!L12+'NSW Oct 2021'!M12+'NSW Oct 2021'!N12))*'NSW Oct 2021'!Z12/100)*'NSW Oct 2021'!AQ12,('NSW Oct 2021'!O12*'NSW Oct 2021'!Z12/100)*'NSW Oct 2021'!AQ12)),0)</f>
        <v>0</v>
      </c>
      <c r="K18" s="215">
        <f>IF(AND('NSW Oct 2021'!O12&gt;0,'NSW Oct 2021'!P12&gt;0),IF($C$5*E18/'NSW Oct 2021'!AQ12&lt;('NSW Oct 2021'!L12+'NSW Oct 2021'!M12+'NSW Oct 2021'!N12+'NSW Oct 2021'!O12),0,IF(($C$5*E18/'NSW Oct 2021'!AQ12-'NSW Oct 2021'!L12+'NSW Oct 2021'!M12+'NSW Oct 2021'!N12+'NSW Oct 2021'!O12)&lt;=('NSW Oct 2021'!L12+'NSW Oct 2021'!M12+'NSW Oct 2021'!N12+'NSW Oct 2021'!O12+'NSW Oct 2021'!P12),(($C$5*E18/'NSW Oct 2021'!AQ12-('NSW Oct 2021'!L12+'NSW Oct 2021'!M12+'NSW Oct 2021'!N12+'NSW Oct 2021'!O12))*'NSW Oct 2021'!AA12/100)*'NSW Oct 2021'!AQ12,('NSW Oct 2021'!P12*'NSW Oct 2021'!AA12/100)*'NSW Oct 2021'!AQ12)),0)</f>
        <v>0</v>
      </c>
      <c r="L18" s="215">
        <f>IF(AND('NSW Oct 2021'!P12&gt;0,'NSW Oct 2021'!O12&gt;0),IF(($C$5*E18/'NSW Oct 2021'!AQ12&lt;SUM('NSW Oct 2021'!L12:P12)),(0),($C$5*E18/'NSW Oct 2021'!AQ12-SUM('NSW Oct 2021'!L12:P12))*'NSW Oct 2021'!AB12/100)* 'NSW Oct 2021'!AQ12,IF(AND('NSW Oct 2021'!O12&gt;0,'NSW Oct 2021'!P12=""),IF(($C$5*E18/'NSW Oct 2021'!AQ12&lt; SUM('NSW Oct 2021'!L12:O12)),(0),($C$5*E18/'NSW Oct 2021'!AQ12-SUM('NSW Oct 2021'!L12:O12))*'NSW Oct 2021'!AA12/100)* 'NSW Oct 2021'!AQ12,IF(AND('NSW Oct 2021'!N12&gt;0,'NSW Oct 2021'!O12=""),IF(($C$5*E18/'NSW Oct 2021'!AQ12&lt; SUM('NSW Oct 2021'!L12:N12)),(0),($C$5*E18/'NSW Oct 2021'!AQ12-SUM('NSW Oct 2021'!L12:N12))*'NSW Oct 2021'!Z12/100)* 'NSW Oct 2021'!AQ12,IF(AND('NSW Oct 2021'!M12&gt;0,'NSW Oct 2021'!N12=""),IF(($C$5*E18/'NSW Oct 2021'!AQ12&lt;'NSW Oct 2021'!M12+'NSW Oct 2021'!L12),(0),(($C$5*E18/'NSW Oct 2021'!AQ12-('NSW Oct 2021'!M12+'NSW Oct 2021'!L12))*'NSW Oct 2021'!Y12/100))*'NSW Oct 2021'!AQ12,IF(AND('NSW Oct 2021'!L12&gt;0,'NSW Oct 2021'!M12=""&gt;0),IF(($C$5*E18/'NSW Oct 2021'!AQ12&lt;'NSW Oct 2021'!L12),(0),($C$5*E18/'NSW Oct 2021'!AQ12-'NSW Oct 2021'!L12)*'NSW Oct 2021'!X12/100)*'NSW Oct 2021'!AQ12,0)))))</f>
        <v>0</v>
      </c>
      <c r="M18" s="215">
        <f>IF('NSW Oct 2021'!K12="",($C$5*F18/'NSW Oct 2021'!AR12*'NSW Oct 2021'!AC12/100)*'NSW Oct 2021'!AR12,IF($C$5*F18/'NSW Oct 2021'!AR12&gt;='NSW Oct 2021'!L12,('NSW Oct 2021'!L12*'NSW Oct 2021'!AC12/100)*'NSW Oct 2021'!AR12,($C$5*F18/'NSW Oct 2021'!AR12*'NSW Oct 2021'!AC12/100)*'NSW Oct 2021'!AR12))</f>
        <v>1454.5454545454545</v>
      </c>
      <c r="N18" s="215">
        <f>IF(AND('NSW Oct 2021'!L12&gt;0,'NSW Oct 2021'!M12&gt;0),IF($C$5*F18/'NSW Oct 2021'!AR12&lt;'NSW Oct 2021'!L12,0,IF(($C$5*F18/'NSW Oct 2021'!AR12-'NSW Oct 2021'!L12)&lt;=('NSW Oct 2021'!M12+'NSW Oct 2021'!L12),((($C$5*F18/'NSW Oct 2021'!AR12-'NSW Oct 2021'!L12)*'NSW Oct 2021'!AD12/100))*'NSW Oct 2021'!AR12,((('NSW Oct 2021'!M12)*'NSW Oct 2021'!AD12/100)*'NSW Oct 2021'!AR12))),0)</f>
        <v>0</v>
      </c>
      <c r="O18" s="215">
        <f>IF(AND('NSW Oct 2021'!M12&gt;0,'NSW Oct 2021'!N12&gt;0),IF($C$5*F18/'NSW Oct 2021'!AR12&lt;('NSW Oct 2021'!L12+'NSW Oct 2021'!M12),0,IF(($C$5*F18/'NSW Oct 2021'!AR12-'NSW Oct 2021'!L12+'NSW Oct 2021'!M12)&lt;=('NSW Oct 2021'!L12+'NSW Oct 2021'!M12+'NSW Oct 2021'!N12),((($C$5*F18/'NSW Oct 2021'!AR12-('NSW Oct 2021'!L12+'NSW Oct 2021'!M12))*'NSW Oct 2021'!AE12/100))*'NSW Oct 2021'!AR12,('NSW Oct 2021'!N12*'NSW Oct 2021'!AE12/100)*'NSW Oct 2021'!AR12)),0)</f>
        <v>0</v>
      </c>
      <c r="P18" s="215">
        <f>IF(AND('NSW Oct 2021'!N12&gt;0,'NSW Oct 2021'!O12&gt;0),IF($C$5*F18/'NSW Oct 2021'!AR12&lt;('NSW Oct 2021'!L12+'NSW Oct 2021'!M12+'NSW Oct 2021'!N12),0,IF(($C$5*F18/'NSW Oct 2021'!AR12-'NSW Oct 2021'!L12+'NSW Oct 2021'!M12+'NSW Oct 2021'!N12)&lt;=('NSW Oct 2021'!L12+'NSW Oct 2021'!M12+'NSW Oct 2021'!N12+'NSW Oct 2021'!O12),(($C$5*F18/'NSW Oct 2021'!AR12-('NSW Oct 2021'!L12+'NSW Oct 2021'!M12+'NSW Oct 2021'!N12))*'NSW Oct 2021'!AF12/100)*'NSW Oct 2021'!AR12,('NSW Oct 2021'!O12*'NSW Oct 2021'!AF12/100)*'NSW Oct 2021'!AR12)),0)</f>
        <v>0</v>
      </c>
      <c r="Q18" s="215">
        <f>IF(AND('NSW Oct 2021'!P12&gt;0,'NSW Oct 2021'!P12&gt;0),IF($C$5*F18/'NSW Oct 2021'!AR12&lt;('NSW Oct 2021'!L12+'NSW Oct 2021'!M12+'NSW Oct 2021'!N12+'NSW Oct 2021'!O12),0,IF(($C$5*F18/'NSW Oct 2021'!AR12-'NSW Oct 2021'!L12+'NSW Oct 2021'!M12+'NSW Oct 2021'!N12+'NSW Oct 2021'!O12)&lt;=('NSW Oct 2021'!L12+'NSW Oct 2021'!M12+'NSW Oct 2021'!N12+'NSW Oct 2021'!O12+'NSW Oct 2021'!P12),(($C$5*F18/'NSW Oct 2021'!AR12-('NSW Oct 2021'!L12+'NSW Oct 2021'!M12+'NSW Oct 2021'!N12+'NSW Oct 2021'!O12))*'NSW Oct 2021'!AG12/100)*'NSW Oct 2021'!AR12,('NSW Oct 2021'!P12*'NSW Oct 2021'!AG12/100)*'NSW Oct 2021'!AR12)),0)</f>
        <v>0</v>
      </c>
      <c r="R18" s="215">
        <f>IF(AND('NSW Oct 2021'!P12&gt;0,'NSW Oct 2021'!O12&gt;0),IF(($C$5*F18/'NSW Oct 2021'!AR12&lt;SUM('NSW Oct 2021'!L12:P12)),(0),($C$5*F18/'NSW Oct 2021'!AR12-SUM('NSW Oct 2021'!L12:P12))*'NSW Oct 2021'!AB12/100)* 'NSW Oct 2021'!AR12,IF(AND('NSW Oct 2021'!O12&gt;0,'NSW Oct 2021'!P12=""),IF(($C$5*F18/'NSW Oct 2021'!AR12&lt; SUM('NSW Oct 2021'!L12:O12)),(0),($C$5*F18/'NSW Oct 2021'!AR12-SUM('NSW Oct 2021'!L12:O12))*'NSW Oct 2021'!AG12/100)* 'NSW Oct 2021'!AR12,IF(AND('NSW Oct 2021'!N12&gt;0,'NSW Oct 2021'!O12=""),IF(($C$5*F18/'NSW Oct 2021'!AR12&lt; SUM('NSW Oct 2021'!L12:N12)),(0),($C$5*F18/'NSW Oct 2021'!AR12-SUM('NSW Oct 2021'!L12:N12))*'NSW Oct 2021'!AF12/100)* 'NSW Oct 2021'!AR12,IF(AND('NSW Oct 2021'!M12&gt;0,'NSW Oct 2021'!N12=""),IF(($C$5*F18/'NSW Oct 2021'!AR12&lt;'NSW Oct 2021'!M12+'NSW Oct 2021'!L12),(0),(($C$5*F18/'NSW Oct 2021'!AR12-('NSW Oct 2021'!M12+'NSW Oct 2021'!L12))*'NSW Oct 2021'!AE12/100))*'NSW Oct 2021'!AR12,IF(AND('NSW Oct 2021'!L12&gt;0,'NSW Oct 2021'!M12=""&gt;0),IF(($C$5*F18/'NSW Oct 2021'!AR12&lt;'NSW Oct 2021'!L12),(0),($C$5*F18/'NSW Oct 2021'!AR12-'NSW Oct 2021'!L12)*'NSW Oct 2021'!AD12/100)*'NSW Oct 2021'!AR12,0)))))</f>
        <v>0</v>
      </c>
      <c r="S18" s="273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Oct 2021'!AT12</f>
        <v>0</v>
      </c>
      <c r="W18" s="214">
        <f>'NSW Oct 2021'!AU12</f>
        <v>0</v>
      </c>
      <c r="X18" s="214">
        <f>'NSW Oct 2021'!AV12</f>
        <v>0</v>
      </c>
      <c r="Y18" s="214">
        <f>'NSW Oct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3292.340909090909</v>
      </c>
      <c r="AC18" s="268">
        <f t="shared" si="1"/>
        <v>3292.340909090909</v>
      </c>
      <c r="AD18" s="149">
        <f t="shared" si="2"/>
        <v>3621.5750000000003</v>
      </c>
      <c r="AE18" s="149">
        <f t="shared" si="2"/>
        <v>3621.5750000000003</v>
      </c>
      <c r="AF18" s="342">
        <f>'NSW Oct 2021'!BJ12</f>
        <v>0</v>
      </c>
      <c r="AG18" s="343">
        <f>'NSW Oct 2021'!BH12</f>
        <v>0</v>
      </c>
      <c r="AH18" s="339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Oct 2021'!D13</f>
        <v>Capital Region</v>
      </c>
      <c r="B19" s="139" t="str">
        <f>'NSW Oct 2021'!F13</f>
        <v>ActewAGL</v>
      </c>
      <c r="C19" s="139" t="str">
        <f>'NSW Oct 2021'!G13</f>
        <v>Business plan</v>
      </c>
      <c r="D19" s="215">
        <f>365*'NSW Oct 2021'!H13/100</f>
        <v>288.35000000000002</v>
      </c>
      <c r="E19" s="264">
        <f>IF('NSW Oct 2021'!AQ13=3,0.5,IF('NSW Oct 2021'!AQ13=2,0.33,0))</f>
        <v>0.5</v>
      </c>
      <c r="F19" s="264">
        <f t="shared" si="3"/>
        <v>0.5</v>
      </c>
      <c r="G19" s="134">
        <f>IF('NSW Oct 2021'!K13="",($C$5*E19/'NSW Oct 2021'!AQ13*'NSW Oct 2021'!W13/100)*'NSW Oct 2021'!AQ13,IF($C$5*E19/'NSW Oct 2021'!AQ13&gt;='NSW Oct 2021'!L13,('NSW Oct 2021'!L13*'NSW Oct 2021'!W13/100)*'NSW Oct 2021'!AQ13,($C$5*E19/'NSW Oct 2021'!AQ13*'NSW Oct 2021'!W13/100)*'NSW Oct 2021'!AQ13))</f>
        <v>137.63399999999999</v>
      </c>
      <c r="H19" s="134">
        <f>IF(AND('NSW Oct 2021'!L13&gt;0,'NSW Oct 2021'!M13&gt;0),IF($C$5*E19/'NSW Oct 2021'!AQ13&lt;'NSW Oct 2021'!L13,0,IF(($C$5*E19/'NSW Oct 2021'!AQ13-'NSW Oct 2021'!L13)&lt;=('NSW Oct 2021'!M13+'NSW Oct 2021'!L13),((($C$5*E19/'NSW Oct 2021'!AQ13-'NSW Oct 2021'!L13)*'NSW Oct 2021'!X13/100))*'NSW Oct 2021'!AQ13,((('NSW Oct 2021'!M13)*'NSW Oct 2021'!X13/100)*'NSW Oct 2021'!AQ13))),0)</f>
        <v>90.057272727272732</v>
      </c>
      <c r="I19" s="134">
        <f>IF(AND('NSW Oct 2021'!M13&gt;0,'NSW Oct 2021'!N13&gt;0),IF($C$5*E19/'NSW Oct 2021'!AQ13&lt;('NSW Oct 2021'!L13+'NSW Oct 2021'!M13),0,IF(($C$5*E19/'NSW Oct 2021'!AQ13-'NSW Oct 2021'!L13+'NSW Oct 2021'!M13)&lt;=('NSW Oct 2021'!L13+'NSW Oct 2021'!M13+'NSW Oct 2021'!N13),((($C$5*E19/'NSW Oct 2021'!AQ13-('NSW Oct 2021'!L13+'NSW Oct 2021'!M13))*'NSW Oct 2021'!Y13/100))*'NSW Oct 2021'!AQ13,('NSW Oct 2021'!N13*'NSW Oct 2021'!Y13/100)* 'NSW Oct 2021'!AQ13)),0)</f>
        <v>214.66200000000001</v>
      </c>
      <c r="J19" s="134">
        <f>IF(AND('NSW Oct 2021'!N13&gt;0,'NSW Oct 2021'!O13&gt;0),IF($C$5*E19/'NSW Oct 2021'!AQ13&lt;('NSW Oct 2021'!L13+'NSW Oct 2021'!M13+'NSW Oct 2021'!N13),0,IF(($C$5*E19/'NSW Oct 2021'!AQ13-'NSW Oct 2021'!L13+'NSW Oct 2021'!M13+'NSW Oct 2021'!N13)&lt;=('NSW Oct 2021'!L13+'NSW Oct 2021'!M13+'NSW Oct 2021'!N13+'NSW Oct 2021'!O13),(($C$5*E19/'NSW Oct 2021'!AQ13-('NSW Oct 2021'!L13+'NSW Oct 2021'!M13+'NSW Oct 2021'!N13))*'NSW Oct 2021'!Z13/100)*'NSW Oct 2021'!AQ13,('NSW Oct 2021'!O13*'NSW Oct 2021'!Z13/100)*'NSW Oct 2021'!AQ13)),0)</f>
        <v>797.13636363636351</v>
      </c>
      <c r="K19" s="134">
        <f>IF(AND('NSW Oct 2021'!O13&gt;0,'NSW Oct 2021'!P13&gt;0),IF($C$5*E19/'NSW Oct 2021'!AQ13&lt;('NSW Oct 2021'!L13+'NSW Oct 2021'!M13+'NSW Oct 2021'!N13+'NSW Oct 2021'!O13),0,IF(($C$5*E19/'NSW Oct 2021'!AQ13-'NSW Oct 2021'!L13+'NSW Oct 2021'!M13+'NSW Oct 2021'!N13+'NSW Oct 2021'!O13)&lt;=('NSW Oct 2021'!L13+'NSW Oct 2021'!M13+'NSW Oct 2021'!N13+'NSW Oct 2021'!O13+'NSW Oct 2021'!P13),(($C$5*E19/'NSW Oct 2021'!AQ13-('NSW Oct 2021'!L13+'NSW Oct 2021'!M13+'NSW Oct 2021'!N13+'NSW Oct 2021'!O13))*'NSW Oct 2021'!AA13/100)*'NSW Oct 2021'!AQ13,('NSW Oct 2021'!P13*'NSW Oct 2021'!AA13/100)*'NSW Oct 2021'!AQ13)),0)</f>
        <v>0</v>
      </c>
      <c r="L19" s="134">
        <f>IF(AND('NSW Oct 2021'!P13&gt;0,'NSW Oct 2021'!O13&gt;0),IF(($C$5*E19/'NSW Oct 2021'!AQ13&lt;SUM('NSW Oct 2021'!L13:P13)),(0),($C$5*E19/'NSW Oct 2021'!AQ13-SUM('NSW Oct 2021'!L13:P13))*'NSW Oct 2021'!AB13/100)* 'NSW Oct 2021'!AQ13,IF(AND('NSW Oct 2021'!O13&gt;0,'NSW Oct 2021'!P13=""),IF(($C$5*E19/'NSW Oct 2021'!AQ13&lt; SUM('NSW Oct 2021'!L13:O13)),(0),($C$5*E19/'NSW Oct 2021'!AQ13-SUM('NSW Oct 2021'!L13:O13))*'NSW Oct 2021'!AA13/100)* 'NSW Oct 2021'!AQ13,IF(AND('NSW Oct 2021'!N13&gt;0,'NSW Oct 2021'!O13=""),IF(($C$5*E19/'NSW Oct 2021'!AQ13&lt; SUM('NSW Oct 2021'!L13:N13)),(0),($C$5*E19/'NSW Oct 2021'!AQ13-SUM('NSW Oct 2021'!L13:N13))*'NSW Oct 2021'!Z13/100)* 'NSW Oct 2021'!AQ13,IF(AND('NSW Oct 2021'!M13&gt;0,'NSW Oct 2021'!N13=""),IF(($C$5*E19/'NSW Oct 2021'!AQ13&lt;'NSW Oct 2021'!M13+'NSW Oct 2021'!L13),(0),(($C$5*E19/'NSW Oct 2021'!AQ13-('NSW Oct 2021'!M13+'NSW Oct 2021'!L13))*'NSW Oct 2021'!Y13/100))*'NSW Oct 2021'!AQ13,IF(AND('NSW Oct 2021'!L13&gt;0,'NSW Oct 2021'!M13=""&gt;0),IF(($C$5*E19/'NSW Oct 2021'!AQ13&lt;'NSW Oct 2021'!L13),(0),($C$5*E19/'NSW Oct 2021'!AQ13-'NSW Oct 2021'!L13)*'NSW Oct 2021'!X13/100)*'NSW Oct 2021'!AQ13,0)))))</f>
        <v>0</v>
      </c>
      <c r="M19" s="134">
        <f>IF('NSW Oct 2021'!K13="",($C$5*F19/'NSW Oct 2021'!AR13*'NSW Oct 2021'!AC13/100)*'NSW Oct 2021'!AR13,IF($C$5*F19/'NSW Oct 2021'!AR13&gt;='NSW Oct 2021'!L13,('NSW Oct 2021'!L13*'NSW Oct 2021'!AC13/100)*'NSW Oct 2021'!AR13,($C$5*F19/'NSW Oct 2021'!AR13*'NSW Oct 2021'!AC13/100)*'NSW Oct 2021'!AR13))</f>
        <v>137.63399999999999</v>
      </c>
      <c r="N19" s="134">
        <f>IF(AND('NSW Oct 2021'!L13&gt;0,'NSW Oct 2021'!M13&gt;0),IF($C$5*F19/'NSW Oct 2021'!AR13&lt;'NSW Oct 2021'!L13,0,IF(($C$5*F19/'NSW Oct 2021'!AR13-'NSW Oct 2021'!L13)&lt;=('NSW Oct 2021'!M13+'NSW Oct 2021'!L13),((($C$5*F19/'NSW Oct 2021'!AR13-'NSW Oct 2021'!L13)*'NSW Oct 2021'!AD13/100))*'NSW Oct 2021'!AR13,((('NSW Oct 2021'!M13)*'NSW Oct 2021'!AD13/100)*'NSW Oct 2021'!AR13))),0)</f>
        <v>90.057272727272732</v>
      </c>
      <c r="O19" s="134">
        <f>IF(AND('NSW Oct 2021'!M13&gt;0,'NSW Oct 2021'!N13&gt;0),IF($C$5*F19/'NSW Oct 2021'!AR13&lt;('NSW Oct 2021'!L13+'NSW Oct 2021'!M13),0,IF(($C$5*F19/'NSW Oct 2021'!AR13-'NSW Oct 2021'!L13+'NSW Oct 2021'!M13)&lt;=('NSW Oct 2021'!L13+'NSW Oct 2021'!M13+'NSW Oct 2021'!N13),((($C$5*F19/'NSW Oct 2021'!AR13-('NSW Oct 2021'!L13+'NSW Oct 2021'!M13))*'NSW Oct 2021'!AE13/100))*'NSW Oct 2021'!AR13,('NSW Oct 2021'!N13*'NSW Oct 2021'!AE13/100)*'NSW Oct 2021'!AR13)),0)</f>
        <v>214.66200000000001</v>
      </c>
      <c r="P19" s="134">
        <f>IF(AND('NSW Oct 2021'!N13&gt;0,'NSW Oct 2021'!O13&gt;0),IF($C$5*F19/'NSW Oct 2021'!AR13&lt;('NSW Oct 2021'!L13+'NSW Oct 2021'!M13+'NSW Oct 2021'!N13),0,IF(($C$5*F19/'NSW Oct 2021'!AR13-'NSW Oct 2021'!L13+'NSW Oct 2021'!M13+'NSW Oct 2021'!N13)&lt;=('NSW Oct 2021'!L13+'NSW Oct 2021'!M13+'NSW Oct 2021'!N13+'NSW Oct 2021'!O13),(($C$5*F19/'NSW Oct 2021'!AR13-('NSW Oct 2021'!L13+'NSW Oct 2021'!M13+'NSW Oct 2021'!N13))*'NSW Oct 2021'!AF13/100)*'NSW Oct 2021'!AR13,('NSW Oct 2021'!O13*'NSW Oct 2021'!AF13/100)*'NSW Oct 2021'!AR13)),0)</f>
        <v>797.13636363636351</v>
      </c>
      <c r="Q19" s="134">
        <f>IF(AND('NSW Oct 2021'!P13&gt;0,'NSW Oct 2021'!P13&gt;0),IF($C$5*F19/'NSW Oct 2021'!AR13&lt;('NSW Oct 2021'!L13+'NSW Oct 2021'!M13+'NSW Oct 2021'!N13+'NSW Oct 2021'!O13),0,IF(($C$5*F19/'NSW Oct 2021'!AR13-'NSW Oct 2021'!L13+'NSW Oct 2021'!M13+'NSW Oct 2021'!N13+'NSW Oct 2021'!O13)&lt;=('NSW Oct 2021'!L13+'NSW Oct 2021'!M13+'NSW Oct 2021'!N13+'NSW Oct 2021'!O13+'NSW Oct 2021'!P13),(($C$5*F19/'NSW Oct 2021'!AR13-('NSW Oct 2021'!L13+'NSW Oct 2021'!M13+'NSW Oct 2021'!N13+'NSW Oct 2021'!O13))*'NSW Oct 2021'!AG13/100)*'NSW Oct 2021'!AR13,('NSW Oct 2021'!P13*'NSW Oct 2021'!AG13/100)*'NSW Oct 2021'!AR13)),0)</f>
        <v>0</v>
      </c>
      <c r="R19" s="134">
        <f>IF(AND('NSW Oct 2021'!P13&gt;0,'NSW Oct 2021'!O13&gt;0),IF(($C$5*F19/'NSW Oct 2021'!AR13&lt;SUM('NSW Oct 2021'!L13:P13)),(0),($C$5*F19/'NSW Oct 2021'!AR13-SUM('NSW Oct 2021'!L13:P13))*'NSW Oct 2021'!AB13/100)* 'NSW Oct 2021'!AR13,IF(AND('NSW Oct 2021'!O13&gt;0,'NSW Oct 2021'!P13=""),IF(($C$5*F19/'NSW Oct 2021'!AR13&lt; SUM('NSW Oct 2021'!L13:O13)),(0),($C$5*F19/'NSW Oct 2021'!AR13-SUM('NSW Oct 2021'!L13:O13))*'NSW Oct 2021'!AG13/100)* 'NSW Oct 2021'!AR13,IF(AND('NSW Oct 2021'!N13&gt;0,'NSW Oct 2021'!O13=""),IF(($C$5*F19/'NSW Oct 2021'!AR13&lt; SUM('NSW Oct 2021'!L13:N13)),(0),($C$5*F19/'NSW Oct 2021'!AR13-SUM('NSW Oct 2021'!L13:N13))*'NSW Oct 2021'!AF13/100)* 'NSW Oct 2021'!AR13,IF(AND('NSW Oct 2021'!M13&gt;0,'NSW Oct 2021'!N13=""),IF(($C$5*F19/'NSW Oct 2021'!AR13&lt;'NSW Oct 2021'!M13+'NSW Oct 2021'!L13),(0),(($C$5*F19/'NSW Oct 2021'!AR13-('NSW Oct 2021'!M13+'NSW Oct 2021'!L13))*'NSW Oct 2021'!AE13/100))*'NSW Oct 2021'!AR13,IF(AND('NSW Oct 2021'!L13&gt;0,'NSW Oct 2021'!M13=""&gt;0),IF(($C$5*F19/'NSW Oct 2021'!AR13&lt;'NSW Oct 2021'!L13),(0),($C$5*F19/'NSW Oct 2021'!AR13-'NSW Oct 2021'!L13)*'NSW Oct 2021'!AD13/100)*'NSW Oct 2021'!AR13,0)))))</f>
        <v>0</v>
      </c>
      <c r="S19" s="234">
        <f t="shared" si="4"/>
        <v>2478.9792727272725</v>
      </c>
      <c r="T19" s="269">
        <f t="shared" si="5"/>
        <v>2767.3292727272724</v>
      </c>
      <c r="U19" s="140">
        <f t="shared" si="6"/>
        <v>3044.0621999999998</v>
      </c>
      <c r="V19" s="139">
        <f>'NSW Oct 2021'!AT13</f>
        <v>10</v>
      </c>
      <c r="W19" s="139">
        <f>'NSW Oct 2021'!AU13</f>
        <v>0</v>
      </c>
      <c r="X19" s="139">
        <f>'NSW Oct 2021'!AV13</f>
        <v>0</v>
      </c>
      <c r="Y19" s="139">
        <f>'NSW Oct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2490.5963454545454</v>
      </c>
      <c r="AC19" s="243">
        <f t="shared" si="1"/>
        <v>2490.5963454545454</v>
      </c>
      <c r="AD19" s="338">
        <f t="shared" si="2"/>
        <v>2739.65598</v>
      </c>
      <c r="AE19" s="338">
        <f t="shared" si="2"/>
        <v>2739.65598</v>
      </c>
      <c r="AF19" s="152">
        <f>'NSW Oct 2021'!BJ13</f>
        <v>0</v>
      </c>
      <c r="AG19" s="153">
        <f>'NSW Oct 2021'!BH13</f>
        <v>12</v>
      </c>
      <c r="AH19" s="339"/>
      <c r="AI19" s="339"/>
      <c r="AJ19" s="339"/>
      <c r="AK19" s="339"/>
      <c r="AL19" s="339"/>
      <c r="AM19" s="339"/>
      <c r="AN19" s="339"/>
      <c r="AO19" s="339"/>
      <c r="AP19" s="339"/>
      <c r="AQ19" s="339"/>
      <c r="AR19" s="339"/>
      <c r="AS19" s="339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Oct 2021'!D14</f>
        <v>Tamworth</v>
      </c>
      <c r="B20" s="214" t="str">
        <f>'NSW Oct 2021'!F14</f>
        <v>Origin Energy</v>
      </c>
      <c r="C20" s="214" t="str">
        <f>'NSW Oct 2021'!G14</f>
        <v>Business Go</v>
      </c>
      <c r="D20" s="155">
        <f>365*'NSW Oct 2021'!H14/100</f>
        <v>297.83999999999997</v>
      </c>
      <c r="E20" s="265">
        <f>IF('NSW Oct 2021'!AQ14=3,0.5,IF('NSW Oct 2021'!AQ14=2,0.33,0))</f>
        <v>0.5</v>
      </c>
      <c r="F20" s="265">
        <f t="shared" si="3"/>
        <v>0.5</v>
      </c>
      <c r="G20" s="215">
        <f>IF('NSW Oct 2021'!K14="",($C$5*E20/'NSW Oct 2021'!AQ14*'NSW Oct 2021'!W14/100)*'NSW Oct 2021'!AQ14,IF($C$5*E20/'NSW Oct 2021'!AQ14&gt;='NSW Oct 2021'!L14,('NSW Oct 2021'!L14*'NSW Oct 2021'!W14/100)*'NSW Oct 2021'!AQ14,($C$5*E20/'NSW Oct 2021'!AQ14*'NSW Oct 2021'!W14/100)*'NSW Oct 2021'!AQ14))</f>
        <v>1695.4545454545455</v>
      </c>
      <c r="H20" s="215">
        <f>IF(AND('NSW Oct 2021'!L14&gt;0,'NSW Oct 2021'!M14&gt;0),IF($C$5*E20/'NSW Oct 2021'!AQ14&lt;'NSW Oct 2021'!L14,0,IF(($C$5*E20/'NSW Oct 2021'!AQ14-'NSW Oct 2021'!L14)&lt;=('NSW Oct 2021'!M14+'NSW Oct 2021'!L14),((($C$5*E20/'NSW Oct 2021'!AQ14-'NSW Oct 2021'!L14)*'NSW Oct 2021'!X14/100))*'NSW Oct 2021'!AQ14,((('NSW Oct 2021'!M14)*'NSW Oct 2021'!X14/100)*'NSW Oct 2021'!AQ14))),0)</f>
        <v>0</v>
      </c>
      <c r="I20" s="215">
        <f>IF(AND('NSW Oct 2021'!M14&gt;0,'NSW Oct 2021'!N14&gt;0),IF($C$5*E20/'NSW Oct 2021'!AQ14&lt;('NSW Oct 2021'!L14+'NSW Oct 2021'!M14),0,IF(($C$5*E20/'NSW Oct 2021'!AQ14-'NSW Oct 2021'!L14+'NSW Oct 2021'!M14)&lt;=('NSW Oct 2021'!L14+'NSW Oct 2021'!M14+'NSW Oct 2021'!N14),((($C$5*E20/'NSW Oct 2021'!AQ14-('NSW Oct 2021'!L14+'NSW Oct 2021'!M14))*'NSW Oct 2021'!Y14/100))*'NSW Oct 2021'!AQ14,('NSW Oct 2021'!N14*'NSW Oct 2021'!Y14/100)* 'NSW Oct 2021'!AQ14)),0)</f>
        <v>0</v>
      </c>
      <c r="J20" s="215">
        <f>IF(AND('NSW Oct 2021'!N14&gt;0,'NSW Oct 2021'!O14&gt;0),IF($C$5*E20/'NSW Oct 2021'!AQ14&lt;('NSW Oct 2021'!L14+'NSW Oct 2021'!M14+'NSW Oct 2021'!N14),0,IF(($C$5*E20/'NSW Oct 2021'!AQ14-'NSW Oct 2021'!L14+'NSW Oct 2021'!M14+'NSW Oct 2021'!N14)&lt;=('NSW Oct 2021'!L14+'NSW Oct 2021'!M14+'NSW Oct 2021'!N14+'NSW Oct 2021'!O14),(($C$5*E20/'NSW Oct 2021'!AQ14-('NSW Oct 2021'!L14+'NSW Oct 2021'!M14+'NSW Oct 2021'!N14))*'NSW Oct 2021'!Z14/100)*'NSW Oct 2021'!AQ14,('NSW Oct 2021'!O14*'NSW Oct 2021'!Z14/100)*'NSW Oct 2021'!AQ14)),0)</f>
        <v>0</v>
      </c>
      <c r="K20" s="215">
        <f>IF(AND('NSW Oct 2021'!O14&gt;0,'NSW Oct 2021'!P14&gt;0),IF($C$5*E20/'NSW Oct 2021'!AQ14&lt;('NSW Oct 2021'!L14+'NSW Oct 2021'!M14+'NSW Oct 2021'!N14+'NSW Oct 2021'!O14),0,IF(($C$5*E20/'NSW Oct 2021'!AQ14-'NSW Oct 2021'!L14+'NSW Oct 2021'!M14+'NSW Oct 2021'!N14+'NSW Oct 2021'!O14)&lt;=('NSW Oct 2021'!L14+'NSW Oct 2021'!M14+'NSW Oct 2021'!N14+'NSW Oct 2021'!O14+'NSW Oct 2021'!P14),(($C$5*E20/'NSW Oct 2021'!AQ14-('NSW Oct 2021'!L14+'NSW Oct 2021'!M14+'NSW Oct 2021'!N14+'NSW Oct 2021'!O14))*'NSW Oct 2021'!AA14/100)*'NSW Oct 2021'!AQ14,('NSW Oct 2021'!P14*'NSW Oct 2021'!AA14/100)*'NSW Oct 2021'!AQ14)),0)</f>
        <v>0</v>
      </c>
      <c r="L20" s="215">
        <f>IF(AND('NSW Oct 2021'!P14&gt;0,'NSW Oct 2021'!O14&gt;0),IF(($C$5*E20/'NSW Oct 2021'!AQ14&lt;SUM('NSW Oct 2021'!L14:P14)),(0),($C$5*E20/'NSW Oct 2021'!AQ14-SUM('NSW Oct 2021'!L14:P14))*'NSW Oct 2021'!AB14/100)* 'NSW Oct 2021'!AQ14,IF(AND('NSW Oct 2021'!O14&gt;0,'NSW Oct 2021'!P14=""),IF(($C$5*E20/'NSW Oct 2021'!AQ14&lt; SUM('NSW Oct 2021'!L14:O14)),(0),($C$5*E20/'NSW Oct 2021'!AQ14-SUM('NSW Oct 2021'!L14:O14))*'NSW Oct 2021'!AA14/100)* 'NSW Oct 2021'!AQ14,IF(AND('NSW Oct 2021'!N14&gt;0,'NSW Oct 2021'!O14=""),IF(($C$5*E20/'NSW Oct 2021'!AQ14&lt; SUM('NSW Oct 2021'!L14:N14)),(0),($C$5*E20/'NSW Oct 2021'!AQ14-SUM('NSW Oct 2021'!L14:N14))*'NSW Oct 2021'!Z14/100)* 'NSW Oct 2021'!AQ14,IF(AND('NSW Oct 2021'!M14&gt;0,'NSW Oct 2021'!N14=""),IF(($C$5*E20/'NSW Oct 2021'!AQ14&lt;'NSW Oct 2021'!M14+'NSW Oct 2021'!L14),(0),(($C$5*E20/'NSW Oct 2021'!AQ14-('NSW Oct 2021'!M14+'NSW Oct 2021'!L14))*'NSW Oct 2021'!Y14/100))*'NSW Oct 2021'!AQ14,IF(AND('NSW Oct 2021'!L14&gt;0,'NSW Oct 2021'!M14=""&gt;0),IF(($C$5*E20/'NSW Oct 2021'!AQ14&lt;'NSW Oct 2021'!L14),(0),($C$5*E20/'NSW Oct 2021'!AQ14-'NSW Oct 2021'!L14)*'NSW Oct 2021'!X14/100)*'NSW Oct 2021'!AQ14,0)))))</f>
        <v>0</v>
      </c>
      <c r="M20" s="215">
        <f>IF('NSW Oct 2021'!K14="",($C$5*F20/'NSW Oct 2021'!AR14*'NSW Oct 2021'!AC14/100)*'NSW Oct 2021'!AR14,IF($C$5*F20/'NSW Oct 2021'!AR14&gt;='NSW Oct 2021'!L14,('NSW Oct 2021'!L14*'NSW Oct 2021'!AC14/100)*'NSW Oct 2021'!AR14,($C$5*F20/'NSW Oct 2021'!AR14*'NSW Oct 2021'!AC14/100)*'NSW Oct 2021'!AR14))</f>
        <v>1695.4545454545455</v>
      </c>
      <c r="N20" s="215">
        <f>IF(AND('NSW Oct 2021'!L14&gt;0,'NSW Oct 2021'!M14&gt;0),IF($C$5*F20/'NSW Oct 2021'!AR14&lt;'NSW Oct 2021'!L14,0,IF(($C$5*F20/'NSW Oct 2021'!AR14-'NSW Oct 2021'!L14)&lt;=('NSW Oct 2021'!M14+'NSW Oct 2021'!L14),((($C$5*F20/'NSW Oct 2021'!AR14-'NSW Oct 2021'!L14)*'NSW Oct 2021'!AD14/100))*'NSW Oct 2021'!AR14,((('NSW Oct 2021'!M14)*'NSW Oct 2021'!AD14/100)*'NSW Oct 2021'!AR14))),0)</f>
        <v>0</v>
      </c>
      <c r="O20" s="215">
        <f>IF(AND('NSW Oct 2021'!M14&gt;0,'NSW Oct 2021'!N14&gt;0),IF($C$5*F20/'NSW Oct 2021'!AR14&lt;('NSW Oct 2021'!L14+'NSW Oct 2021'!M14),0,IF(($C$5*F20/'NSW Oct 2021'!AR14-'NSW Oct 2021'!L14+'NSW Oct 2021'!M14)&lt;=('NSW Oct 2021'!L14+'NSW Oct 2021'!M14+'NSW Oct 2021'!N14),((($C$5*F20/'NSW Oct 2021'!AR14-('NSW Oct 2021'!L14+'NSW Oct 2021'!M14))*'NSW Oct 2021'!AE14/100))*'NSW Oct 2021'!AR14,('NSW Oct 2021'!N14*'NSW Oct 2021'!AE14/100)*'NSW Oct 2021'!AR14)),0)</f>
        <v>0</v>
      </c>
      <c r="P20" s="215">
        <f>IF(AND('NSW Oct 2021'!N14&gt;0,'NSW Oct 2021'!O14&gt;0),IF($C$5*F20/'NSW Oct 2021'!AR14&lt;('NSW Oct 2021'!L14+'NSW Oct 2021'!M14+'NSW Oct 2021'!N14),0,IF(($C$5*F20/'NSW Oct 2021'!AR14-'NSW Oct 2021'!L14+'NSW Oct 2021'!M14+'NSW Oct 2021'!N14)&lt;=('NSW Oct 2021'!L14+'NSW Oct 2021'!M14+'NSW Oct 2021'!N14+'NSW Oct 2021'!O14),(($C$5*F20/'NSW Oct 2021'!AR14-('NSW Oct 2021'!L14+'NSW Oct 2021'!M14+'NSW Oct 2021'!N14))*'NSW Oct 2021'!AF14/100)*'NSW Oct 2021'!AR14,('NSW Oct 2021'!O14*'NSW Oct 2021'!AF14/100)*'NSW Oct 2021'!AR14)),0)</f>
        <v>0</v>
      </c>
      <c r="Q20" s="215">
        <f>IF(AND('NSW Oct 2021'!P14&gt;0,'NSW Oct 2021'!P14&gt;0),IF($C$5*F20/'NSW Oct 2021'!AR14&lt;('NSW Oct 2021'!L14+'NSW Oct 2021'!M14+'NSW Oct 2021'!N14+'NSW Oct 2021'!O14),0,IF(($C$5*F20/'NSW Oct 2021'!AR14-'NSW Oct 2021'!L14+'NSW Oct 2021'!M14+'NSW Oct 2021'!N14+'NSW Oct 2021'!O14)&lt;=('NSW Oct 2021'!L14+'NSW Oct 2021'!M14+'NSW Oct 2021'!N14+'NSW Oct 2021'!O14+'NSW Oct 2021'!P14),(($C$5*F20/'NSW Oct 2021'!AR14-('NSW Oct 2021'!L14+'NSW Oct 2021'!M14+'NSW Oct 2021'!N14+'NSW Oct 2021'!O14))*'NSW Oct 2021'!AG14/100)*'NSW Oct 2021'!AR14,('NSW Oct 2021'!P14*'NSW Oct 2021'!AG14/100)*'NSW Oct 2021'!AR14)),0)</f>
        <v>0</v>
      </c>
      <c r="R20" s="215">
        <f>IF(AND('NSW Oct 2021'!P14&gt;0,'NSW Oct 2021'!O14&gt;0),IF(($C$5*F20/'NSW Oct 2021'!AR14&lt;SUM('NSW Oct 2021'!L14:P14)),(0),($C$5*F20/'NSW Oct 2021'!AR14-SUM('NSW Oct 2021'!L14:P14))*'NSW Oct 2021'!AB14/100)* 'NSW Oct 2021'!AR14,IF(AND('NSW Oct 2021'!O14&gt;0,'NSW Oct 2021'!P14=""),IF(($C$5*F20/'NSW Oct 2021'!AR14&lt; SUM('NSW Oct 2021'!L14:O14)),(0),($C$5*F20/'NSW Oct 2021'!AR14-SUM('NSW Oct 2021'!L14:O14))*'NSW Oct 2021'!AG14/100)* 'NSW Oct 2021'!AR14,IF(AND('NSW Oct 2021'!N14&gt;0,'NSW Oct 2021'!O14=""),IF(($C$5*F20/'NSW Oct 2021'!AR14&lt; SUM('NSW Oct 2021'!L14:N14)),(0),($C$5*F20/'NSW Oct 2021'!AR14-SUM('NSW Oct 2021'!L14:N14))*'NSW Oct 2021'!AF14/100)* 'NSW Oct 2021'!AR14,IF(AND('NSW Oct 2021'!M14&gt;0,'NSW Oct 2021'!N14=""),IF(($C$5*F20/'NSW Oct 2021'!AR14&lt;'NSW Oct 2021'!M14+'NSW Oct 2021'!L14),(0),(($C$5*F20/'NSW Oct 2021'!AR14-('NSW Oct 2021'!M14+'NSW Oct 2021'!L14))*'NSW Oct 2021'!AE14/100))*'NSW Oct 2021'!AR14,IF(AND('NSW Oct 2021'!L14&gt;0,'NSW Oct 2021'!M14=""&gt;0),IF(($C$5*F20/'NSW Oct 2021'!AR14&lt;'NSW Oct 2021'!L14),(0),($C$5*F20/'NSW Oct 2021'!AR14-'NSW Oct 2021'!L14)*'NSW Oct 2021'!AD14/100)*'NSW Oct 2021'!AR14,0)))))</f>
        <v>0</v>
      </c>
      <c r="S20" s="273">
        <f t="shared" si="4"/>
        <v>3390.909090909091</v>
      </c>
      <c r="T20" s="270">
        <f t="shared" si="5"/>
        <v>3688.7490909090911</v>
      </c>
      <c r="U20" s="216">
        <f t="shared" si="6"/>
        <v>4057.6240000000007</v>
      </c>
      <c r="V20" s="214">
        <f>'NSW Oct 2021'!AT14</f>
        <v>0</v>
      </c>
      <c r="W20" s="214">
        <f>'NSW Oct 2021'!AU14</f>
        <v>0</v>
      </c>
      <c r="X20" s="214">
        <f>'NSW Oct 2021'!AV14</f>
        <v>0</v>
      </c>
      <c r="Y20" s="214">
        <f>'NSW Oct 2021'!AW14</f>
        <v>0</v>
      </c>
      <c r="Z20" s="270" t="str">
        <f t="shared" si="7"/>
        <v>No discount</v>
      </c>
      <c r="AA20" s="270" t="str">
        <f t="shared" si="8"/>
        <v>Inclusive</v>
      </c>
      <c r="AB20" s="268">
        <f t="shared" si="0"/>
        <v>3688.7490909090911</v>
      </c>
      <c r="AC20" s="268">
        <f t="shared" si="1"/>
        <v>3688.7490909090911</v>
      </c>
      <c r="AD20" s="149">
        <f t="shared" si="2"/>
        <v>4057.6240000000007</v>
      </c>
      <c r="AE20" s="149">
        <f t="shared" si="2"/>
        <v>4057.6240000000007</v>
      </c>
      <c r="AF20" s="152">
        <f>'NSW Oct 2021'!BJ14</f>
        <v>12</v>
      </c>
      <c r="AG20" s="153">
        <f>'NSW Oct 2021'!BH14</f>
        <v>12</v>
      </c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16" t="str">
        <f>'NSW Oct 2021'!D15</f>
        <v>AGN Albury</v>
      </c>
      <c r="B21" s="139" t="str">
        <f>'NSW Oct 2021'!F15</f>
        <v>EnergyAustralia</v>
      </c>
      <c r="C21" s="139" t="str">
        <f>'NSW Oct 2021'!G15</f>
        <v>Total Plan</v>
      </c>
      <c r="D21" s="136">
        <f>365*'NSW Oct 2021'!H15/100</f>
        <v>303.77954545454543</v>
      </c>
      <c r="E21" s="264">
        <f>IF('NSW Oct 2021'!AQ15=3,0.5,IF('NSW Oct 2021'!AQ15=2,0.33,0))</f>
        <v>0.5</v>
      </c>
      <c r="F21" s="264">
        <f t="shared" si="3"/>
        <v>0.5</v>
      </c>
      <c r="G21" s="134">
        <f>IF('NSW Oct 2021'!K15="",($C$5*E21/'NSW Oct 2021'!AQ15*'NSW Oct 2021'!W15/100)*'NSW Oct 2021'!AQ15,IF($C$5*E21/'NSW Oct 2021'!AQ15&gt;='NSW Oct 2021'!L15,('NSW Oct 2021'!L15*'NSW Oct 2021'!W15/100)*'NSW Oct 2021'!AQ15,($C$5*E21/'NSW Oct 2021'!AQ15*'NSW Oct 2021'!W15/100)*'NSW Oct 2021'!AQ15))</f>
        <v>459.81818181818176</v>
      </c>
      <c r="H21" s="134">
        <f>IF(AND('NSW Oct 2021'!L15&gt;0,'NSW Oct 2021'!M15&gt;0),IF($C$5*E21/'NSW Oct 2021'!AQ15&lt;'NSW Oct 2021'!L15,0,IF(($C$5*E21/'NSW Oct 2021'!AQ15-'NSW Oct 2021'!L15)&lt;=('NSW Oct 2021'!M15+'NSW Oct 2021'!L15),((($C$5*E21/'NSW Oct 2021'!AQ15-'NSW Oct 2021'!L15)*'NSW Oct 2021'!X15/100))*'NSW Oct 2021'!AQ15,((('NSW Oct 2021'!M15)*'NSW Oct 2021'!X15/100)*'NSW Oct 2021'!AQ15))),0)</f>
        <v>736.00000000000011</v>
      </c>
      <c r="I21" s="134">
        <f>IF(AND('NSW Oct 2021'!M15&gt;0,'NSW Oct 2021'!N15&gt;0),IF($C$5*E21/'NSW Oct 2021'!AQ15&lt;('NSW Oct 2021'!L15+'NSW Oct 2021'!M15),0,IF(($C$5*E21/'NSW Oct 2021'!AQ15-'NSW Oct 2021'!L15+'NSW Oct 2021'!M15)&lt;=('NSW Oct 2021'!L15+'NSW Oct 2021'!M15+'NSW Oct 2021'!N15),((($C$5*E21/'NSW Oct 2021'!AQ15-('NSW Oct 2021'!L15+'NSW Oct 2021'!M15))*'NSW Oct 2021'!Y15/100))*'NSW Oct 2021'!AQ15,('NSW Oct 2021'!N15*'NSW Oct 2021'!Y15/100)* 'NSW Oct 2021'!AQ15)),0)</f>
        <v>318.18181818181824</v>
      </c>
      <c r="J21" s="134">
        <f>IF(AND('NSW Oct 2021'!N15&gt;0,'NSW Oct 2021'!O15&gt;0),IF($C$5*E21/'NSW Oct 2021'!AQ15&lt;('NSW Oct 2021'!L15+'NSW Oct 2021'!M15+'NSW Oct 2021'!N15),0,IF(($C$5*E21/'NSW Oct 2021'!AQ15-'NSW Oct 2021'!L15+'NSW Oct 2021'!M15+'NSW Oct 2021'!N15)&lt;=('NSW Oct 2021'!L15+'NSW Oct 2021'!M15+'NSW Oct 2021'!N15+'NSW Oct 2021'!O15),(($C$5*E21/'NSW Oct 2021'!AQ15-('NSW Oct 2021'!L15+'NSW Oct 2021'!M15+'NSW Oct 2021'!N15))*'NSW Oct 2021'!Z15/100)*'NSW Oct 2021'!AQ15,('NSW Oct 2021'!O15*'NSW Oct 2021'!Z15/100)*'NSW Oct 2021'!AQ15)),0)</f>
        <v>0</v>
      </c>
      <c r="K21" s="134">
        <f>IF(AND('NSW Oct 2021'!O15&gt;0,'NSW Oct 2021'!P15&gt;0),IF($C$5*E21/'NSW Oct 2021'!AQ15&lt;('NSW Oct 2021'!L15+'NSW Oct 2021'!M15+'NSW Oct 2021'!N15+'NSW Oct 2021'!O15),0,IF(($C$5*E21/'NSW Oct 2021'!AQ15-'NSW Oct 2021'!L15+'NSW Oct 2021'!M15+'NSW Oct 2021'!N15+'NSW Oct 2021'!O15)&lt;=('NSW Oct 2021'!L15+'NSW Oct 2021'!M15+'NSW Oct 2021'!N15+'NSW Oct 2021'!O15+'NSW Oct 2021'!P15),(($C$5*E21/'NSW Oct 2021'!AQ15-('NSW Oct 2021'!L15+'NSW Oct 2021'!M15+'NSW Oct 2021'!N15+'NSW Oct 2021'!O15))*'NSW Oct 2021'!AA15/100)*'NSW Oct 2021'!AQ15,('NSW Oct 2021'!P15*'NSW Oct 2021'!AA15/100)*'NSW Oct 2021'!AQ15)),0)</f>
        <v>0</v>
      </c>
      <c r="L21" s="134">
        <f>IF(AND('NSW Oct 2021'!P15&gt;0,'NSW Oct 2021'!O15&gt;0),IF(($C$5*E21/'NSW Oct 2021'!AQ15&lt;SUM('NSW Oct 2021'!L15:P15)),(0),($C$5*E21/'NSW Oct 2021'!AQ15-SUM('NSW Oct 2021'!L15:P15))*'NSW Oct 2021'!AB15/100)* 'NSW Oct 2021'!AQ15,IF(AND('NSW Oct 2021'!O15&gt;0,'NSW Oct 2021'!P15=""),IF(($C$5*E21/'NSW Oct 2021'!AQ15&lt; SUM('NSW Oct 2021'!L15:O15)),(0),($C$5*E21/'NSW Oct 2021'!AQ15-SUM('NSW Oct 2021'!L15:O15))*'NSW Oct 2021'!AA15/100)* 'NSW Oct 2021'!AQ15,IF(AND('NSW Oct 2021'!N15&gt;0,'NSW Oct 2021'!O15=""),IF(($C$5*E21/'NSW Oct 2021'!AQ15&lt; SUM('NSW Oct 2021'!L15:N15)),(0),($C$5*E21/'NSW Oct 2021'!AQ15-SUM('NSW Oct 2021'!L15:N15))*'NSW Oct 2021'!Z15/100)* 'NSW Oct 2021'!AQ15,IF(AND('NSW Oct 2021'!M15&gt;0,'NSW Oct 2021'!N15=""),IF(($C$5*E21/'NSW Oct 2021'!AQ15&lt;'NSW Oct 2021'!M15+'NSW Oct 2021'!L15),(0),(($C$5*E21/'NSW Oct 2021'!AQ15-('NSW Oct 2021'!M15+'NSW Oct 2021'!L15))*'NSW Oct 2021'!Y15/100))*'NSW Oct 2021'!AQ15,IF(AND('NSW Oct 2021'!L15&gt;0,'NSW Oct 2021'!M15=""&gt;0),IF(($C$5*E21/'NSW Oct 2021'!AQ15&lt;'NSW Oct 2021'!L15),(0),($C$5*E21/'NSW Oct 2021'!AQ15-'NSW Oct 2021'!L15)*'NSW Oct 2021'!X15/100)*'NSW Oct 2021'!AQ15,0)))))</f>
        <v>0</v>
      </c>
      <c r="M21" s="134">
        <f>IF('NSW Oct 2021'!K15="",($C$5*F21/'NSW Oct 2021'!AR15*'NSW Oct 2021'!AC15/100)*'NSW Oct 2021'!AR15,IF($C$5*F21/'NSW Oct 2021'!AR15&gt;='NSW Oct 2021'!L15,('NSW Oct 2021'!L15*'NSW Oct 2021'!AC15/100)*'NSW Oct 2021'!AR15,($C$5*F21/'NSW Oct 2021'!AR15*'NSW Oct 2021'!AC15/100)*'NSW Oct 2021'!AR15))</f>
        <v>459.81818181818176</v>
      </c>
      <c r="N21" s="134">
        <f>IF(AND('NSW Oct 2021'!L15&gt;0,'NSW Oct 2021'!M15&gt;0),IF($C$5*F21/'NSW Oct 2021'!AR15&lt;'NSW Oct 2021'!L15,0,IF(($C$5*F21/'NSW Oct 2021'!AR15-'NSW Oct 2021'!L15)&lt;=('NSW Oct 2021'!M15+'NSW Oct 2021'!L15),((($C$5*F21/'NSW Oct 2021'!AR15-'NSW Oct 2021'!L15)*'NSW Oct 2021'!AD15/100))*'NSW Oct 2021'!AR15,((('NSW Oct 2021'!M15)*'NSW Oct 2021'!AD15/100)*'NSW Oct 2021'!AR15))),0)</f>
        <v>736.00000000000011</v>
      </c>
      <c r="O21" s="134">
        <f>IF(AND('NSW Oct 2021'!M15&gt;0,'NSW Oct 2021'!N15&gt;0),IF($C$5*F21/'NSW Oct 2021'!AR15&lt;('NSW Oct 2021'!L15+'NSW Oct 2021'!M15),0,IF(($C$5*F21/'NSW Oct 2021'!AR15-'NSW Oct 2021'!L15+'NSW Oct 2021'!M15)&lt;=('NSW Oct 2021'!L15+'NSW Oct 2021'!M15+'NSW Oct 2021'!N15),((($C$5*F21/'NSW Oct 2021'!AR15-('NSW Oct 2021'!L15+'NSW Oct 2021'!M15))*'NSW Oct 2021'!AE15/100))*'NSW Oct 2021'!AR15,('NSW Oct 2021'!N15*'NSW Oct 2021'!AE15/100)*'NSW Oct 2021'!AR15)),0)</f>
        <v>318.18181818181824</v>
      </c>
      <c r="P21" s="134">
        <f>IF(AND('NSW Oct 2021'!N15&gt;0,'NSW Oct 2021'!O15&gt;0),IF($C$5*F21/'NSW Oct 2021'!AR15&lt;('NSW Oct 2021'!L15+'NSW Oct 2021'!M15+'NSW Oct 2021'!N15),0,IF(($C$5*F21/'NSW Oct 2021'!AR15-'NSW Oct 2021'!L15+'NSW Oct 2021'!M15+'NSW Oct 2021'!N15)&lt;=('NSW Oct 2021'!L15+'NSW Oct 2021'!M15+'NSW Oct 2021'!N15+'NSW Oct 2021'!O15),(($C$5*F21/'NSW Oct 2021'!AR15-('NSW Oct 2021'!L15+'NSW Oct 2021'!M15+'NSW Oct 2021'!N15))*'NSW Oct 2021'!AF15/100)*'NSW Oct 2021'!AR15,('NSW Oct 2021'!O15*'NSW Oct 2021'!AF15/100)*'NSW Oct 2021'!AR15)),0)</f>
        <v>0</v>
      </c>
      <c r="Q21" s="134">
        <f>IF(AND('NSW Oct 2021'!P15&gt;0,'NSW Oct 2021'!P15&gt;0),IF($C$5*F21/'NSW Oct 2021'!AR15&lt;('NSW Oct 2021'!L15+'NSW Oct 2021'!M15+'NSW Oct 2021'!N15+'NSW Oct 2021'!O15),0,IF(($C$5*F21/'NSW Oct 2021'!AR15-'NSW Oct 2021'!L15+'NSW Oct 2021'!M15+'NSW Oct 2021'!N15+'NSW Oct 2021'!O15)&lt;=('NSW Oct 2021'!L15+'NSW Oct 2021'!M15+'NSW Oct 2021'!N15+'NSW Oct 2021'!O15+'NSW Oct 2021'!P15),(($C$5*F21/'NSW Oct 2021'!AR15-('NSW Oct 2021'!L15+'NSW Oct 2021'!M15+'NSW Oct 2021'!N15+'NSW Oct 2021'!O15))*'NSW Oct 2021'!AG15/100)*'NSW Oct 2021'!AR15,('NSW Oct 2021'!P15*'NSW Oct 2021'!AG15/100)*'NSW Oct 2021'!AR15)),0)</f>
        <v>0</v>
      </c>
      <c r="R21" s="134">
        <f>IF(AND('NSW Oct 2021'!P15&gt;0,'NSW Oct 2021'!O15&gt;0),IF(($C$5*F21/'NSW Oct 2021'!AR15&lt;SUM('NSW Oct 2021'!L15:P15)),(0),($C$5*F21/'NSW Oct 2021'!AR15-SUM('NSW Oct 2021'!L15:P15))*'NSW Oct 2021'!AB15/100)* 'NSW Oct 2021'!AR15,IF(AND('NSW Oct 2021'!O15&gt;0,'NSW Oct 2021'!P15=""),IF(($C$5*F21/'NSW Oct 2021'!AR15&lt; SUM('NSW Oct 2021'!L15:O15)),(0),($C$5*F21/'NSW Oct 2021'!AR15-SUM('NSW Oct 2021'!L15:O15))*'NSW Oct 2021'!AG15/100)* 'NSW Oct 2021'!AR15,IF(AND('NSW Oct 2021'!N15&gt;0,'NSW Oct 2021'!O15=""),IF(($C$5*F21/'NSW Oct 2021'!AR15&lt; SUM('NSW Oct 2021'!L15:N15)),(0),($C$5*F21/'NSW Oct 2021'!AR15-SUM('NSW Oct 2021'!L15:N15))*'NSW Oct 2021'!AF15/100)* 'NSW Oct 2021'!AR15,IF(AND('NSW Oct 2021'!M15&gt;0,'NSW Oct 2021'!N15=""),IF(($C$5*F21/'NSW Oct 2021'!AR15&lt;'NSW Oct 2021'!M15+'NSW Oct 2021'!L15),(0),(($C$5*F21/'NSW Oct 2021'!AR15-('NSW Oct 2021'!M15+'NSW Oct 2021'!L15))*'NSW Oct 2021'!AE15/100))*'NSW Oct 2021'!AR15,IF(AND('NSW Oct 2021'!L15&gt;0,'NSW Oct 2021'!M15=""&gt;0),IF(($C$5*F21/'NSW Oct 2021'!AR15&lt;'NSW Oct 2021'!L15),(0),($C$5*F21/'NSW Oct 2021'!AR15-'NSW Oct 2021'!L15)*'NSW Oct 2021'!AD15/100)*'NSW Oct 2021'!AR15,0)))))</f>
        <v>0</v>
      </c>
      <c r="S21" s="234">
        <f t="shared" si="4"/>
        <v>3028</v>
      </c>
      <c r="T21" s="269">
        <f t="shared" si="5"/>
        <v>3331.7795454545453</v>
      </c>
      <c r="U21" s="140">
        <f t="shared" si="6"/>
        <v>3664.9575</v>
      </c>
      <c r="V21" s="139">
        <f>'NSW Oct 2021'!AT15</f>
        <v>24</v>
      </c>
      <c r="W21" s="139">
        <f>'NSW Oct 2021'!AU15</f>
        <v>0</v>
      </c>
      <c r="X21" s="139">
        <f>'NSW Oct 2021'!AV15</f>
        <v>0</v>
      </c>
      <c r="Y21" s="139">
        <f>'NSW Oct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2532.1524545454545</v>
      </c>
      <c r="AC21" s="243">
        <f t="shared" si="1"/>
        <v>2532.1524545454545</v>
      </c>
      <c r="AD21" s="122">
        <f t="shared" si="2"/>
        <v>2785.3677000000002</v>
      </c>
      <c r="AE21" s="122">
        <f t="shared" si="2"/>
        <v>2785.3677000000002</v>
      </c>
      <c r="AF21" s="133">
        <f>'NSW Oct 2021'!BJ15</f>
        <v>0</v>
      </c>
      <c r="AG21" s="125">
        <f>'NSW Oct 2021'!BH15</f>
        <v>12</v>
      </c>
      <c r="AH21" s="339"/>
      <c r="AI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17"/>
      <c r="B22" s="83" t="str">
        <f>'NSW Oct 2021'!F16</f>
        <v>Origin Energy</v>
      </c>
      <c r="C22" s="83" t="str">
        <f>'NSW Oct 2021'!G16</f>
        <v>Business Go</v>
      </c>
      <c r="D22" s="136">
        <f>365*'NSW Oct 2021'!H16/100</f>
        <v>190.13181818181818</v>
      </c>
      <c r="E22" s="264">
        <f>IF('NSW Oct 2021'!AQ16=3,0.5,IF('NSW Oct 2021'!AQ16=2,0.33,0))</f>
        <v>0.5</v>
      </c>
      <c r="F22" s="264">
        <f t="shared" si="3"/>
        <v>0.5</v>
      </c>
      <c r="G22" s="136">
        <f>IF('NSW Oct 2021'!K16="",($C$5*E22/'NSW Oct 2021'!AQ16*'NSW Oct 2021'!W16/100)*'NSW Oct 2021'!AQ16,IF($C$5*E22/'NSW Oct 2021'!AQ16&gt;='NSW Oct 2021'!L16,('NSW Oct 2021'!L16*'NSW Oct 2021'!W16/100)*'NSW Oct 2021'!AQ16,($C$5*E22/'NSW Oct 2021'!AQ16*'NSW Oct 2021'!W16/100)*'NSW Oct 2021'!AQ16))</f>
        <v>1022.7272727272727</v>
      </c>
      <c r="H22" s="136">
        <f>IF(AND('NSW Oct 2021'!L16&gt;0,'NSW Oct 2021'!M16&gt;0),IF($C$5*E22/'NSW Oct 2021'!AQ16&lt;'NSW Oct 2021'!L16,0,IF(($C$5*E22/'NSW Oct 2021'!AQ16-'NSW Oct 2021'!L16)&lt;=('NSW Oct 2021'!M16+'NSW Oct 2021'!L16),((($C$5*E22/'NSW Oct 2021'!AQ16-'NSW Oct 2021'!L16)*'NSW Oct 2021'!X16/100))*'NSW Oct 2021'!AQ16,((('NSW Oct 2021'!M16)*'NSW Oct 2021'!X16/100)*'NSW Oct 2021'!AQ16))),0)</f>
        <v>0</v>
      </c>
      <c r="I22" s="136">
        <f>IF(AND('NSW Oct 2021'!M16&gt;0,'NSW Oct 2021'!N16&gt;0),IF($C$5*E22/'NSW Oct 2021'!AQ16&lt;('NSW Oct 2021'!L16+'NSW Oct 2021'!M16),0,IF(($C$5*E22/'NSW Oct 2021'!AQ16-'NSW Oct 2021'!L16+'NSW Oct 2021'!M16)&lt;=('NSW Oct 2021'!L16+'NSW Oct 2021'!M16+'NSW Oct 2021'!N16),((($C$5*E22/'NSW Oct 2021'!AQ16-('NSW Oct 2021'!L16+'NSW Oct 2021'!M16))*'NSW Oct 2021'!Y16/100))*'NSW Oct 2021'!AQ16,('NSW Oct 2021'!N16*'NSW Oct 2021'!Y16/100)* 'NSW Oct 2021'!AQ16)),0)</f>
        <v>0</v>
      </c>
      <c r="J22" s="136">
        <f>IF(AND('NSW Oct 2021'!N16&gt;0,'NSW Oct 2021'!O16&gt;0),IF($C$5*E22/'NSW Oct 2021'!AQ16&lt;('NSW Oct 2021'!L16+'NSW Oct 2021'!M16+'NSW Oct 2021'!N16),0,IF(($C$5*E22/'NSW Oct 2021'!AQ16-'NSW Oct 2021'!L16+'NSW Oct 2021'!M16+'NSW Oct 2021'!N16)&lt;=('NSW Oct 2021'!L16+'NSW Oct 2021'!M16+'NSW Oct 2021'!N16+'NSW Oct 2021'!O16),(($C$5*E22/'NSW Oct 2021'!AQ16-('NSW Oct 2021'!L16+'NSW Oct 2021'!M16+'NSW Oct 2021'!N16))*'NSW Oct 2021'!Z16/100)*'NSW Oct 2021'!AQ16,('NSW Oct 2021'!O16*'NSW Oct 2021'!Z16/100)*'NSW Oct 2021'!AQ16)),0)</f>
        <v>0</v>
      </c>
      <c r="K22" s="136">
        <f>IF(AND('NSW Oct 2021'!O16&gt;0,'NSW Oct 2021'!P16&gt;0),IF($C$5*E22/'NSW Oct 2021'!AQ16&lt;('NSW Oct 2021'!L16+'NSW Oct 2021'!M16+'NSW Oct 2021'!N16+'NSW Oct 2021'!O16),0,IF(($C$5*E22/'NSW Oct 2021'!AQ16-'NSW Oct 2021'!L16+'NSW Oct 2021'!M16+'NSW Oct 2021'!N16+'NSW Oct 2021'!O16)&lt;=('NSW Oct 2021'!L16+'NSW Oct 2021'!M16+'NSW Oct 2021'!N16+'NSW Oct 2021'!O16+'NSW Oct 2021'!P16),(($C$5*E22/'NSW Oct 2021'!AQ16-('NSW Oct 2021'!L16+'NSW Oct 2021'!M16+'NSW Oct 2021'!N16+'NSW Oct 2021'!O16))*'NSW Oct 2021'!AA16/100)*'NSW Oct 2021'!AQ16,('NSW Oct 2021'!P16*'NSW Oct 2021'!AA16/100)*'NSW Oct 2021'!AQ16)),0)</f>
        <v>0</v>
      </c>
      <c r="L22" s="136">
        <f>IF(AND('NSW Oct 2021'!P16&gt;0,'NSW Oct 2021'!O16&gt;0),IF(($C$5*E22/'NSW Oct 2021'!AQ16&lt;SUM('NSW Oct 2021'!L16:P16)),(0),($C$5*E22/'NSW Oct 2021'!AQ16-SUM('NSW Oct 2021'!L16:P16))*'NSW Oct 2021'!AB16/100)* 'NSW Oct 2021'!AQ16,IF(AND('NSW Oct 2021'!O16&gt;0,'NSW Oct 2021'!P16=""),IF(($C$5*E22/'NSW Oct 2021'!AQ16&lt; SUM('NSW Oct 2021'!L16:O16)),(0),($C$5*E22/'NSW Oct 2021'!AQ16-SUM('NSW Oct 2021'!L16:O16))*'NSW Oct 2021'!AA16/100)* 'NSW Oct 2021'!AQ16,IF(AND('NSW Oct 2021'!N16&gt;0,'NSW Oct 2021'!O16=""),IF(($C$5*E22/'NSW Oct 2021'!AQ16&lt; SUM('NSW Oct 2021'!L16:N16)),(0),($C$5*E22/'NSW Oct 2021'!AQ16-SUM('NSW Oct 2021'!L16:N16))*'NSW Oct 2021'!Z16/100)* 'NSW Oct 2021'!AQ16,IF(AND('NSW Oct 2021'!M16&gt;0,'NSW Oct 2021'!N16=""),IF(($C$5*E22/'NSW Oct 2021'!AQ16&lt;'NSW Oct 2021'!M16+'NSW Oct 2021'!L16),(0),(($C$5*E22/'NSW Oct 2021'!AQ16-('NSW Oct 2021'!M16+'NSW Oct 2021'!L16))*'NSW Oct 2021'!Y16/100))*'NSW Oct 2021'!AQ16,IF(AND('NSW Oct 2021'!L16&gt;0,'NSW Oct 2021'!M16=""&gt;0),IF(($C$5*E22/'NSW Oct 2021'!AQ16&lt;'NSW Oct 2021'!L16),(0),($C$5*E22/'NSW Oct 2021'!AQ16-'NSW Oct 2021'!L16)*'NSW Oct 2021'!X16/100)*'NSW Oct 2021'!AQ16,0)))))</f>
        <v>0</v>
      </c>
      <c r="M22" s="136">
        <f>IF('NSW Oct 2021'!K16="",($C$5*F22/'NSW Oct 2021'!AR16*'NSW Oct 2021'!AC16/100)*'NSW Oct 2021'!AR16,IF($C$5*F22/'NSW Oct 2021'!AR16&gt;='NSW Oct 2021'!L16,('NSW Oct 2021'!L16*'NSW Oct 2021'!AC16/100)*'NSW Oct 2021'!AR16,($C$5*F22/'NSW Oct 2021'!AR16*'NSW Oct 2021'!AC16/100)*'NSW Oct 2021'!AR16))</f>
        <v>1022.7272727272727</v>
      </c>
      <c r="N22" s="136">
        <f>IF(AND('NSW Oct 2021'!L16&gt;0,'NSW Oct 2021'!M16&gt;0),IF($C$5*F22/'NSW Oct 2021'!AR16&lt;'NSW Oct 2021'!L16,0,IF(($C$5*F22/'NSW Oct 2021'!AR16-'NSW Oct 2021'!L16)&lt;=('NSW Oct 2021'!M16+'NSW Oct 2021'!L16),((($C$5*F22/'NSW Oct 2021'!AR16-'NSW Oct 2021'!L16)*'NSW Oct 2021'!AD16/100))*'NSW Oct 2021'!AR16,((('NSW Oct 2021'!M16)*'NSW Oct 2021'!AD16/100)*'NSW Oct 2021'!AR16))),0)</f>
        <v>0</v>
      </c>
      <c r="O22" s="136">
        <f>IF(AND('NSW Oct 2021'!M16&gt;0,'NSW Oct 2021'!N16&gt;0),IF($C$5*F22/'NSW Oct 2021'!AR16&lt;('NSW Oct 2021'!L16+'NSW Oct 2021'!M16),0,IF(($C$5*F22/'NSW Oct 2021'!AR16-'NSW Oct 2021'!L16+'NSW Oct 2021'!M16)&lt;=('NSW Oct 2021'!L16+'NSW Oct 2021'!M16+'NSW Oct 2021'!N16),((($C$5*F22/'NSW Oct 2021'!AR16-('NSW Oct 2021'!L16+'NSW Oct 2021'!M16))*'NSW Oct 2021'!AE16/100))*'NSW Oct 2021'!AR16,('NSW Oct 2021'!N16*'NSW Oct 2021'!AE16/100)*'NSW Oct 2021'!AR16)),0)</f>
        <v>0</v>
      </c>
      <c r="P22" s="136">
        <f>IF(AND('NSW Oct 2021'!N16&gt;0,'NSW Oct 2021'!O16&gt;0),IF($C$5*F22/'NSW Oct 2021'!AR16&lt;('NSW Oct 2021'!L16+'NSW Oct 2021'!M16+'NSW Oct 2021'!N16),0,IF(($C$5*F22/'NSW Oct 2021'!AR16-'NSW Oct 2021'!L16+'NSW Oct 2021'!M16+'NSW Oct 2021'!N16)&lt;=('NSW Oct 2021'!L16+'NSW Oct 2021'!M16+'NSW Oct 2021'!N16+'NSW Oct 2021'!O16),(($C$5*F22/'NSW Oct 2021'!AR16-('NSW Oct 2021'!L16+'NSW Oct 2021'!M16+'NSW Oct 2021'!N16))*'NSW Oct 2021'!AF16/100)*'NSW Oct 2021'!AR16,('NSW Oct 2021'!O16*'NSW Oct 2021'!AF16/100)*'NSW Oct 2021'!AR16)),0)</f>
        <v>0</v>
      </c>
      <c r="Q22" s="136">
        <f>IF(AND('NSW Oct 2021'!P16&gt;0,'NSW Oct 2021'!P16&gt;0),IF($C$5*F22/'NSW Oct 2021'!AR16&lt;('NSW Oct 2021'!L16+'NSW Oct 2021'!M16+'NSW Oct 2021'!N16+'NSW Oct 2021'!O16),0,IF(($C$5*F22/'NSW Oct 2021'!AR16-'NSW Oct 2021'!L16+'NSW Oct 2021'!M16+'NSW Oct 2021'!N16+'NSW Oct 2021'!O16)&lt;=('NSW Oct 2021'!L16+'NSW Oct 2021'!M16+'NSW Oct 2021'!N16+'NSW Oct 2021'!O16+'NSW Oct 2021'!P16),(($C$5*F22/'NSW Oct 2021'!AR16-('NSW Oct 2021'!L16+'NSW Oct 2021'!M16+'NSW Oct 2021'!N16+'NSW Oct 2021'!O16))*'NSW Oct 2021'!AG16/100)*'NSW Oct 2021'!AR16,('NSW Oct 2021'!P16*'NSW Oct 2021'!AG16/100)*'NSW Oct 2021'!AR16)),0)</f>
        <v>0</v>
      </c>
      <c r="R22" s="136">
        <f>IF(AND('NSW Oct 2021'!P16&gt;0,'NSW Oct 2021'!O16&gt;0),IF(($C$5*F22/'NSW Oct 2021'!AR16&lt;SUM('NSW Oct 2021'!L16:P16)),(0),($C$5*F22/'NSW Oct 2021'!AR16-SUM('NSW Oct 2021'!L16:P16))*'NSW Oct 2021'!AB16/100)* 'NSW Oct 2021'!AR16,IF(AND('NSW Oct 2021'!O16&gt;0,'NSW Oct 2021'!P16=""),IF(($C$5*F22/'NSW Oct 2021'!AR16&lt; SUM('NSW Oct 2021'!L16:O16)),(0),($C$5*F22/'NSW Oct 2021'!AR16-SUM('NSW Oct 2021'!L16:O16))*'NSW Oct 2021'!AG16/100)* 'NSW Oct 2021'!AR16,IF(AND('NSW Oct 2021'!N16&gt;0,'NSW Oct 2021'!O16=""),IF(($C$5*F22/'NSW Oct 2021'!AR16&lt; SUM('NSW Oct 2021'!L16:N16)),(0),($C$5*F22/'NSW Oct 2021'!AR16-SUM('NSW Oct 2021'!L16:N16))*'NSW Oct 2021'!AF16/100)* 'NSW Oct 2021'!AR16,IF(AND('NSW Oct 2021'!M16&gt;0,'NSW Oct 2021'!N16=""),IF(($C$5*F22/'NSW Oct 2021'!AR16&lt;'NSW Oct 2021'!M16+'NSW Oct 2021'!L16),(0),(($C$5*F22/'NSW Oct 2021'!AR16-('NSW Oct 2021'!M16+'NSW Oct 2021'!L16))*'NSW Oct 2021'!AE16/100))*'NSW Oct 2021'!AR16,IF(AND('NSW Oct 2021'!L16&gt;0,'NSW Oct 2021'!M16=""&gt;0),IF(($C$5*F22/'NSW Oct 2021'!AR16&lt;'NSW Oct 2021'!L16),(0),($C$5*F22/'NSW Oct 2021'!AR16-'NSW Oct 2021'!L16)*'NSW Oct 2021'!AD16/100)*'NSW Oct 2021'!AR16,0)))))</f>
        <v>0</v>
      </c>
      <c r="S22" s="234">
        <f t="shared" si="4"/>
        <v>2045.4545454545455</v>
      </c>
      <c r="T22" s="243">
        <f t="shared" si="5"/>
        <v>2235.5863636363638</v>
      </c>
      <c r="U22" s="132">
        <f t="shared" si="6"/>
        <v>2459.1450000000004</v>
      </c>
      <c r="V22" s="83">
        <f>'NSW Oct 2021'!AT16</f>
        <v>0</v>
      </c>
      <c r="W22" s="83">
        <f>'NSW Oct 2021'!AU16</f>
        <v>0</v>
      </c>
      <c r="X22" s="83">
        <f>'NSW Oct 2021'!AV16</f>
        <v>0</v>
      </c>
      <c r="Y22" s="83">
        <f>'NSW Oct 2021'!AW16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2235.5863636363638</v>
      </c>
      <c r="AC22" s="243">
        <f t="shared" si="1"/>
        <v>2235.5863636363638</v>
      </c>
      <c r="AD22" s="122">
        <f t="shared" si="2"/>
        <v>2459.1450000000004</v>
      </c>
      <c r="AE22" s="122">
        <f t="shared" si="2"/>
        <v>2459.1450000000004</v>
      </c>
      <c r="AF22" s="133">
        <f>'NSW Oct 2021'!BJ16</f>
        <v>12</v>
      </c>
      <c r="AG22" s="125">
        <f>'NSW Oct 2021'!BH16</f>
        <v>12</v>
      </c>
      <c r="AH22" s="339"/>
      <c r="AI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18"/>
      <c r="B23" s="154" t="str">
        <f>'NSW Oct 2021'!F17</f>
        <v>AGL</v>
      </c>
      <c r="C23" s="154" t="str">
        <f>'NSW Oct 2021'!G17</f>
        <v>Business Flexible Saver</v>
      </c>
      <c r="D23" s="155">
        <f>365*'NSW Oct 2021'!H17/100</f>
        <v>226.89727272727271</v>
      </c>
      <c r="E23" s="265">
        <f>IF('NSW Oct 2021'!AQ17=3,0.5,IF('NSW Oct 2021'!AQ17=2,0.33,0))</f>
        <v>0.5</v>
      </c>
      <c r="F23" s="265">
        <f t="shared" si="3"/>
        <v>0.5</v>
      </c>
      <c r="G23" s="155">
        <f>IF('NSW Oct 2021'!K17="",($C$5*E23/'NSW Oct 2021'!AQ17*'NSW Oct 2021'!W17/100)*'NSW Oct 2021'!AQ17,IF($C$5*E23/'NSW Oct 2021'!AQ17&gt;='NSW Oct 2021'!L17,('NSW Oct 2021'!L17*'NSW Oct 2021'!W17/100)*'NSW Oct 2021'!AQ17,($C$5*E23/'NSW Oct 2021'!AQ17*'NSW Oct 2021'!W17/100)*'NSW Oct 2021'!AQ17))</f>
        <v>197.99999999999994</v>
      </c>
      <c r="H23" s="155">
        <f>IF(AND('NSW Oct 2021'!L17&gt;0,'NSW Oct 2021'!M17&gt;0),IF($C$5*E23/'NSW Oct 2021'!AQ17&lt;'NSW Oct 2021'!L17,0,IF(($C$5*E23/'NSW Oct 2021'!AQ17-'NSW Oct 2021'!L17)&lt;=('NSW Oct 2021'!M17+'NSW Oct 2021'!L17),((($C$5*E23/'NSW Oct 2021'!AQ17-'NSW Oct 2021'!L17)*'NSW Oct 2021'!X17/100))*'NSW Oct 2021'!AQ17,((('NSW Oct 2021'!M17)*'NSW Oct 2021'!X17/100)*'NSW Oct 2021'!AQ17))),0)</f>
        <v>786.4545454545455</v>
      </c>
      <c r="I23" s="155">
        <f>IF(AND('NSW Oct 2021'!M17&gt;0,'NSW Oct 2021'!N17&gt;0),IF($C$5*E23/'NSW Oct 2021'!AQ17&lt;('NSW Oct 2021'!L17+'NSW Oct 2021'!M17),0,IF(($C$5*E23/'NSW Oct 2021'!AQ17-'NSW Oct 2021'!L17+'NSW Oct 2021'!M17)&lt;=('NSW Oct 2021'!L17+'NSW Oct 2021'!M17+'NSW Oct 2021'!N17),((($C$5*E23/'NSW Oct 2021'!AQ17-('NSW Oct 2021'!L17+'NSW Oct 2021'!M17))*'NSW Oct 2021'!Y17/100))*'NSW Oct 2021'!AQ17,('NSW Oct 2021'!N17*'NSW Oct 2021'!Y17/100)* 'NSW Oct 2021'!AQ17)),0)</f>
        <v>0</v>
      </c>
      <c r="J23" s="155">
        <f>IF(AND('NSW Oct 2021'!N17&gt;0,'NSW Oct 2021'!O17&gt;0),IF($C$5*E23/'NSW Oct 2021'!AQ17&lt;('NSW Oct 2021'!L17+'NSW Oct 2021'!M17+'NSW Oct 2021'!N17),0,IF(($C$5*E23/'NSW Oct 2021'!AQ17-'NSW Oct 2021'!L17+'NSW Oct 2021'!M17+'NSW Oct 2021'!N17)&lt;=('NSW Oct 2021'!L17+'NSW Oct 2021'!M17+'NSW Oct 2021'!N17+'NSW Oct 2021'!O17),(($C$5*E23/'NSW Oct 2021'!AQ17-('NSW Oct 2021'!L17+'NSW Oct 2021'!M17+'NSW Oct 2021'!N17))*'NSW Oct 2021'!Z17/100)*'NSW Oct 2021'!AQ17,('NSW Oct 2021'!O17*'NSW Oct 2021'!Z17/100)*'NSW Oct 2021'!AQ17)),0)</f>
        <v>0</v>
      </c>
      <c r="K23" s="155">
        <f>IF(AND('NSW Oct 2021'!O17&gt;0,'NSW Oct 2021'!P17&gt;0),IF($C$5*E23/'NSW Oct 2021'!AQ17&lt;('NSW Oct 2021'!L17+'NSW Oct 2021'!M17+'NSW Oct 2021'!N17+'NSW Oct 2021'!O17),0,IF(($C$5*E23/'NSW Oct 2021'!AQ17-'NSW Oct 2021'!L17+'NSW Oct 2021'!M17+'NSW Oct 2021'!N17+'NSW Oct 2021'!O17)&lt;=('NSW Oct 2021'!L17+'NSW Oct 2021'!M17+'NSW Oct 2021'!N17+'NSW Oct 2021'!O17+'NSW Oct 2021'!P17),(($C$5*E23/'NSW Oct 2021'!AQ17-('NSW Oct 2021'!L17+'NSW Oct 2021'!M17+'NSW Oct 2021'!N17+'NSW Oct 2021'!O17))*'NSW Oct 2021'!AA17/100)*'NSW Oct 2021'!AQ17,('NSW Oct 2021'!P17*'NSW Oct 2021'!AA17/100)*'NSW Oct 2021'!AQ17)),0)</f>
        <v>0</v>
      </c>
      <c r="L23" s="155">
        <f>IF(AND('NSW Oct 2021'!P17&gt;0,'NSW Oct 2021'!O17&gt;0),IF(($C$5*E23/'NSW Oct 2021'!AQ17&lt;SUM('NSW Oct 2021'!L17:P17)),(0),($C$5*E23/'NSW Oct 2021'!AQ17-SUM('NSW Oct 2021'!L17:P17))*'NSW Oct 2021'!AB17/100)* 'NSW Oct 2021'!AQ17,IF(AND('NSW Oct 2021'!O17&gt;0,'NSW Oct 2021'!P17=""),IF(($C$5*E23/'NSW Oct 2021'!AQ17&lt; SUM('NSW Oct 2021'!L17:O17)),(0),($C$5*E23/'NSW Oct 2021'!AQ17-SUM('NSW Oct 2021'!L17:O17))*'NSW Oct 2021'!AA17/100)* 'NSW Oct 2021'!AQ17,IF(AND('NSW Oct 2021'!N17&gt;0,'NSW Oct 2021'!O17=""),IF(($C$5*E23/'NSW Oct 2021'!AQ17&lt; SUM('NSW Oct 2021'!L17:N17)),(0),($C$5*E23/'NSW Oct 2021'!AQ17-SUM('NSW Oct 2021'!L17:N17))*'NSW Oct 2021'!Z17/100)* 'NSW Oct 2021'!AQ17,IF(AND('NSW Oct 2021'!M17&gt;0,'NSW Oct 2021'!N17=""),IF(($C$5*E23/'NSW Oct 2021'!AQ17&lt;'NSW Oct 2021'!M17+'NSW Oct 2021'!L17),(0),(($C$5*E23/'NSW Oct 2021'!AQ17-('NSW Oct 2021'!M17+'NSW Oct 2021'!L17))*'NSW Oct 2021'!Y17/100))*'NSW Oct 2021'!AQ17,IF(AND('NSW Oct 2021'!L17&gt;0,'NSW Oct 2021'!M17=""&gt;0),IF(($C$5*E23/'NSW Oct 2021'!AQ17&lt;'NSW Oct 2021'!L17),(0),($C$5*E23/'NSW Oct 2021'!AQ17-'NSW Oct 2021'!L17)*'NSW Oct 2021'!X17/100)*'NSW Oct 2021'!AQ17,0)))))</f>
        <v>0</v>
      </c>
      <c r="M23" s="155">
        <f>IF('NSW Oct 2021'!K17="",($C$5*F23/'NSW Oct 2021'!AR17*'NSW Oct 2021'!AC17/100)*'NSW Oct 2021'!AR17,IF($C$5*F23/'NSW Oct 2021'!AR17&gt;='NSW Oct 2021'!L17,('NSW Oct 2021'!L17*'NSW Oct 2021'!AC17/100)*'NSW Oct 2021'!AR17,($C$5*F23/'NSW Oct 2021'!AR17*'NSW Oct 2021'!AC17/100)*'NSW Oct 2021'!AR17))</f>
        <v>197.99999999999994</v>
      </c>
      <c r="N23" s="155">
        <f>IF(AND('NSW Oct 2021'!L17&gt;0,'NSW Oct 2021'!M17&gt;0),IF($C$5*F23/'NSW Oct 2021'!AR17&lt;'NSW Oct 2021'!L17,0,IF(($C$5*F23/'NSW Oct 2021'!AR17-'NSW Oct 2021'!L17)&lt;=('NSW Oct 2021'!M17+'NSW Oct 2021'!L17),((($C$5*F23/'NSW Oct 2021'!AR17-'NSW Oct 2021'!L17)*'NSW Oct 2021'!AD17/100))*'NSW Oct 2021'!AR17,((('NSW Oct 2021'!M17)*'NSW Oct 2021'!AD17/100)*'NSW Oct 2021'!AR17))),0)</f>
        <v>786.4545454545455</v>
      </c>
      <c r="O23" s="155">
        <f>IF(AND('NSW Oct 2021'!M17&gt;0,'NSW Oct 2021'!N17&gt;0),IF($C$5*F23/'NSW Oct 2021'!AR17&lt;('NSW Oct 2021'!L17+'NSW Oct 2021'!M17),0,IF(($C$5*F23/'NSW Oct 2021'!AR17-'NSW Oct 2021'!L17+'NSW Oct 2021'!M17)&lt;=('NSW Oct 2021'!L17+'NSW Oct 2021'!M17+'NSW Oct 2021'!N17),((($C$5*F23/'NSW Oct 2021'!AR17-('NSW Oct 2021'!L17+'NSW Oct 2021'!M17))*'NSW Oct 2021'!AE17/100))*'NSW Oct 2021'!AR17,('NSW Oct 2021'!N17*'NSW Oct 2021'!AE17/100)*'NSW Oct 2021'!AR17)),0)</f>
        <v>0</v>
      </c>
      <c r="P23" s="155">
        <f>IF(AND('NSW Oct 2021'!N17&gt;0,'NSW Oct 2021'!O17&gt;0),IF($C$5*F23/'NSW Oct 2021'!AR17&lt;('NSW Oct 2021'!L17+'NSW Oct 2021'!M17+'NSW Oct 2021'!N17),0,IF(($C$5*F23/'NSW Oct 2021'!AR17-'NSW Oct 2021'!L17+'NSW Oct 2021'!M17+'NSW Oct 2021'!N17)&lt;=('NSW Oct 2021'!L17+'NSW Oct 2021'!M17+'NSW Oct 2021'!N17+'NSW Oct 2021'!O17),(($C$5*F23/'NSW Oct 2021'!AR17-('NSW Oct 2021'!L17+'NSW Oct 2021'!M17+'NSW Oct 2021'!N17))*'NSW Oct 2021'!AF17/100)*'NSW Oct 2021'!AR17,('NSW Oct 2021'!O17*'NSW Oct 2021'!AF17/100)*'NSW Oct 2021'!AR17)),0)</f>
        <v>0</v>
      </c>
      <c r="Q23" s="155">
        <f>IF(AND('NSW Oct 2021'!P17&gt;0,'NSW Oct 2021'!P17&gt;0),IF($C$5*F23/'NSW Oct 2021'!AR17&lt;('NSW Oct 2021'!L17+'NSW Oct 2021'!M17+'NSW Oct 2021'!N17+'NSW Oct 2021'!O17),0,IF(($C$5*F23/'NSW Oct 2021'!AR17-'NSW Oct 2021'!L17+'NSW Oct 2021'!M17+'NSW Oct 2021'!N17+'NSW Oct 2021'!O17)&lt;=('NSW Oct 2021'!L17+'NSW Oct 2021'!M17+'NSW Oct 2021'!N17+'NSW Oct 2021'!O17+'NSW Oct 2021'!P17),(($C$5*F23/'NSW Oct 2021'!AR17-('NSW Oct 2021'!L17+'NSW Oct 2021'!M17+'NSW Oct 2021'!N17+'NSW Oct 2021'!O17))*'NSW Oct 2021'!AG17/100)*'NSW Oct 2021'!AR17,('NSW Oct 2021'!P17*'NSW Oct 2021'!AG17/100)*'NSW Oct 2021'!AR17)),0)</f>
        <v>0</v>
      </c>
      <c r="R23" s="155">
        <f>IF(AND('NSW Oct 2021'!P17&gt;0,'NSW Oct 2021'!O17&gt;0),IF(($C$5*F23/'NSW Oct 2021'!AR17&lt;SUM('NSW Oct 2021'!L17:P17)),(0),($C$5*F23/'NSW Oct 2021'!AR17-SUM('NSW Oct 2021'!L17:P17))*'NSW Oct 2021'!AB17/100)* 'NSW Oct 2021'!AR17,IF(AND('NSW Oct 2021'!O17&gt;0,'NSW Oct 2021'!P17=""),IF(($C$5*F23/'NSW Oct 2021'!AR17&lt; SUM('NSW Oct 2021'!L17:O17)),(0),($C$5*F23/'NSW Oct 2021'!AR17-SUM('NSW Oct 2021'!L17:O17))*'NSW Oct 2021'!AG17/100)* 'NSW Oct 2021'!AR17,IF(AND('NSW Oct 2021'!N17&gt;0,'NSW Oct 2021'!O17=""),IF(($C$5*F23/'NSW Oct 2021'!AR17&lt; SUM('NSW Oct 2021'!L17:N17)),(0),($C$5*F23/'NSW Oct 2021'!AR17-SUM('NSW Oct 2021'!L17:N17))*'NSW Oct 2021'!AF17/100)* 'NSW Oct 2021'!AR17,IF(AND('NSW Oct 2021'!M17&gt;0,'NSW Oct 2021'!N17=""),IF(($C$5*F23/'NSW Oct 2021'!AR17&lt;'NSW Oct 2021'!M17+'NSW Oct 2021'!L17),(0),(($C$5*F23/'NSW Oct 2021'!AR17-('NSW Oct 2021'!M17+'NSW Oct 2021'!L17))*'NSW Oct 2021'!AE17/100))*'NSW Oct 2021'!AR17,IF(AND('NSW Oct 2021'!L17&gt;0,'NSW Oct 2021'!M17=""&gt;0),IF(($C$5*F23/'NSW Oct 2021'!AR17&lt;'NSW Oct 2021'!L17),(0),($C$5*F23/'NSW Oct 2021'!AR17-'NSW Oct 2021'!L17)*'NSW Oct 2021'!AD17/100)*'NSW Oct 2021'!AR17,0)))))</f>
        <v>0</v>
      </c>
      <c r="S23" s="273">
        <f t="shared" si="4"/>
        <v>1968.909090909091</v>
      </c>
      <c r="T23" s="268">
        <f t="shared" si="5"/>
        <v>2195.8063636363636</v>
      </c>
      <c r="U23" s="151">
        <f t="shared" si="6"/>
        <v>2415.3870000000002</v>
      </c>
      <c r="V23" s="154">
        <f>'NSW Oct 2021'!AT17</f>
        <v>0</v>
      </c>
      <c r="W23" s="154">
        <f>'NSW Oct 2021'!AU17</f>
        <v>0</v>
      </c>
      <c r="X23" s="154">
        <f>'NSW Oct 2021'!AV17</f>
        <v>0</v>
      </c>
      <c r="Y23" s="154">
        <f>'NSW Oct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2195.8063636363636</v>
      </c>
      <c r="AC23" s="268">
        <f t="shared" si="1"/>
        <v>2195.8063636363636</v>
      </c>
      <c r="AD23" s="149">
        <f t="shared" si="2"/>
        <v>2415.3870000000002</v>
      </c>
      <c r="AE23" s="149">
        <f t="shared" si="2"/>
        <v>2415.3870000000002</v>
      </c>
      <c r="AF23" s="152">
        <f>'NSW Oct 2021'!BJ17</f>
        <v>0</v>
      </c>
      <c r="AG23" s="153">
        <f>'NSW Oct 2021'!BH17</f>
        <v>0</v>
      </c>
      <c r="AH23" s="339"/>
      <c r="AI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16" t="str">
        <f>'NSW Oct 2021'!D18</f>
        <v>AGN Cooma</v>
      </c>
      <c r="B24" s="139" t="str">
        <f>'NSW Oct 2021'!F18</f>
        <v>Origin Energy</v>
      </c>
      <c r="C24" s="139" t="str">
        <f>'NSW Oct 2021'!G18</f>
        <v>Business Go</v>
      </c>
      <c r="D24" s="134">
        <f>365*'NSW Oct 2021'!H18/100</f>
        <v>293.09500000000003</v>
      </c>
      <c r="E24" s="264">
        <f>IF('NSW Oct 2021'!AQ18=3,0.5,IF('NSW Oct 2021'!AQ18=2,0.33,0))</f>
        <v>0.5</v>
      </c>
      <c r="F24" s="264">
        <f t="shared" si="3"/>
        <v>0.5</v>
      </c>
      <c r="G24" s="134">
        <f>IF('NSW Oct 2021'!K18="",($C$5*E24/'NSW Oct 2021'!AQ18*'NSW Oct 2021'!W18/100)*'NSW Oct 2021'!AQ18,IF($C$5*E24/'NSW Oct 2021'!AQ18&gt;='NSW Oct 2021'!L18,('NSW Oct 2021'!L18*'NSW Oct 2021'!W18/100)*'NSW Oct 2021'!AQ18,($C$5*E24/'NSW Oct 2021'!AQ18*'NSW Oct 2021'!W18/100)*'NSW Oct 2021'!AQ18))</f>
        <v>1190.9090909090912</v>
      </c>
      <c r="H24" s="134">
        <f>IF(AND('NSW Oct 2021'!L18&gt;0,'NSW Oct 2021'!M18&gt;0),IF($C$5*E24/'NSW Oct 2021'!AQ18&lt;'NSW Oct 2021'!L18,0,IF(($C$5*E24/'NSW Oct 2021'!AQ18-'NSW Oct 2021'!L18)&lt;=('NSW Oct 2021'!M18+'NSW Oct 2021'!L18),((($C$5*E24/'NSW Oct 2021'!AQ18-'NSW Oct 2021'!L18)*'NSW Oct 2021'!X18/100))*'NSW Oct 2021'!AQ18,((('NSW Oct 2021'!M18)*'NSW Oct 2021'!X18/100)*'NSW Oct 2021'!AQ18))),0)</f>
        <v>0</v>
      </c>
      <c r="I24" s="134">
        <f>IF(AND('NSW Oct 2021'!M18&gt;0,'NSW Oct 2021'!N18&gt;0),IF($C$5*E24/'NSW Oct 2021'!AQ18&lt;('NSW Oct 2021'!L18+'NSW Oct 2021'!M18),0,IF(($C$5*E24/'NSW Oct 2021'!AQ18-'NSW Oct 2021'!L18+'NSW Oct 2021'!M18)&lt;=('NSW Oct 2021'!L18+'NSW Oct 2021'!M18+'NSW Oct 2021'!N18),((($C$5*E24/'NSW Oct 2021'!AQ18-('NSW Oct 2021'!L18+'NSW Oct 2021'!M18))*'NSW Oct 2021'!Y18/100))*'NSW Oct 2021'!AQ18,('NSW Oct 2021'!N18*'NSW Oct 2021'!Y18/100)* 'NSW Oct 2021'!AQ18)),0)</f>
        <v>0</v>
      </c>
      <c r="J24" s="134">
        <f>IF(AND('NSW Oct 2021'!N18&gt;0,'NSW Oct 2021'!O18&gt;0),IF($C$5*E24/'NSW Oct 2021'!AQ18&lt;('NSW Oct 2021'!L18+'NSW Oct 2021'!M18+'NSW Oct 2021'!N18),0,IF(($C$5*E24/'NSW Oct 2021'!AQ18-'NSW Oct 2021'!L18+'NSW Oct 2021'!M18+'NSW Oct 2021'!N18)&lt;=('NSW Oct 2021'!L18+'NSW Oct 2021'!M18+'NSW Oct 2021'!N18+'NSW Oct 2021'!O18),(($C$5*E24/'NSW Oct 2021'!AQ18-('NSW Oct 2021'!L18+'NSW Oct 2021'!M18+'NSW Oct 2021'!N18))*'NSW Oct 2021'!Z18/100)*'NSW Oct 2021'!AQ18,('NSW Oct 2021'!O18*'NSW Oct 2021'!Z18/100)*'NSW Oct 2021'!AQ18)),0)</f>
        <v>0</v>
      </c>
      <c r="K24" s="134">
        <f>IF(AND('NSW Oct 2021'!O18&gt;0,'NSW Oct 2021'!P18&gt;0),IF($C$5*E24/'NSW Oct 2021'!AQ18&lt;('NSW Oct 2021'!L18+'NSW Oct 2021'!M18+'NSW Oct 2021'!N18+'NSW Oct 2021'!O18),0,IF(($C$5*E24/'NSW Oct 2021'!AQ18-'NSW Oct 2021'!L18+'NSW Oct 2021'!M18+'NSW Oct 2021'!N18+'NSW Oct 2021'!O18)&lt;=('NSW Oct 2021'!L18+'NSW Oct 2021'!M18+'NSW Oct 2021'!N18+'NSW Oct 2021'!O18+'NSW Oct 2021'!P18),(($C$5*E24/'NSW Oct 2021'!AQ18-('NSW Oct 2021'!L18+'NSW Oct 2021'!M18+'NSW Oct 2021'!N18+'NSW Oct 2021'!O18))*'NSW Oct 2021'!AA18/100)*'NSW Oct 2021'!AQ18,('NSW Oct 2021'!P18*'NSW Oct 2021'!AA18/100)*'NSW Oct 2021'!AQ18)),0)</f>
        <v>0</v>
      </c>
      <c r="L24" s="134">
        <f>IF(AND('NSW Oct 2021'!P18&gt;0,'NSW Oct 2021'!O18&gt;0),IF(($C$5*E24/'NSW Oct 2021'!AQ18&lt;SUM('NSW Oct 2021'!L18:P18)),(0),($C$5*E24/'NSW Oct 2021'!AQ18-SUM('NSW Oct 2021'!L18:P18))*'NSW Oct 2021'!AB18/100)* 'NSW Oct 2021'!AQ18,IF(AND('NSW Oct 2021'!O18&gt;0,'NSW Oct 2021'!P18=""),IF(($C$5*E24/'NSW Oct 2021'!AQ18&lt; SUM('NSW Oct 2021'!L18:O18)),(0),($C$5*E24/'NSW Oct 2021'!AQ18-SUM('NSW Oct 2021'!L18:O18))*'NSW Oct 2021'!AA18/100)* 'NSW Oct 2021'!AQ18,IF(AND('NSW Oct 2021'!N18&gt;0,'NSW Oct 2021'!O18=""),IF(($C$5*E24/'NSW Oct 2021'!AQ18&lt; SUM('NSW Oct 2021'!L18:N18)),(0),($C$5*E24/'NSW Oct 2021'!AQ18-SUM('NSW Oct 2021'!L18:N18))*'NSW Oct 2021'!Z18/100)* 'NSW Oct 2021'!AQ18,IF(AND('NSW Oct 2021'!M18&gt;0,'NSW Oct 2021'!N18=""),IF(($C$5*E24/'NSW Oct 2021'!AQ18&lt;'NSW Oct 2021'!M18+'NSW Oct 2021'!L18),(0),(($C$5*E24/'NSW Oct 2021'!AQ18-('NSW Oct 2021'!M18+'NSW Oct 2021'!L18))*'NSW Oct 2021'!Y18/100))*'NSW Oct 2021'!AQ18,IF(AND('NSW Oct 2021'!L18&gt;0,'NSW Oct 2021'!M18=""&gt;0),IF(($C$5*E24/'NSW Oct 2021'!AQ18&lt;'NSW Oct 2021'!L18),(0),($C$5*E24/'NSW Oct 2021'!AQ18-'NSW Oct 2021'!L18)*'NSW Oct 2021'!X18/100)*'NSW Oct 2021'!AQ18,0)))))</f>
        <v>0</v>
      </c>
      <c r="M24" s="134">
        <f>IF('NSW Oct 2021'!K18="",($C$5*F24/'NSW Oct 2021'!AR18*'NSW Oct 2021'!AC18/100)*'NSW Oct 2021'!AR18,IF($C$5*F24/'NSW Oct 2021'!AR18&gt;='NSW Oct 2021'!L18,('NSW Oct 2021'!L18*'NSW Oct 2021'!AC18/100)*'NSW Oct 2021'!AR18,($C$5*F24/'NSW Oct 2021'!AR18*'NSW Oct 2021'!AC18/100)*'NSW Oct 2021'!AR18))</f>
        <v>1190.9090909090912</v>
      </c>
      <c r="N24" s="134">
        <f>IF(AND('NSW Oct 2021'!L18&gt;0,'NSW Oct 2021'!M18&gt;0),IF($C$5*F24/'NSW Oct 2021'!AR18&lt;'NSW Oct 2021'!L18,0,IF(($C$5*F24/'NSW Oct 2021'!AR18-'NSW Oct 2021'!L18)&lt;=('NSW Oct 2021'!M18+'NSW Oct 2021'!L18),((($C$5*F24/'NSW Oct 2021'!AR18-'NSW Oct 2021'!L18)*'NSW Oct 2021'!AD18/100))*'NSW Oct 2021'!AR18,((('NSW Oct 2021'!M18)*'NSW Oct 2021'!AD18/100)*'NSW Oct 2021'!AR18))),0)</f>
        <v>0</v>
      </c>
      <c r="O24" s="134">
        <f>IF(AND('NSW Oct 2021'!M18&gt;0,'NSW Oct 2021'!N18&gt;0),IF($C$5*F24/'NSW Oct 2021'!AR18&lt;('NSW Oct 2021'!L18+'NSW Oct 2021'!M18),0,IF(($C$5*F24/'NSW Oct 2021'!AR18-'NSW Oct 2021'!L18+'NSW Oct 2021'!M18)&lt;=('NSW Oct 2021'!L18+'NSW Oct 2021'!M18+'NSW Oct 2021'!N18),((($C$5*F24/'NSW Oct 2021'!AR18-('NSW Oct 2021'!L18+'NSW Oct 2021'!M18))*'NSW Oct 2021'!AE18/100))*'NSW Oct 2021'!AR18,('NSW Oct 2021'!N18*'NSW Oct 2021'!AE18/100)*'NSW Oct 2021'!AR18)),0)</f>
        <v>0</v>
      </c>
      <c r="P24" s="134">
        <f>IF(AND('NSW Oct 2021'!N18&gt;0,'NSW Oct 2021'!O18&gt;0),IF($C$5*F24/'NSW Oct 2021'!AR18&lt;('NSW Oct 2021'!L18+'NSW Oct 2021'!M18+'NSW Oct 2021'!N18),0,IF(($C$5*F24/'NSW Oct 2021'!AR18-'NSW Oct 2021'!L18+'NSW Oct 2021'!M18+'NSW Oct 2021'!N18)&lt;=('NSW Oct 2021'!L18+'NSW Oct 2021'!M18+'NSW Oct 2021'!N18+'NSW Oct 2021'!O18),(($C$5*F24/'NSW Oct 2021'!AR18-('NSW Oct 2021'!L18+'NSW Oct 2021'!M18+'NSW Oct 2021'!N18))*'NSW Oct 2021'!AF18/100)*'NSW Oct 2021'!AR18,('NSW Oct 2021'!O18*'NSW Oct 2021'!AF18/100)*'NSW Oct 2021'!AR18)),0)</f>
        <v>0</v>
      </c>
      <c r="Q24" s="134">
        <f>IF(AND('NSW Oct 2021'!P18&gt;0,'NSW Oct 2021'!P18&gt;0),IF($C$5*F24/'NSW Oct 2021'!AR18&lt;('NSW Oct 2021'!L18+'NSW Oct 2021'!M18+'NSW Oct 2021'!N18+'NSW Oct 2021'!O18),0,IF(($C$5*F24/'NSW Oct 2021'!AR18-'NSW Oct 2021'!L18+'NSW Oct 2021'!M18+'NSW Oct 2021'!N18+'NSW Oct 2021'!O18)&lt;=('NSW Oct 2021'!L18+'NSW Oct 2021'!M18+'NSW Oct 2021'!N18+'NSW Oct 2021'!O18+'NSW Oct 2021'!P18),(($C$5*F24/'NSW Oct 2021'!AR18-('NSW Oct 2021'!L18+'NSW Oct 2021'!M18+'NSW Oct 2021'!N18+'NSW Oct 2021'!O18))*'NSW Oct 2021'!AG18/100)*'NSW Oct 2021'!AR18,('NSW Oct 2021'!P18*'NSW Oct 2021'!AG18/100)*'NSW Oct 2021'!AR18)),0)</f>
        <v>0</v>
      </c>
      <c r="R24" s="134">
        <f>IF(AND('NSW Oct 2021'!P18&gt;0,'NSW Oct 2021'!O18&gt;0),IF(($C$5*F24/'NSW Oct 2021'!AR18&lt;SUM('NSW Oct 2021'!L18:P18)),(0),($C$5*F24/'NSW Oct 2021'!AR18-SUM('NSW Oct 2021'!L18:P18))*'NSW Oct 2021'!AB18/100)* 'NSW Oct 2021'!AR18,IF(AND('NSW Oct 2021'!O18&gt;0,'NSW Oct 2021'!P18=""),IF(($C$5*F24/'NSW Oct 2021'!AR18&lt; SUM('NSW Oct 2021'!L18:O18)),(0),($C$5*F24/'NSW Oct 2021'!AR18-SUM('NSW Oct 2021'!L18:O18))*'NSW Oct 2021'!AG18/100)* 'NSW Oct 2021'!AR18,IF(AND('NSW Oct 2021'!N18&gt;0,'NSW Oct 2021'!O18=""),IF(($C$5*F24/'NSW Oct 2021'!AR18&lt; SUM('NSW Oct 2021'!L18:N18)),(0),($C$5*F24/'NSW Oct 2021'!AR18-SUM('NSW Oct 2021'!L18:N18))*'NSW Oct 2021'!AF18/100)* 'NSW Oct 2021'!AR18,IF(AND('NSW Oct 2021'!M18&gt;0,'NSW Oct 2021'!N18=""),IF(($C$5*F24/'NSW Oct 2021'!AR18&lt;'NSW Oct 2021'!M18+'NSW Oct 2021'!L18),(0),(($C$5*F24/'NSW Oct 2021'!AR18-('NSW Oct 2021'!M18+'NSW Oct 2021'!L18))*'NSW Oct 2021'!AE18/100))*'NSW Oct 2021'!AR18,IF(AND('NSW Oct 2021'!L18&gt;0,'NSW Oct 2021'!M18=""&gt;0),IF(($C$5*F24/'NSW Oct 2021'!AR18&lt;'NSW Oct 2021'!L18),(0),($C$5*F24/'NSW Oct 2021'!AR18-'NSW Oct 2021'!L18)*'NSW Oct 2021'!AD18/100)*'NSW Oct 2021'!AR18,0)))))</f>
        <v>0</v>
      </c>
      <c r="S24" s="234">
        <f t="shared" si="4"/>
        <v>2381.8181818181824</v>
      </c>
      <c r="T24" s="269">
        <f t="shared" si="5"/>
        <v>2674.9131818181822</v>
      </c>
      <c r="U24" s="140">
        <f t="shared" si="6"/>
        <v>2942.4045000000006</v>
      </c>
      <c r="V24" s="139">
        <f>'NSW Oct 2021'!AT18</f>
        <v>0</v>
      </c>
      <c r="W24" s="139">
        <f>'NSW Oct 2021'!AU18</f>
        <v>0</v>
      </c>
      <c r="X24" s="139">
        <f>'NSW Oct 2021'!AV18</f>
        <v>0</v>
      </c>
      <c r="Y24" s="139">
        <f>'NSW Oct 2021'!AW18</f>
        <v>0</v>
      </c>
      <c r="Z24" s="269" t="str">
        <f t="shared" si="7"/>
        <v>No discount</v>
      </c>
      <c r="AA24" s="269" t="str">
        <f t="shared" si="8"/>
        <v>Inclusive</v>
      </c>
      <c r="AB24" s="243">
        <f t="shared" si="0"/>
        <v>2674.9131818181822</v>
      </c>
      <c r="AC24" s="243">
        <f t="shared" si="1"/>
        <v>2674.9131818181822</v>
      </c>
      <c r="AD24" s="122">
        <f t="shared" si="2"/>
        <v>2942.4045000000006</v>
      </c>
      <c r="AE24" s="122">
        <f t="shared" si="2"/>
        <v>2942.4045000000006</v>
      </c>
      <c r="AF24" s="133">
        <f>'NSW Oct 2021'!BJ18</f>
        <v>12</v>
      </c>
      <c r="AG24" s="125">
        <f>'NSW Oct 2021'!BH18</f>
        <v>12</v>
      </c>
      <c r="AH24" s="339"/>
      <c r="AI24" s="339"/>
      <c r="AJ24" s="339"/>
      <c r="AK24" s="339"/>
      <c r="AL24" s="339"/>
      <c r="AM24" s="339"/>
      <c r="AN24" s="339"/>
      <c r="AO24" s="339"/>
      <c r="AP24" s="339"/>
      <c r="AQ24" s="339"/>
      <c r="AR24" s="339"/>
      <c r="AS24" s="339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18"/>
      <c r="B25" s="154" t="str">
        <f>'NSW Oct 2021'!F19</f>
        <v>Red Energy</v>
      </c>
      <c r="C25" s="154" t="str">
        <f>'NSW Oct 2021'!G19</f>
        <v xml:space="preserve">Business Saver </v>
      </c>
      <c r="D25" s="155">
        <f>365*'NSW Oct 2021'!H19/100</f>
        <v>251.81681818181815</v>
      </c>
      <c r="E25" s="265">
        <f>IF('NSW Oct 2021'!AQ19=3,0.5,IF('NSW Oct 2021'!AQ19=2,0.33,0))</f>
        <v>0.5</v>
      </c>
      <c r="F25" s="265">
        <f t="shared" si="3"/>
        <v>0.5</v>
      </c>
      <c r="G25" s="155">
        <f>IF('NSW Oct 2021'!K19="",($C$5*E25/'NSW Oct 2021'!AQ19*'NSW Oct 2021'!W19/100)*'NSW Oct 2021'!AQ19,IF($C$5*E25/'NSW Oct 2021'!AQ19&gt;='NSW Oct 2021'!L19,('NSW Oct 2021'!L19*'NSW Oct 2021'!W19/100)*'NSW Oct 2021'!AQ19,($C$5*E25/'NSW Oct 2021'!AQ19*'NSW Oct 2021'!W19/100)*'NSW Oct 2021'!AQ19))</f>
        <v>1345.4545454545455</v>
      </c>
      <c r="H25" s="155">
        <f>IF(AND('NSW Oct 2021'!L19&gt;0,'NSW Oct 2021'!M19&gt;0),IF($C$5*E25/'NSW Oct 2021'!AQ19&lt;'NSW Oct 2021'!L19,0,IF(($C$5*E25/'NSW Oct 2021'!AQ19-'NSW Oct 2021'!L19)&lt;=('NSW Oct 2021'!M19+'NSW Oct 2021'!L19),((($C$5*E25/'NSW Oct 2021'!AQ19-'NSW Oct 2021'!L19)*'NSW Oct 2021'!X19/100))*'NSW Oct 2021'!AQ19,((('NSW Oct 2021'!M19)*'NSW Oct 2021'!X19/100)*'NSW Oct 2021'!AQ19))),0)</f>
        <v>0</v>
      </c>
      <c r="I25" s="155">
        <f>IF(AND('NSW Oct 2021'!M19&gt;0,'NSW Oct 2021'!N19&gt;0),IF($C$5*E25/'NSW Oct 2021'!AQ19&lt;('NSW Oct 2021'!L19+'NSW Oct 2021'!M19),0,IF(($C$5*E25/'NSW Oct 2021'!AQ19-'NSW Oct 2021'!L19+'NSW Oct 2021'!M19)&lt;=('NSW Oct 2021'!L19+'NSW Oct 2021'!M19+'NSW Oct 2021'!N19),((($C$5*E25/'NSW Oct 2021'!AQ19-('NSW Oct 2021'!L19+'NSW Oct 2021'!M19))*'NSW Oct 2021'!Y19/100))*'NSW Oct 2021'!AQ19,('NSW Oct 2021'!N19*'NSW Oct 2021'!Y19/100)* 'NSW Oct 2021'!AQ19)),0)</f>
        <v>0</v>
      </c>
      <c r="J25" s="155">
        <f>IF(AND('NSW Oct 2021'!N19&gt;0,'NSW Oct 2021'!O19&gt;0),IF($C$5*E25/'NSW Oct 2021'!AQ19&lt;('NSW Oct 2021'!L19+'NSW Oct 2021'!M19+'NSW Oct 2021'!N19),0,IF(($C$5*E25/'NSW Oct 2021'!AQ19-'NSW Oct 2021'!L19+'NSW Oct 2021'!M19+'NSW Oct 2021'!N19)&lt;=('NSW Oct 2021'!L19+'NSW Oct 2021'!M19+'NSW Oct 2021'!N19+'NSW Oct 2021'!O19),(($C$5*E25/'NSW Oct 2021'!AQ19-('NSW Oct 2021'!L19+'NSW Oct 2021'!M19+'NSW Oct 2021'!N19))*'NSW Oct 2021'!Z19/100)*'NSW Oct 2021'!AQ19,('NSW Oct 2021'!O19*'NSW Oct 2021'!Z19/100)*'NSW Oct 2021'!AQ19)),0)</f>
        <v>0</v>
      </c>
      <c r="K25" s="155">
        <f>IF(AND('NSW Oct 2021'!O19&gt;0,'NSW Oct 2021'!P19&gt;0),IF($C$5*E25/'NSW Oct 2021'!AQ19&lt;('NSW Oct 2021'!L19+'NSW Oct 2021'!M19+'NSW Oct 2021'!N19+'NSW Oct 2021'!O19),0,IF(($C$5*E25/'NSW Oct 2021'!AQ19-'NSW Oct 2021'!L19+'NSW Oct 2021'!M19+'NSW Oct 2021'!N19+'NSW Oct 2021'!O19)&lt;=('NSW Oct 2021'!L19+'NSW Oct 2021'!M19+'NSW Oct 2021'!N19+'NSW Oct 2021'!O19+'NSW Oct 2021'!P19),(($C$5*E25/'NSW Oct 2021'!AQ19-('NSW Oct 2021'!L19+'NSW Oct 2021'!M19+'NSW Oct 2021'!N19+'NSW Oct 2021'!O19))*'NSW Oct 2021'!AA19/100)*'NSW Oct 2021'!AQ19,('NSW Oct 2021'!P19*'NSW Oct 2021'!AA19/100)*'NSW Oct 2021'!AQ19)),0)</f>
        <v>0</v>
      </c>
      <c r="L25" s="155">
        <f>IF(AND('NSW Oct 2021'!P19&gt;0,'NSW Oct 2021'!O19&gt;0),IF(($C$5*E25/'NSW Oct 2021'!AQ19&lt;SUM('NSW Oct 2021'!L19:P19)),(0),($C$5*E25/'NSW Oct 2021'!AQ19-SUM('NSW Oct 2021'!L19:P19))*'NSW Oct 2021'!AB19/100)* 'NSW Oct 2021'!AQ19,IF(AND('NSW Oct 2021'!O19&gt;0,'NSW Oct 2021'!P19=""),IF(($C$5*E25/'NSW Oct 2021'!AQ19&lt; SUM('NSW Oct 2021'!L19:O19)),(0),($C$5*E25/'NSW Oct 2021'!AQ19-SUM('NSW Oct 2021'!L19:O19))*'NSW Oct 2021'!AA19/100)* 'NSW Oct 2021'!AQ19,IF(AND('NSW Oct 2021'!N19&gt;0,'NSW Oct 2021'!O19=""),IF(($C$5*E25/'NSW Oct 2021'!AQ19&lt; SUM('NSW Oct 2021'!L19:N19)),(0),($C$5*E25/'NSW Oct 2021'!AQ19-SUM('NSW Oct 2021'!L19:N19))*'NSW Oct 2021'!Z19/100)* 'NSW Oct 2021'!AQ19,IF(AND('NSW Oct 2021'!M19&gt;0,'NSW Oct 2021'!N19=""),IF(($C$5*E25/'NSW Oct 2021'!AQ19&lt;'NSW Oct 2021'!M19+'NSW Oct 2021'!L19),(0),(($C$5*E25/'NSW Oct 2021'!AQ19-('NSW Oct 2021'!M19+'NSW Oct 2021'!L19))*'NSW Oct 2021'!Y19/100))*'NSW Oct 2021'!AQ19,IF(AND('NSW Oct 2021'!L19&gt;0,'NSW Oct 2021'!M19=""&gt;0),IF(($C$5*E25/'NSW Oct 2021'!AQ19&lt;'NSW Oct 2021'!L19),(0),($C$5*E25/'NSW Oct 2021'!AQ19-'NSW Oct 2021'!L19)*'NSW Oct 2021'!X19/100)*'NSW Oct 2021'!AQ19,0)))))</f>
        <v>0</v>
      </c>
      <c r="M25" s="155">
        <f>IF('NSW Oct 2021'!K19="",($C$5*F25/'NSW Oct 2021'!AR19*'NSW Oct 2021'!AC19/100)*'NSW Oct 2021'!AR19,IF($C$5*F25/'NSW Oct 2021'!AR19&gt;='NSW Oct 2021'!L19,('NSW Oct 2021'!L19*'NSW Oct 2021'!AC19/100)*'NSW Oct 2021'!AR19,($C$5*F25/'NSW Oct 2021'!AR19*'NSW Oct 2021'!AC19/100)*'NSW Oct 2021'!AR19))</f>
        <v>1345.4545454545455</v>
      </c>
      <c r="N25" s="155">
        <f>IF(AND('NSW Oct 2021'!L19&gt;0,'NSW Oct 2021'!M19&gt;0),IF($C$5*F25/'NSW Oct 2021'!AR19&lt;'NSW Oct 2021'!L19,0,IF(($C$5*F25/'NSW Oct 2021'!AR19-'NSW Oct 2021'!L19)&lt;=('NSW Oct 2021'!M19+'NSW Oct 2021'!L19),((($C$5*F25/'NSW Oct 2021'!AR19-'NSW Oct 2021'!L19)*'NSW Oct 2021'!AD19/100))*'NSW Oct 2021'!AR19,((('NSW Oct 2021'!M19)*'NSW Oct 2021'!AD19/100)*'NSW Oct 2021'!AR19))),0)</f>
        <v>0</v>
      </c>
      <c r="O25" s="155">
        <f>IF(AND('NSW Oct 2021'!M19&gt;0,'NSW Oct 2021'!N19&gt;0),IF($C$5*F25/'NSW Oct 2021'!AR19&lt;('NSW Oct 2021'!L19+'NSW Oct 2021'!M19),0,IF(($C$5*F25/'NSW Oct 2021'!AR19-'NSW Oct 2021'!L19+'NSW Oct 2021'!M19)&lt;=('NSW Oct 2021'!L19+'NSW Oct 2021'!M19+'NSW Oct 2021'!N19),((($C$5*F25/'NSW Oct 2021'!AR19-('NSW Oct 2021'!L19+'NSW Oct 2021'!M19))*'NSW Oct 2021'!AE19/100))*'NSW Oct 2021'!AR19,('NSW Oct 2021'!N19*'NSW Oct 2021'!AE19/100)*'NSW Oct 2021'!AR19)),0)</f>
        <v>0</v>
      </c>
      <c r="P25" s="155">
        <f>IF(AND('NSW Oct 2021'!N19&gt;0,'NSW Oct 2021'!O19&gt;0),IF($C$5*F25/'NSW Oct 2021'!AR19&lt;('NSW Oct 2021'!L19+'NSW Oct 2021'!M19+'NSW Oct 2021'!N19),0,IF(($C$5*F25/'NSW Oct 2021'!AR19-'NSW Oct 2021'!L19+'NSW Oct 2021'!M19+'NSW Oct 2021'!N19)&lt;=('NSW Oct 2021'!L19+'NSW Oct 2021'!M19+'NSW Oct 2021'!N19+'NSW Oct 2021'!O19),(($C$5*F25/'NSW Oct 2021'!AR19-('NSW Oct 2021'!L19+'NSW Oct 2021'!M19+'NSW Oct 2021'!N19))*'NSW Oct 2021'!AF19/100)*'NSW Oct 2021'!AR19,('NSW Oct 2021'!O19*'NSW Oct 2021'!AF19/100)*'NSW Oct 2021'!AR19)),0)</f>
        <v>0</v>
      </c>
      <c r="Q25" s="155">
        <f>IF(AND('NSW Oct 2021'!P19&gt;0,'NSW Oct 2021'!P19&gt;0),IF($C$5*F25/'NSW Oct 2021'!AR19&lt;('NSW Oct 2021'!L19+'NSW Oct 2021'!M19+'NSW Oct 2021'!N19+'NSW Oct 2021'!O19),0,IF(($C$5*F25/'NSW Oct 2021'!AR19-'NSW Oct 2021'!L19+'NSW Oct 2021'!M19+'NSW Oct 2021'!N19+'NSW Oct 2021'!O19)&lt;=('NSW Oct 2021'!L19+'NSW Oct 2021'!M19+'NSW Oct 2021'!N19+'NSW Oct 2021'!O19+'NSW Oct 2021'!P19),(($C$5*F25/'NSW Oct 2021'!AR19-('NSW Oct 2021'!L19+'NSW Oct 2021'!M19+'NSW Oct 2021'!N19+'NSW Oct 2021'!O19))*'NSW Oct 2021'!AG19/100)*'NSW Oct 2021'!AR19,('NSW Oct 2021'!P19*'NSW Oct 2021'!AG19/100)*'NSW Oct 2021'!AR19)),0)</f>
        <v>0</v>
      </c>
      <c r="R25" s="155">
        <f>IF(AND('NSW Oct 2021'!P19&gt;0,'NSW Oct 2021'!O19&gt;0),IF(($C$5*F25/'NSW Oct 2021'!AR19&lt;SUM('NSW Oct 2021'!L19:P19)),(0),($C$5*F25/'NSW Oct 2021'!AR19-SUM('NSW Oct 2021'!L19:P19))*'NSW Oct 2021'!AB19/100)* 'NSW Oct 2021'!AR19,IF(AND('NSW Oct 2021'!O19&gt;0,'NSW Oct 2021'!P19=""),IF(($C$5*F25/'NSW Oct 2021'!AR19&lt; SUM('NSW Oct 2021'!L19:O19)),(0),($C$5*F25/'NSW Oct 2021'!AR19-SUM('NSW Oct 2021'!L19:O19))*'NSW Oct 2021'!AG19/100)* 'NSW Oct 2021'!AR19,IF(AND('NSW Oct 2021'!N19&gt;0,'NSW Oct 2021'!O19=""),IF(($C$5*F25/'NSW Oct 2021'!AR19&lt; SUM('NSW Oct 2021'!L19:N19)),(0),($C$5*F25/'NSW Oct 2021'!AR19-SUM('NSW Oct 2021'!L19:N19))*'NSW Oct 2021'!AF19/100)* 'NSW Oct 2021'!AR19,IF(AND('NSW Oct 2021'!M19&gt;0,'NSW Oct 2021'!N19=""),IF(($C$5*F25/'NSW Oct 2021'!AR19&lt;'NSW Oct 2021'!M19+'NSW Oct 2021'!L19),(0),(($C$5*F25/'NSW Oct 2021'!AR19-('NSW Oct 2021'!M19+'NSW Oct 2021'!L19))*'NSW Oct 2021'!AE19/100))*'NSW Oct 2021'!AR19,IF(AND('NSW Oct 2021'!L19&gt;0,'NSW Oct 2021'!M19=""&gt;0),IF(($C$5*F25/'NSW Oct 2021'!AR19&lt;'NSW Oct 2021'!L19),(0),($C$5*F25/'NSW Oct 2021'!AR19-'NSW Oct 2021'!L19)*'NSW Oct 2021'!AD19/100)*'NSW Oct 2021'!AR19,0)))))</f>
        <v>0</v>
      </c>
      <c r="S25" s="273">
        <f t="shared" si="4"/>
        <v>2690.909090909091</v>
      </c>
      <c r="T25" s="268">
        <f t="shared" si="5"/>
        <v>2942.7259090909092</v>
      </c>
      <c r="U25" s="151">
        <f t="shared" si="6"/>
        <v>3236.9985000000006</v>
      </c>
      <c r="V25" s="154">
        <f>'NSW Oct 2021'!AT19</f>
        <v>0</v>
      </c>
      <c r="W25" s="154">
        <f>'NSW Oct 2021'!AU19</f>
        <v>0</v>
      </c>
      <c r="X25" s="154">
        <f>'NSW Oct 2021'!AV19</f>
        <v>0</v>
      </c>
      <c r="Y25" s="154">
        <f>'NSW Oct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2942.7259090909092</v>
      </c>
      <c r="AC25" s="268">
        <f t="shared" si="1"/>
        <v>2942.7259090909092</v>
      </c>
      <c r="AD25" s="149">
        <f t="shared" ref="AD25:AE32" si="11">AB25*1.1</f>
        <v>3236.9985000000006</v>
      </c>
      <c r="AE25" s="149">
        <f t="shared" si="11"/>
        <v>3236.9985000000006</v>
      </c>
      <c r="AF25" s="152">
        <f>'NSW Oct 2021'!BJ19</f>
        <v>0</v>
      </c>
      <c r="AG25" s="153">
        <f>'NSW Oct 2021'!BH19</f>
        <v>0</v>
      </c>
      <c r="AH25" s="339"/>
      <c r="AI25" s="339"/>
      <c r="AJ25" s="339"/>
      <c r="AK25" s="339"/>
      <c r="AL25" s="339"/>
      <c r="AM25" s="339"/>
      <c r="AN25" s="339"/>
      <c r="AO25" s="339"/>
      <c r="AP25" s="339"/>
      <c r="AQ25" s="339"/>
      <c r="AR25" s="339"/>
      <c r="AS25" s="339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Oct 2021'!D20</f>
        <v>AGN Holbrook</v>
      </c>
      <c r="B26" s="214" t="str">
        <f>'NSW Oct 2021'!F20</f>
        <v>Origin Energy</v>
      </c>
      <c r="C26" s="214" t="str">
        <f>'NSW Oct 2021'!G20</f>
        <v>Business Go</v>
      </c>
      <c r="D26" s="215">
        <f>365*'NSW Oct 2021'!H20/100</f>
        <v>220.99090909090904</v>
      </c>
      <c r="E26" s="265">
        <f>IF('NSW Oct 2021'!AQ20=3,0.5,IF('NSW Oct 2021'!AQ20=2,0.33,0))</f>
        <v>0.5</v>
      </c>
      <c r="F26" s="265">
        <f t="shared" si="3"/>
        <v>0.5</v>
      </c>
      <c r="G26" s="215">
        <f>IF('NSW Oct 2021'!K20="",($C$5*E26/'NSW Oct 2021'!AQ20*'NSW Oct 2021'!W20/100)*'NSW Oct 2021'!AQ20,IF($C$5*E26/'NSW Oct 2021'!AQ20&gt;='NSW Oct 2021'!L20,('NSW Oct 2021'!L20*'NSW Oct 2021'!W20/100)*'NSW Oct 2021'!AQ20,($C$5*E26/'NSW Oct 2021'!AQ20*'NSW Oct 2021'!W20/100)*'NSW Oct 2021'!AQ20))</f>
        <v>1190.9090909090912</v>
      </c>
      <c r="H26" s="215">
        <f>IF(AND('NSW Oct 2021'!L20&gt;0,'NSW Oct 2021'!M20&gt;0),IF($C$5*E26/'NSW Oct 2021'!AQ20&lt;'NSW Oct 2021'!L20,0,IF(($C$5*E26/'NSW Oct 2021'!AQ20-'NSW Oct 2021'!L20)&lt;=('NSW Oct 2021'!M20+'NSW Oct 2021'!L20),((($C$5*E26/'NSW Oct 2021'!AQ20-'NSW Oct 2021'!L20)*'NSW Oct 2021'!X20/100))*'NSW Oct 2021'!AQ20,((('NSW Oct 2021'!M20)*'NSW Oct 2021'!X20/100)*'NSW Oct 2021'!AQ20))),0)</f>
        <v>0</v>
      </c>
      <c r="I26" s="215">
        <f>IF(AND('NSW Oct 2021'!M20&gt;0,'NSW Oct 2021'!N20&gt;0),IF($C$5*E26/'NSW Oct 2021'!AQ20&lt;('NSW Oct 2021'!L20+'NSW Oct 2021'!M20),0,IF(($C$5*E26/'NSW Oct 2021'!AQ20-'NSW Oct 2021'!L20+'NSW Oct 2021'!M20)&lt;=('NSW Oct 2021'!L20+'NSW Oct 2021'!M20+'NSW Oct 2021'!N20),((($C$5*E26/'NSW Oct 2021'!AQ20-('NSW Oct 2021'!L20+'NSW Oct 2021'!M20))*'NSW Oct 2021'!Y20/100))*'NSW Oct 2021'!AQ20,('NSW Oct 2021'!N20*'NSW Oct 2021'!Y20/100)* 'NSW Oct 2021'!AQ20)),0)</f>
        <v>0</v>
      </c>
      <c r="J26" s="215">
        <f>IF(AND('NSW Oct 2021'!N20&gt;0,'NSW Oct 2021'!O20&gt;0),IF($C$5*E26/'NSW Oct 2021'!AQ20&lt;('NSW Oct 2021'!L20+'NSW Oct 2021'!M20+'NSW Oct 2021'!N20),0,IF(($C$5*E26/'NSW Oct 2021'!AQ20-'NSW Oct 2021'!L20+'NSW Oct 2021'!M20+'NSW Oct 2021'!N20)&lt;=('NSW Oct 2021'!L20+'NSW Oct 2021'!M20+'NSW Oct 2021'!N20+'NSW Oct 2021'!O20),(($C$5*E26/'NSW Oct 2021'!AQ20-('NSW Oct 2021'!L20+'NSW Oct 2021'!M20+'NSW Oct 2021'!N20))*'NSW Oct 2021'!Z20/100)*'NSW Oct 2021'!AQ20,('NSW Oct 2021'!O20*'NSW Oct 2021'!Z20/100)*'NSW Oct 2021'!AQ20)),0)</f>
        <v>0</v>
      </c>
      <c r="K26" s="215">
        <f>IF(AND('NSW Oct 2021'!O20&gt;0,'NSW Oct 2021'!P20&gt;0),IF($C$5*E26/'NSW Oct 2021'!AQ20&lt;('NSW Oct 2021'!L20+'NSW Oct 2021'!M20+'NSW Oct 2021'!N20+'NSW Oct 2021'!O20),0,IF(($C$5*E26/'NSW Oct 2021'!AQ20-'NSW Oct 2021'!L20+'NSW Oct 2021'!M20+'NSW Oct 2021'!N20+'NSW Oct 2021'!O20)&lt;=('NSW Oct 2021'!L20+'NSW Oct 2021'!M20+'NSW Oct 2021'!N20+'NSW Oct 2021'!O20+'NSW Oct 2021'!P20),(($C$5*E26/'NSW Oct 2021'!AQ20-('NSW Oct 2021'!L20+'NSW Oct 2021'!M20+'NSW Oct 2021'!N20+'NSW Oct 2021'!O20))*'NSW Oct 2021'!AA20/100)*'NSW Oct 2021'!AQ20,('NSW Oct 2021'!P20*'NSW Oct 2021'!AA20/100)*'NSW Oct 2021'!AQ20)),0)</f>
        <v>0</v>
      </c>
      <c r="L26" s="215">
        <f>IF(AND('NSW Oct 2021'!P20&gt;0,'NSW Oct 2021'!O20&gt;0),IF(($C$5*E26/'NSW Oct 2021'!AQ20&lt;SUM('NSW Oct 2021'!L20:P20)),(0),($C$5*E26/'NSW Oct 2021'!AQ20-SUM('NSW Oct 2021'!L20:P20))*'NSW Oct 2021'!AB20/100)* 'NSW Oct 2021'!AQ20,IF(AND('NSW Oct 2021'!O20&gt;0,'NSW Oct 2021'!P20=""),IF(($C$5*E26/'NSW Oct 2021'!AQ20&lt; SUM('NSW Oct 2021'!L20:O20)),(0),($C$5*E26/'NSW Oct 2021'!AQ20-SUM('NSW Oct 2021'!L20:O20))*'NSW Oct 2021'!AA20/100)* 'NSW Oct 2021'!AQ20,IF(AND('NSW Oct 2021'!N20&gt;0,'NSW Oct 2021'!O20=""),IF(($C$5*E26/'NSW Oct 2021'!AQ20&lt; SUM('NSW Oct 2021'!L20:N20)),(0),($C$5*E26/'NSW Oct 2021'!AQ20-SUM('NSW Oct 2021'!L20:N20))*'NSW Oct 2021'!Z20/100)* 'NSW Oct 2021'!AQ20,IF(AND('NSW Oct 2021'!M20&gt;0,'NSW Oct 2021'!N20=""),IF(($C$5*E26/'NSW Oct 2021'!AQ20&lt;'NSW Oct 2021'!M20+'NSW Oct 2021'!L20),(0),(($C$5*E26/'NSW Oct 2021'!AQ20-('NSW Oct 2021'!M20+'NSW Oct 2021'!L20))*'NSW Oct 2021'!Y20/100))*'NSW Oct 2021'!AQ20,IF(AND('NSW Oct 2021'!L20&gt;0,'NSW Oct 2021'!M20=""&gt;0),IF(($C$5*E26/'NSW Oct 2021'!AQ20&lt;'NSW Oct 2021'!L20),(0),($C$5*E26/'NSW Oct 2021'!AQ20-'NSW Oct 2021'!L20)*'NSW Oct 2021'!X20/100)*'NSW Oct 2021'!AQ20,0)))))</f>
        <v>0</v>
      </c>
      <c r="M26" s="215">
        <f>IF('NSW Oct 2021'!K20="",($C$5*F26/'NSW Oct 2021'!AR20*'NSW Oct 2021'!AC20/100)*'NSW Oct 2021'!AR20,IF($C$5*F26/'NSW Oct 2021'!AR20&gt;='NSW Oct 2021'!L20,('NSW Oct 2021'!L20*'NSW Oct 2021'!AC20/100)*'NSW Oct 2021'!AR20,($C$5*F26/'NSW Oct 2021'!AR20*'NSW Oct 2021'!AC20/100)*'NSW Oct 2021'!AR20))</f>
        <v>1190.9090909090912</v>
      </c>
      <c r="N26" s="215">
        <f>IF(AND('NSW Oct 2021'!L20&gt;0,'NSW Oct 2021'!M20&gt;0),IF($C$5*F26/'NSW Oct 2021'!AR20&lt;'NSW Oct 2021'!L20,0,IF(($C$5*F26/'NSW Oct 2021'!AR20-'NSW Oct 2021'!L20)&lt;=('NSW Oct 2021'!M20+'NSW Oct 2021'!L20),((($C$5*F26/'NSW Oct 2021'!AR20-'NSW Oct 2021'!L20)*'NSW Oct 2021'!AD20/100))*'NSW Oct 2021'!AR20,((('NSW Oct 2021'!M20)*'NSW Oct 2021'!AD20/100)*'NSW Oct 2021'!AR20))),0)</f>
        <v>0</v>
      </c>
      <c r="O26" s="215">
        <f>IF(AND('NSW Oct 2021'!M20&gt;0,'NSW Oct 2021'!N20&gt;0),IF($C$5*F26/'NSW Oct 2021'!AR20&lt;('NSW Oct 2021'!L20+'NSW Oct 2021'!M20),0,IF(($C$5*F26/'NSW Oct 2021'!AR20-'NSW Oct 2021'!L20+'NSW Oct 2021'!M20)&lt;=('NSW Oct 2021'!L20+'NSW Oct 2021'!M20+'NSW Oct 2021'!N20),((($C$5*F26/'NSW Oct 2021'!AR20-('NSW Oct 2021'!L20+'NSW Oct 2021'!M20))*'NSW Oct 2021'!AE20/100))*'NSW Oct 2021'!AR20,('NSW Oct 2021'!N20*'NSW Oct 2021'!AE20/100)*'NSW Oct 2021'!AR20)),0)</f>
        <v>0</v>
      </c>
      <c r="P26" s="215">
        <f>IF(AND('NSW Oct 2021'!N20&gt;0,'NSW Oct 2021'!O20&gt;0),IF($C$5*F26/'NSW Oct 2021'!AR20&lt;('NSW Oct 2021'!L20+'NSW Oct 2021'!M20+'NSW Oct 2021'!N20),0,IF(($C$5*F26/'NSW Oct 2021'!AR20-'NSW Oct 2021'!L20+'NSW Oct 2021'!M20+'NSW Oct 2021'!N20)&lt;=('NSW Oct 2021'!L20+'NSW Oct 2021'!M20+'NSW Oct 2021'!N20+'NSW Oct 2021'!O20),(($C$5*F26/'NSW Oct 2021'!AR20-('NSW Oct 2021'!L20+'NSW Oct 2021'!M20+'NSW Oct 2021'!N20))*'NSW Oct 2021'!AF20/100)*'NSW Oct 2021'!AR20,('NSW Oct 2021'!O20*'NSW Oct 2021'!AF20/100)*'NSW Oct 2021'!AR20)),0)</f>
        <v>0</v>
      </c>
      <c r="Q26" s="215">
        <f>IF(AND('NSW Oct 2021'!P20&gt;0,'NSW Oct 2021'!P20&gt;0),IF($C$5*F26/'NSW Oct 2021'!AR20&lt;('NSW Oct 2021'!L20+'NSW Oct 2021'!M20+'NSW Oct 2021'!N20+'NSW Oct 2021'!O20),0,IF(($C$5*F26/'NSW Oct 2021'!AR20-'NSW Oct 2021'!L20+'NSW Oct 2021'!M20+'NSW Oct 2021'!N20+'NSW Oct 2021'!O20)&lt;=('NSW Oct 2021'!L20+'NSW Oct 2021'!M20+'NSW Oct 2021'!N20+'NSW Oct 2021'!O20+'NSW Oct 2021'!P20),(($C$5*F26/'NSW Oct 2021'!AR20-('NSW Oct 2021'!L20+'NSW Oct 2021'!M20+'NSW Oct 2021'!N20+'NSW Oct 2021'!O20))*'NSW Oct 2021'!AG20/100)*'NSW Oct 2021'!AR20,('NSW Oct 2021'!P20*'NSW Oct 2021'!AG20/100)*'NSW Oct 2021'!AR20)),0)</f>
        <v>0</v>
      </c>
      <c r="R26" s="215">
        <f>IF(AND('NSW Oct 2021'!P20&gt;0,'NSW Oct 2021'!O20&gt;0),IF(($C$5*F26/'NSW Oct 2021'!AR20&lt;SUM('NSW Oct 2021'!L20:P20)),(0),($C$5*F26/'NSW Oct 2021'!AR20-SUM('NSW Oct 2021'!L20:P20))*'NSW Oct 2021'!AB20/100)* 'NSW Oct 2021'!AR20,IF(AND('NSW Oct 2021'!O20&gt;0,'NSW Oct 2021'!P20=""),IF(($C$5*F26/'NSW Oct 2021'!AR20&lt; SUM('NSW Oct 2021'!L20:O20)),(0),($C$5*F26/'NSW Oct 2021'!AR20-SUM('NSW Oct 2021'!L20:O20))*'NSW Oct 2021'!AG20/100)* 'NSW Oct 2021'!AR20,IF(AND('NSW Oct 2021'!N20&gt;0,'NSW Oct 2021'!O20=""),IF(($C$5*F26/'NSW Oct 2021'!AR20&lt; SUM('NSW Oct 2021'!L20:N20)),(0),($C$5*F26/'NSW Oct 2021'!AR20-SUM('NSW Oct 2021'!L20:N20))*'NSW Oct 2021'!AF20/100)* 'NSW Oct 2021'!AR20,IF(AND('NSW Oct 2021'!M20&gt;0,'NSW Oct 2021'!N20=""),IF(($C$5*F26/'NSW Oct 2021'!AR20&lt;'NSW Oct 2021'!M20+'NSW Oct 2021'!L20),(0),(($C$5*F26/'NSW Oct 2021'!AR20-('NSW Oct 2021'!M20+'NSW Oct 2021'!L20))*'NSW Oct 2021'!AE20/100))*'NSW Oct 2021'!AR20,IF(AND('NSW Oct 2021'!L20&gt;0,'NSW Oct 2021'!M20=""&gt;0),IF(($C$5*F26/'NSW Oct 2021'!AR20&lt;'NSW Oct 2021'!L20),(0),($C$5*F26/'NSW Oct 2021'!AR20-'NSW Oct 2021'!L20)*'NSW Oct 2021'!AD20/100)*'NSW Oct 2021'!AR20,0)))))</f>
        <v>0</v>
      </c>
      <c r="S26" s="273">
        <f t="shared" si="4"/>
        <v>2381.8181818181824</v>
      </c>
      <c r="T26" s="270">
        <f t="shared" si="5"/>
        <v>2602.8090909090915</v>
      </c>
      <c r="U26" s="216">
        <f t="shared" si="6"/>
        <v>2863.0900000000011</v>
      </c>
      <c r="V26" s="214">
        <f>'NSW Oct 2021'!AT20</f>
        <v>0</v>
      </c>
      <c r="W26" s="214">
        <f>'NSW Oct 2021'!AU20</f>
        <v>0</v>
      </c>
      <c r="X26" s="214">
        <f>'NSW Oct 2021'!AV20</f>
        <v>0</v>
      </c>
      <c r="Y26" s="214">
        <f>'NSW Oct 2021'!AW20</f>
        <v>0</v>
      </c>
      <c r="Z26" s="270" t="str">
        <f t="shared" si="7"/>
        <v>No discount</v>
      </c>
      <c r="AA26" s="270" t="str">
        <f t="shared" si="8"/>
        <v>Inclusive</v>
      </c>
      <c r="AB26" s="268">
        <f t="shared" si="0"/>
        <v>2602.8090909090915</v>
      </c>
      <c r="AC26" s="268">
        <f t="shared" si="1"/>
        <v>2602.8090909090915</v>
      </c>
      <c r="AD26" s="149">
        <f t="shared" si="11"/>
        <v>2863.0900000000011</v>
      </c>
      <c r="AE26" s="149">
        <f t="shared" si="11"/>
        <v>2863.0900000000011</v>
      </c>
      <c r="AF26" s="342">
        <f>'NSW Oct 2021'!BJ20</f>
        <v>12</v>
      </c>
      <c r="AG26" s="218">
        <f>'NSW Oct 2021'!BH20</f>
        <v>12</v>
      </c>
      <c r="AH26" s="339"/>
      <c r="AI26" s="339"/>
      <c r="AJ26" s="339"/>
      <c r="AK26" s="339"/>
      <c r="AL26" s="339"/>
      <c r="AM26" s="339"/>
      <c r="AN26" s="339"/>
      <c r="AO26" s="339"/>
      <c r="AP26" s="339"/>
      <c r="AQ26" s="339"/>
      <c r="AR26" s="339"/>
      <c r="AS26" s="339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16" t="str">
        <f>'NSW Oct 2021'!D21</f>
        <v>AGN Murray Valley</v>
      </c>
      <c r="B27" s="139" t="str">
        <f>'NSW Oct 2021'!F21</f>
        <v>EnergyAustralia</v>
      </c>
      <c r="C27" s="139" t="str">
        <f>'NSW Oct 2021'!G21</f>
        <v>Total Plan</v>
      </c>
      <c r="D27" s="134">
        <f>365*'NSW Oct 2021'!H21/100</f>
        <v>346.11954545454546</v>
      </c>
      <c r="E27" s="264">
        <f>IF('NSW Oct 2021'!AQ21=3,0.5,IF('NSW Oct 2021'!AQ21=2,0.33,0))</f>
        <v>0.5</v>
      </c>
      <c r="F27" s="264">
        <f t="shared" si="3"/>
        <v>0.5</v>
      </c>
      <c r="G27" s="134">
        <f>IF('NSW Oct 2021'!K21="",($C$5*E27/'NSW Oct 2021'!AQ21*'NSW Oct 2021'!W21/100)*'NSW Oct 2021'!AQ21,IF($C$5*E27/'NSW Oct 2021'!AQ21&gt;='NSW Oct 2021'!L21,('NSW Oct 2021'!L21*'NSW Oct 2021'!W21/100)*'NSW Oct 2021'!AQ21,($C$5*E27/'NSW Oct 2021'!AQ21*'NSW Oct 2021'!W21/100)*'NSW Oct 2021'!AQ21))</f>
        <v>495.81818181818176</v>
      </c>
      <c r="H27" s="134">
        <f>IF(AND('NSW Oct 2021'!L21&gt;0,'NSW Oct 2021'!M21&gt;0),IF($C$5*E27/'NSW Oct 2021'!AQ21&lt;'NSW Oct 2021'!L21,0,IF(($C$5*E27/'NSW Oct 2021'!AQ21-'NSW Oct 2021'!L21)&lt;=('NSW Oct 2021'!M21+'NSW Oct 2021'!L21),((($C$5*E27/'NSW Oct 2021'!AQ21-'NSW Oct 2021'!L21)*'NSW Oct 2021'!X21/100))*'NSW Oct 2021'!AQ21,((('NSW Oct 2021'!M21)*'NSW Oct 2021'!X21/100)*'NSW Oct 2021'!AQ21))),0)</f>
        <v>852.36363636363649</v>
      </c>
      <c r="I27" s="134">
        <f>IF(AND('NSW Oct 2021'!M21&gt;0,'NSW Oct 2021'!N21&gt;0),IF($C$5*E27/'NSW Oct 2021'!AQ21&lt;('NSW Oct 2021'!L21+'NSW Oct 2021'!M21),0,IF(($C$5*E27/'NSW Oct 2021'!AQ21-'NSW Oct 2021'!L21+'NSW Oct 2021'!M21)&lt;=('NSW Oct 2021'!L21+'NSW Oct 2021'!M21+'NSW Oct 2021'!N21),((($C$5*E27/'NSW Oct 2021'!AQ21-('NSW Oct 2021'!L21+'NSW Oct 2021'!M21))*'NSW Oct 2021'!Y21/100))*'NSW Oct 2021'!AQ21,('NSW Oct 2021'!N21*'NSW Oct 2021'!Y21/100)* 'NSW Oct 2021'!AQ21)),0)</f>
        <v>337.27272727272731</v>
      </c>
      <c r="J27" s="134">
        <f>IF(AND('NSW Oct 2021'!N21&gt;0,'NSW Oct 2021'!O21&gt;0),IF($C$5*E27/'NSW Oct 2021'!AQ21&lt;('NSW Oct 2021'!L21+'NSW Oct 2021'!M21+'NSW Oct 2021'!N21),0,IF(($C$5*E27/'NSW Oct 2021'!AQ21-'NSW Oct 2021'!L21+'NSW Oct 2021'!M21+'NSW Oct 2021'!N21)&lt;=('NSW Oct 2021'!L21+'NSW Oct 2021'!M21+'NSW Oct 2021'!N21+'NSW Oct 2021'!O21),(($C$5*E27/'NSW Oct 2021'!AQ21-('NSW Oct 2021'!L21+'NSW Oct 2021'!M21+'NSW Oct 2021'!N21))*'NSW Oct 2021'!Z21/100)*'NSW Oct 2021'!AQ21,('NSW Oct 2021'!O21*'NSW Oct 2021'!Z21/100)*'NSW Oct 2021'!AQ21)),0)</f>
        <v>0</v>
      </c>
      <c r="K27" s="134">
        <f>IF(AND('NSW Oct 2021'!O21&gt;0,'NSW Oct 2021'!P21&gt;0),IF($C$5*E27/'NSW Oct 2021'!AQ21&lt;('NSW Oct 2021'!L21+'NSW Oct 2021'!M21+'NSW Oct 2021'!N21+'NSW Oct 2021'!O21),0,IF(($C$5*E27/'NSW Oct 2021'!AQ21-'NSW Oct 2021'!L21+'NSW Oct 2021'!M21+'NSW Oct 2021'!N21+'NSW Oct 2021'!O21)&lt;=('NSW Oct 2021'!L21+'NSW Oct 2021'!M21+'NSW Oct 2021'!N21+'NSW Oct 2021'!O21+'NSW Oct 2021'!P21),(($C$5*E27/'NSW Oct 2021'!AQ21-('NSW Oct 2021'!L21+'NSW Oct 2021'!M21+'NSW Oct 2021'!N21+'NSW Oct 2021'!O21))*'NSW Oct 2021'!AA21/100)*'NSW Oct 2021'!AQ21,('NSW Oct 2021'!P21*'NSW Oct 2021'!AA21/100)*'NSW Oct 2021'!AQ21)),0)</f>
        <v>0</v>
      </c>
      <c r="L27" s="134">
        <f>IF(AND('NSW Oct 2021'!P21&gt;0,'NSW Oct 2021'!O21&gt;0),IF(($C$5*E27/'NSW Oct 2021'!AQ21&lt;SUM('NSW Oct 2021'!L21:P21)),(0),($C$5*E27/'NSW Oct 2021'!AQ21-SUM('NSW Oct 2021'!L21:P21))*'NSW Oct 2021'!AB21/100)* 'NSW Oct 2021'!AQ21,IF(AND('NSW Oct 2021'!O21&gt;0,'NSW Oct 2021'!P21=""),IF(($C$5*E27/'NSW Oct 2021'!AQ21&lt; SUM('NSW Oct 2021'!L21:O21)),(0),($C$5*E27/'NSW Oct 2021'!AQ21-SUM('NSW Oct 2021'!L21:O21))*'NSW Oct 2021'!AA21/100)* 'NSW Oct 2021'!AQ21,IF(AND('NSW Oct 2021'!N21&gt;0,'NSW Oct 2021'!O21=""),IF(($C$5*E27/'NSW Oct 2021'!AQ21&lt; SUM('NSW Oct 2021'!L21:N21)),(0),($C$5*E27/'NSW Oct 2021'!AQ21-SUM('NSW Oct 2021'!L21:N21))*'NSW Oct 2021'!Z21/100)* 'NSW Oct 2021'!AQ21,IF(AND('NSW Oct 2021'!M21&gt;0,'NSW Oct 2021'!N21=""),IF(($C$5*E27/'NSW Oct 2021'!AQ21&lt;'NSW Oct 2021'!M21+'NSW Oct 2021'!L21),(0),(($C$5*E27/'NSW Oct 2021'!AQ21-('NSW Oct 2021'!M21+'NSW Oct 2021'!L21))*'NSW Oct 2021'!Y21/100))*'NSW Oct 2021'!AQ21,IF(AND('NSW Oct 2021'!L21&gt;0,'NSW Oct 2021'!M21=""&gt;0),IF(($C$5*E27/'NSW Oct 2021'!AQ21&lt;'NSW Oct 2021'!L21),(0),($C$5*E27/'NSW Oct 2021'!AQ21-'NSW Oct 2021'!L21)*'NSW Oct 2021'!X21/100)*'NSW Oct 2021'!AQ21,0)))))</f>
        <v>0</v>
      </c>
      <c r="M27" s="134">
        <f>IF('NSW Oct 2021'!K21="",($C$5*F27/'NSW Oct 2021'!AR21*'NSW Oct 2021'!AC21/100)*'NSW Oct 2021'!AR21,IF($C$5*F27/'NSW Oct 2021'!AR21&gt;='NSW Oct 2021'!L21,('NSW Oct 2021'!L21*'NSW Oct 2021'!AC21/100)*'NSW Oct 2021'!AR21,($C$5*F27/'NSW Oct 2021'!AR21*'NSW Oct 2021'!AC21/100)*'NSW Oct 2021'!AR21))</f>
        <v>495.81818181818176</v>
      </c>
      <c r="N27" s="134">
        <f>IF(AND('NSW Oct 2021'!L21&gt;0,'NSW Oct 2021'!M21&gt;0),IF($C$5*F27/'NSW Oct 2021'!AR21&lt;'NSW Oct 2021'!L21,0,IF(($C$5*F27/'NSW Oct 2021'!AR21-'NSW Oct 2021'!L21)&lt;=('NSW Oct 2021'!M21+'NSW Oct 2021'!L21),((($C$5*F27/'NSW Oct 2021'!AR21-'NSW Oct 2021'!L21)*'NSW Oct 2021'!AD21/100))*'NSW Oct 2021'!AR21,((('NSW Oct 2021'!M21)*'NSW Oct 2021'!AD21/100)*'NSW Oct 2021'!AR21))),0)</f>
        <v>852.36363636363649</v>
      </c>
      <c r="O27" s="134">
        <f>IF(AND('NSW Oct 2021'!M21&gt;0,'NSW Oct 2021'!N21&gt;0),IF($C$5*F27/'NSW Oct 2021'!AR21&lt;('NSW Oct 2021'!L21+'NSW Oct 2021'!M21),0,IF(($C$5*F27/'NSW Oct 2021'!AR21-'NSW Oct 2021'!L21+'NSW Oct 2021'!M21)&lt;=('NSW Oct 2021'!L21+'NSW Oct 2021'!M21+'NSW Oct 2021'!N21),((($C$5*F27/'NSW Oct 2021'!AR21-('NSW Oct 2021'!L21+'NSW Oct 2021'!M21))*'NSW Oct 2021'!AE21/100))*'NSW Oct 2021'!AR21,('NSW Oct 2021'!N21*'NSW Oct 2021'!AE21/100)*'NSW Oct 2021'!AR21)),0)</f>
        <v>337.27272727272731</v>
      </c>
      <c r="P27" s="134">
        <f>IF(AND('NSW Oct 2021'!N21&gt;0,'NSW Oct 2021'!O21&gt;0),IF($C$5*F27/'NSW Oct 2021'!AR21&lt;('NSW Oct 2021'!L21+'NSW Oct 2021'!M21+'NSW Oct 2021'!N21),0,IF(($C$5*F27/'NSW Oct 2021'!AR21-'NSW Oct 2021'!L21+'NSW Oct 2021'!M21+'NSW Oct 2021'!N21)&lt;=('NSW Oct 2021'!L21+'NSW Oct 2021'!M21+'NSW Oct 2021'!N21+'NSW Oct 2021'!O21),(($C$5*F27/'NSW Oct 2021'!AR21-('NSW Oct 2021'!L21+'NSW Oct 2021'!M21+'NSW Oct 2021'!N21))*'NSW Oct 2021'!AF21/100)*'NSW Oct 2021'!AR21,('NSW Oct 2021'!O21*'NSW Oct 2021'!AF21/100)*'NSW Oct 2021'!AR21)),0)</f>
        <v>0</v>
      </c>
      <c r="Q27" s="134">
        <f>IF(AND('NSW Oct 2021'!P21&gt;0,'NSW Oct 2021'!P21&gt;0),IF($C$5*F27/'NSW Oct 2021'!AR21&lt;('NSW Oct 2021'!L21+'NSW Oct 2021'!M21+'NSW Oct 2021'!N21+'NSW Oct 2021'!O21),0,IF(($C$5*F27/'NSW Oct 2021'!AR21-'NSW Oct 2021'!L21+'NSW Oct 2021'!M21+'NSW Oct 2021'!N21+'NSW Oct 2021'!O21)&lt;=('NSW Oct 2021'!L21+'NSW Oct 2021'!M21+'NSW Oct 2021'!N21+'NSW Oct 2021'!O21+'NSW Oct 2021'!P21),(($C$5*F27/'NSW Oct 2021'!AR21-('NSW Oct 2021'!L21+'NSW Oct 2021'!M21+'NSW Oct 2021'!N21+'NSW Oct 2021'!O21))*'NSW Oct 2021'!AG21/100)*'NSW Oct 2021'!AR21,('NSW Oct 2021'!P21*'NSW Oct 2021'!AG21/100)*'NSW Oct 2021'!AR21)),0)</f>
        <v>0</v>
      </c>
      <c r="R27" s="134">
        <f>IF(AND('NSW Oct 2021'!P21&gt;0,'NSW Oct 2021'!O21&gt;0),IF(($C$5*F27/'NSW Oct 2021'!AR21&lt;SUM('NSW Oct 2021'!L21:P21)),(0),($C$5*F27/'NSW Oct 2021'!AR21-SUM('NSW Oct 2021'!L21:P21))*'NSW Oct 2021'!AB21/100)* 'NSW Oct 2021'!AR21,IF(AND('NSW Oct 2021'!O21&gt;0,'NSW Oct 2021'!P21=""),IF(($C$5*F27/'NSW Oct 2021'!AR21&lt; SUM('NSW Oct 2021'!L21:O21)),(0),($C$5*F27/'NSW Oct 2021'!AR21-SUM('NSW Oct 2021'!L21:O21))*'NSW Oct 2021'!AG21/100)* 'NSW Oct 2021'!AR21,IF(AND('NSW Oct 2021'!N21&gt;0,'NSW Oct 2021'!O21=""),IF(($C$5*F27/'NSW Oct 2021'!AR21&lt; SUM('NSW Oct 2021'!L21:N21)),(0),($C$5*F27/'NSW Oct 2021'!AR21-SUM('NSW Oct 2021'!L21:N21))*'NSW Oct 2021'!AF21/100)* 'NSW Oct 2021'!AR21,IF(AND('NSW Oct 2021'!M21&gt;0,'NSW Oct 2021'!N21=""),IF(($C$5*F27/'NSW Oct 2021'!AR21&lt;'NSW Oct 2021'!M21+'NSW Oct 2021'!L21),(0),(($C$5*F27/'NSW Oct 2021'!AR21-('NSW Oct 2021'!M21+'NSW Oct 2021'!L21))*'NSW Oct 2021'!AE21/100))*'NSW Oct 2021'!AR21,IF(AND('NSW Oct 2021'!L21&gt;0,'NSW Oct 2021'!M21=""&gt;0),IF(($C$5*F27/'NSW Oct 2021'!AR21&lt;'NSW Oct 2021'!L21),(0),($C$5*F27/'NSW Oct 2021'!AR21-'NSW Oct 2021'!L21)*'NSW Oct 2021'!AD21/100)*'NSW Oct 2021'!AR21,0)))))</f>
        <v>0</v>
      </c>
      <c r="S27" s="234">
        <f>SUM(G27:R27)</f>
        <v>3370.909090909091</v>
      </c>
      <c r="T27" s="269">
        <f t="shared" si="5"/>
        <v>3717.0286363636365</v>
      </c>
      <c r="U27" s="140">
        <f t="shared" si="6"/>
        <v>4088.7315000000003</v>
      </c>
      <c r="V27" s="139">
        <f>'NSW Oct 2021'!AT21</f>
        <v>24</v>
      </c>
      <c r="W27" s="139">
        <f>'NSW Oct 2021'!AU21</f>
        <v>0</v>
      </c>
      <c r="X27" s="139">
        <f>'NSW Oct 2021'!AV21</f>
        <v>0</v>
      </c>
      <c r="Y27" s="139">
        <f>'NSW Oct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2824.9417636363637</v>
      </c>
      <c r="AC27" s="243">
        <f t="shared" si="1"/>
        <v>2824.9417636363637</v>
      </c>
      <c r="AD27" s="122">
        <f t="shared" si="11"/>
        <v>3107.4359400000003</v>
      </c>
      <c r="AE27" s="122">
        <f t="shared" si="11"/>
        <v>3107.4359400000003</v>
      </c>
      <c r="AF27" s="133">
        <f>'NSW Oct 2021'!BJ21</f>
        <v>0</v>
      </c>
      <c r="AG27" s="125">
        <f>'NSW Oct 2021'!BH21</f>
        <v>12</v>
      </c>
      <c r="AH27" s="339"/>
      <c r="AI27" s="339"/>
      <c r="AJ27" s="339"/>
      <c r="AK27" s="339"/>
      <c r="AL27" s="339"/>
      <c r="AM27" s="339"/>
      <c r="AN27" s="339"/>
      <c r="AO27" s="339"/>
      <c r="AP27" s="339"/>
      <c r="AQ27" s="339"/>
      <c r="AR27" s="339"/>
      <c r="AS27" s="339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17"/>
      <c r="B28" s="83" t="str">
        <f>'NSW Oct 2021'!F22</f>
        <v>Origin Energy</v>
      </c>
      <c r="C28" s="83" t="str">
        <f>'NSW Oct 2021'!G22</f>
        <v>Business Go</v>
      </c>
      <c r="D28" s="136">
        <f>365*'NSW Oct 2021'!H22/100</f>
        <v>240.07045454545451</v>
      </c>
      <c r="E28" s="264">
        <f>IF('NSW Oct 2021'!AQ22=3,0.5,IF('NSW Oct 2021'!AQ22=2,0.33,0))</f>
        <v>0.5</v>
      </c>
      <c r="F28" s="264">
        <f t="shared" si="3"/>
        <v>0.5</v>
      </c>
      <c r="G28" s="136">
        <f>IF('NSW Oct 2021'!K22="",($C$5*E28/'NSW Oct 2021'!AQ22*'NSW Oct 2021'!W22/100)*'NSW Oct 2021'!AQ22,IF($C$5*E28/'NSW Oct 2021'!AQ22&gt;='NSW Oct 2021'!L22,('NSW Oct 2021'!L22*'NSW Oct 2021'!W22/100)*'NSW Oct 2021'!AQ22,($C$5*E28/'NSW Oct 2021'!AQ22*'NSW Oct 2021'!W22/100)*'NSW Oct 2021'!AQ22))</f>
        <v>1104.5454545454545</v>
      </c>
      <c r="H28" s="136">
        <f>IF(AND('NSW Oct 2021'!L22&gt;0,'NSW Oct 2021'!M22&gt;0),IF($C$5*E28/'NSW Oct 2021'!AQ22&lt;'NSW Oct 2021'!L22,0,IF(($C$5*E28/'NSW Oct 2021'!AQ22-'NSW Oct 2021'!L22)&lt;=('NSW Oct 2021'!M22+'NSW Oct 2021'!L22),((($C$5*E28/'NSW Oct 2021'!AQ22-'NSW Oct 2021'!L22)*'NSW Oct 2021'!X22/100))*'NSW Oct 2021'!AQ22,((('NSW Oct 2021'!M22)*'NSW Oct 2021'!X22/100)*'NSW Oct 2021'!AQ22))),0)</f>
        <v>0</v>
      </c>
      <c r="I28" s="136">
        <f>IF(AND('NSW Oct 2021'!M22&gt;0,'NSW Oct 2021'!N22&gt;0),IF($C$5*E28/'NSW Oct 2021'!AQ22&lt;('NSW Oct 2021'!L22+'NSW Oct 2021'!M22),0,IF(($C$5*E28/'NSW Oct 2021'!AQ22-'NSW Oct 2021'!L22+'NSW Oct 2021'!M22)&lt;=('NSW Oct 2021'!L22+'NSW Oct 2021'!M22+'NSW Oct 2021'!N22),((($C$5*E28/'NSW Oct 2021'!AQ22-('NSW Oct 2021'!L22+'NSW Oct 2021'!M22))*'NSW Oct 2021'!Y22/100))*'NSW Oct 2021'!AQ22,('NSW Oct 2021'!N22*'NSW Oct 2021'!Y22/100)* 'NSW Oct 2021'!AQ22)),0)</f>
        <v>0</v>
      </c>
      <c r="J28" s="136">
        <f>IF(AND('NSW Oct 2021'!N22&gt;0,'NSW Oct 2021'!O22&gt;0),IF($C$5*E28/'NSW Oct 2021'!AQ22&lt;('NSW Oct 2021'!L22+'NSW Oct 2021'!M22+'NSW Oct 2021'!N22),0,IF(($C$5*E28/'NSW Oct 2021'!AQ22-'NSW Oct 2021'!L22+'NSW Oct 2021'!M22+'NSW Oct 2021'!N22)&lt;=('NSW Oct 2021'!L22+'NSW Oct 2021'!M22+'NSW Oct 2021'!N22+'NSW Oct 2021'!O22),(($C$5*E28/'NSW Oct 2021'!AQ22-('NSW Oct 2021'!L22+'NSW Oct 2021'!M22+'NSW Oct 2021'!N22))*'NSW Oct 2021'!Z22/100)*'NSW Oct 2021'!AQ22,('NSW Oct 2021'!O22*'NSW Oct 2021'!Z22/100)*'NSW Oct 2021'!AQ22)),0)</f>
        <v>0</v>
      </c>
      <c r="K28" s="136">
        <f>IF(AND('NSW Oct 2021'!O22&gt;0,'NSW Oct 2021'!P22&gt;0),IF($C$5*E28/'NSW Oct 2021'!AQ22&lt;('NSW Oct 2021'!L22+'NSW Oct 2021'!M22+'NSW Oct 2021'!N22+'NSW Oct 2021'!O22),0,IF(($C$5*E28/'NSW Oct 2021'!AQ22-'NSW Oct 2021'!L22+'NSW Oct 2021'!M22+'NSW Oct 2021'!N22+'NSW Oct 2021'!O22)&lt;=('NSW Oct 2021'!L22+'NSW Oct 2021'!M22+'NSW Oct 2021'!N22+'NSW Oct 2021'!O22+'NSW Oct 2021'!P22),(($C$5*E28/'NSW Oct 2021'!AQ22-('NSW Oct 2021'!L22+'NSW Oct 2021'!M22+'NSW Oct 2021'!N22+'NSW Oct 2021'!O22))*'NSW Oct 2021'!AA22/100)*'NSW Oct 2021'!AQ22,('NSW Oct 2021'!P22*'NSW Oct 2021'!AA22/100)*'NSW Oct 2021'!AQ22)),0)</f>
        <v>0</v>
      </c>
      <c r="L28" s="136">
        <f>IF(AND('NSW Oct 2021'!P22&gt;0,'NSW Oct 2021'!O22&gt;0),IF(($C$5*E28/'NSW Oct 2021'!AQ22&lt;SUM('NSW Oct 2021'!L22:P22)),(0),($C$5*E28/'NSW Oct 2021'!AQ22-SUM('NSW Oct 2021'!L22:P22))*'NSW Oct 2021'!AB22/100)* 'NSW Oct 2021'!AQ22,IF(AND('NSW Oct 2021'!O22&gt;0,'NSW Oct 2021'!P22=""),IF(($C$5*E28/'NSW Oct 2021'!AQ22&lt; SUM('NSW Oct 2021'!L22:O22)),(0),($C$5*E28/'NSW Oct 2021'!AQ22-SUM('NSW Oct 2021'!L22:O22))*'NSW Oct 2021'!AA22/100)* 'NSW Oct 2021'!AQ22,IF(AND('NSW Oct 2021'!N22&gt;0,'NSW Oct 2021'!O22=""),IF(($C$5*E28/'NSW Oct 2021'!AQ22&lt; SUM('NSW Oct 2021'!L22:N22)),(0),($C$5*E28/'NSW Oct 2021'!AQ22-SUM('NSW Oct 2021'!L22:N22))*'NSW Oct 2021'!Z22/100)* 'NSW Oct 2021'!AQ22,IF(AND('NSW Oct 2021'!M22&gt;0,'NSW Oct 2021'!N22=""),IF(($C$5*E28/'NSW Oct 2021'!AQ22&lt;'NSW Oct 2021'!M22+'NSW Oct 2021'!L22),(0),(($C$5*E28/'NSW Oct 2021'!AQ22-('NSW Oct 2021'!M22+'NSW Oct 2021'!L22))*'NSW Oct 2021'!Y22/100))*'NSW Oct 2021'!AQ22,IF(AND('NSW Oct 2021'!L22&gt;0,'NSW Oct 2021'!M22=""&gt;0),IF(($C$5*E28/'NSW Oct 2021'!AQ22&lt;'NSW Oct 2021'!L22),(0),($C$5*E28/'NSW Oct 2021'!AQ22-'NSW Oct 2021'!L22)*'NSW Oct 2021'!X22/100)*'NSW Oct 2021'!AQ22,0)))))</f>
        <v>0</v>
      </c>
      <c r="M28" s="136">
        <f>IF('NSW Oct 2021'!K22="",($C$5*F28/'NSW Oct 2021'!AR22*'NSW Oct 2021'!AC22/100)*'NSW Oct 2021'!AR22,IF($C$5*F28/'NSW Oct 2021'!AR22&gt;='NSW Oct 2021'!L22,('NSW Oct 2021'!L22*'NSW Oct 2021'!AC22/100)*'NSW Oct 2021'!AR22,($C$5*F28/'NSW Oct 2021'!AR22*'NSW Oct 2021'!AC22/100)*'NSW Oct 2021'!AR22))</f>
        <v>1104.5454545454545</v>
      </c>
      <c r="N28" s="136">
        <f>IF(AND('NSW Oct 2021'!L22&gt;0,'NSW Oct 2021'!M22&gt;0),IF($C$5*F28/'NSW Oct 2021'!AR22&lt;'NSW Oct 2021'!L22,0,IF(($C$5*F28/'NSW Oct 2021'!AR22-'NSW Oct 2021'!L22)&lt;=('NSW Oct 2021'!M22+'NSW Oct 2021'!L22),((($C$5*F28/'NSW Oct 2021'!AR22-'NSW Oct 2021'!L22)*'NSW Oct 2021'!AD22/100))*'NSW Oct 2021'!AR22,((('NSW Oct 2021'!M22)*'NSW Oct 2021'!AD22/100)*'NSW Oct 2021'!AR22))),0)</f>
        <v>0</v>
      </c>
      <c r="O28" s="136">
        <f>IF(AND('NSW Oct 2021'!M22&gt;0,'NSW Oct 2021'!N22&gt;0),IF($C$5*F28/'NSW Oct 2021'!AR22&lt;('NSW Oct 2021'!L22+'NSW Oct 2021'!M22),0,IF(($C$5*F28/'NSW Oct 2021'!AR22-'NSW Oct 2021'!L22+'NSW Oct 2021'!M22)&lt;=('NSW Oct 2021'!L22+'NSW Oct 2021'!M22+'NSW Oct 2021'!N22),((($C$5*F28/'NSW Oct 2021'!AR22-('NSW Oct 2021'!L22+'NSW Oct 2021'!M22))*'NSW Oct 2021'!AE22/100))*'NSW Oct 2021'!AR22,('NSW Oct 2021'!N22*'NSW Oct 2021'!AE22/100)*'NSW Oct 2021'!AR22)),0)</f>
        <v>0</v>
      </c>
      <c r="P28" s="136">
        <f>IF(AND('NSW Oct 2021'!N22&gt;0,'NSW Oct 2021'!O22&gt;0),IF($C$5*F28/'NSW Oct 2021'!AR22&lt;('NSW Oct 2021'!L22+'NSW Oct 2021'!M22+'NSW Oct 2021'!N22),0,IF(($C$5*F28/'NSW Oct 2021'!AR22-'NSW Oct 2021'!L22+'NSW Oct 2021'!M22+'NSW Oct 2021'!N22)&lt;=('NSW Oct 2021'!L22+'NSW Oct 2021'!M22+'NSW Oct 2021'!N22+'NSW Oct 2021'!O22),(($C$5*F28/'NSW Oct 2021'!AR22-('NSW Oct 2021'!L22+'NSW Oct 2021'!M22+'NSW Oct 2021'!N22))*'NSW Oct 2021'!AF22/100)*'NSW Oct 2021'!AR22,('NSW Oct 2021'!O22*'NSW Oct 2021'!AF22/100)*'NSW Oct 2021'!AR22)),0)</f>
        <v>0</v>
      </c>
      <c r="Q28" s="136">
        <f>IF(AND('NSW Oct 2021'!P22&gt;0,'NSW Oct 2021'!P22&gt;0),IF($C$5*F28/'NSW Oct 2021'!AR22&lt;('NSW Oct 2021'!L22+'NSW Oct 2021'!M22+'NSW Oct 2021'!N22+'NSW Oct 2021'!O22),0,IF(($C$5*F28/'NSW Oct 2021'!AR22-'NSW Oct 2021'!L22+'NSW Oct 2021'!M22+'NSW Oct 2021'!N22+'NSW Oct 2021'!O22)&lt;=('NSW Oct 2021'!L22+'NSW Oct 2021'!M22+'NSW Oct 2021'!N22+'NSW Oct 2021'!O22+'NSW Oct 2021'!P22),(($C$5*F28/'NSW Oct 2021'!AR22-('NSW Oct 2021'!L22+'NSW Oct 2021'!M22+'NSW Oct 2021'!N22+'NSW Oct 2021'!O22))*'NSW Oct 2021'!AG22/100)*'NSW Oct 2021'!AR22,('NSW Oct 2021'!P22*'NSW Oct 2021'!AG22/100)*'NSW Oct 2021'!AR22)),0)</f>
        <v>0</v>
      </c>
      <c r="R28" s="136">
        <f>IF(AND('NSW Oct 2021'!P22&gt;0,'NSW Oct 2021'!O22&gt;0),IF(($C$5*F28/'NSW Oct 2021'!AR22&lt;SUM('NSW Oct 2021'!L22:P22)),(0),($C$5*F28/'NSW Oct 2021'!AR22-SUM('NSW Oct 2021'!L22:P22))*'NSW Oct 2021'!AB22/100)* 'NSW Oct 2021'!AR22,IF(AND('NSW Oct 2021'!O22&gt;0,'NSW Oct 2021'!P22=""),IF(($C$5*F28/'NSW Oct 2021'!AR22&lt; SUM('NSW Oct 2021'!L22:O22)),(0),($C$5*F28/'NSW Oct 2021'!AR22-SUM('NSW Oct 2021'!L22:O22))*'NSW Oct 2021'!AG22/100)* 'NSW Oct 2021'!AR22,IF(AND('NSW Oct 2021'!N22&gt;0,'NSW Oct 2021'!O22=""),IF(($C$5*F28/'NSW Oct 2021'!AR22&lt; SUM('NSW Oct 2021'!L22:N22)),(0),($C$5*F28/'NSW Oct 2021'!AR22-SUM('NSW Oct 2021'!L22:N22))*'NSW Oct 2021'!AF22/100)* 'NSW Oct 2021'!AR22,IF(AND('NSW Oct 2021'!M22&gt;0,'NSW Oct 2021'!N22=""),IF(($C$5*F28/'NSW Oct 2021'!AR22&lt;'NSW Oct 2021'!M22+'NSW Oct 2021'!L22),(0),(($C$5*F28/'NSW Oct 2021'!AR22-('NSW Oct 2021'!M22+'NSW Oct 2021'!L22))*'NSW Oct 2021'!AE22/100))*'NSW Oct 2021'!AR22,IF(AND('NSW Oct 2021'!L22&gt;0,'NSW Oct 2021'!M22=""&gt;0),IF(($C$5*F28/'NSW Oct 2021'!AR22&lt;'NSW Oct 2021'!L22),(0),($C$5*F28/'NSW Oct 2021'!AR22-'NSW Oct 2021'!L22)*'NSW Oct 2021'!AD22/100)*'NSW Oct 2021'!AR22,0)))))</f>
        <v>0</v>
      </c>
      <c r="S28" s="234">
        <f t="shared" si="4"/>
        <v>2209.090909090909</v>
      </c>
      <c r="T28" s="243">
        <f t="shared" si="5"/>
        <v>2449.1613636363636</v>
      </c>
      <c r="U28" s="132">
        <f t="shared" si="6"/>
        <v>2694.0775000000003</v>
      </c>
      <c r="V28" s="83">
        <f>'NSW Oct 2021'!AT22</f>
        <v>0</v>
      </c>
      <c r="W28" s="83">
        <f>'NSW Oct 2021'!AU22</f>
        <v>0</v>
      </c>
      <c r="X28" s="83">
        <f>'NSW Oct 2021'!AV22</f>
        <v>0</v>
      </c>
      <c r="Y28" s="83">
        <f>'NSW Oct 2021'!AW22</f>
        <v>0</v>
      </c>
      <c r="Z28" s="243" t="str">
        <f t="shared" si="7"/>
        <v>No discount</v>
      </c>
      <c r="AA28" s="243" t="str">
        <f t="shared" si="8"/>
        <v>Inclusive</v>
      </c>
      <c r="AB28" s="243">
        <f t="shared" si="0"/>
        <v>2449.1613636363636</v>
      </c>
      <c r="AC28" s="243">
        <f t="shared" si="1"/>
        <v>2449.1613636363636</v>
      </c>
      <c r="AD28" s="122">
        <f t="shared" si="11"/>
        <v>2694.0775000000003</v>
      </c>
      <c r="AE28" s="122">
        <f t="shared" si="11"/>
        <v>2694.0775000000003</v>
      </c>
      <c r="AF28" s="133">
        <f>'NSW Oct 2021'!BJ22</f>
        <v>12</v>
      </c>
      <c r="AG28" s="125">
        <f>'NSW Oct 2021'!BH22</f>
        <v>12</v>
      </c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18"/>
      <c r="B29" s="154" t="str">
        <f>'NSW Oct 2021'!F23</f>
        <v>AGL</v>
      </c>
      <c r="C29" s="154" t="str">
        <f>'NSW Oct 2021'!G23</f>
        <v>Business Flexible Saver</v>
      </c>
      <c r="D29" s="155">
        <f>365*'NSW Oct 2021'!H23/100</f>
        <v>299.1340909090909</v>
      </c>
      <c r="E29" s="265">
        <f>IF('NSW Oct 2021'!AQ23=3,0.5,IF('NSW Oct 2021'!AQ23=2,0.33,0))</f>
        <v>0.5</v>
      </c>
      <c r="F29" s="265">
        <f t="shared" si="3"/>
        <v>0.5</v>
      </c>
      <c r="G29" s="155">
        <f>IF('NSW Oct 2021'!K23="",($C$5*E29/'NSW Oct 2021'!AQ23*'NSW Oct 2021'!W23/100)*'NSW Oct 2021'!AQ23,IF($C$5*E29/'NSW Oct 2021'!AQ23&gt;='NSW Oct 2021'!L23,('NSW Oct 2021'!L23*'NSW Oct 2021'!W23/100)*'NSW Oct 2021'!AQ23,($C$5*E29/'NSW Oct 2021'!AQ23*'NSW Oct 2021'!W23/100)*'NSW Oct 2021'!AQ23))</f>
        <v>206.99999999999994</v>
      </c>
      <c r="H29" s="155">
        <f>IF(AND('NSW Oct 2021'!L23&gt;0,'NSW Oct 2021'!M23&gt;0),IF($C$5*E29/'NSW Oct 2021'!AQ23&lt;'NSW Oct 2021'!L23,0,IF(($C$5*E29/'NSW Oct 2021'!AQ23-'NSW Oct 2021'!L23)&lt;=('NSW Oct 2021'!M23+'NSW Oct 2021'!L23),((($C$5*E29/'NSW Oct 2021'!AQ23-'NSW Oct 2021'!L23)*'NSW Oct 2021'!X23/100))*'NSW Oct 2021'!AQ23,((('NSW Oct 2021'!M23)*'NSW Oct 2021'!X23/100)*'NSW Oct 2021'!AQ23))),0)</f>
        <v>864.72727272727275</v>
      </c>
      <c r="I29" s="155">
        <f>IF(AND('NSW Oct 2021'!M23&gt;0,'NSW Oct 2021'!N23&gt;0),IF($C$5*E29/'NSW Oct 2021'!AQ23&lt;('NSW Oct 2021'!L23+'NSW Oct 2021'!M23),0,IF(($C$5*E29/'NSW Oct 2021'!AQ23-'NSW Oct 2021'!L23+'NSW Oct 2021'!M23)&lt;=('NSW Oct 2021'!L23+'NSW Oct 2021'!M23+'NSW Oct 2021'!N23),((($C$5*E29/'NSW Oct 2021'!AQ23-('NSW Oct 2021'!L23+'NSW Oct 2021'!M23))*'NSW Oct 2021'!Y23/100))*'NSW Oct 2021'!AQ23,('NSW Oct 2021'!N23*'NSW Oct 2021'!Y23/100)* 'NSW Oct 2021'!AQ23)),0)</f>
        <v>0</v>
      </c>
      <c r="J29" s="155">
        <f>IF(AND('NSW Oct 2021'!N23&gt;0,'NSW Oct 2021'!O23&gt;0),IF($C$5*E29/'NSW Oct 2021'!AQ23&lt;('NSW Oct 2021'!L23+'NSW Oct 2021'!M23+'NSW Oct 2021'!N23),0,IF(($C$5*E29/'NSW Oct 2021'!AQ23-'NSW Oct 2021'!L23+'NSW Oct 2021'!M23+'NSW Oct 2021'!N23)&lt;=('NSW Oct 2021'!L23+'NSW Oct 2021'!M23+'NSW Oct 2021'!N23+'NSW Oct 2021'!O23),(($C$5*E29/'NSW Oct 2021'!AQ23-('NSW Oct 2021'!L23+'NSW Oct 2021'!M23+'NSW Oct 2021'!N23))*'NSW Oct 2021'!Z23/100)*'NSW Oct 2021'!AQ23,('NSW Oct 2021'!O23*'NSW Oct 2021'!Z23/100)*'NSW Oct 2021'!AQ23)),0)</f>
        <v>0</v>
      </c>
      <c r="K29" s="155">
        <f>IF(AND('NSW Oct 2021'!O23&gt;0,'NSW Oct 2021'!P23&gt;0),IF($C$5*E29/'NSW Oct 2021'!AQ23&lt;('NSW Oct 2021'!L23+'NSW Oct 2021'!M23+'NSW Oct 2021'!N23+'NSW Oct 2021'!O23),0,IF(($C$5*E29/'NSW Oct 2021'!AQ23-'NSW Oct 2021'!L23+'NSW Oct 2021'!M23+'NSW Oct 2021'!N23+'NSW Oct 2021'!O23)&lt;=('NSW Oct 2021'!L23+'NSW Oct 2021'!M23+'NSW Oct 2021'!N23+'NSW Oct 2021'!O23+'NSW Oct 2021'!P23),(($C$5*E29/'NSW Oct 2021'!AQ23-('NSW Oct 2021'!L23+'NSW Oct 2021'!M23+'NSW Oct 2021'!N23+'NSW Oct 2021'!O23))*'NSW Oct 2021'!AA23/100)*'NSW Oct 2021'!AQ23,('NSW Oct 2021'!P23*'NSW Oct 2021'!AA23/100)*'NSW Oct 2021'!AQ23)),0)</f>
        <v>0</v>
      </c>
      <c r="L29" s="155">
        <f>IF(AND('NSW Oct 2021'!P23&gt;0,'NSW Oct 2021'!O23&gt;0),IF(($C$5*E29/'NSW Oct 2021'!AQ23&lt;SUM('NSW Oct 2021'!L23:P23)),(0),($C$5*E29/'NSW Oct 2021'!AQ23-SUM('NSW Oct 2021'!L23:P23))*'NSW Oct 2021'!AB23/100)* 'NSW Oct 2021'!AQ23,IF(AND('NSW Oct 2021'!O23&gt;0,'NSW Oct 2021'!P23=""),IF(($C$5*E29/'NSW Oct 2021'!AQ23&lt; SUM('NSW Oct 2021'!L23:O23)),(0),($C$5*E29/'NSW Oct 2021'!AQ23-SUM('NSW Oct 2021'!L23:O23))*'NSW Oct 2021'!AA23/100)* 'NSW Oct 2021'!AQ23,IF(AND('NSW Oct 2021'!N23&gt;0,'NSW Oct 2021'!O23=""),IF(($C$5*E29/'NSW Oct 2021'!AQ23&lt; SUM('NSW Oct 2021'!L23:N23)),(0),($C$5*E29/'NSW Oct 2021'!AQ23-SUM('NSW Oct 2021'!L23:N23))*'NSW Oct 2021'!Z23/100)* 'NSW Oct 2021'!AQ23,IF(AND('NSW Oct 2021'!M23&gt;0,'NSW Oct 2021'!N23=""),IF(($C$5*E29/'NSW Oct 2021'!AQ23&lt;'NSW Oct 2021'!M23+'NSW Oct 2021'!L23),(0),(($C$5*E29/'NSW Oct 2021'!AQ23-('NSW Oct 2021'!M23+'NSW Oct 2021'!L23))*'NSW Oct 2021'!Y23/100))*'NSW Oct 2021'!AQ23,IF(AND('NSW Oct 2021'!L23&gt;0,'NSW Oct 2021'!M23=""&gt;0),IF(($C$5*E29/'NSW Oct 2021'!AQ23&lt;'NSW Oct 2021'!L23),(0),($C$5*E29/'NSW Oct 2021'!AQ23-'NSW Oct 2021'!L23)*'NSW Oct 2021'!X23/100)*'NSW Oct 2021'!AQ23,0)))))</f>
        <v>0</v>
      </c>
      <c r="M29" s="155">
        <f>IF('NSW Oct 2021'!K23="",($C$5*F29/'NSW Oct 2021'!AR23*'NSW Oct 2021'!AC23/100)*'NSW Oct 2021'!AR23,IF($C$5*F29/'NSW Oct 2021'!AR23&gt;='NSW Oct 2021'!L23,('NSW Oct 2021'!L23*'NSW Oct 2021'!AC23/100)*'NSW Oct 2021'!AR23,($C$5*F29/'NSW Oct 2021'!AR23*'NSW Oct 2021'!AC23/100)*'NSW Oct 2021'!AR23))</f>
        <v>206.99999999999994</v>
      </c>
      <c r="N29" s="155">
        <f>IF(AND('NSW Oct 2021'!L23&gt;0,'NSW Oct 2021'!M23&gt;0),IF($C$5*F29/'NSW Oct 2021'!AR23&lt;'NSW Oct 2021'!L23,0,IF(($C$5*F29/'NSW Oct 2021'!AR23-'NSW Oct 2021'!L23)&lt;=('NSW Oct 2021'!M23+'NSW Oct 2021'!L23),((($C$5*F29/'NSW Oct 2021'!AR23-'NSW Oct 2021'!L23)*'NSW Oct 2021'!AD23/100))*'NSW Oct 2021'!AR23,((('NSW Oct 2021'!M23)*'NSW Oct 2021'!AD23/100)*'NSW Oct 2021'!AR23))),0)</f>
        <v>864.72727272727275</v>
      </c>
      <c r="O29" s="155">
        <f>IF(AND('NSW Oct 2021'!M23&gt;0,'NSW Oct 2021'!N23&gt;0),IF($C$5*F29/'NSW Oct 2021'!AR23&lt;('NSW Oct 2021'!L23+'NSW Oct 2021'!M23),0,IF(($C$5*F29/'NSW Oct 2021'!AR23-'NSW Oct 2021'!L23+'NSW Oct 2021'!M23)&lt;=('NSW Oct 2021'!L23+'NSW Oct 2021'!M23+'NSW Oct 2021'!N23),((($C$5*F29/'NSW Oct 2021'!AR23-('NSW Oct 2021'!L23+'NSW Oct 2021'!M23))*'NSW Oct 2021'!AE23/100))*'NSW Oct 2021'!AR23,('NSW Oct 2021'!N23*'NSW Oct 2021'!AE23/100)*'NSW Oct 2021'!AR23)),0)</f>
        <v>0</v>
      </c>
      <c r="P29" s="155">
        <f>IF(AND('NSW Oct 2021'!N23&gt;0,'NSW Oct 2021'!O23&gt;0),IF($C$5*F29/'NSW Oct 2021'!AR23&lt;('NSW Oct 2021'!L23+'NSW Oct 2021'!M23+'NSW Oct 2021'!N23),0,IF(($C$5*F29/'NSW Oct 2021'!AR23-'NSW Oct 2021'!L23+'NSW Oct 2021'!M23+'NSW Oct 2021'!N23)&lt;=('NSW Oct 2021'!L23+'NSW Oct 2021'!M23+'NSW Oct 2021'!N23+'NSW Oct 2021'!O23),(($C$5*F29/'NSW Oct 2021'!AR23-('NSW Oct 2021'!L23+'NSW Oct 2021'!M23+'NSW Oct 2021'!N23))*'NSW Oct 2021'!AF23/100)*'NSW Oct 2021'!AR23,('NSW Oct 2021'!O23*'NSW Oct 2021'!AF23/100)*'NSW Oct 2021'!AR23)),0)</f>
        <v>0</v>
      </c>
      <c r="Q29" s="155">
        <f>IF(AND('NSW Oct 2021'!P23&gt;0,'NSW Oct 2021'!P23&gt;0),IF($C$5*F29/'NSW Oct 2021'!AR23&lt;('NSW Oct 2021'!L23+'NSW Oct 2021'!M23+'NSW Oct 2021'!N23+'NSW Oct 2021'!O23),0,IF(($C$5*F29/'NSW Oct 2021'!AR23-'NSW Oct 2021'!L23+'NSW Oct 2021'!M23+'NSW Oct 2021'!N23+'NSW Oct 2021'!O23)&lt;=('NSW Oct 2021'!L23+'NSW Oct 2021'!M23+'NSW Oct 2021'!N23+'NSW Oct 2021'!O23+'NSW Oct 2021'!P23),(($C$5*F29/'NSW Oct 2021'!AR23-('NSW Oct 2021'!L23+'NSW Oct 2021'!M23+'NSW Oct 2021'!N23+'NSW Oct 2021'!O23))*'NSW Oct 2021'!AG23/100)*'NSW Oct 2021'!AR23,('NSW Oct 2021'!P23*'NSW Oct 2021'!AG23/100)*'NSW Oct 2021'!AR23)),0)</f>
        <v>0</v>
      </c>
      <c r="R29" s="155">
        <f>IF(AND('NSW Oct 2021'!P23&gt;0,'NSW Oct 2021'!O23&gt;0),IF(($C$5*F29/'NSW Oct 2021'!AR23&lt;SUM('NSW Oct 2021'!L23:P23)),(0),($C$5*F29/'NSW Oct 2021'!AR23-SUM('NSW Oct 2021'!L23:P23))*'NSW Oct 2021'!AB23/100)* 'NSW Oct 2021'!AR23,IF(AND('NSW Oct 2021'!O23&gt;0,'NSW Oct 2021'!P23=""),IF(($C$5*F29/'NSW Oct 2021'!AR23&lt; SUM('NSW Oct 2021'!L23:O23)),(0),($C$5*F29/'NSW Oct 2021'!AR23-SUM('NSW Oct 2021'!L23:O23))*'NSW Oct 2021'!AG23/100)* 'NSW Oct 2021'!AR23,IF(AND('NSW Oct 2021'!N23&gt;0,'NSW Oct 2021'!O23=""),IF(($C$5*F29/'NSW Oct 2021'!AR23&lt; SUM('NSW Oct 2021'!L23:N23)),(0),($C$5*F29/'NSW Oct 2021'!AR23-SUM('NSW Oct 2021'!L23:N23))*'NSW Oct 2021'!AF23/100)* 'NSW Oct 2021'!AR23,IF(AND('NSW Oct 2021'!M23&gt;0,'NSW Oct 2021'!N23=""),IF(($C$5*F29/'NSW Oct 2021'!AR23&lt;'NSW Oct 2021'!M23+'NSW Oct 2021'!L23),(0),(($C$5*F29/'NSW Oct 2021'!AR23-('NSW Oct 2021'!M23+'NSW Oct 2021'!L23))*'NSW Oct 2021'!AE23/100))*'NSW Oct 2021'!AR23,IF(AND('NSW Oct 2021'!L23&gt;0,'NSW Oct 2021'!M23=""&gt;0),IF(($C$5*F29/'NSW Oct 2021'!AR23&lt;'NSW Oct 2021'!L23),(0),($C$5*F29/'NSW Oct 2021'!AR23-'NSW Oct 2021'!L23)*'NSW Oct 2021'!AD23/100)*'NSW Oct 2021'!AR23,0)))))</f>
        <v>0</v>
      </c>
      <c r="S29" s="273">
        <f t="shared" si="4"/>
        <v>2143.4545454545455</v>
      </c>
      <c r="T29" s="268">
        <f t="shared" si="5"/>
        <v>2442.5886363636364</v>
      </c>
      <c r="U29" s="151">
        <f t="shared" si="6"/>
        <v>2686.8475000000003</v>
      </c>
      <c r="V29" s="154">
        <f>'NSW Oct 2021'!AT23</f>
        <v>0</v>
      </c>
      <c r="W29" s="154">
        <f>'NSW Oct 2021'!AU23</f>
        <v>0</v>
      </c>
      <c r="X29" s="154">
        <f>'NSW Oct 2021'!AV23</f>
        <v>0</v>
      </c>
      <c r="Y29" s="154">
        <f>'NSW Oct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2442.5886363636364</v>
      </c>
      <c r="AC29" s="268">
        <f t="shared" si="1"/>
        <v>2442.5886363636364</v>
      </c>
      <c r="AD29" s="149">
        <f t="shared" si="11"/>
        <v>2686.8475000000003</v>
      </c>
      <c r="AE29" s="149">
        <f t="shared" si="11"/>
        <v>2686.8475000000003</v>
      </c>
      <c r="AF29" s="152">
        <f>'NSW Oct 2021'!BJ23</f>
        <v>0</v>
      </c>
      <c r="AG29" s="153">
        <f>'NSW Oct 2021'!BH23</f>
        <v>0</v>
      </c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16" t="str">
        <f>'NSW Oct 2021'!D24</f>
        <v>AGN Tumut</v>
      </c>
      <c r="B30" s="139" t="str">
        <f>'NSW Oct 2021'!F24</f>
        <v>Origin Energy</v>
      </c>
      <c r="C30" s="139" t="str">
        <f>'NSW Oct 2021'!G24</f>
        <v>Business Go</v>
      </c>
      <c r="D30" s="134">
        <f>365*'NSW Oct 2021'!H24/100</f>
        <v>294.45545454545447</v>
      </c>
      <c r="E30" s="264">
        <f>IF('NSW Oct 2021'!AQ24=3,0.5,IF('NSW Oct 2021'!AQ24=2,0.33,0))</f>
        <v>0.5</v>
      </c>
      <c r="F30" s="264">
        <f t="shared" si="3"/>
        <v>0.5</v>
      </c>
      <c r="G30" s="134">
        <f>IF('NSW Oct 2021'!K24="",($C$5*E30/'NSW Oct 2021'!AQ24*'NSW Oct 2021'!W24/100)*'NSW Oct 2021'!AQ24,IF($C$5*E30/'NSW Oct 2021'!AQ24&gt;='NSW Oct 2021'!L24,('NSW Oct 2021'!L24*'NSW Oct 2021'!W24/100)*'NSW Oct 2021'!AQ24,($C$5*E30/'NSW Oct 2021'!AQ24*'NSW Oct 2021'!W24/100)*'NSW Oct 2021'!AQ24))</f>
        <v>1190.9090909090912</v>
      </c>
      <c r="H30" s="134">
        <f>IF(AND('NSW Oct 2021'!L24&gt;0,'NSW Oct 2021'!M24&gt;0),IF($C$5*E30/'NSW Oct 2021'!AQ24&lt;'NSW Oct 2021'!L24,0,IF(($C$5*E30/'NSW Oct 2021'!AQ24-'NSW Oct 2021'!L24)&lt;=('NSW Oct 2021'!M24+'NSW Oct 2021'!L24),((($C$5*E30/'NSW Oct 2021'!AQ24-'NSW Oct 2021'!L24)*'NSW Oct 2021'!X24/100))*'NSW Oct 2021'!AQ24,((('NSW Oct 2021'!M24)*'NSW Oct 2021'!X24/100)*'NSW Oct 2021'!AQ24))),0)</f>
        <v>0</v>
      </c>
      <c r="I30" s="134">
        <f>IF(AND('NSW Oct 2021'!M24&gt;0,'NSW Oct 2021'!N24&gt;0),IF($C$5*E30/'NSW Oct 2021'!AQ24&lt;('NSW Oct 2021'!L24+'NSW Oct 2021'!M24),0,IF(($C$5*E30/'NSW Oct 2021'!AQ24-'NSW Oct 2021'!L24+'NSW Oct 2021'!M24)&lt;=('NSW Oct 2021'!L24+'NSW Oct 2021'!M24+'NSW Oct 2021'!N24),((($C$5*E30/'NSW Oct 2021'!AQ24-('NSW Oct 2021'!L24+'NSW Oct 2021'!M24))*'NSW Oct 2021'!Y24/100))*'NSW Oct 2021'!AQ24,('NSW Oct 2021'!N24*'NSW Oct 2021'!Y24/100)* 'NSW Oct 2021'!AQ24)),0)</f>
        <v>0</v>
      </c>
      <c r="J30" s="134">
        <f>IF(AND('NSW Oct 2021'!N24&gt;0,'NSW Oct 2021'!O24&gt;0),IF($C$5*E30/'NSW Oct 2021'!AQ24&lt;('NSW Oct 2021'!L24+'NSW Oct 2021'!M24+'NSW Oct 2021'!N24),0,IF(($C$5*E30/'NSW Oct 2021'!AQ24-'NSW Oct 2021'!L24+'NSW Oct 2021'!M24+'NSW Oct 2021'!N24)&lt;=('NSW Oct 2021'!L24+'NSW Oct 2021'!M24+'NSW Oct 2021'!N24+'NSW Oct 2021'!O24),(($C$5*E30/'NSW Oct 2021'!AQ24-('NSW Oct 2021'!L24+'NSW Oct 2021'!M24+'NSW Oct 2021'!N24))*'NSW Oct 2021'!Z24/100)*'NSW Oct 2021'!AQ24,('NSW Oct 2021'!O24*'NSW Oct 2021'!Z24/100)*'NSW Oct 2021'!AQ24)),0)</f>
        <v>0</v>
      </c>
      <c r="K30" s="134">
        <f>IF(AND('NSW Oct 2021'!O24&gt;0,'NSW Oct 2021'!P24&gt;0),IF($C$5*E30/'NSW Oct 2021'!AQ24&lt;('NSW Oct 2021'!L24+'NSW Oct 2021'!M24+'NSW Oct 2021'!N24+'NSW Oct 2021'!O24),0,IF(($C$5*E30/'NSW Oct 2021'!AQ24-'NSW Oct 2021'!L24+'NSW Oct 2021'!M24+'NSW Oct 2021'!N24+'NSW Oct 2021'!O24)&lt;=('NSW Oct 2021'!L24+'NSW Oct 2021'!M24+'NSW Oct 2021'!N24+'NSW Oct 2021'!O24+'NSW Oct 2021'!P24),(($C$5*E30/'NSW Oct 2021'!AQ24-('NSW Oct 2021'!L24+'NSW Oct 2021'!M24+'NSW Oct 2021'!N24+'NSW Oct 2021'!O24))*'NSW Oct 2021'!AA24/100)*'NSW Oct 2021'!AQ24,('NSW Oct 2021'!P24*'NSW Oct 2021'!AA24/100)*'NSW Oct 2021'!AQ24)),0)</f>
        <v>0</v>
      </c>
      <c r="L30" s="134">
        <f>IF(AND('NSW Oct 2021'!P24&gt;0,'NSW Oct 2021'!O24&gt;0),IF(($C$5*E30/'NSW Oct 2021'!AQ24&lt;SUM('NSW Oct 2021'!L24:P24)),(0),($C$5*E30/'NSW Oct 2021'!AQ24-SUM('NSW Oct 2021'!L24:P24))*'NSW Oct 2021'!AB24/100)* 'NSW Oct 2021'!AQ24,IF(AND('NSW Oct 2021'!O24&gt;0,'NSW Oct 2021'!P24=""),IF(($C$5*E30/'NSW Oct 2021'!AQ24&lt; SUM('NSW Oct 2021'!L24:O24)),(0),($C$5*E30/'NSW Oct 2021'!AQ24-SUM('NSW Oct 2021'!L24:O24))*'NSW Oct 2021'!AA24/100)* 'NSW Oct 2021'!AQ24,IF(AND('NSW Oct 2021'!N24&gt;0,'NSW Oct 2021'!O24=""),IF(($C$5*E30/'NSW Oct 2021'!AQ24&lt; SUM('NSW Oct 2021'!L24:N24)),(0),($C$5*E30/'NSW Oct 2021'!AQ24-SUM('NSW Oct 2021'!L24:N24))*'NSW Oct 2021'!Z24/100)* 'NSW Oct 2021'!AQ24,IF(AND('NSW Oct 2021'!M24&gt;0,'NSW Oct 2021'!N24=""),IF(($C$5*E30/'NSW Oct 2021'!AQ24&lt;'NSW Oct 2021'!M24+'NSW Oct 2021'!L24),(0),(($C$5*E30/'NSW Oct 2021'!AQ24-('NSW Oct 2021'!M24+'NSW Oct 2021'!L24))*'NSW Oct 2021'!Y24/100))*'NSW Oct 2021'!AQ24,IF(AND('NSW Oct 2021'!L24&gt;0,'NSW Oct 2021'!M24=""&gt;0),IF(($C$5*E30/'NSW Oct 2021'!AQ24&lt;'NSW Oct 2021'!L24),(0),($C$5*E30/'NSW Oct 2021'!AQ24-'NSW Oct 2021'!L24)*'NSW Oct 2021'!X24/100)*'NSW Oct 2021'!AQ24,0)))))</f>
        <v>0</v>
      </c>
      <c r="M30" s="134">
        <f>IF('NSW Oct 2021'!K24="",($C$5*F30/'NSW Oct 2021'!AR24*'NSW Oct 2021'!AC24/100)*'NSW Oct 2021'!AR24,IF($C$5*F30/'NSW Oct 2021'!AR24&gt;='NSW Oct 2021'!L24,('NSW Oct 2021'!L24*'NSW Oct 2021'!AC24/100)*'NSW Oct 2021'!AR24,($C$5*F30/'NSW Oct 2021'!AR24*'NSW Oct 2021'!AC24/100)*'NSW Oct 2021'!AR24))</f>
        <v>1190.9090909090912</v>
      </c>
      <c r="N30" s="134">
        <f>IF(AND('NSW Oct 2021'!L24&gt;0,'NSW Oct 2021'!M24&gt;0),IF($C$5*F30/'NSW Oct 2021'!AR24&lt;'NSW Oct 2021'!L24,0,IF(($C$5*F30/'NSW Oct 2021'!AR24-'NSW Oct 2021'!L24)&lt;=('NSW Oct 2021'!M24+'NSW Oct 2021'!L24),((($C$5*F30/'NSW Oct 2021'!AR24-'NSW Oct 2021'!L24)*'NSW Oct 2021'!AD24/100))*'NSW Oct 2021'!AR24,((('NSW Oct 2021'!M24)*'NSW Oct 2021'!AD24/100)*'NSW Oct 2021'!AR24))),0)</f>
        <v>0</v>
      </c>
      <c r="O30" s="134">
        <f>IF(AND('NSW Oct 2021'!M24&gt;0,'NSW Oct 2021'!N24&gt;0),IF($C$5*F30/'NSW Oct 2021'!AR24&lt;('NSW Oct 2021'!L24+'NSW Oct 2021'!M24),0,IF(($C$5*F30/'NSW Oct 2021'!AR24-'NSW Oct 2021'!L24+'NSW Oct 2021'!M24)&lt;=('NSW Oct 2021'!L24+'NSW Oct 2021'!M24+'NSW Oct 2021'!N24),((($C$5*F30/'NSW Oct 2021'!AR24-('NSW Oct 2021'!L24+'NSW Oct 2021'!M24))*'NSW Oct 2021'!AE24/100))*'NSW Oct 2021'!AR24,('NSW Oct 2021'!N24*'NSW Oct 2021'!AE24/100)*'NSW Oct 2021'!AR24)),0)</f>
        <v>0</v>
      </c>
      <c r="P30" s="134">
        <f>IF(AND('NSW Oct 2021'!N24&gt;0,'NSW Oct 2021'!O24&gt;0),IF($C$5*F30/'NSW Oct 2021'!AR24&lt;('NSW Oct 2021'!L24+'NSW Oct 2021'!M24+'NSW Oct 2021'!N24),0,IF(($C$5*F30/'NSW Oct 2021'!AR24-'NSW Oct 2021'!L24+'NSW Oct 2021'!M24+'NSW Oct 2021'!N24)&lt;=('NSW Oct 2021'!L24+'NSW Oct 2021'!M24+'NSW Oct 2021'!N24+'NSW Oct 2021'!O24),(($C$5*F30/'NSW Oct 2021'!AR24-('NSW Oct 2021'!L24+'NSW Oct 2021'!M24+'NSW Oct 2021'!N24))*'NSW Oct 2021'!AF24/100)*'NSW Oct 2021'!AR24,('NSW Oct 2021'!O24*'NSW Oct 2021'!AF24/100)*'NSW Oct 2021'!AR24)),0)</f>
        <v>0</v>
      </c>
      <c r="Q30" s="134">
        <f>IF(AND('NSW Oct 2021'!P24&gt;0,'NSW Oct 2021'!P24&gt;0),IF($C$5*F30/'NSW Oct 2021'!AR24&lt;('NSW Oct 2021'!L24+'NSW Oct 2021'!M24+'NSW Oct 2021'!N24+'NSW Oct 2021'!O24),0,IF(($C$5*F30/'NSW Oct 2021'!AR24-'NSW Oct 2021'!L24+'NSW Oct 2021'!M24+'NSW Oct 2021'!N24+'NSW Oct 2021'!O24)&lt;=('NSW Oct 2021'!L24+'NSW Oct 2021'!M24+'NSW Oct 2021'!N24+'NSW Oct 2021'!O24+'NSW Oct 2021'!P24),(($C$5*F30/'NSW Oct 2021'!AR24-('NSW Oct 2021'!L24+'NSW Oct 2021'!M24+'NSW Oct 2021'!N24+'NSW Oct 2021'!O24))*'NSW Oct 2021'!AG24/100)*'NSW Oct 2021'!AR24,('NSW Oct 2021'!P24*'NSW Oct 2021'!AG24/100)*'NSW Oct 2021'!AR24)),0)</f>
        <v>0</v>
      </c>
      <c r="R30" s="134">
        <f>IF(AND('NSW Oct 2021'!P24&gt;0,'NSW Oct 2021'!O24&gt;0),IF(($C$5*F30/'NSW Oct 2021'!AR24&lt;SUM('NSW Oct 2021'!L24:P24)),(0),($C$5*F30/'NSW Oct 2021'!AR24-SUM('NSW Oct 2021'!L24:P24))*'NSW Oct 2021'!AB24/100)* 'NSW Oct 2021'!AR24,IF(AND('NSW Oct 2021'!O24&gt;0,'NSW Oct 2021'!P24=""),IF(($C$5*F30/'NSW Oct 2021'!AR24&lt; SUM('NSW Oct 2021'!L24:O24)),(0),($C$5*F30/'NSW Oct 2021'!AR24-SUM('NSW Oct 2021'!L24:O24))*'NSW Oct 2021'!AG24/100)* 'NSW Oct 2021'!AR24,IF(AND('NSW Oct 2021'!N24&gt;0,'NSW Oct 2021'!O24=""),IF(($C$5*F30/'NSW Oct 2021'!AR24&lt; SUM('NSW Oct 2021'!L24:N24)),(0),($C$5*F30/'NSW Oct 2021'!AR24-SUM('NSW Oct 2021'!L24:N24))*'NSW Oct 2021'!AF24/100)* 'NSW Oct 2021'!AR24,IF(AND('NSW Oct 2021'!M24&gt;0,'NSW Oct 2021'!N24=""),IF(($C$5*F30/'NSW Oct 2021'!AR24&lt;'NSW Oct 2021'!M24+'NSW Oct 2021'!L24),(0),(($C$5*F30/'NSW Oct 2021'!AR24-('NSW Oct 2021'!M24+'NSW Oct 2021'!L24))*'NSW Oct 2021'!AE24/100))*'NSW Oct 2021'!AR24,IF(AND('NSW Oct 2021'!L24&gt;0,'NSW Oct 2021'!M24=""&gt;0),IF(($C$5*F30/'NSW Oct 2021'!AR24&lt;'NSW Oct 2021'!L24),(0),($C$5*F30/'NSW Oct 2021'!AR24-'NSW Oct 2021'!L24)*'NSW Oct 2021'!AD24/100)*'NSW Oct 2021'!AR24,0)))))</f>
        <v>0</v>
      </c>
      <c r="S30" s="234">
        <f t="shared" si="4"/>
        <v>2381.8181818181824</v>
      </c>
      <c r="T30" s="269">
        <f t="shared" si="5"/>
        <v>2676.2736363636368</v>
      </c>
      <c r="U30" s="140">
        <f t="shared" si="6"/>
        <v>2943.9010000000007</v>
      </c>
      <c r="V30" s="139">
        <f>'NSW Oct 2021'!AT24</f>
        <v>0</v>
      </c>
      <c r="W30" s="139">
        <f>'NSW Oct 2021'!AU24</f>
        <v>0</v>
      </c>
      <c r="X30" s="139">
        <f>'NSW Oct 2021'!AV24</f>
        <v>0</v>
      </c>
      <c r="Y30" s="139">
        <f>'NSW Oct 2021'!AW24</f>
        <v>0</v>
      </c>
      <c r="Z30" s="269" t="str">
        <f t="shared" si="7"/>
        <v>No discount</v>
      </c>
      <c r="AA30" s="269" t="str">
        <f t="shared" si="8"/>
        <v>Inclusive</v>
      </c>
      <c r="AB30" s="243">
        <f t="shared" si="0"/>
        <v>2676.2736363636368</v>
      </c>
      <c r="AC30" s="243">
        <f t="shared" si="1"/>
        <v>2676.2736363636368</v>
      </c>
      <c r="AD30" s="122">
        <f t="shared" si="11"/>
        <v>2943.9010000000007</v>
      </c>
      <c r="AE30" s="122">
        <f t="shared" si="11"/>
        <v>2943.9010000000007</v>
      </c>
      <c r="AF30" s="133">
        <f>'NSW Oct 2021'!BJ24</f>
        <v>12</v>
      </c>
      <c r="AG30" s="125">
        <f>'NSW Oct 2021'!BH24</f>
        <v>12</v>
      </c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18"/>
      <c r="B31" s="154" t="str">
        <f>'NSW Oct 2021'!F25</f>
        <v>Red Energy</v>
      </c>
      <c r="C31" s="154" t="str">
        <f>'NSW Oct 2021'!G25</f>
        <v xml:space="preserve">Business Saver </v>
      </c>
      <c r="D31" s="155">
        <f>365*'NSW Oct 2021'!H25/100</f>
        <v>270.10000000000002</v>
      </c>
      <c r="E31" s="265">
        <f>IF('NSW Oct 2021'!AQ25=3,0.5,IF('NSW Oct 2021'!AQ25=2,0.33,0))</f>
        <v>0.5</v>
      </c>
      <c r="F31" s="265">
        <f t="shared" si="3"/>
        <v>0.5</v>
      </c>
      <c r="G31" s="155">
        <f>IF('NSW Oct 2021'!K25="",($C$5*E31/'NSW Oct 2021'!AQ25*'NSW Oct 2021'!W25/100)*'NSW Oct 2021'!AQ25,IF($C$5*E31/'NSW Oct 2021'!AQ25&gt;='NSW Oct 2021'!L25,('NSW Oct 2021'!L25*'NSW Oct 2021'!W25/100)*'NSW Oct 2021'!AQ25,($C$5*E31/'NSW Oct 2021'!AQ25*'NSW Oct 2021'!W25/100)*'NSW Oct 2021'!AQ25))</f>
        <v>1350.0000000000002</v>
      </c>
      <c r="H31" s="155">
        <f>IF(AND('NSW Oct 2021'!L25&gt;0,'NSW Oct 2021'!M25&gt;0),IF($C$5*E31/'NSW Oct 2021'!AQ25&lt;'NSW Oct 2021'!L25,0,IF(($C$5*E31/'NSW Oct 2021'!AQ25-'NSW Oct 2021'!L25)&lt;=('NSW Oct 2021'!M25+'NSW Oct 2021'!L25),((($C$5*E31/'NSW Oct 2021'!AQ25-'NSW Oct 2021'!L25)*'NSW Oct 2021'!X25/100))*'NSW Oct 2021'!AQ25,((('NSW Oct 2021'!M25)*'NSW Oct 2021'!X25/100)*'NSW Oct 2021'!AQ25))),0)</f>
        <v>0</v>
      </c>
      <c r="I31" s="155">
        <f>IF(AND('NSW Oct 2021'!M25&gt;0,'NSW Oct 2021'!N25&gt;0),IF($C$5*E31/'NSW Oct 2021'!AQ25&lt;('NSW Oct 2021'!L25+'NSW Oct 2021'!M25),0,IF(($C$5*E31/'NSW Oct 2021'!AQ25-'NSW Oct 2021'!L25+'NSW Oct 2021'!M25)&lt;=('NSW Oct 2021'!L25+'NSW Oct 2021'!M25+'NSW Oct 2021'!N25),((($C$5*E31/'NSW Oct 2021'!AQ25-('NSW Oct 2021'!L25+'NSW Oct 2021'!M25))*'NSW Oct 2021'!Y25/100))*'NSW Oct 2021'!AQ25,('NSW Oct 2021'!N25*'NSW Oct 2021'!Y25/100)* 'NSW Oct 2021'!AQ25)),0)</f>
        <v>0</v>
      </c>
      <c r="J31" s="155">
        <f>IF(AND('NSW Oct 2021'!N25&gt;0,'NSW Oct 2021'!O25&gt;0),IF($C$5*E31/'NSW Oct 2021'!AQ25&lt;('NSW Oct 2021'!L25+'NSW Oct 2021'!M25+'NSW Oct 2021'!N25),0,IF(($C$5*E31/'NSW Oct 2021'!AQ25-'NSW Oct 2021'!L25+'NSW Oct 2021'!M25+'NSW Oct 2021'!N25)&lt;=('NSW Oct 2021'!L25+'NSW Oct 2021'!M25+'NSW Oct 2021'!N25+'NSW Oct 2021'!O25),(($C$5*E31/'NSW Oct 2021'!AQ25-('NSW Oct 2021'!L25+'NSW Oct 2021'!M25+'NSW Oct 2021'!N25))*'NSW Oct 2021'!Z25/100)*'NSW Oct 2021'!AQ25,('NSW Oct 2021'!O25*'NSW Oct 2021'!Z25/100)*'NSW Oct 2021'!AQ25)),0)</f>
        <v>0</v>
      </c>
      <c r="K31" s="155">
        <f>IF(AND('NSW Oct 2021'!O25&gt;0,'NSW Oct 2021'!P25&gt;0),IF($C$5*E31/'NSW Oct 2021'!AQ25&lt;('NSW Oct 2021'!L25+'NSW Oct 2021'!M25+'NSW Oct 2021'!N25+'NSW Oct 2021'!O25),0,IF(($C$5*E31/'NSW Oct 2021'!AQ25-'NSW Oct 2021'!L25+'NSW Oct 2021'!M25+'NSW Oct 2021'!N25+'NSW Oct 2021'!O25)&lt;=('NSW Oct 2021'!L25+'NSW Oct 2021'!M25+'NSW Oct 2021'!N25+'NSW Oct 2021'!O25+'NSW Oct 2021'!P25),(($C$5*E31/'NSW Oct 2021'!AQ25-('NSW Oct 2021'!L25+'NSW Oct 2021'!M25+'NSW Oct 2021'!N25+'NSW Oct 2021'!O25))*'NSW Oct 2021'!AA25/100)*'NSW Oct 2021'!AQ25,('NSW Oct 2021'!P25*'NSW Oct 2021'!AA25/100)*'NSW Oct 2021'!AQ25)),0)</f>
        <v>0</v>
      </c>
      <c r="L31" s="155">
        <f>IF(AND('NSW Oct 2021'!P25&gt;0,'NSW Oct 2021'!O25&gt;0),IF(($C$5*E31/'NSW Oct 2021'!AQ25&lt;SUM('NSW Oct 2021'!L25:P25)),(0),($C$5*E31/'NSW Oct 2021'!AQ25-SUM('NSW Oct 2021'!L25:P25))*'NSW Oct 2021'!AB25/100)* 'NSW Oct 2021'!AQ25,IF(AND('NSW Oct 2021'!O25&gt;0,'NSW Oct 2021'!P25=""),IF(($C$5*E31/'NSW Oct 2021'!AQ25&lt; SUM('NSW Oct 2021'!L25:O25)),(0),($C$5*E31/'NSW Oct 2021'!AQ25-SUM('NSW Oct 2021'!L25:O25))*'NSW Oct 2021'!AA25/100)* 'NSW Oct 2021'!AQ25,IF(AND('NSW Oct 2021'!N25&gt;0,'NSW Oct 2021'!O25=""),IF(($C$5*E31/'NSW Oct 2021'!AQ25&lt; SUM('NSW Oct 2021'!L25:N25)),(0),($C$5*E31/'NSW Oct 2021'!AQ25-SUM('NSW Oct 2021'!L25:N25))*'NSW Oct 2021'!Z25/100)* 'NSW Oct 2021'!AQ25,IF(AND('NSW Oct 2021'!M25&gt;0,'NSW Oct 2021'!N25=""),IF(($C$5*E31/'NSW Oct 2021'!AQ25&lt;'NSW Oct 2021'!M25+'NSW Oct 2021'!L25),(0),(($C$5*E31/'NSW Oct 2021'!AQ25-('NSW Oct 2021'!M25+'NSW Oct 2021'!L25))*'NSW Oct 2021'!Y25/100))*'NSW Oct 2021'!AQ25,IF(AND('NSW Oct 2021'!L25&gt;0,'NSW Oct 2021'!M25=""&gt;0),IF(($C$5*E31/'NSW Oct 2021'!AQ25&lt;'NSW Oct 2021'!L25),(0),($C$5*E31/'NSW Oct 2021'!AQ25-'NSW Oct 2021'!L25)*'NSW Oct 2021'!X25/100)*'NSW Oct 2021'!AQ25,0)))))</f>
        <v>0</v>
      </c>
      <c r="M31" s="155">
        <f>IF('NSW Oct 2021'!K25="",($C$5*F31/'NSW Oct 2021'!AR25*'NSW Oct 2021'!AC25/100)*'NSW Oct 2021'!AR25,IF($C$5*F31/'NSW Oct 2021'!AR25&gt;='NSW Oct 2021'!L25,('NSW Oct 2021'!L25*'NSW Oct 2021'!AC25/100)*'NSW Oct 2021'!AR25,($C$5*F31/'NSW Oct 2021'!AR25*'NSW Oct 2021'!AC25/100)*'NSW Oct 2021'!AR25))</f>
        <v>1350.0000000000002</v>
      </c>
      <c r="N31" s="155">
        <f>IF(AND('NSW Oct 2021'!L25&gt;0,'NSW Oct 2021'!M25&gt;0),IF($C$5*F31/'NSW Oct 2021'!AR25&lt;'NSW Oct 2021'!L25,0,IF(($C$5*F31/'NSW Oct 2021'!AR25-'NSW Oct 2021'!L25)&lt;=('NSW Oct 2021'!M25+'NSW Oct 2021'!L25),((($C$5*F31/'NSW Oct 2021'!AR25-'NSW Oct 2021'!L25)*'NSW Oct 2021'!AD25/100))*'NSW Oct 2021'!AR25,((('NSW Oct 2021'!M25)*'NSW Oct 2021'!AD25/100)*'NSW Oct 2021'!AR25))),0)</f>
        <v>0</v>
      </c>
      <c r="O31" s="155">
        <f>IF(AND('NSW Oct 2021'!M25&gt;0,'NSW Oct 2021'!N25&gt;0),IF($C$5*F31/'NSW Oct 2021'!AR25&lt;('NSW Oct 2021'!L25+'NSW Oct 2021'!M25),0,IF(($C$5*F31/'NSW Oct 2021'!AR25-'NSW Oct 2021'!L25+'NSW Oct 2021'!M25)&lt;=('NSW Oct 2021'!L25+'NSW Oct 2021'!M25+'NSW Oct 2021'!N25),((($C$5*F31/'NSW Oct 2021'!AR25-('NSW Oct 2021'!L25+'NSW Oct 2021'!M25))*'NSW Oct 2021'!AE25/100))*'NSW Oct 2021'!AR25,('NSW Oct 2021'!N25*'NSW Oct 2021'!AE25/100)*'NSW Oct 2021'!AR25)),0)</f>
        <v>0</v>
      </c>
      <c r="P31" s="155">
        <f>IF(AND('NSW Oct 2021'!N25&gt;0,'NSW Oct 2021'!O25&gt;0),IF($C$5*F31/'NSW Oct 2021'!AR25&lt;('NSW Oct 2021'!L25+'NSW Oct 2021'!M25+'NSW Oct 2021'!N25),0,IF(($C$5*F31/'NSW Oct 2021'!AR25-'NSW Oct 2021'!L25+'NSW Oct 2021'!M25+'NSW Oct 2021'!N25)&lt;=('NSW Oct 2021'!L25+'NSW Oct 2021'!M25+'NSW Oct 2021'!N25+'NSW Oct 2021'!O25),(($C$5*F31/'NSW Oct 2021'!AR25-('NSW Oct 2021'!L25+'NSW Oct 2021'!M25+'NSW Oct 2021'!N25))*'NSW Oct 2021'!AF25/100)*'NSW Oct 2021'!AR25,('NSW Oct 2021'!O25*'NSW Oct 2021'!AF25/100)*'NSW Oct 2021'!AR25)),0)</f>
        <v>0</v>
      </c>
      <c r="Q31" s="155">
        <f>IF(AND('NSW Oct 2021'!P25&gt;0,'NSW Oct 2021'!P25&gt;0),IF($C$5*F31/'NSW Oct 2021'!AR25&lt;('NSW Oct 2021'!L25+'NSW Oct 2021'!M25+'NSW Oct 2021'!N25+'NSW Oct 2021'!O25),0,IF(($C$5*F31/'NSW Oct 2021'!AR25-'NSW Oct 2021'!L25+'NSW Oct 2021'!M25+'NSW Oct 2021'!N25+'NSW Oct 2021'!O25)&lt;=('NSW Oct 2021'!L25+'NSW Oct 2021'!M25+'NSW Oct 2021'!N25+'NSW Oct 2021'!O25+'NSW Oct 2021'!P25),(($C$5*F31/'NSW Oct 2021'!AR25-('NSW Oct 2021'!L25+'NSW Oct 2021'!M25+'NSW Oct 2021'!N25+'NSW Oct 2021'!O25))*'NSW Oct 2021'!AG25/100)*'NSW Oct 2021'!AR25,('NSW Oct 2021'!P25*'NSW Oct 2021'!AG25/100)*'NSW Oct 2021'!AR25)),0)</f>
        <v>0</v>
      </c>
      <c r="R31" s="155">
        <f>IF(AND('NSW Oct 2021'!P25&gt;0,'NSW Oct 2021'!O25&gt;0),IF(($C$5*F31/'NSW Oct 2021'!AR25&lt;SUM('NSW Oct 2021'!L25:P25)),(0),($C$5*F31/'NSW Oct 2021'!AR25-SUM('NSW Oct 2021'!L25:P25))*'NSW Oct 2021'!AB25/100)* 'NSW Oct 2021'!AR25,IF(AND('NSW Oct 2021'!O25&gt;0,'NSW Oct 2021'!P25=""),IF(($C$5*F31/'NSW Oct 2021'!AR25&lt; SUM('NSW Oct 2021'!L25:O25)),(0),($C$5*F31/'NSW Oct 2021'!AR25-SUM('NSW Oct 2021'!L25:O25))*'NSW Oct 2021'!AG25/100)* 'NSW Oct 2021'!AR25,IF(AND('NSW Oct 2021'!N25&gt;0,'NSW Oct 2021'!O25=""),IF(($C$5*F31/'NSW Oct 2021'!AR25&lt; SUM('NSW Oct 2021'!L25:N25)),(0),($C$5*F31/'NSW Oct 2021'!AR25-SUM('NSW Oct 2021'!L25:N25))*'NSW Oct 2021'!AF25/100)* 'NSW Oct 2021'!AR25,IF(AND('NSW Oct 2021'!M25&gt;0,'NSW Oct 2021'!N25=""),IF(($C$5*F31/'NSW Oct 2021'!AR25&lt;'NSW Oct 2021'!M25+'NSW Oct 2021'!L25),(0),(($C$5*F31/'NSW Oct 2021'!AR25-('NSW Oct 2021'!M25+'NSW Oct 2021'!L25))*'NSW Oct 2021'!AE25/100))*'NSW Oct 2021'!AR25,IF(AND('NSW Oct 2021'!L25&gt;0,'NSW Oct 2021'!M25=""&gt;0),IF(($C$5*F31/'NSW Oct 2021'!AR25&lt;'NSW Oct 2021'!L25),(0),($C$5*F31/'NSW Oct 2021'!AR25-'NSW Oct 2021'!L25)*'NSW Oct 2021'!AD25/100)*'NSW Oct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Oct 2021'!AT25</f>
        <v>0</v>
      </c>
      <c r="W31" s="154">
        <f>'NSW Oct 2021'!AU25</f>
        <v>0</v>
      </c>
      <c r="X31" s="154">
        <f>'NSW Oct 2021'!AV25</f>
        <v>0</v>
      </c>
      <c r="Y31" s="154">
        <f>'NSW Oct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11"/>
        <v>3267.1100000000006</v>
      </c>
      <c r="AE31" s="149">
        <f t="shared" si="11"/>
        <v>3267.1100000000006</v>
      </c>
      <c r="AF31" s="152">
        <f>'NSW Oct 2021'!BJ25</f>
        <v>0</v>
      </c>
      <c r="AG31" s="153">
        <f>'NSW Oct 2021'!BH25</f>
        <v>0</v>
      </c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Oct 2021'!D26</f>
        <v>AGN Wagga Wagga</v>
      </c>
      <c r="B32" s="169" t="str">
        <f>'NSW Oct 2021'!F26</f>
        <v>Origin Energy</v>
      </c>
      <c r="C32" s="169" t="str">
        <f>'NSW Oct 2021'!G26</f>
        <v>Business Go</v>
      </c>
      <c r="D32" s="166">
        <f>365*'NSW Oct 2021'!H26/100</f>
        <v>371.07227272727272</v>
      </c>
      <c r="E32" s="266">
        <f>IF('NSW Oct 2021'!AQ26=3,0.5,IF('NSW Oct 2021'!AQ26=2,0.33,0))</f>
        <v>0.5</v>
      </c>
      <c r="F32" s="266">
        <f t="shared" si="3"/>
        <v>0.5</v>
      </c>
      <c r="G32" s="166">
        <f>IF('NSW Oct 2021'!K26="",($C$5*E32/'NSW Oct 2021'!AQ26*'NSW Oct 2021'!W26/100)*'NSW Oct 2021'!AQ26,IF($C$5*E32/'NSW Oct 2021'!AQ26&gt;='NSW Oct 2021'!L26,('NSW Oct 2021'!L26*'NSW Oct 2021'!W26/100)*'NSW Oct 2021'!AQ26,($C$5*E32/'NSW Oct 2021'!AQ26*'NSW Oct 2021'!W26/100)*'NSW Oct 2021'!AQ26))</f>
        <v>913.63636363636351</v>
      </c>
      <c r="H32" s="166">
        <f>IF(AND('NSW Oct 2021'!L26&gt;0,'NSW Oct 2021'!M26&gt;0),IF($C$5*E32/'NSW Oct 2021'!AQ26&lt;'NSW Oct 2021'!L26,0,IF(($C$5*E32/'NSW Oct 2021'!AQ26-'NSW Oct 2021'!L26)&lt;=('NSW Oct 2021'!M26+'NSW Oct 2021'!L26),((($C$5*E32/'NSW Oct 2021'!AQ26-'NSW Oct 2021'!L26)*'NSW Oct 2021'!X26/100))*'NSW Oct 2021'!AQ26,((('NSW Oct 2021'!M26)*'NSW Oct 2021'!X26/100)*'NSW Oct 2021'!AQ26))),0)</f>
        <v>0</v>
      </c>
      <c r="I32" s="166">
        <f>IF(AND('NSW Oct 2021'!M26&gt;0,'NSW Oct 2021'!N26&gt;0),IF($C$5*E32/'NSW Oct 2021'!AQ26&lt;('NSW Oct 2021'!L26+'NSW Oct 2021'!M26),0,IF(($C$5*E32/'NSW Oct 2021'!AQ26-'NSW Oct 2021'!L26+'NSW Oct 2021'!M26)&lt;=('NSW Oct 2021'!L26+'NSW Oct 2021'!M26+'NSW Oct 2021'!N26),((($C$5*E32/'NSW Oct 2021'!AQ26-('NSW Oct 2021'!L26+'NSW Oct 2021'!M26))*'NSW Oct 2021'!Y26/100))*'NSW Oct 2021'!AQ26,('NSW Oct 2021'!N26*'NSW Oct 2021'!Y26/100)* 'NSW Oct 2021'!AQ26)),0)</f>
        <v>0</v>
      </c>
      <c r="J32" s="166">
        <f>IF(AND('NSW Oct 2021'!N26&gt;0,'NSW Oct 2021'!O26&gt;0),IF($C$5*E32/'NSW Oct 2021'!AQ26&lt;('NSW Oct 2021'!L26+'NSW Oct 2021'!M26+'NSW Oct 2021'!N26),0,IF(($C$5*E32/'NSW Oct 2021'!AQ26-'NSW Oct 2021'!L26+'NSW Oct 2021'!M26+'NSW Oct 2021'!N26)&lt;=('NSW Oct 2021'!L26+'NSW Oct 2021'!M26+'NSW Oct 2021'!N26+'NSW Oct 2021'!O26),(($C$5*E32/'NSW Oct 2021'!AQ26-('NSW Oct 2021'!L26+'NSW Oct 2021'!M26+'NSW Oct 2021'!N26))*'NSW Oct 2021'!Z26/100)*'NSW Oct 2021'!AQ26,('NSW Oct 2021'!O26*'NSW Oct 2021'!Z26/100)*'NSW Oct 2021'!AQ26)),0)</f>
        <v>0</v>
      </c>
      <c r="K32" s="166">
        <f>IF(AND('NSW Oct 2021'!O26&gt;0,'NSW Oct 2021'!P26&gt;0),IF($C$5*E32/'NSW Oct 2021'!AQ26&lt;('NSW Oct 2021'!L26+'NSW Oct 2021'!M26+'NSW Oct 2021'!N26+'NSW Oct 2021'!O26),0,IF(($C$5*E32/'NSW Oct 2021'!AQ26-'NSW Oct 2021'!L26+'NSW Oct 2021'!M26+'NSW Oct 2021'!N26+'NSW Oct 2021'!O26)&lt;=('NSW Oct 2021'!L26+'NSW Oct 2021'!M26+'NSW Oct 2021'!N26+'NSW Oct 2021'!O26+'NSW Oct 2021'!P26),(($C$5*E32/'NSW Oct 2021'!AQ26-('NSW Oct 2021'!L26+'NSW Oct 2021'!M26+'NSW Oct 2021'!N26+'NSW Oct 2021'!O26))*'NSW Oct 2021'!AA26/100)*'NSW Oct 2021'!AQ26,('NSW Oct 2021'!P26*'NSW Oct 2021'!AA26/100)*'NSW Oct 2021'!AQ26)),0)</f>
        <v>0</v>
      </c>
      <c r="L32" s="166">
        <f>IF(AND('NSW Oct 2021'!P26&gt;0,'NSW Oct 2021'!O26&gt;0),IF(($C$5*E32/'NSW Oct 2021'!AQ26&lt;SUM('NSW Oct 2021'!L26:P26)),(0),($C$5*E32/'NSW Oct 2021'!AQ26-SUM('NSW Oct 2021'!L26:P26))*'NSW Oct 2021'!AB26/100)* 'NSW Oct 2021'!AQ26,IF(AND('NSW Oct 2021'!O26&gt;0,'NSW Oct 2021'!P26=""),IF(($C$5*E32/'NSW Oct 2021'!AQ26&lt; SUM('NSW Oct 2021'!L26:O26)),(0),($C$5*E32/'NSW Oct 2021'!AQ26-SUM('NSW Oct 2021'!L26:O26))*'NSW Oct 2021'!AA26/100)* 'NSW Oct 2021'!AQ26,IF(AND('NSW Oct 2021'!N26&gt;0,'NSW Oct 2021'!O26=""),IF(($C$5*E32/'NSW Oct 2021'!AQ26&lt; SUM('NSW Oct 2021'!L26:N26)),(0),($C$5*E32/'NSW Oct 2021'!AQ26-SUM('NSW Oct 2021'!L26:N26))*'NSW Oct 2021'!Z26/100)* 'NSW Oct 2021'!AQ26,IF(AND('NSW Oct 2021'!M26&gt;0,'NSW Oct 2021'!N26=""),IF(($C$5*E32/'NSW Oct 2021'!AQ26&lt;'NSW Oct 2021'!M26+'NSW Oct 2021'!L26),(0),(($C$5*E32/'NSW Oct 2021'!AQ26-('NSW Oct 2021'!M26+'NSW Oct 2021'!L26))*'NSW Oct 2021'!Y26/100))*'NSW Oct 2021'!AQ26,IF(AND('NSW Oct 2021'!L26&gt;0,'NSW Oct 2021'!M26=""&gt;0),IF(($C$5*E32/'NSW Oct 2021'!AQ26&lt;'NSW Oct 2021'!L26),(0),($C$5*E32/'NSW Oct 2021'!AQ26-'NSW Oct 2021'!L26)*'NSW Oct 2021'!X26/100)*'NSW Oct 2021'!AQ26,0)))))</f>
        <v>0</v>
      </c>
      <c r="M32" s="166">
        <f>IF('NSW Oct 2021'!K26="",($C$5*F32/'NSW Oct 2021'!AR26*'NSW Oct 2021'!AC26/100)*'NSW Oct 2021'!AR26,IF($C$5*F32/'NSW Oct 2021'!AR26&gt;='NSW Oct 2021'!L26,('NSW Oct 2021'!L26*'NSW Oct 2021'!AC26/100)*'NSW Oct 2021'!AR26,($C$5*F32/'NSW Oct 2021'!AR26*'NSW Oct 2021'!AC26/100)*'NSW Oct 2021'!AR26))</f>
        <v>913.63636363636351</v>
      </c>
      <c r="N32" s="166">
        <f>IF(AND('NSW Oct 2021'!L26&gt;0,'NSW Oct 2021'!M26&gt;0),IF($C$5*F32/'NSW Oct 2021'!AR26&lt;'NSW Oct 2021'!L26,0,IF(($C$5*F32/'NSW Oct 2021'!AR26-'NSW Oct 2021'!L26)&lt;=('NSW Oct 2021'!M26+'NSW Oct 2021'!L26),((($C$5*F32/'NSW Oct 2021'!AR26-'NSW Oct 2021'!L26)*'NSW Oct 2021'!AD26/100))*'NSW Oct 2021'!AR26,((('NSW Oct 2021'!M26)*'NSW Oct 2021'!AD26/100)*'NSW Oct 2021'!AR26))),0)</f>
        <v>0</v>
      </c>
      <c r="O32" s="166">
        <f>IF(AND('NSW Oct 2021'!M26&gt;0,'NSW Oct 2021'!N26&gt;0),IF($C$5*F32/'NSW Oct 2021'!AR26&lt;('NSW Oct 2021'!L26+'NSW Oct 2021'!M26),0,IF(($C$5*F32/'NSW Oct 2021'!AR26-'NSW Oct 2021'!L26+'NSW Oct 2021'!M26)&lt;=('NSW Oct 2021'!L26+'NSW Oct 2021'!M26+'NSW Oct 2021'!N26),((($C$5*F32/'NSW Oct 2021'!AR26-('NSW Oct 2021'!L26+'NSW Oct 2021'!M26))*'NSW Oct 2021'!AE26/100))*'NSW Oct 2021'!AR26,('NSW Oct 2021'!N26*'NSW Oct 2021'!AE26/100)*'NSW Oct 2021'!AR26)),0)</f>
        <v>0</v>
      </c>
      <c r="P32" s="166">
        <f>IF(AND('NSW Oct 2021'!N26&gt;0,'NSW Oct 2021'!O26&gt;0),IF($C$5*F32/'NSW Oct 2021'!AR26&lt;('NSW Oct 2021'!L26+'NSW Oct 2021'!M26+'NSW Oct 2021'!N26),0,IF(($C$5*F32/'NSW Oct 2021'!AR26-'NSW Oct 2021'!L26+'NSW Oct 2021'!M26+'NSW Oct 2021'!N26)&lt;=('NSW Oct 2021'!L26+'NSW Oct 2021'!M26+'NSW Oct 2021'!N26+'NSW Oct 2021'!O26),(($C$5*F32/'NSW Oct 2021'!AR26-('NSW Oct 2021'!L26+'NSW Oct 2021'!M26+'NSW Oct 2021'!N26))*'NSW Oct 2021'!AF26/100)*'NSW Oct 2021'!AR26,('NSW Oct 2021'!O26*'NSW Oct 2021'!AF26/100)*'NSW Oct 2021'!AR26)),0)</f>
        <v>0</v>
      </c>
      <c r="Q32" s="166">
        <f>IF(AND('NSW Oct 2021'!P26&gt;0,'NSW Oct 2021'!P26&gt;0),IF($C$5*F32/'NSW Oct 2021'!AR26&lt;('NSW Oct 2021'!L26+'NSW Oct 2021'!M26+'NSW Oct 2021'!N26+'NSW Oct 2021'!O26),0,IF(($C$5*F32/'NSW Oct 2021'!AR26-'NSW Oct 2021'!L26+'NSW Oct 2021'!M26+'NSW Oct 2021'!N26+'NSW Oct 2021'!O26)&lt;=('NSW Oct 2021'!L26+'NSW Oct 2021'!M26+'NSW Oct 2021'!N26+'NSW Oct 2021'!O26+'NSW Oct 2021'!P26),(($C$5*F32/'NSW Oct 2021'!AR26-('NSW Oct 2021'!L26+'NSW Oct 2021'!M26+'NSW Oct 2021'!N26+'NSW Oct 2021'!O26))*'NSW Oct 2021'!AG26/100)*'NSW Oct 2021'!AR26,('NSW Oct 2021'!P26*'NSW Oct 2021'!AG26/100)*'NSW Oct 2021'!AR26)),0)</f>
        <v>0</v>
      </c>
      <c r="R32" s="166">
        <f>IF(AND('NSW Oct 2021'!P26&gt;0,'NSW Oct 2021'!O26&gt;0),IF(($C$5*F32/'NSW Oct 2021'!AR26&lt;SUM('NSW Oct 2021'!L26:P26)),(0),($C$5*F32/'NSW Oct 2021'!AR26-SUM('NSW Oct 2021'!L26:P26))*'NSW Oct 2021'!AB26/100)* 'NSW Oct 2021'!AR26,IF(AND('NSW Oct 2021'!O26&gt;0,'NSW Oct 2021'!P26=""),IF(($C$5*F32/'NSW Oct 2021'!AR26&lt; SUM('NSW Oct 2021'!L26:O26)),(0),($C$5*F32/'NSW Oct 2021'!AR26-SUM('NSW Oct 2021'!L26:O26))*'NSW Oct 2021'!AG26/100)* 'NSW Oct 2021'!AR26,IF(AND('NSW Oct 2021'!N26&gt;0,'NSW Oct 2021'!O26=""),IF(($C$5*F32/'NSW Oct 2021'!AR26&lt; SUM('NSW Oct 2021'!L26:N26)),(0),($C$5*F32/'NSW Oct 2021'!AR26-SUM('NSW Oct 2021'!L26:N26))*'NSW Oct 2021'!AF26/100)* 'NSW Oct 2021'!AR26,IF(AND('NSW Oct 2021'!M26&gt;0,'NSW Oct 2021'!N26=""),IF(($C$5*F32/'NSW Oct 2021'!AR26&lt;'NSW Oct 2021'!M26+'NSW Oct 2021'!L26),(0),(($C$5*F32/'NSW Oct 2021'!AR26-('NSW Oct 2021'!M26+'NSW Oct 2021'!L26))*'NSW Oct 2021'!AE26/100))*'NSW Oct 2021'!AR26,IF(AND('NSW Oct 2021'!L26&gt;0,'NSW Oct 2021'!M26=""&gt;0),IF(($C$5*F32/'NSW Oct 2021'!AR26&lt;'NSW Oct 2021'!L26),(0),($C$5*F32/'NSW Oct 2021'!AR26-'NSW Oct 2021'!L26)*'NSW Oct 2021'!AD26/100)*'NSW Oct 2021'!AR26,0)))))</f>
        <v>0</v>
      </c>
      <c r="S32" s="272">
        <f t="shared" si="4"/>
        <v>1827.272727272727</v>
      </c>
      <c r="T32" s="271">
        <f t="shared" si="5"/>
        <v>2198.3449999999998</v>
      </c>
      <c r="U32" s="170">
        <f t="shared" si="6"/>
        <v>2418.1795000000002</v>
      </c>
      <c r="V32" s="169">
        <f>'NSW Oct 2021'!AT26</f>
        <v>0</v>
      </c>
      <c r="W32" s="169">
        <f>'NSW Oct 2021'!AU26</f>
        <v>0</v>
      </c>
      <c r="X32" s="169">
        <f>'NSW Oct 2021'!AV26</f>
        <v>0</v>
      </c>
      <c r="Y32" s="169">
        <f>'NSW Oct 2021'!AW26</f>
        <v>0</v>
      </c>
      <c r="Z32" s="271" t="str">
        <f t="shared" si="7"/>
        <v>No discount</v>
      </c>
      <c r="AA32" s="271" t="str">
        <f t="shared" si="8"/>
        <v>Inclusive</v>
      </c>
      <c r="AB32" s="276">
        <f t="shared" si="0"/>
        <v>2198.3449999999998</v>
      </c>
      <c r="AC32" s="276">
        <f t="shared" si="1"/>
        <v>2198.3449999999998</v>
      </c>
      <c r="AD32" s="277">
        <f t="shared" si="11"/>
        <v>2418.1795000000002</v>
      </c>
      <c r="AE32" s="277">
        <f t="shared" si="11"/>
        <v>2418.1795000000002</v>
      </c>
      <c r="AF32" s="171">
        <f>'NSW Oct 2021'!BJ26</f>
        <v>12</v>
      </c>
      <c r="AG32" s="172">
        <f>'NSW Oct 2021'!BH26</f>
        <v>12</v>
      </c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5">
      <c r="A33" s="339"/>
      <c r="B33" s="339"/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</row>
    <row r="34" spans="1:45">
      <c r="A34" s="339"/>
      <c r="B34" s="339"/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</row>
    <row r="35" spans="1:45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  <c r="AP35" s="339"/>
      <c r="AQ35" s="339"/>
      <c r="AR35" s="339"/>
      <c r="AS35" s="339"/>
    </row>
    <row r="36" spans="1:45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  <c r="AP36" s="339"/>
      <c r="AQ36" s="339"/>
      <c r="AR36" s="339"/>
      <c r="AS36" s="339"/>
    </row>
    <row r="37" spans="1:45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  <c r="AP37" s="339"/>
      <c r="AQ37" s="339"/>
      <c r="AR37" s="339"/>
      <c r="AS37" s="339"/>
    </row>
    <row r="38" spans="1:4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  <c r="AP38" s="339"/>
      <c r="AQ38" s="339"/>
      <c r="AR38" s="339"/>
      <c r="AS38" s="339"/>
    </row>
    <row r="39" spans="1:45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</row>
    <row r="40" spans="1:45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</row>
    <row r="41" spans="1:45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</row>
    <row r="42" spans="1:45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</row>
    <row r="43" spans="1:45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</row>
    <row r="44" spans="1:45">
      <c r="A44" s="339"/>
      <c r="B44" s="339"/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</row>
    <row r="45" spans="1:45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</row>
    <row r="46" spans="1:45">
      <c r="A46" s="339"/>
      <c r="B46" s="339"/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</row>
    <row r="47" spans="1:45">
      <c r="A47" s="339"/>
      <c r="B47" s="339"/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</row>
    <row r="48" spans="1:45">
      <c r="A48" s="339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</row>
    <row r="49" spans="1:45">
      <c r="A49" s="339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</row>
    <row r="50" spans="1:45">
      <c r="A50" s="339"/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</row>
    <row r="51" spans="1:45">
      <c r="A51" s="339"/>
      <c r="B51" s="339"/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</row>
    <row r="52" spans="1:45">
      <c r="A52" s="339"/>
      <c r="B52" s="339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</row>
    <row r="53" spans="1:45">
      <c r="A53" s="339"/>
      <c r="B53" s="339"/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</row>
    <row r="54" spans="1:45">
      <c r="A54" s="339"/>
      <c r="B54" s="339"/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</row>
    <row r="55" spans="1:45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  <c r="AP55" s="339"/>
      <c r="AQ55" s="339"/>
      <c r="AR55" s="339"/>
      <c r="AS55" s="339"/>
    </row>
    <row r="56" spans="1:45">
      <c r="A56" s="339"/>
      <c r="B56" s="339"/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</row>
    <row r="57" spans="1:45">
      <c r="A57" s="339"/>
      <c r="B57" s="339"/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</row>
    <row r="58" spans="1:45">
      <c r="A58" s="339"/>
      <c r="B58" s="339"/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</row>
    <row r="59" spans="1:45">
      <c r="A59" s="339"/>
      <c r="B59" s="339"/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</row>
    <row r="60" spans="1:45">
      <c r="A60" s="339"/>
      <c r="B60" s="339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  <c r="AP60" s="339"/>
      <c r="AQ60" s="339"/>
      <c r="AR60" s="339"/>
      <c r="AS60" s="339"/>
    </row>
    <row r="61" spans="1:45">
      <c r="A61" s="339"/>
      <c r="B61" s="339"/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</row>
    <row r="62" spans="1:45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</row>
    <row r="63" spans="1:45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  <c r="AP63" s="339"/>
      <c r="AQ63" s="339"/>
      <c r="AR63" s="339"/>
      <c r="AS63" s="339"/>
    </row>
    <row r="64" spans="1:45">
      <c r="A64" s="339"/>
      <c r="B64" s="339"/>
      <c r="C64" s="339"/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  <c r="AQ64" s="339"/>
      <c r="AR64" s="339"/>
      <c r="AS64" s="339"/>
    </row>
  </sheetData>
  <sheetProtection algorithmName="SHA-512" hashValue="7DYhMjGe9R/zQqIk45h55q3KrfyEh9REgJ12KMOEKfVglHw8/coErtKPZl1D4pQNoV2+UUVowgzElU8vKQbFsA==" saltValue="rymoxVcaQnja82oO71CDbw==" spinCount="100000" sheet="1" objects="1" scenarios="1"/>
  <mergeCells count="6">
    <mergeCell ref="A30:A31"/>
    <mergeCell ref="A8:A15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1DB2-06C7-C841-8B97-020867480840}">
  <sheetPr codeName="Sheet20">
    <tabColor rgb="FFCD7B93"/>
  </sheetPr>
  <dimension ref="A1:ER71"/>
  <sheetViews>
    <sheetView zoomScale="90" zoomScaleNormal="90" workbookViewId="0">
      <selection activeCell="C28" sqref="C28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261" customFormat="1" ht="14">
      <c r="A1" s="313" t="s">
        <v>55</v>
      </c>
      <c r="B1" s="313"/>
      <c r="C1" s="313"/>
      <c r="D1" s="313"/>
      <c r="E1" s="314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5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</row>
    <row r="2" spans="1:148" s="261" customFormat="1" ht="14">
      <c r="A2" s="315" t="s">
        <v>93</v>
      </c>
      <c r="B2" s="313"/>
      <c r="C2" s="313"/>
      <c r="D2" s="313"/>
      <c r="E2" s="314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5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</row>
    <row r="3" spans="1:148" s="261" customFormat="1" ht="15" thickBot="1">
      <c r="A3" s="313"/>
      <c r="B3" s="317"/>
      <c r="C3" s="313"/>
      <c r="D3" s="313"/>
      <c r="E3" s="31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5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17" t="str">
        <f>'NSW Apr 2021'!D2</f>
        <v>Jemena Sydney</v>
      </c>
      <c r="B8" s="83" t="str">
        <f>'NSW Apr 2021'!F2</f>
        <v>AGL</v>
      </c>
      <c r="C8" s="83" t="str">
        <f>'NSW Apr 2021'!G2</f>
        <v>Business Essentials Saver</v>
      </c>
      <c r="D8" s="136">
        <f>365*'NSW Apr 2021'!H2/100</f>
        <v>236.28772727272721</v>
      </c>
      <c r="E8" s="264">
        <f>IF('NSW Apr 2021'!AQ2=3,0.5,IF('NSW Apr 2021'!AQ2=2,0.33,0))</f>
        <v>0.5</v>
      </c>
      <c r="F8" s="264">
        <f>1-E8</f>
        <v>0.5</v>
      </c>
      <c r="G8" s="136">
        <f>IF('NSW Apr 2021'!K2="",($C$5*E8/'NSW Apr 2021'!AQ2*'NSW Apr 2021'!W2/100)*'NSW Apr 2021'!AQ2,IF($C$5*E8/'NSW Apr 2021'!AQ2&gt;='NSW Apr 2021'!L2,('NSW Apr 2021'!L2*'NSW Apr 2021'!W2/100)*'NSW Apr 2021'!AQ2,($C$5*E8/'NSW Apr 2021'!AQ2*'NSW Apr 2021'!W2/100)*'NSW Apr 2021'!AQ2))</f>
        <v>88.478999999999999</v>
      </c>
      <c r="H8" s="136">
        <f>IF(AND('NSW Apr 2021'!L2&gt;0,'NSW Apr 2021'!M2&gt;0),IF($C$5*E8/'NSW Apr 2021'!AQ2&lt;'NSW Apr 2021'!L2,0,IF(($C$5*E8/'NSW Apr 2021'!AQ2-'NSW Apr 2021'!L2)&lt;=('NSW Apr 2021'!M2+'NSW Apr 2021'!L2),((($C$5*E8/'NSW Apr 2021'!AQ2-'NSW Apr 2021'!L2)*'NSW Apr 2021'!X2/100))*'NSW Apr 2021'!AQ2,((('NSW Apr 2021'!M2)*'NSW Apr 2021'!X2/100)*'NSW Apr 2021'!AQ2))),0)</f>
        <v>82.719272727272724</v>
      </c>
      <c r="I8" s="136">
        <f>IF(AND('NSW Apr 2021'!M2&gt;0,'NSW Apr 2021'!N2&gt;0),IF($C$5*E8/'NSW Apr 2021'!AQ2&lt;('NSW Apr 2021'!L2+'NSW Apr 2021'!M2),0,IF(($C$5*E8/'NSW Apr 2021'!AQ2-'NSW Apr 2021'!L2+'NSW Apr 2021'!M2)&lt;=('NSW Apr 2021'!L2+'NSW Apr 2021'!M2+'NSW Apr 2021'!N2),((($C$5*E8/'NSW Apr 2021'!AQ2-('NSW Apr 2021'!L2+'NSW Apr 2021'!M2))*'NSW Apr 2021'!Y2/100))*'NSW Apr 2021'!AQ2,('NSW Apr 2021'!N2*'NSW Apr 2021'!Y2/100)* 'NSW Apr 2021'!AQ2)),0)</f>
        <v>198.52199999999999</v>
      </c>
      <c r="J8" s="136">
        <f>IF(AND('NSW Apr 2021'!N2&gt;0,'NSW Apr 2021'!O2&gt;0),IF($C$5*E8/'NSW Apr 2021'!AQ2&lt;('NSW Apr 2021'!L2+'NSW Apr 2021'!M2+'NSW Apr 2021'!N2),0,IF(($C$5*E8/'NSW Apr 2021'!AQ2-'NSW Apr 2021'!L2+'NSW Apr 2021'!M2+'NSW Apr 2021'!N2)&lt;=('NSW Apr 2021'!L2+'NSW Apr 2021'!M2+'NSW Apr 2021'!N2+'NSW Apr 2021'!O2),(($C$5*E8/'NSW Apr 2021'!AQ2-('NSW Apr 2021'!L2+'NSW Apr 2021'!M2+'NSW Apr 2021'!N2))*'NSW Apr 2021'!Z2/100)*'NSW Apr 2021'!AQ2,('NSW Apr 2021'!O2*'NSW Apr 2021'!Z2/100)*'NSW Apr 2021'!AQ2)),0)</f>
        <v>745.01590909090919</v>
      </c>
      <c r="K8" s="136">
        <f>IF(AND('NSW Apr 2021'!O2&gt;0,'NSW Apr 2021'!P2&gt;0),IF($C$5*E8/'NSW Apr 2021'!AQ2&lt;('NSW Apr 2021'!L2+'NSW Apr 2021'!M2+'NSW Apr 2021'!N2+'NSW Apr 2021'!O2),0,IF(($C$5*E8/'NSW Apr 2021'!AQ2-'NSW Apr 2021'!L2+'NSW Apr 2021'!M2+'NSW Apr 2021'!N2+'NSW Apr 2021'!O2)&lt;=('NSW Apr 2021'!L2+'NSW Apr 2021'!M2+'NSW Apr 2021'!N2+'NSW Apr 2021'!O2+'NSW Apr 2021'!P2),(($C$5*E8/'NSW Apr 2021'!AQ2-('NSW Apr 2021'!L2+'NSW Apr 2021'!M2+'NSW Apr 2021'!N2+'NSW Apr 2021'!O2))*'NSW Apr 2021'!AA2/100)*'NSW Apr 2021'!AQ2,('NSW Apr 2021'!P2*'NSW Apr 2021'!AA2/100)*'NSW Apr 2021'!AQ2)),0)</f>
        <v>0</v>
      </c>
      <c r="L8" s="136">
        <f>IF(AND('NSW Apr 2021'!P2&gt;0,'NSW Apr 2021'!O2&gt;0),IF(($C$5*E8/'NSW Apr 2021'!AQ2&lt;SUM('NSW Apr 2021'!L2:P2)),(0),($C$5*E8/'NSW Apr 2021'!AQ2-SUM('NSW Apr 2021'!L2:P2))*'NSW Apr 2021'!AB2/100)* 'NSW Apr 2021'!AQ2,IF(AND('NSW Apr 2021'!O2&gt;0,'NSW Apr 2021'!P2=""),IF(($C$5*E8/'NSW Apr 2021'!AQ2&lt; SUM('NSW Apr 2021'!L2:O2)),(0),($C$5*E8/'NSW Apr 2021'!AQ2-SUM('NSW Apr 2021'!L2:O2))*'NSW Apr 2021'!AA2/100)* 'NSW Apr 2021'!AQ2,IF(AND('NSW Apr 2021'!N2&gt;0,'NSW Apr 2021'!O2=""),IF(($C$5*E8/'NSW Apr 2021'!AQ2&lt; SUM('NSW Apr 2021'!L2:N2)),(0),($C$5*E8/'NSW Apr 2021'!AQ2-SUM('NSW Apr 2021'!L2:N2))*'NSW Apr 2021'!Z2/100)* 'NSW Apr 2021'!AQ2,IF(AND('NSW Apr 2021'!M2&gt;0,'NSW Apr 2021'!N2=""),IF(($C$5*E8/'NSW Apr 2021'!AQ2&lt;'NSW Apr 2021'!M2+'NSW Apr 2021'!L2),(0),(($C$5*E8/'NSW Apr 2021'!AQ2-('NSW Apr 2021'!M2+'NSW Apr 2021'!L2))*'NSW Apr 2021'!Y2/100))*'NSW Apr 2021'!AQ2,IF(AND('NSW Apr 2021'!L2&gt;0,'NSW Apr 2021'!M2=""&gt;0),IF(($C$5*E8/'NSW Apr 2021'!AQ2&lt;'NSW Apr 2021'!L2),(0),($C$5*E8/'NSW Apr 2021'!AQ2-'NSW Apr 2021'!L2)*'NSW Apr 2021'!X2/100)*'NSW Apr 2021'!AQ2,0)))))</f>
        <v>0</v>
      </c>
      <c r="M8" s="136">
        <f>IF('NSW Apr 2021'!K2="",($C$5*F8/'NSW Apr 2021'!AR2*'NSW Apr 2021'!AC2/100)*'NSW Apr 2021'!AR2,IF($C$5*F8/'NSW Apr 2021'!AR2&gt;='NSW Apr 2021'!L2,('NSW Apr 2021'!L2*'NSW Apr 2021'!AC2/100)*'NSW Apr 2021'!AR2,($C$5*F8/'NSW Apr 2021'!AR2*'NSW Apr 2021'!AC2/100)*'NSW Apr 2021'!AR2))</f>
        <v>88.478999999999999</v>
      </c>
      <c r="N8" s="136">
        <f>IF(AND('NSW Apr 2021'!L2&gt;0,'NSW Apr 2021'!M2&gt;0),IF($C$5*F8/'NSW Apr 2021'!AR2&lt;'NSW Apr 2021'!L2,0,IF(($C$5*F8/'NSW Apr 2021'!AR2-'NSW Apr 2021'!L2)&lt;=('NSW Apr 2021'!M2+'NSW Apr 2021'!L2),((($C$5*F8/'NSW Apr 2021'!AR2-'NSW Apr 2021'!L2)*'NSW Apr 2021'!AD2/100))*'NSW Apr 2021'!AR2,((('NSW Apr 2021'!M2)*'NSW Apr 2021'!AD2/100)*'NSW Apr 2021'!AR2))),0)</f>
        <v>82.719272727272724</v>
      </c>
      <c r="O8" s="136">
        <f>IF(AND('NSW Apr 2021'!M2&gt;0,'NSW Apr 2021'!N2&gt;0),IF($C$5*F8/'NSW Apr 2021'!AR2&lt;('NSW Apr 2021'!L2+'NSW Apr 2021'!M2),0,IF(($C$5*F8/'NSW Apr 2021'!AR2-'NSW Apr 2021'!L2+'NSW Apr 2021'!M2)&lt;=('NSW Apr 2021'!L2+'NSW Apr 2021'!M2+'NSW Apr 2021'!N2),((($C$5*F8/'NSW Apr 2021'!AR2-('NSW Apr 2021'!L2+'NSW Apr 2021'!M2))*'NSW Apr 2021'!AE2/100))*'NSW Apr 2021'!AR2,('NSW Apr 2021'!N2*'NSW Apr 2021'!AE2/100)*'NSW Apr 2021'!AR2)),0)</f>
        <v>198.52199999999999</v>
      </c>
      <c r="P8" s="136">
        <f>IF(AND('NSW Apr 2021'!N2&gt;0,'NSW Apr 2021'!O2&gt;0),IF($C$5*F8/'NSW Apr 2021'!AR2&lt;('NSW Apr 2021'!L2+'NSW Apr 2021'!M2+'NSW Apr 2021'!N2),0,IF(($C$5*F8/'NSW Apr 2021'!AR2-'NSW Apr 2021'!L2+'NSW Apr 2021'!M2+'NSW Apr 2021'!N2)&lt;=('NSW Apr 2021'!L2+'NSW Apr 2021'!M2+'NSW Apr 2021'!N2+'NSW Apr 2021'!O2),(($C$5*F8/'NSW Apr 2021'!AR2-('NSW Apr 2021'!L2+'NSW Apr 2021'!M2+'NSW Apr 2021'!N2))*'NSW Apr 2021'!AF2/100)*'NSW Apr 2021'!AR2,('NSW Apr 2021'!O2*'NSW Apr 2021'!AF2/100)*'NSW Apr 2021'!AR2)),0)</f>
        <v>745.01590909090919</v>
      </c>
      <c r="Q8" s="136">
        <f>IF(AND('NSW Apr 2021'!P2&gt;0,'NSW Apr 2021'!P2&gt;0),IF($C$5*F8/'NSW Apr 2021'!AR2&lt;('NSW Apr 2021'!L2+'NSW Apr 2021'!M2+'NSW Apr 2021'!N2+'NSW Apr 2021'!O2),0,IF(($C$5*F8/'NSW Apr 2021'!AR2-'NSW Apr 2021'!L2+'NSW Apr 2021'!M2+'NSW Apr 2021'!N2+'NSW Apr 2021'!O2)&lt;=('NSW Apr 2021'!L2+'NSW Apr 2021'!M2+'NSW Apr 2021'!N2+'NSW Apr 2021'!O2+'NSW Apr 2021'!P2),(($C$5*F8/'NSW Apr 2021'!AR2-('NSW Apr 2021'!L2+'NSW Apr 2021'!M2+'NSW Apr 2021'!N2+'NSW Apr 2021'!O2))*'NSW Apr 2021'!AG2/100)*'NSW Apr 2021'!AR2,('NSW Apr 2021'!P2*'NSW Apr 2021'!AG2/100)*'NSW Apr 2021'!AR2)),0)</f>
        <v>0</v>
      </c>
      <c r="R8" s="136">
        <f>IF(AND('NSW Apr 2021'!P2&gt;0,'NSW Apr 2021'!O2&gt;0),IF(($C$5*F8/'NSW Apr 2021'!AR2&lt;SUM('NSW Apr 2021'!L2:P2)),(0),($C$5*F8/'NSW Apr 2021'!AR2-SUM('NSW Apr 2021'!L2:P2))*'NSW Apr 2021'!AB2/100)* 'NSW Apr 2021'!AR2,IF(AND('NSW Apr 2021'!O2&gt;0,'NSW Apr 2021'!P2=""),IF(($C$5*F8/'NSW Apr 2021'!AR2&lt; SUM('NSW Apr 2021'!L2:O2)),(0),($C$5*F8/'NSW Apr 2021'!AR2-SUM('NSW Apr 2021'!L2:O2))*'NSW Apr 2021'!AG2/100)* 'NSW Apr 2021'!AR2,IF(AND('NSW Apr 2021'!N2&gt;0,'NSW Apr 2021'!O2=""),IF(($C$5*F8/'NSW Apr 2021'!AR2&lt; SUM('NSW Apr 2021'!L2:N2)),(0),($C$5*F8/'NSW Apr 2021'!AR2-SUM('NSW Apr 2021'!L2:N2))*'NSW Apr 2021'!AF2/100)* 'NSW Apr 2021'!AR2,IF(AND('NSW Apr 2021'!M2&gt;0,'NSW Apr 2021'!N2=""),IF(($C$5*F8/'NSW Apr 2021'!AR2&lt;'NSW Apr 2021'!M2+'NSW Apr 2021'!L2),(0),(($C$5*F8/'NSW Apr 2021'!AR2-('NSW Apr 2021'!M2+'NSW Apr 2021'!L2))*'NSW Apr 2021'!AE2/100))*'NSW Apr 2021'!AR2,IF(AND('NSW Apr 2021'!L2&gt;0,'NSW Apr 2021'!M2=""&gt;0),IF(($C$5*F8/'NSW Apr 2021'!AR2&lt;'NSW Apr 2021'!L2),(0),($C$5*F8/'NSW Apr 2021'!AR2-'NSW Apr 2021'!L2)*'NSW Apr 2021'!AD2/100)*'NSW Apr 2021'!AR2,0)))))</f>
        <v>0</v>
      </c>
      <c r="S8" s="234">
        <f>SUM(G8:R8)</f>
        <v>2229.4723636363638</v>
      </c>
      <c r="T8" s="243">
        <f>S8+D8</f>
        <v>2465.7600909090911</v>
      </c>
      <c r="U8" s="132">
        <f>T8*1.1</f>
        <v>2712.3361000000004</v>
      </c>
      <c r="V8" s="83">
        <f>'NSW Apr 2021'!AT2</f>
        <v>0</v>
      </c>
      <c r="W8" s="83">
        <f>'NSW Apr 2021'!AU2</f>
        <v>0</v>
      </c>
      <c r="X8" s="83">
        <f>'NSW Apr 2021'!AV2</f>
        <v>0</v>
      </c>
      <c r="Y8" s="83">
        <f>'NSW Apr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122">
        <f t="shared" ref="AD8:AE24" si="2">AB8*1.1</f>
        <v>2712.3361000000004</v>
      </c>
      <c r="AE8" s="122">
        <f t="shared" si="2"/>
        <v>2712.3361000000004</v>
      </c>
      <c r="AF8" s="208">
        <f>'NSW Apr 2021'!BF2</f>
        <v>0</v>
      </c>
      <c r="AG8" s="125" t="str">
        <f>'NSW Apr 2021'!BG2</f>
        <v>n</v>
      </c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17"/>
      <c r="B9" s="83" t="str">
        <f>'NSW Apr 2021'!F3</f>
        <v>Covau</v>
      </c>
      <c r="C9" s="83" t="str">
        <f>'NSW Apr 2021'!G3</f>
        <v>Business Freedom Plus</v>
      </c>
      <c r="D9" s="136">
        <f>365*'NSW Apr 2021'!H3/100</f>
        <v>336.60300000000001</v>
      </c>
      <c r="E9" s="264">
        <f>IF('NSW Apr 2021'!AQ3=3,0.5,IF('NSW Apr 2021'!AQ3=2,0.33,0))</f>
        <v>0.5</v>
      </c>
      <c r="F9" s="264">
        <f t="shared" ref="F9:F32" si="3">1-E9</f>
        <v>0.5</v>
      </c>
      <c r="G9" s="136">
        <f>IF('NSW Apr 2021'!K3="",($C$5*E9/'NSW Apr 2021'!AQ3*'NSW Apr 2021'!W3/100)*'NSW Apr 2021'!AQ3,IF($C$5*E9/'NSW Apr 2021'!AQ3&gt;='NSW Apr 2021'!L3,('NSW Apr 2021'!L3*'NSW Apr 2021'!W3/100)*'NSW Apr 2021'!AQ3,($C$5*E9/'NSW Apr 2021'!AQ3*'NSW Apr 2021'!W3/100)*'NSW Apr 2021'!AQ3))</f>
        <v>134.24399999999997</v>
      </c>
      <c r="H9" s="136">
        <f>IF(AND('NSW Apr 2021'!L3&gt;0,'NSW Apr 2021'!M3&gt;0),IF($C$5*E9/'NSW Apr 2021'!AQ3&lt;'NSW Apr 2021'!L3,0,IF(($C$5*E9/'NSW Apr 2021'!AQ3-'NSW Apr 2021'!L3)&lt;=('NSW Apr 2021'!M3+'NSW Apr 2021'!L3),((($C$5*E9/'NSW Apr 2021'!AQ3-'NSW Apr 2021'!L3)*'NSW Apr 2021'!X3/100))*'NSW Apr 2021'!AQ3,((('NSW Apr 2021'!M3)*'NSW Apr 2021'!X3/100)*'NSW Apr 2021'!AQ3))),0)</f>
        <v>106.401</v>
      </c>
      <c r="I9" s="136">
        <f>IF(AND('NSW Apr 2021'!M3&gt;0,'NSW Apr 2021'!N3&gt;0),IF($C$5*E9/'NSW Apr 2021'!AQ3&lt;('NSW Apr 2021'!L3+'NSW Apr 2021'!M3),0,IF(($C$5*E9/'NSW Apr 2021'!AQ3-'NSW Apr 2021'!L3+'NSW Apr 2021'!M3)&lt;=('NSW Apr 2021'!L3+'NSW Apr 2021'!M3+'NSW Apr 2021'!N3),((($C$5*E9/'NSW Apr 2021'!AQ3-('NSW Apr 2021'!L3+'NSW Apr 2021'!M3))*'NSW Apr 2021'!Y3/100))*'NSW Apr 2021'!AQ3,('NSW Apr 2021'!N3*'NSW Apr 2021'!Y3/100)* 'NSW Apr 2021'!AQ3)),0)</f>
        <v>239.679</v>
      </c>
      <c r="J9" s="136">
        <f>IF(AND('NSW Apr 2021'!N3&gt;0,'NSW Apr 2021'!O3&gt;0),IF($C$5*E9/'NSW Apr 2021'!AQ3&lt;('NSW Apr 2021'!L3+'NSW Apr 2021'!M3+'NSW Apr 2021'!N3),0,IF(($C$5*E9/'NSW Apr 2021'!AQ3-'NSW Apr 2021'!L3+'NSW Apr 2021'!M3+'NSW Apr 2021'!N3)&lt;=('NSW Apr 2021'!L3+'NSW Apr 2021'!M3+'NSW Apr 2021'!N3+'NSW Apr 2021'!O3),(($C$5*E9/'NSW Apr 2021'!AQ3-('NSW Apr 2021'!L3+'NSW Apr 2021'!M3+'NSW Apr 2021'!N3))*'NSW Apr 2021'!Z3/100)*'NSW Apr 2021'!AQ3,('NSW Apr 2021'!O3*'NSW Apr 2021'!Z3/100)*'NSW Apr 2021'!AQ3)),0)</f>
        <v>843.12500000000023</v>
      </c>
      <c r="K9" s="136">
        <f>IF(AND('NSW Apr 2021'!O3&gt;0,'NSW Apr 2021'!P3&gt;0),IF($C$5*E9/'NSW Apr 2021'!AQ3&lt;('NSW Apr 2021'!L3+'NSW Apr 2021'!M3+'NSW Apr 2021'!N3+'NSW Apr 2021'!O3),0,IF(($C$5*E9/'NSW Apr 2021'!AQ3-'NSW Apr 2021'!L3+'NSW Apr 2021'!M3+'NSW Apr 2021'!N3+'NSW Apr 2021'!O3)&lt;=('NSW Apr 2021'!L3+'NSW Apr 2021'!M3+'NSW Apr 2021'!N3+'NSW Apr 2021'!O3+'NSW Apr 2021'!P3),(($C$5*E9/'NSW Apr 2021'!AQ3-('NSW Apr 2021'!L3+'NSW Apr 2021'!M3+'NSW Apr 2021'!N3+'NSW Apr 2021'!O3))*'NSW Apr 2021'!AA3/100)*'NSW Apr 2021'!AQ3,('NSW Apr 2021'!P3*'NSW Apr 2021'!AA3/100)*'NSW Apr 2021'!AQ3)),0)</f>
        <v>0</v>
      </c>
      <c r="L9" s="136">
        <f>IF(AND('NSW Apr 2021'!P3&gt;0,'NSW Apr 2021'!O3&gt;0),IF(($C$5*E9/'NSW Apr 2021'!AQ3&lt;SUM('NSW Apr 2021'!L3:P3)),(0),($C$5*E9/'NSW Apr 2021'!AQ3-SUM('NSW Apr 2021'!L3:P3))*'NSW Apr 2021'!AB3/100)* 'NSW Apr 2021'!AQ3,IF(AND('NSW Apr 2021'!O3&gt;0,'NSW Apr 2021'!P3=""),IF(($C$5*E9/'NSW Apr 2021'!AQ3&lt; SUM('NSW Apr 2021'!L3:O3)),(0),($C$5*E9/'NSW Apr 2021'!AQ3-SUM('NSW Apr 2021'!L3:O3))*'NSW Apr 2021'!AA3/100)* 'NSW Apr 2021'!AQ3,IF(AND('NSW Apr 2021'!N3&gt;0,'NSW Apr 2021'!O3=""),IF(($C$5*E9/'NSW Apr 2021'!AQ3&lt; SUM('NSW Apr 2021'!L3:N3)),(0),($C$5*E9/'NSW Apr 2021'!AQ3-SUM('NSW Apr 2021'!L3:N3))*'NSW Apr 2021'!Z3/100)* 'NSW Apr 2021'!AQ3,IF(AND('NSW Apr 2021'!M3&gt;0,'NSW Apr 2021'!N3=""),IF(($C$5*E9/'NSW Apr 2021'!AQ3&lt;'NSW Apr 2021'!M3+'NSW Apr 2021'!L3),(0),(($C$5*E9/'NSW Apr 2021'!AQ3-('NSW Apr 2021'!M3+'NSW Apr 2021'!L3))*'NSW Apr 2021'!Y3/100))*'NSW Apr 2021'!AQ3,IF(AND('NSW Apr 2021'!L3&gt;0,'NSW Apr 2021'!M3=""&gt;0),IF(($C$5*E9/'NSW Apr 2021'!AQ3&lt;'NSW Apr 2021'!L3),(0),($C$5*E9/'NSW Apr 2021'!AQ3-'NSW Apr 2021'!L3)*'NSW Apr 2021'!X3/100)*'NSW Apr 2021'!AQ3,0)))))</f>
        <v>0</v>
      </c>
      <c r="M9" s="136">
        <f>IF('NSW Apr 2021'!K3="",($C$5*F9/'NSW Apr 2021'!AR3*'NSW Apr 2021'!AC3/100)*'NSW Apr 2021'!AR3,IF($C$5*F9/'NSW Apr 2021'!AR3&gt;='NSW Apr 2021'!L3,('NSW Apr 2021'!L3*'NSW Apr 2021'!AC3/100)*'NSW Apr 2021'!AR3,($C$5*F9/'NSW Apr 2021'!AR3*'NSW Apr 2021'!AC3/100)*'NSW Apr 2021'!AR3))</f>
        <v>134.24399999999997</v>
      </c>
      <c r="N9" s="136">
        <f>IF(AND('NSW Apr 2021'!L3&gt;0,'NSW Apr 2021'!M3&gt;0),IF($C$5*F9/'NSW Apr 2021'!AR3&lt;'NSW Apr 2021'!L3,0,IF(($C$5*F9/'NSW Apr 2021'!AR3-'NSW Apr 2021'!L3)&lt;=('NSW Apr 2021'!M3+'NSW Apr 2021'!L3),((($C$5*F9/'NSW Apr 2021'!AR3-'NSW Apr 2021'!L3)*'NSW Apr 2021'!AD3/100))*'NSW Apr 2021'!AR3,((('NSW Apr 2021'!M3)*'NSW Apr 2021'!AD3/100)*'NSW Apr 2021'!AR3))),0)</f>
        <v>106.401</v>
      </c>
      <c r="O9" s="136">
        <f>IF(AND('NSW Apr 2021'!M3&gt;0,'NSW Apr 2021'!N3&gt;0),IF($C$5*F9/'NSW Apr 2021'!AR3&lt;('NSW Apr 2021'!L3+'NSW Apr 2021'!M3),0,IF(($C$5*F9/'NSW Apr 2021'!AR3-'NSW Apr 2021'!L3+'NSW Apr 2021'!M3)&lt;=('NSW Apr 2021'!L3+'NSW Apr 2021'!M3+'NSW Apr 2021'!N3),((($C$5*F9/'NSW Apr 2021'!AR3-('NSW Apr 2021'!L3+'NSW Apr 2021'!M3))*'NSW Apr 2021'!AE3/100))*'NSW Apr 2021'!AR3,('NSW Apr 2021'!N3*'NSW Apr 2021'!AE3/100)*'NSW Apr 2021'!AR3)),0)</f>
        <v>239.679</v>
      </c>
      <c r="P9" s="136">
        <f>IF(AND('NSW Apr 2021'!N3&gt;0,'NSW Apr 2021'!O3&gt;0),IF($C$5*F9/'NSW Apr 2021'!AR3&lt;('NSW Apr 2021'!L3+'NSW Apr 2021'!M3+'NSW Apr 2021'!N3),0,IF(($C$5*F9/'NSW Apr 2021'!AR3-'NSW Apr 2021'!L3+'NSW Apr 2021'!M3+'NSW Apr 2021'!N3)&lt;=('NSW Apr 2021'!L3+'NSW Apr 2021'!M3+'NSW Apr 2021'!N3+'NSW Apr 2021'!O3),(($C$5*F9/'NSW Apr 2021'!AR3-('NSW Apr 2021'!L3+'NSW Apr 2021'!M3+'NSW Apr 2021'!N3))*'NSW Apr 2021'!AF3/100)*'NSW Apr 2021'!AR3,('NSW Apr 2021'!O3*'NSW Apr 2021'!AF3/100)*'NSW Apr 2021'!AR3)),0)</f>
        <v>843.12500000000023</v>
      </c>
      <c r="Q9" s="136">
        <f>IF(AND('NSW Apr 2021'!P3&gt;0,'NSW Apr 2021'!P3&gt;0),IF($C$5*F9/'NSW Apr 2021'!AR3&lt;('NSW Apr 2021'!L3+'NSW Apr 2021'!M3+'NSW Apr 2021'!N3+'NSW Apr 2021'!O3),0,IF(($C$5*F9/'NSW Apr 2021'!AR3-'NSW Apr 2021'!L3+'NSW Apr 2021'!M3+'NSW Apr 2021'!N3+'NSW Apr 2021'!O3)&lt;=('NSW Apr 2021'!L3+'NSW Apr 2021'!M3+'NSW Apr 2021'!N3+'NSW Apr 2021'!O3+'NSW Apr 2021'!P3),(($C$5*F9/'NSW Apr 2021'!AR3-('NSW Apr 2021'!L3+'NSW Apr 2021'!M3+'NSW Apr 2021'!N3+'NSW Apr 2021'!O3))*'NSW Apr 2021'!AG3/100)*'NSW Apr 2021'!AR3,('NSW Apr 2021'!P3*'NSW Apr 2021'!AG3/100)*'NSW Apr 2021'!AR3)),0)</f>
        <v>0</v>
      </c>
      <c r="R9" s="136">
        <f>IF(AND('NSW Apr 2021'!P3&gt;0,'NSW Apr 2021'!O3&gt;0),IF(($C$5*F9/'NSW Apr 2021'!AR3&lt;SUM('NSW Apr 2021'!L3:P3)),(0),($C$5*F9/'NSW Apr 2021'!AR3-SUM('NSW Apr 2021'!L3:P3))*'NSW Apr 2021'!AB3/100)* 'NSW Apr 2021'!AR3,IF(AND('NSW Apr 2021'!O3&gt;0,'NSW Apr 2021'!P3=""),IF(($C$5*F9/'NSW Apr 2021'!AR3&lt; SUM('NSW Apr 2021'!L3:O3)),(0),($C$5*F9/'NSW Apr 2021'!AR3-SUM('NSW Apr 2021'!L3:O3))*'NSW Apr 2021'!AG3/100)* 'NSW Apr 2021'!AR3,IF(AND('NSW Apr 2021'!N3&gt;0,'NSW Apr 2021'!O3=""),IF(($C$5*F9/'NSW Apr 2021'!AR3&lt; SUM('NSW Apr 2021'!L3:N3)),(0),($C$5*F9/'NSW Apr 2021'!AR3-SUM('NSW Apr 2021'!L3:N3))*'NSW Apr 2021'!AF3/100)* 'NSW Apr 2021'!AR3,IF(AND('NSW Apr 2021'!M3&gt;0,'NSW Apr 2021'!N3=""),IF(($C$5*F9/'NSW Apr 2021'!AR3&lt;'NSW Apr 2021'!M3+'NSW Apr 2021'!L3),(0),(($C$5*F9/'NSW Apr 2021'!AR3-('NSW Apr 2021'!M3+'NSW Apr 2021'!L3))*'NSW Apr 2021'!AE3/100))*'NSW Apr 2021'!AR3,IF(AND('NSW Apr 2021'!L3&gt;0,'NSW Apr 2021'!M3=""&gt;0),IF(($C$5*F9/'NSW Apr 2021'!AR3&lt;'NSW Apr 2021'!L3),(0),($C$5*F9/'NSW Apr 2021'!AR3-'NSW Apr 2021'!L3)*'NSW Apr 2021'!AD3/100)*'NSW Apr 2021'!AR3,0)))))</f>
        <v>0</v>
      </c>
      <c r="S9" s="234">
        <f t="shared" ref="S9:S32" si="4">SUM(G9:R9)</f>
        <v>2646.8980000000001</v>
      </c>
      <c r="T9" s="243">
        <f t="shared" ref="T9:T32" si="5">S9+D9</f>
        <v>2983.5010000000002</v>
      </c>
      <c r="U9" s="132">
        <f t="shared" ref="U9:U32" si="6">T9*1.1</f>
        <v>3281.8511000000003</v>
      </c>
      <c r="V9" s="83">
        <f>'NSW Apr 2021'!AT3</f>
        <v>25</v>
      </c>
      <c r="W9" s="83">
        <f>'NSW Apr 2021'!AU3</f>
        <v>0</v>
      </c>
      <c r="X9" s="83">
        <f>'NSW Apr 2021'!AV3</f>
        <v>0</v>
      </c>
      <c r="Y9" s="83">
        <f>'NSW Apr 2021'!AW3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Apr 2021'!BF3</f>
        <v>0</v>
      </c>
      <c r="AG9" s="125" t="str">
        <f>'NSW Apr 2021'!BG3</f>
        <v>n</v>
      </c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17"/>
      <c r="B10" s="83" t="str">
        <f>'NSW Apr 2021'!F4</f>
        <v>EnergyAustralia</v>
      </c>
      <c r="C10" s="83" t="str">
        <f>'NSW Apr 2021'!G4</f>
        <v>Total Plan</v>
      </c>
      <c r="D10" s="136">
        <f>365*'NSW Apr 2021'!H4/100</f>
        <v>250.755</v>
      </c>
      <c r="E10" s="264">
        <f>IF('NSW Apr 2021'!AQ4=3,0.5,IF('NSW Apr 2021'!AQ4=2,0.33,0))</f>
        <v>0.5</v>
      </c>
      <c r="F10" s="264">
        <f t="shared" si="3"/>
        <v>0.5</v>
      </c>
      <c r="G10" s="136">
        <f>IF('NSW Apr 2021'!K4="",($C$5*E10/'NSW Apr 2021'!AQ4*'NSW Apr 2021'!W4/100)*'NSW Apr 2021'!AQ4,IF($C$5*E10/'NSW Apr 2021'!AQ4&gt;='NSW Apr 2021'!L4,('NSW Apr 2021'!L4*'NSW Apr 2021'!W4/100)*'NSW Apr 2021'!AQ4,($C$5*E10/'NSW Apr 2021'!AQ4*'NSW Apr 2021'!W4/100)*'NSW Apr 2021'!AQ4))</f>
        <v>147.12599999999998</v>
      </c>
      <c r="H10" s="136">
        <f>IF(AND('NSW Apr 2021'!L4&gt;0,'NSW Apr 2021'!M4&gt;0),IF($C$5*E10/'NSW Apr 2021'!AQ4&lt;'NSW Apr 2021'!L4,0,IF(($C$5*E10/'NSW Apr 2021'!AQ4-'NSW Apr 2021'!L4)&lt;=('NSW Apr 2021'!M4+'NSW Apr 2021'!L4),((($C$5*E10/'NSW Apr 2021'!AQ4-'NSW Apr 2021'!L4)*'NSW Apr 2021'!X4/100))*'NSW Apr 2021'!AQ4,((('NSW Apr 2021'!M4)*'NSW Apr 2021'!X4/100)*'NSW Apr 2021'!AQ4))),0)</f>
        <v>104.06618181818183</v>
      </c>
      <c r="I10" s="136">
        <f>IF(AND('NSW Apr 2021'!M4&gt;0,'NSW Apr 2021'!N4&gt;0),IF($C$5*E10/'NSW Apr 2021'!AQ4&lt;('NSW Apr 2021'!L4+'NSW Apr 2021'!M4),0,IF(($C$5*E10/'NSW Apr 2021'!AQ4-'NSW Apr 2021'!L4+'NSW Apr 2021'!M4)&lt;=('NSW Apr 2021'!L4+'NSW Apr 2021'!M4+'NSW Apr 2021'!N4),((($C$5*E10/'NSW Apr 2021'!AQ4-('NSW Apr 2021'!L4+'NSW Apr 2021'!M4))*'NSW Apr 2021'!Y4/100))*'NSW Apr 2021'!AQ4,('NSW Apr 2021'!N4*'NSW Apr 2021'!Y4/100)* 'NSW Apr 2021'!AQ4)),0)</f>
        <v>238.06499999999997</v>
      </c>
      <c r="J10" s="136">
        <f>IF(AND('NSW Apr 2021'!N4&gt;0,'NSW Apr 2021'!O4&gt;0),IF($C$5*E10/'NSW Apr 2021'!AQ4&lt;('NSW Apr 2021'!L4+'NSW Apr 2021'!M4+'NSW Apr 2021'!N4),0,IF(($C$5*E10/'NSW Apr 2021'!AQ4-'NSW Apr 2021'!L4+'NSW Apr 2021'!M4+'NSW Apr 2021'!N4)&lt;=('NSW Apr 2021'!L4+'NSW Apr 2021'!M4+'NSW Apr 2021'!N4+'NSW Apr 2021'!O4),(($C$5*E10/'NSW Apr 2021'!AQ4-('NSW Apr 2021'!L4+'NSW Apr 2021'!M4+'NSW Apr 2021'!N4))*'NSW Apr 2021'!Z4/100)*'NSW Apr 2021'!AQ4,('NSW Apr 2021'!O4*'NSW Apr 2021'!Z4/100)*'NSW Apr 2021'!AQ4)),0)</f>
        <v>898.31136363636369</v>
      </c>
      <c r="K10" s="136">
        <f>IF(AND('NSW Apr 2021'!O4&gt;0,'NSW Apr 2021'!P4&gt;0),IF($C$5*E10/'NSW Apr 2021'!AQ4&lt;('NSW Apr 2021'!L4+'NSW Apr 2021'!M4+'NSW Apr 2021'!N4+'NSW Apr 2021'!O4),0,IF(($C$5*E10/'NSW Apr 2021'!AQ4-'NSW Apr 2021'!L4+'NSW Apr 2021'!M4+'NSW Apr 2021'!N4+'NSW Apr 2021'!O4)&lt;=('NSW Apr 2021'!L4+'NSW Apr 2021'!M4+'NSW Apr 2021'!N4+'NSW Apr 2021'!O4+'NSW Apr 2021'!P4),(($C$5*E10/'NSW Apr 2021'!AQ4-('NSW Apr 2021'!L4+'NSW Apr 2021'!M4+'NSW Apr 2021'!N4+'NSW Apr 2021'!O4))*'NSW Apr 2021'!AA4/100)*'NSW Apr 2021'!AQ4,('NSW Apr 2021'!P4*'NSW Apr 2021'!AA4/100)*'NSW Apr 2021'!AQ4)),0)</f>
        <v>0</v>
      </c>
      <c r="L10" s="136">
        <f>IF(AND('NSW Apr 2021'!P4&gt;0,'NSW Apr 2021'!O4&gt;0),IF(($C$5*E10/'NSW Apr 2021'!AQ4&lt;SUM('NSW Apr 2021'!L4:P4)),(0),($C$5*E10/'NSW Apr 2021'!AQ4-SUM('NSW Apr 2021'!L4:P4))*'NSW Apr 2021'!AB4/100)* 'NSW Apr 2021'!AQ4,IF(AND('NSW Apr 2021'!O4&gt;0,'NSW Apr 2021'!P4=""),IF(($C$5*E10/'NSW Apr 2021'!AQ4&lt; SUM('NSW Apr 2021'!L4:O4)),(0),($C$5*E10/'NSW Apr 2021'!AQ4-SUM('NSW Apr 2021'!L4:O4))*'NSW Apr 2021'!AA4/100)* 'NSW Apr 2021'!AQ4,IF(AND('NSW Apr 2021'!N4&gt;0,'NSW Apr 2021'!O4=""),IF(($C$5*E10/'NSW Apr 2021'!AQ4&lt; SUM('NSW Apr 2021'!L4:N4)),(0),($C$5*E10/'NSW Apr 2021'!AQ4-SUM('NSW Apr 2021'!L4:N4))*'NSW Apr 2021'!Z4/100)* 'NSW Apr 2021'!AQ4,IF(AND('NSW Apr 2021'!M4&gt;0,'NSW Apr 2021'!N4=""),IF(($C$5*E10/'NSW Apr 2021'!AQ4&lt;'NSW Apr 2021'!M4+'NSW Apr 2021'!L4),(0),(($C$5*E10/'NSW Apr 2021'!AQ4-('NSW Apr 2021'!M4+'NSW Apr 2021'!L4))*'NSW Apr 2021'!Y4/100))*'NSW Apr 2021'!AQ4,IF(AND('NSW Apr 2021'!L4&gt;0,'NSW Apr 2021'!M4=""&gt;0),IF(($C$5*E10/'NSW Apr 2021'!AQ4&lt;'NSW Apr 2021'!L4),(0),($C$5*E10/'NSW Apr 2021'!AQ4-'NSW Apr 2021'!L4)*'NSW Apr 2021'!X4/100)*'NSW Apr 2021'!AQ4,0)))))</f>
        <v>0</v>
      </c>
      <c r="M10" s="136">
        <f>IF('NSW Apr 2021'!K4="",($C$5*F10/'NSW Apr 2021'!AR4*'NSW Apr 2021'!AC4/100)*'NSW Apr 2021'!AR4,IF($C$5*F10/'NSW Apr 2021'!AR4&gt;='NSW Apr 2021'!L4,('NSW Apr 2021'!L4*'NSW Apr 2021'!AC4/100)*'NSW Apr 2021'!AR4,($C$5*F10/'NSW Apr 2021'!AR4*'NSW Apr 2021'!AC4/100)*'NSW Apr 2021'!AR4))</f>
        <v>147.12599999999998</v>
      </c>
      <c r="N10" s="136">
        <f>IF(AND('NSW Apr 2021'!L4&gt;0,'NSW Apr 2021'!M4&gt;0),IF($C$5*F10/'NSW Apr 2021'!AR4&lt;'NSW Apr 2021'!L4,0,IF(($C$5*F10/'NSW Apr 2021'!AR4-'NSW Apr 2021'!L4)&lt;=('NSW Apr 2021'!M4+'NSW Apr 2021'!L4),((($C$5*F10/'NSW Apr 2021'!AR4-'NSW Apr 2021'!L4)*'NSW Apr 2021'!AD4/100))*'NSW Apr 2021'!AR4,((('NSW Apr 2021'!M4)*'NSW Apr 2021'!AD4/100)*'NSW Apr 2021'!AR4))),0)</f>
        <v>104.06618181818183</v>
      </c>
      <c r="O10" s="136">
        <f>IF(AND('NSW Apr 2021'!M4&gt;0,'NSW Apr 2021'!N4&gt;0),IF($C$5*F10/'NSW Apr 2021'!AR4&lt;('NSW Apr 2021'!L4+'NSW Apr 2021'!M4),0,IF(($C$5*F10/'NSW Apr 2021'!AR4-'NSW Apr 2021'!L4+'NSW Apr 2021'!M4)&lt;=('NSW Apr 2021'!L4+'NSW Apr 2021'!M4+'NSW Apr 2021'!N4),((($C$5*F10/'NSW Apr 2021'!AR4-('NSW Apr 2021'!L4+'NSW Apr 2021'!M4))*'NSW Apr 2021'!AE4/100))*'NSW Apr 2021'!AR4,('NSW Apr 2021'!N4*'NSW Apr 2021'!AE4/100)*'NSW Apr 2021'!AR4)),0)</f>
        <v>238.06499999999997</v>
      </c>
      <c r="P10" s="136">
        <f>IF(AND('NSW Apr 2021'!N4&gt;0,'NSW Apr 2021'!O4&gt;0),IF($C$5*F10/'NSW Apr 2021'!AR4&lt;('NSW Apr 2021'!L4+'NSW Apr 2021'!M4+'NSW Apr 2021'!N4),0,IF(($C$5*F10/'NSW Apr 2021'!AR4-'NSW Apr 2021'!L4+'NSW Apr 2021'!M4+'NSW Apr 2021'!N4)&lt;=('NSW Apr 2021'!L4+'NSW Apr 2021'!M4+'NSW Apr 2021'!N4+'NSW Apr 2021'!O4),(($C$5*F10/'NSW Apr 2021'!AR4-('NSW Apr 2021'!L4+'NSW Apr 2021'!M4+'NSW Apr 2021'!N4))*'NSW Apr 2021'!AF4/100)*'NSW Apr 2021'!AR4,('NSW Apr 2021'!O4*'NSW Apr 2021'!AF4/100)*'NSW Apr 2021'!AR4)),0)</f>
        <v>898.31136363636369</v>
      </c>
      <c r="Q10" s="136">
        <f>IF(AND('NSW Apr 2021'!P4&gt;0,'NSW Apr 2021'!P4&gt;0),IF($C$5*F10/'NSW Apr 2021'!AR4&lt;('NSW Apr 2021'!L4+'NSW Apr 2021'!M4+'NSW Apr 2021'!N4+'NSW Apr 2021'!O4),0,IF(($C$5*F10/'NSW Apr 2021'!AR4-'NSW Apr 2021'!L4+'NSW Apr 2021'!M4+'NSW Apr 2021'!N4+'NSW Apr 2021'!O4)&lt;=('NSW Apr 2021'!L4+'NSW Apr 2021'!M4+'NSW Apr 2021'!N4+'NSW Apr 2021'!O4+'NSW Apr 2021'!P4),(($C$5*F10/'NSW Apr 2021'!AR4-('NSW Apr 2021'!L4+'NSW Apr 2021'!M4+'NSW Apr 2021'!N4+'NSW Apr 2021'!O4))*'NSW Apr 2021'!AG4/100)*'NSW Apr 2021'!AR4,('NSW Apr 2021'!P4*'NSW Apr 2021'!AG4/100)*'NSW Apr 2021'!AR4)),0)</f>
        <v>0</v>
      </c>
      <c r="R10" s="136">
        <f>IF(AND('NSW Apr 2021'!P4&gt;0,'NSW Apr 2021'!O4&gt;0),IF(($C$5*F10/'NSW Apr 2021'!AR4&lt;SUM('NSW Apr 2021'!L4:P4)),(0),($C$5*F10/'NSW Apr 2021'!AR4-SUM('NSW Apr 2021'!L4:P4))*'NSW Apr 2021'!AB4/100)* 'NSW Apr 2021'!AR4,IF(AND('NSW Apr 2021'!O4&gt;0,'NSW Apr 2021'!P4=""),IF(($C$5*F10/'NSW Apr 2021'!AR4&lt; SUM('NSW Apr 2021'!L4:O4)),(0),($C$5*F10/'NSW Apr 2021'!AR4-SUM('NSW Apr 2021'!L4:O4))*'NSW Apr 2021'!AG4/100)* 'NSW Apr 2021'!AR4,IF(AND('NSW Apr 2021'!N4&gt;0,'NSW Apr 2021'!O4=""),IF(($C$5*F10/'NSW Apr 2021'!AR4&lt; SUM('NSW Apr 2021'!L4:N4)),(0),($C$5*F10/'NSW Apr 2021'!AR4-SUM('NSW Apr 2021'!L4:N4))*'NSW Apr 2021'!AF4/100)* 'NSW Apr 2021'!AR4,IF(AND('NSW Apr 2021'!M4&gt;0,'NSW Apr 2021'!N4=""),IF(($C$5*F10/'NSW Apr 2021'!AR4&lt;'NSW Apr 2021'!M4+'NSW Apr 2021'!L4),(0),(($C$5*F10/'NSW Apr 2021'!AR4-('NSW Apr 2021'!M4+'NSW Apr 2021'!L4))*'NSW Apr 2021'!AE4/100))*'NSW Apr 2021'!AR4,IF(AND('NSW Apr 2021'!L4&gt;0,'NSW Apr 2021'!M4=""&gt;0),IF(($C$5*F10/'NSW Apr 2021'!AR4&lt;'NSW Apr 2021'!L4),(0),($C$5*F10/'NSW Apr 2021'!AR4-'NSW Apr 2021'!L4)*'NSW Apr 2021'!AD4/100)*'NSW Apr 2021'!AR4,0)))))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Apr 2021'!AT4</f>
        <v>17</v>
      </c>
      <c r="W10" s="83">
        <f>'NSW Apr 2021'!AU4</f>
        <v>0</v>
      </c>
      <c r="X10" s="83">
        <f>'NSW Apr 2021'!AV4</f>
        <v>0</v>
      </c>
      <c r="Y10" s="83">
        <f>'NSW Apr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2511.4904354545456</v>
      </c>
      <c r="AC10" s="243">
        <f t="shared" si="1"/>
        <v>2511.4904354545456</v>
      </c>
      <c r="AD10" s="122">
        <f t="shared" si="2"/>
        <v>2762.6394790000004</v>
      </c>
      <c r="AE10" s="122">
        <f t="shared" si="2"/>
        <v>2762.6394790000004</v>
      </c>
      <c r="AF10" s="208">
        <f>'NSW Apr 2021'!BF4</f>
        <v>0</v>
      </c>
      <c r="AG10" s="125" t="str">
        <f>'NSW Apr 2021'!BG4</f>
        <v>n</v>
      </c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17"/>
      <c r="B11" s="83" t="str">
        <f>'NSW Apr 2021'!F5</f>
        <v>Origin Energy</v>
      </c>
      <c r="C11" s="83" t="str">
        <f>'NSW Apr 2021'!G5</f>
        <v>Business Flexi</v>
      </c>
      <c r="D11" s="136">
        <f>365*'NSW Apr 2021'!H5/100</f>
        <v>238.89250000000001</v>
      </c>
      <c r="E11" s="264">
        <f>IF('NSW Apr 2021'!AQ5=3,0.5,IF('NSW Apr 2021'!AQ5=2,0.33,0))</f>
        <v>0.5</v>
      </c>
      <c r="F11" s="264">
        <f t="shared" si="3"/>
        <v>0.5</v>
      </c>
      <c r="G11" s="136">
        <f>IF('NSW Apr 2021'!K5="",($C$5*E11/'NSW Apr 2021'!AQ5*'NSW Apr 2021'!W5/100)*'NSW Apr 2021'!AQ5,IF($C$5*E11/'NSW Apr 2021'!AQ5&gt;='NSW Apr 2021'!L5,('NSW Apr 2021'!L5*'NSW Apr 2021'!W5/100)*'NSW Apr 2021'!AQ5,($C$5*E11/'NSW Apr 2021'!AQ5*'NSW Apr 2021'!W5/100)*'NSW Apr 2021'!AQ5))</f>
        <v>130.51500000000001</v>
      </c>
      <c r="H11" s="136">
        <f>IF(AND('NSW Apr 2021'!L5&gt;0,'NSW Apr 2021'!M5&gt;0),IF($C$5*E11/'NSW Apr 2021'!AQ5&lt;'NSW Apr 2021'!L5,0,IF(($C$5*E11/'NSW Apr 2021'!AQ5-'NSW Apr 2021'!L5)&lt;=('NSW Apr 2021'!M5+'NSW Apr 2021'!L5),((($C$5*E11/'NSW Apr 2021'!AQ5-'NSW Apr 2021'!L5)*'NSW Apr 2021'!X5/100))*'NSW Apr 2021'!AQ5,((('NSW Apr 2021'!M5)*'NSW Apr 2021'!X5/100)*'NSW Apr 2021'!AQ5))),0)</f>
        <v>1013.7555454545455</v>
      </c>
      <c r="I11" s="136">
        <f>IF(AND('NSW Apr 2021'!M5&gt;0,'NSW Apr 2021'!N5&gt;0),IF($C$5*E11/'NSW Apr 2021'!AQ5&lt;('NSW Apr 2021'!L5+'NSW Apr 2021'!M5),0,IF(($C$5*E11/'NSW Apr 2021'!AQ5-'NSW Apr 2021'!L5+'NSW Apr 2021'!M5)&lt;=('NSW Apr 2021'!L5+'NSW Apr 2021'!M5+'NSW Apr 2021'!N5),((($C$5*E11/'NSW Apr 2021'!AQ5-('NSW Apr 2021'!L5+'NSW Apr 2021'!M5))*'NSW Apr 2021'!Y5/100))*'NSW Apr 2021'!AQ5,('NSW Apr 2021'!N5*'NSW Apr 2021'!Y5/100)* 'NSW Apr 2021'!AQ5)),0)</f>
        <v>0</v>
      </c>
      <c r="J11" s="136">
        <f>IF(AND('NSW Apr 2021'!N5&gt;0,'NSW Apr 2021'!O5&gt;0),IF($C$5*E11/'NSW Apr 2021'!AQ5&lt;('NSW Apr 2021'!L5+'NSW Apr 2021'!M5+'NSW Apr 2021'!N5),0,IF(($C$5*E11/'NSW Apr 2021'!AQ5-'NSW Apr 2021'!L5+'NSW Apr 2021'!M5+'NSW Apr 2021'!N5)&lt;=('NSW Apr 2021'!L5+'NSW Apr 2021'!M5+'NSW Apr 2021'!N5+'NSW Apr 2021'!O5),(($C$5*E11/'NSW Apr 2021'!AQ5-('NSW Apr 2021'!L5+'NSW Apr 2021'!M5+'NSW Apr 2021'!N5))*'NSW Apr 2021'!Z5/100)*'NSW Apr 2021'!AQ5,('NSW Apr 2021'!O5*'NSW Apr 2021'!Z5/100)*'NSW Apr 2021'!AQ5)),0)</f>
        <v>0</v>
      </c>
      <c r="K11" s="136">
        <f>IF(AND('NSW Apr 2021'!O5&gt;0,'NSW Apr 2021'!P5&gt;0),IF($C$5*E11/'NSW Apr 2021'!AQ5&lt;('NSW Apr 2021'!L5+'NSW Apr 2021'!M5+'NSW Apr 2021'!N5+'NSW Apr 2021'!O5),0,IF(($C$5*E11/'NSW Apr 2021'!AQ5-'NSW Apr 2021'!L5+'NSW Apr 2021'!M5+'NSW Apr 2021'!N5+'NSW Apr 2021'!O5)&lt;=('NSW Apr 2021'!L5+'NSW Apr 2021'!M5+'NSW Apr 2021'!N5+'NSW Apr 2021'!O5+'NSW Apr 2021'!P5),(($C$5*E11/'NSW Apr 2021'!AQ5-('NSW Apr 2021'!L5+'NSW Apr 2021'!M5+'NSW Apr 2021'!N5+'NSW Apr 2021'!O5))*'NSW Apr 2021'!AA5/100)*'NSW Apr 2021'!AQ5,('NSW Apr 2021'!P5*'NSW Apr 2021'!AA5/100)*'NSW Apr 2021'!AQ5)),0)</f>
        <v>0</v>
      </c>
      <c r="L11" s="136">
        <f>IF(AND('NSW Apr 2021'!P5&gt;0,'NSW Apr 2021'!O5&gt;0),IF(($C$5*E11/'NSW Apr 2021'!AQ5&lt;SUM('NSW Apr 2021'!L5:P5)),(0),($C$5*E11/'NSW Apr 2021'!AQ5-SUM('NSW Apr 2021'!L5:P5))*'NSW Apr 2021'!AB5/100)* 'NSW Apr 2021'!AQ5,IF(AND('NSW Apr 2021'!O5&gt;0,'NSW Apr 2021'!P5=""),IF(($C$5*E11/'NSW Apr 2021'!AQ5&lt; SUM('NSW Apr 2021'!L5:O5)),(0),($C$5*E11/'NSW Apr 2021'!AQ5-SUM('NSW Apr 2021'!L5:O5))*'NSW Apr 2021'!AA5/100)* 'NSW Apr 2021'!AQ5,IF(AND('NSW Apr 2021'!N5&gt;0,'NSW Apr 2021'!O5=""),IF(($C$5*E11/'NSW Apr 2021'!AQ5&lt; SUM('NSW Apr 2021'!L5:N5)),(0),($C$5*E11/'NSW Apr 2021'!AQ5-SUM('NSW Apr 2021'!L5:N5))*'NSW Apr 2021'!Z5/100)* 'NSW Apr 2021'!AQ5,IF(AND('NSW Apr 2021'!M5&gt;0,'NSW Apr 2021'!N5=""),IF(($C$5*E11/'NSW Apr 2021'!AQ5&lt;'NSW Apr 2021'!M5+'NSW Apr 2021'!L5),(0),(($C$5*E11/'NSW Apr 2021'!AQ5-('NSW Apr 2021'!M5+'NSW Apr 2021'!L5))*'NSW Apr 2021'!Y5/100))*'NSW Apr 2021'!AQ5,IF(AND('NSW Apr 2021'!L5&gt;0,'NSW Apr 2021'!M5=""&gt;0),IF(($C$5*E11/'NSW Apr 2021'!AQ5&lt;'NSW Apr 2021'!L5),(0),($C$5*E11/'NSW Apr 2021'!AQ5-'NSW Apr 2021'!L5)*'NSW Apr 2021'!X5/100)*'NSW Apr 2021'!AQ5,0)))))</f>
        <v>0</v>
      </c>
      <c r="M11" s="136">
        <f>IF('NSW Apr 2021'!K5="",($C$5*F11/'NSW Apr 2021'!AR5*'NSW Apr 2021'!AC5/100)*'NSW Apr 2021'!AR5,IF($C$5*F11/'NSW Apr 2021'!AR5&gt;='NSW Apr 2021'!L5,('NSW Apr 2021'!L5*'NSW Apr 2021'!AC5/100)*'NSW Apr 2021'!AR5,($C$5*F11/'NSW Apr 2021'!AR5*'NSW Apr 2021'!AC5/100)*'NSW Apr 2021'!AR5))</f>
        <v>130.51500000000001</v>
      </c>
      <c r="N11" s="136">
        <f>IF(AND('NSW Apr 2021'!L5&gt;0,'NSW Apr 2021'!M5&gt;0),IF($C$5*F11/'NSW Apr 2021'!AR5&lt;'NSW Apr 2021'!L5,0,IF(($C$5*F11/'NSW Apr 2021'!AR5-'NSW Apr 2021'!L5)&lt;=('NSW Apr 2021'!M5+'NSW Apr 2021'!L5),((($C$5*F11/'NSW Apr 2021'!AR5-'NSW Apr 2021'!L5)*'NSW Apr 2021'!AD5/100))*'NSW Apr 2021'!AR5,((('NSW Apr 2021'!M5)*'NSW Apr 2021'!AD5/100)*'NSW Apr 2021'!AR5))),0)</f>
        <v>1013.7555454545455</v>
      </c>
      <c r="O11" s="136">
        <f>IF(AND('NSW Apr 2021'!M5&gt;0,'NSW Apr 2021'!N5&gt;0),IF($C$5*F11/'NSW Apr 2021'!AR5&lt;('NSW Apr 2021'!L5+'NSW Apr 2021'!M5),0,IF(($C$5*F11/'NSW Apr 2021'!AR5-'NSW Apr 2021'!L5+'NSW Apr 2021'!M5)&lt;=('NSW Apr 2021'!L5+'NSW Apr 2021'!M5+'NSW Apr 2021'!N5),((($C$5*F11/'NSW Apr 2021'!AR5-('NSW Apr 2021'!L5+'NSW Apr 2021'!M5))*'NSW Apr 2021'!AE5/100))*'NSW Apr 2021'!AR5,('NSW Apr 2021'!N5*'NSW Apr 2021'!AE5/100)*'NSW Apr 2021'!AR5)),0)</f>
        <v>0</v>
      </c>
      <c r="P11" s="136">
        <f>IF(AND('NSW Apr 2021'!N5&gt;0,'NSW Apr 2021'!O5&gt;0),IF($C$5*F11/'NSW Apr 2021'!AR5&lt;('NSW Apr 2021'!L5+'NSW Apr 2021'!M5+'NSW Apr 2021'!N5),0,IF(($C$5*F11/'NSW Apr 2021'!AR5-'NSW Apr 2021'!L5+'NSW Apr 2021'!M5+'NSW Apr 2021'!N5)&lt;=('NSW Apr 2021'!L5+'NSW Apr 2021'!M5+'NSW Apr 2021'!N5+'NSW Apr 2021'!O5),(($C$5*F11/'NSW Apr 2021'!AR5-('NSW Apr 2021'!L5+'NSW Apr 2021'!M5+'NSW Apr 2021'!N5))*'NSW Apr 2021'!AF5/100)*'NSW Apr 2021'!AR5,('NSW Apr 2021'!O5*'NSW Apr 2021'!AF5/100)*'NSW Apr 2021'!AR5)),0)</f>
        <v>0</v>
      </c>
      <c r="Q11" s="136">
        <f>IF(AND('NSW Apr 2021'!P5&gt;0,'NSW Apr 2021'!P5&gt;0),IF($C$5*F11/'NSW Apr 2021'!AR5&lt;('NSW Apr 2021'!L5+'NSW Apr 2021'!M5+'NSW Apr 2021'!N5+'NSW Apr 2021'!O5),0,IF(($C$5*F11/'NSW Apr 2021'!AR5-'NSW Apr 2021'!L5+'NSW Apr 2021'!M5+'NSW Apr 2021'!N5+'NSW Apr 2021'!O5)&lt;=('NSW Apr 2021'!L5+'NSW Apr 2021'!M5+'NSW Apr 2021'!N5+'NSW Apr 2021'!O5+'NSW Apr 2021'!P5),(($C$5*F11/'NSW Apr 2021'!AR5-('NSW Apr 2021'!L5+'NSW Apr 2021'!M5+'NSW Apr 2021'!N5+'NSW Apr 2021'!O5))*'NSW Apr 2021'!AG5/100)*'NSW Apr 2021'!AR5,('NSW Apr 2021'!P5*'NSW Apr 2021'!AG5/100)*'NSW Apr 2021'!AR5)),0)</f>
        <v>0</v>
      </c>
      <c r="R11" s="136">
        <f>IF(AND('NSW Apr 2021'!P5&gt;0,'NSW Apr 2021'!O5&gt;0),IF(($C$5*F11/'NSW Apr 2021'!AR5&lt;SUM('NSW Apr 2021'!L5:P5)),(0),($C$5*F11/'NSW Apr 2021'!AR5-SUM('NSW Apr 2021'!L5:P5))*'NSW Apr 2021'!AB5/100)* 'NSW Apr 2021'!AR5,IF(AND('NSW Apr 2021'!O5&gt;0,'NSW Apr 2021'!P5=""),IF(($C$5*F11/'NSW Apr 2021'!AR5&lt; SUM('NSW Apr 2021'!L5:O5)),(0),($C$5*F11/'NSW Apr 2021'!AR5-SUM('NSW Apr 2021'!L5:O5))*'NSW Apr 2021'!AG5/100)* 'NSW Apr 2021'!AR5,IF(AND('NSW Apr 2021'!N5&gt;0,'NSW Apr 2021'!O5=""),IF(($C$5*F11/'NSW Apr 2021'!AR5&lt; SUM('NSW Apr 2021'!L5:N5)),(0),($C$5*F11/'NSW Apr 2021'!AR5-SUM('NSW Apr 2021'!L5:N5))*'NSW Apr 2021'!AF5/100)* 'NSW Apr 2021'!AR5,IF(AND('NSW Apr 2021'!M5&gt;0,'NSW Apr 2021'!N5=""),IF(($C$5*F11/'NSW Apr 2021'!AR5&lt;'NSW Apr 2021'!M5+'NSW Apr 2021'!L5),(0),(($C$5*F11/'NSW Apr 2021'!AR5-('NSW Apr 2021'!M5+'NSW Apr 2021'!L5))*'NSW Apr 2021'!AE5/100))*'NSW Apr 2021'!AR5,IF(AND('NSW Apr 2021'!L5&gt;0,'NSW Apr 2021'!M5=""&gt;0),IF(($C$5*F11/'NSW Apr 2021'!AR5&lt;'NSW Apr 2021'!L5),(0),($C$5*F11/'NSW Apr 2021'!AR5-'NSW Apr 2021'!L5)*'NSW Apr 2021'!AD5/100)*'NSW Apr 2021'!AR5,0)))))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Apr 2021'!AT5</f>
        <v>0</v>
      </c>
      <c r="W11" s="83">
        <f>'NSW Apr 2021'!AU5</f>
        <v>14</v>
      </c>
      <c r="X11" s="83">
        <f>'NSW Apr 2021'!AV5</f>
        <v>0</v>
      </c>
      <c r="Y11" s="83">
        <f>'NSW Apr 2021'!AW5</f>
        <v>0</v>
      </c>
      <c r="Z11" s="243" t="str">
        <f t="shared" si="7"/>
        <v>Guaranteed off usage</v>
      </c>
      <c r="AA11" s="243" t="str">
        <f t="shared" si="8"/>
        <v>Inclusive</v>
      </c>
      <c r="AB11" s="243">
        <f t="shared" si="0"/>
        <v>2207.0378381818186</v>
      </c>
      <c r="AC11" s="243">
        <f t="shared" si="1"/>
        <v>2207.0378381818186</v>
      </c>
      <c r="AD11" s="122">
        <f t="shared" si="2"/>
        <v>2427.7416220000009</v>
      </c>
      <c r="AE11" s="122">
        <f t="shared" si="2"/>
        <v>2427.7416220000009</v>
      </c>
      <c r="AF11" s="208">
        <f>'NSW Apr 2021'!BF5</f>
        <v>12</v>
      </c>
      <c r="AG11" s="125" t="str">
        <f>'NSW Apr 2021'!BG5</f>
        <v>n</v>
      </c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17"/>
      <c r="B12" s="83" t="str">
        <f>'NSW Apr 2021'!F6</f>
        <v>Red Energy</v>
      </c>
      <c r="C12" s="83" t="str">
        <f>'NSW Apr 2021'!G6</f>
        <v xml:space="preserve">Business Saver </v>
      </c>
      <c r="D12" s="136">
        <f>365*'NSW Apr 2021'!H6/100</f>
        <v>215.31350000000003</v>
      </c>
      <c r="E12" s="264">
        <f>IF('NSW Apr 2021'!AQ6=3,0.5,IF('NSW Apr 2021'!AQ6=2,0.33,0))</f>
        <v>0.5</v>
      </c>
      <c r="F12" s="264">
        <f t="shared" si="3"/>
        <v>0.5</v>
      </c>
      <c r="G12" s="136">
        <f>IF('NSW Apr 2021'!K6="",($C$5*E12/'NSW Apr 2021'!AQ6*'NSW Apr 2021'!W6/100)*'NSW Apr 2021'!AQ6,IF($C$5*E12/'NSW Apr 2021'!AQ6&gt;='NSW Apr 2021'!L6,('NSW Apr 2021'!L6*'NSW Apr 2021'!W6/100)*'NSW Apr 2021'!AQ6,($C$5*E12/'NSW Apr 2021'!AQ6*'NSW Apr 2021'!W6/100)*'NSW Apr 2021'!AQ6))</f>
        <v>111.53100000000001</v>
      </c>
      <c r="H12" s="136">
        <f>IF(AND('NSW Apr 2021'!L6&gt;0,'NSW Apr 2021'!M6&gt;0),IF($C$5*E12/'NSW Apr 2021'!AQ6&lt;'NSW Apr 2021'!L6,0,IF(($C$5*E12/'NSW Apr 2021'!AQ6-'NSW Apr 2021'!L6)&lt;=('NSW Apr 2021'!M6+'NSW Apr 2021'!L6),((($C$5*E12/'NSW Apr 2021'!AQ6-'NSW Apr 2021'!L6)*'NSW Apr 2021'!X6/100))*'NSW Apr 2021'!AQ6,((('NSW Apr 2021'!M6)*'NSW Apr 2021'!X6/100)*'NSW Apr 2021'!AQ6))),0)</f>
        <v>80.050909090909073</v>
      </c>
      <c r="I12" s="136">
        <f>IF(AND('NSW Apr 2021'!M6&gt;0,'NSW Apr 2021'!N6&gt;0),IF($C$5*E12/'NSW Apr 2021'!AQ6&lt;('NSW Apr 2021'!L6+'NSW Apr 2021'!M6),0,IF(($C$5*E12/'NSW Apr 2021'!AQ6-'NSW Apr 2021'!L6+'NSW Apr 2021'!M6)&lt;=('NSW Apr 2021'!L6+'NSW Apr 2021'!M6+'NSW Apr 2021'!N6),((($C$5*E12/'NSW Apr 2021'!AQ6-('NSW Apr 2021'!L6+'NSW Apr 2021'!M6))*'NSW Apr 2021'!Y6/100))*'NSW Apr 2021'!AQ6,('NSW Apr 2021'!N6*'NSW Apr 2021'!Y6/100)* 'NSW Apr 2021'!AQ6)),0)</f>
        <v>177.54</v>
      </c>
      <c r="J12" s="136">
        <f>IF(AND('NSW Apr 2021'!N6&gt;0,'NSW Apr 2021'!O6&gt;0),IF($C$5*E12/'NSW Apr 2021'!AQ6&lt;('NSW Apr 2021'!L6+'NSW Apr 2021'!M6+'NSW Apr 2021'!N6),0,IF(($C$5*E12/'NSW Apr 2021'!AQ6-'NSW Apr 2021'!L6+'NSW Apr 2021'!M6+'NSW Apr 2021'!N6)&lt;=('NSW Apr 2021'!L6+'NSW Apr 2021'!M6+'NSW Apr 2021'!N6+'NSW Apr 2021'!O6),(($C$5*E12/'NSW Apr 2021'!AQ6-('NSW Apr 2021'!L6+'NSW Apr 2021'!M6+'NSW Apr 2021'!N6))*'NSW Apr 2021'!Z6/100)*'NSW Apr 2021'!AQ6,('NSW Apr 2021'!O6*'NSW Apr 2021'!Z6/100)*'NSW Apr 2021'!AQ6)),0)</f>
        <v>659.1704545454545</v>
      </c>
      <c r="K12" s="136">
        <f>IF(AND('NSW Apr 2021'!O6&gt;0,'NSW Apr 2021'!P6&gt;0),IF($C$5*E12/'NSW Apr 2021'!AQ6&lt;('NSW Apr 2021'!L6+'NSW Apr 2021'!M6+'NSW Apr 2021'!N6+'NSW Apr 2021'!O6),0,IF(($C$5*E12/'NSW Apr 2021'!AQ6-'NSW Apr 2021'!L6+'NSW Apr 2021'!M6+'NSW Apr 2021'!N6+'NSW Apr 2021'!O6)&lt;=('NSW Apr 2021'!L6+'NSW Apr 2021'!M6+'NSW Apr 2021'!N6+'NSW Apr 2021'!O6+'NSW Apr 2021'!P6),(($C$5*E12/'NSW Apr 2021'!AQ6-('NSW Apr 2021'!L6+'NSW Apr 2021'!M6+'NSW Apr 2021'!N6+'NSW Apr 2021'!O6))*'NSW Apr 2021'!AA6/100)*'NSW Apr 2021'!AQ6,('NSW Apr 2021'!P6*'NSW Apr 2021'!AA6/100)*'NSW Apr 2021'!AQ6)),0)</f>
        <v>0</v>
      </c>
      <c r="L12" s="136">
        <f>IF(AND('NSW Apr 2021'!P6&gt;0,'NSW Apr 2021'!O6&gt;0),IF(($C$5*E12/'NSW Apr 2021'!AQ6&lt;SUM('NSW Apr 2021'!L6:P6)),(0),($C$5*E12/'NSW Apr 2021'!AQ6-SUM('NSW Apr 2021'!L6:P6))*'NSW Apr 2021'!AB6/100)* 'NSW Apr 2021'!AQ6,IF(AND('NSW Apr 2021'!O6&gt;0,'NSW Apr 2021'!P6=""),IF(($C$5*E12/'NSW Apr 2021'!AQ6&lt; SUM('NSW Apr 2021'!L6:O6)),(0),($C$5*E12/'NSW Apr 2021'!AQ6-SUM('NSW Apr 2021'!L6:O6))*'NSW Apr 2021'!AA6/100)* 'NSW Apr 2021'!AQ6,IF(AND('NSW Apr 2021'!N6&gt;0,'NSW Apr 2021'!O6=""),IF(($C$5*E12/'NSW Apr 2021'!AQ6&lt; SUM('NSW Apr 2021'!L6:N6)),(0),($C$5*E12/'NSW Apr 2021'!AQ6-SUM('NSW Apr 2021'!L6:N6))*'NSW Apr 2021'!Z6/100)* 'NSW Apr 2021'!AQ6,IF(AND('NSW Apr 2021'!M6&gt;0,'NSW Apr 2021'!N6=""),IF(($C$5*E12/'NSW Apr 2021'!AQ6&lt;'NSW Apr 2021'!M6+'NSW Apr 2021'!L6),(0),(($C$5*E12/'NSW Apr 2021'!AQ6-('NSW Apr 2021'!M6+'NSW Apr 2021'!L6))*'NSW Apr 2021'!Y6/100))*'NSW Apr 2021'!AQ6,IF(AND('NSW Apr 2021'!L6&gt;0,'NSW Apr 2021'!M6=""&gt;0),IF(($C$5*E12/'NSW Apr 2021'!AQ6&lt;'NSW Apr 2021'!L6),(0),($C$5*E12/'NSW Apr 2021'!AQ6-'NSW Apr 2021'!L6)*'NSW Apr 2021'!X6/100)*'NSW Apr 2021'!AQ6,0)))))</f>
        <v>0</v>
      </c>
      <c r="M12" s="136">
        <f>IF('NSW Apr 2021'!K6="",($C$5*F12/'NSW Apr 2021'!AR6*'NSW Apr 2021'!AC6/100)*'NSW Apr 2021'!AR6,IF($C$5*F12/'NSW Apr 2021'!AR6&gt;='NSW Apr 2021'!L6,('NSW Apr 2021'!L6*'NSW Apr 2021'!AC6/100)*'NSW Apr 2021'!AR6,($C$5*F12/'NSW Apr 2021'!AR6*'NSW Apr 2021'!AC6/100)*'NSW Apr 2021'!AR6))</f>
        <v>111.53100000000001</v>
      </c>
      <c r="N12" s="136">
        <f>IF(AND('NSW Apr 2021'!L6&gt;0,'NSW Apr 2021'!M6&gt;0),IF($C$5*F12/'NSW Apr 2021'!AR6&lt;'NSW Apr 2021'!L6,0,IF(($C$5*F12/'NSW Apr 2021'!AR6-'NSW Apr 2021'!L6)&lt;=('NSW Apr 2021'!M6+'NSW Apr 2021'!L6),((($C$5*F12/'NSW Apr 2021'!AR6-'NSW Apr 2021'!L6)*'NSW Apr 2021'!AD6/100))*'NSW Apr 2021'!AR6,((('NSW Apr 2021'!M6)*'NSW Apr 2021'!AD6/100)*'NSW Apr 2021'!AR6))),0)</f>
        <v>80.050909090909073</v>
      </c>
      <c r="O12" s="136">
        <f>IF(AND('NSW Apr 2021'!M6&gt;0,'NSW Apr 2021'!N6&gt;0),IF($C$5*F12/'NSW Apr 2021'!AR6&lt;('NSW Apr 2021'!L6+'NSW Apr 2021'!M6),0,IF(($C$5*F12/'NSW Apr 2021'!AR6-'NSW Apr 2021'!L6+'NSW Apr 2021'!M6)&lt;=('NSW Apr 2021'!L6+'NSW Apr 2021'!M6+'NSW Apr 2021'!N6),((($C$5*F12/'NSW Apr 2021'!AR6-('NSW Apr 2021'!L6+'NSW Apr 2021'!M6))*'NSW Apr 2021'!AE6/100))*'NSW Apr 2021'!AR6,('NSW Apr 2021'!N6*'NSW Apr 2021'!AE6/100)*'NSW Apr 2021'!AR6)),0)</f>
        <v>177.54</v>
      </c>
      <c r="P12" s="136">
        <f>IF(AND('NSW Apr 2021'!N6&gt;0,'NSW Apr 2021'!O6&gt;0),IF($C$5*F12/'NSW Apr 2021'!AR6&lt;('NSW Apr 2021'!L6+'NSW Apr 2021'!M6+'NSW Apr 2021'!N6),0,IF(($C$5*F12/'NSW Apr 2021'!AR6-'NSW Apr 2021'!L6+'NSW Apr 2021'!M6+'NSW Apr 2021'!N6)&lt;=('NSW Apr 2021'!L6+'NSW Apr 2021'!M6+'NSW Apr 2021'!N6+'NSW Apr 2021'!O6),(($C$5*F12/'NSW Apr 2021'!AR6-('NSW Apr 2021'!L6+'NSW Apr 2021'!M6+'NSW Apr 2021'!N6))*'NSW Apr 2021'!AF6/100)*'NSW Apr 2021'!AR6,('NSW Apr 2021'!O6*'NSW Apr 2021'!AF6/100)*'NSW Apr 2021'!AR6)),0)</f>
        <v>659.1704545454545</v>
      </c>
      <c r="Q12" s="136">
        <f>IF(AND('NSW Apr 2021'!P6&gt;0,'NSW Apr 2021'!P6&gt;0),IF($C$5*F12/'NSW Apr 2021'!AR6&lt;('NSW Apr 2021'!L6+'NSW Apr 2021'!M6+'NSW Apr 2021'!N6+'NSW Apr 2021'!O6),0,IF(($C$5*F12/'NSW Apr 2021'!AR6-'NSW Apr 2021'!L6+'NSW Apr 2021'!M6+'NSW Apr 2021'!N6+'NSW Apr 2021'!O6)&lt;=('NSW Apr 2021'!L6+'NSW Apr 2021'!M6+'NSW Apr 2021'!N6+'NSW Apr 2021'!O6+'NSW Apr 2021'!P6),(($C$5*F12/'NSW Apr 2021'!AR6-('NSW Apr 2021'!L6+'NSW Apr 2021'!M6+'NSW Apr 2021'!N6+'NSW Apr 2021'!O6))*'NSW Apr 2021'!AG6/100)*'NSW Apr 2021'!AR6,('NSW Apr 2021'!P6*'NSW Apr 2021'!AG6/100)*'NSW Apr 2021'!AR6)),0)</f>
        <v>0</v>
      </c>
      <c r="R12" s="136">
        <f>IF(AND('NSW Apr 2021'!P6&gt;0,'NSW Apr 2021'!O6&gt;0),IF(($C$5*F12/'NSW Apr 2021'!AR6&lt;SUM('NSW Apr 2021'!L6:P6)),(0),($C$5*F12/'NSW Apr 2021'!AR6-SUM('NSW Apr 2021'!L6:P6))*'NSW Apr 2021'!AB6/100)* 'NSW Apr 2021'!AR6,IF(AND('NSW Apr 2021'!O6&gt;0,'NSW Apr 2021'!P6=""),IF(($C$5*F12/'NSW Apr 2021'!AR6&lt; SUM('NSW Apr 2021'!L6:O6)),(0),($C$5*F12/'NSW Apr 2021'!AR6-SUM('NSW Apr 2021'!L6:O6))*'NSW Apr 2021'!AG6/100)* 'NSW Apr 2021'!AR6,IF(AND('NSW Apr 2021'!N6&gt;0,'NSW Apr 2021'!O6=""),IF(($C$5*F12/'NSW Apr 2021'!AR6&lt; SUM('NSW Apr 2021'!L6:N6)),(0),($C$5*F12/'NSW Apr 2021'!AR6-SUM('NSW Apr 2021'!L6:N6))*'NSW Apr 2021'!AF6/100)* 'NSW Apr 2021'!AR6,IF(AND('NSW Apr 2021'!M6&gt;0,'NSW Apr 2021'!N6=""),IF(($C$5*F12/'NSW Apr 2021'!AR6&lt;'NSW Apr 2021'!M6+'NSW Apr 2021'!L6),(0),(($C$5*F12/'NSW Apr 2021'!AR6-('NSW Apr 2021'!M6+'NSW Apr 2021'!L6))*'NSW Apr 2021'!AE6/100))*'NSW Apr 2021'!AR6,IF(AND('NSW Apr 2021'!L6&gt;0,'NSW Apr 2021'!M6=""&gt;0),IF(($C$5*F12/'NSW Apr 2021'!AR6&lt;'NSW Apr 2021'!L6),(0),($C$5*F12/'NSW Apr 2021'!AR6-'NSW Apr 2021'!L6)*'NSW Apr 2021'!AD6/100)*'NSW Apr 2021'!AR6,0)))))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Apr 2021'!AT6</f>
        <v>0</v>
      </c>
      <c r="W12" s="83">
        <f>'NSW Apr 2021'!AU6</f>
        <v>0</v>
      </c>
      <c r="X12" s="83">
        <f>'NSW Apr 2021'!AV6</f>
        <v>0</v>
      </c>
      <c r="Y12" s="83">
        <f>'NSW Apr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Apr 2021'!BF6</f>
        <v>0</v>
      </c>
      <c r="AG12" s="125" t="str">
        <f>'NSW Apr 2021'!BG6</f>
        <v>n</v>
      </c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17"/>
      <c r="B13" s="83" t="str">
        <f>'NSW Apr 2021'!F7</f>
        <v>Simply Energy</v>
      </c>
      <c r="C13" s="83" t="str">
        <f>'NSW Apr 2021'!G7</f>
        <v xml:space="preserve">Business Saver </v>
      </c>
      <c r="D13" s="136">
        <f>365*'NSW Apr 2021'!H7/100</f>
        <v>229.76750000000001</v>
      </c>
      <c r="E13" s="264">
        <f>IF('NSW Apr 2021'!AQ7=3,0.5,IF('NSW Apr 2021'!AQ7=2,0.33,0))</f>
        <v>0.5</v>
      </c>
      <c r="F13" s="264">
        <f t="shared" si="3"/>
        <v>0.5</v>
      </c>
      <c r="G13" s="136">
        <f>IF('NSW Apr 2021'!K7="",($C$5*E13/'NSW Apr 2021'!AQ7*'NSW Apr 2021'!W7/100)*'NSW Apr 2021'!AQ7,IF($C$5*E13/'NSW Apr 2021'!AQ7&gt;='NSW Apr 2021'!L7,('NSW Apr 2021'!L7*'NSW Apr 2021'!W7/100)*'NSW Apr 2021'!AQ7,($C$5*E13/'NSW Apr 2021'!AQ7*'NSW Apr 2021'!W7/100)*'NSW Apr 2021'!AQ7))</f>
        <v>121.70099999999998</v>
      </c>
      <c r="H13" s="136">
        <f>IF(AND('NSW Apr 2021'!L7&gt;0,'NSW Apr 2021'!M7&gt;0),IF($C$5*E13/'NSW Apr 2021'!AQ7&lt;'NSW Apr 2021'!L7,0,IF(($C$5*E13/'NSW Apr 2021'!AQ7-'NSW Apr 2021'!L7)&lt;=('NSW Apr 2021'!M7+'NSW Apr 2021'!L7),((($C$5*E13/'NSW Apr 2021'!AQ7-'NSW Apr 2021'!L7)*'NSW Apr 2021'!X7/100))*'NSW Apr 2021'!AQ7,((('NSW Apr 2021'!M7)*'NSW Apr 2021'!X7/100)*'NSW Apr 2021'!AQ7))),0)</f>
        <v>74.380636363636356</v>
      </c>
      <c r="I13" s="136">
        <f>IF(AND('NSW Apr 2021'!M7&gt;0,'NSW Apr 2021'!N7&gt;0),IF($C$5*E13/'NSW Apr 2021'!AQ7&lt;('NSW Apr 2021'!L7+'NSW Apr 2021'!M7),0,IF(($C$5*E13/'NSW Apr 2021'!AQ7-'NSW Apr 2021'!L7+'NSW Apr 2021'!M7)&lt;=('NSW Apr 2021'!L7+'NSW Apr 2021'!M7+'NSW Apr 2021'!N7),((($C$5*E13/'NSW Apr 2021'!AQ7-('NSW Apr 2021'!L7+'NSW Apr 2021'!M7))*'NSW Apr 2021'!Y7/100))*'NSW Apr 2021'!AQ7,('NSW Apr 2021'!N7*'NSW Apr 2021'!Y7/100)* 'NSW Apr 2021'!AQ7)),0)</f>
        <v>175.92599999999999</v>
      </c>
      <c r="J13" s="136">
        <f>IF(AND('NSW Apr 2021'!N7&gt;0,'NSW Apr 2021'!O7&gt;0),IF($C$5*E13/'NSW Apr 2021'!AQ7&lt;('NSW Apr 2021'!L7+'NSW Apr 2021'!M7+'NSW Apr 2021'!N7),0,IF(($C$5*E13/'NSW Apr 2021'!AQ7-'NSW Apr 2021'!L7+'NSW Apr 2021'!M7+'NSW Apr 2021'!N7)&lt;=('NSW Apr 2021'!L7+'NSW Apr 2021'!M7+'NSW Apr 2021'!N7+'NSW Apr 2021'!O7),(($C$5*E13/'NSW Apr 2021'!AQ7-('NSW Apr 2021'!L7+'NSW Apr 2021'!M7+'NSW Apr 2021'!N7))*'NSW Apr 2021'!Z7/100)*'NSW Apr 2021'!AQ7,('NSW Apr 2021'!O7*'NSW Apr 2021'!Z7/100)*'NSW Apr 2021'!AQ7)),0)</f>
        <v>665.30227272727268</v>
      </c>
      <c r="K13" s="136">
        <f>IF(AND('NSW Apr 2021'!O7&gt;0,'NSW Apr 2021'!P7&gt;0),IF($C$5*E13/'NSW Apr 2021'!AQ7&lt;('NSW Apr 2021'!L7+'NSW Apr 2021'!M7+'NSW Apr 2021'!N7+'NSW Apr 2021'!O7),0,IF(($C$5*E13/'NSW Apr 2021'!AQ7-'NSW Apr 2021'!L7+'NSW Apr 2021'!M7+'NSW Apr 2021'!N7+'NSW Apr 2021'!O7)&lt;=('NSW Apr 2021'!L7+'NSW Apr 2021'!M7+'NSW Apr 2021'!N7+'NSW Apr 2021'!O7+'NSW Apr 2021'!P7),(($C$5*E13/'NSW Apr 2021'!AQ7-('NSW Apr 2021'!L7+'NSW Apr 2021'!M7+'NSW Apr 2021'!N7+'NSW Apr 2021'!O7))*'NSW Apr 2021'!AA7/100)*'NSW Apr 2021'!AQ7,('NSW Apr 2021'!P7*'NSW Apr 2021'!AA7/100)*'NSW Apr 2021'!AQ7)),0)</f>
        <v>0</v>
      </c>
      <c r="L13" s="136">
        <f>IF(AND('NSW Apr 2021'!P7&gt;0,'NSW Apr 2021'!O7&gt;0),IF(($C$5*E13/'NSW Apr 2021'!AQ7&lt;SUM('NSW Apr 2021'!L7:P7)),(0),($C$5*E13/'NSW Apr 2021'!AQ7-SUM('NSW Apr 2021'!L7:P7))*'NSW Apr 2021'!AB7/100)* 'NSW Apr 2021'!AQ7,IF(AND('NSW Apr 2021'!O7&gt;0,'NSW Apr 2021'!P7=""),IF(($C$5*E13/'NSW Apr 2021'!AQ7&lt; SUM('NSW Apr 2021'!L7:O7)),(0),($C$5*E13/'NSW Apr 2021'!AQ7-SUM('NSW Apr 2021'!L7:O7))*'NSW Apr 2021'!AA7/100)* 'NSW Apr 2021'!AQ7,IF(AND('NSW Apr 2021'!N7&gt;0,'NSW Apr 2021'!O7=""),IF(($C$5*E13/'NSW Apr 2021'!AQ7&lt; SUM('NSW Apr 2021'!L7:N7)),(0),($C$5*E13/'NSW Apr 2021'!AQ7-SUM('NSW Apr 2021'!L7:N7))*'NSW Apr 2021'!Z7/100)* 'NSW Apr 2021'!AQ7,IF(AND('NSW Apr 2021'!M7&gt;0,'NSW Apr 2021'!N7=""),IF(($C$5*E13/'NSW Apr 2021'!AQ7&lt;'NSW Apr 2021'!M7+'NSW Apr 2021'!L7),(0),(($C$5*E13/'NSW Apr 2021'!AQ7-('NSW Apr 2021'!M7+'NSW Apr 2021'!L7))*'NSW Apr 2021'!Y7/100))*'NSW Apr 2021'!AQ7,IF(AND('NSW Apr 2021'!L7&gt;0,'NSW Apr 2021'!M7=""&gt;0),IF(($C$5*E13/'NSW Apr 2021'!AQ7&lt;'NSW Apr 2021'!L7),(0),($C$5*E13/'NSW Apr 2021'!AQ7-'NSW Apr 2021'!L7)*'NSW Apr 2021'!X7/100)*'NSW Apr 2021'!AQ7,0)))))</f>
        <v>0</v>
      </c>
      <c r="M13" s="136">
        <f>IF('NSW Apr 2021'!K7="",($C$5*F13/'NSW Apr 2021'!AR7*'NSW Apr 2021'!AC7/100)*'NSW Apr 2021'!AR7,IF($C$5*F13/'NSW Apr 2021'!AR7&gt;='NSW Apr 2021'!L7,('NSW Apr 2021'!L7*'NSW Apr 2021'!AC7/100)*'NSW Apr 2021'!AR7,($C$5*F13/'NSW Apr 2021'!AR7*'NSW Apr 2021'!AC7/100)*'NSW Apr 2021'!AR7))</f>
        <v>121.70099999999998</v>
      </c>
      <c r="N13" s="136">
        <f>IF(AND('NSW Apr 2021'!L7&gt;0,'NSW Apr 2021'!M7&gt;0),IF($C$5*F13/'NSW Apr 2021'!AR7&lt;'NSW Apr 2021'!L7,0,IF(($C$5*F13/'NSW Apr 2021'!AR7-'NSW Apr 2021'!L7)&lt;=('NSW Apr 2021'!M7+'NSW Apr 2021'!L7),((($C$5*F13/'NSW Apr 2021'!AR7-'NSW Apr 2021'!L7)*'NSW Apr 2021'!AD7/100))*'NSW Apr 2021'!AR7,((('NSW Apr 2021'!M7)*'NSW Apr 2021'!AD7/100)*'NSW Apr 2021'!AR7))),0)</f>
        <v>74.380636363636356</v>
      </c>
      <c r="O13" s="136">
        <f>IF(AND('NSW Apr 2021'!M7&gt;0,'NSW Apr 2021'!N7&gt;0),IF($C$5*F13/'NSW Apr 2021'!AR7&lt;('NSW Apr 2021'!L7+'NSW Apr 2021'!M7),0,IF(($C$5*F13/'NSW Apr 2021'!AR7-'NSW Apr 2021'!L7+'NSW Apr 2021'!M7)&lt;=('NSW Apr 2021'!L7+'NSW Apr 2021'!M7+'NSW Apr 2021'!N7),((($C$5*F13/'NSW Apr 2021'!AR7-('NSW Apr 2021'!L7+'NSW Apr 2021'!M7))*'NSW Apr 2021'!AE7/100))*'NSW Apr 2021'!AR7,('NSW Apr 2021'!N7*'NSW Apr 2021'!AE7/100)*'NSW Apr 2021'!AR7)),0)</f>
        <v>175.92599999999999</v>
      </c>
      <c r="P13" s="136">
        <f>IF(AND('NSW Apr 2021'!N7&gt;0,'NSW Apr 2021'!O7&gt;0),IF($C$5*F13/'NSW Apr 2021'!AR7&lt;('NSW Apr 2021'!L7+'NSW Apr 2021'!M7+'NSW Apr 2021'!N7),0,IF(($C$5*F13/'NSW Apr 2021'!AR7-'NSW Apr 2021'!L7+'NSW Apr 2021'!M7+'NSW Apr 2021'!N7)&lt;=('NSW Apr 2021'!L7+'NSW Apr 2021'!M7+'NSW Apr 2021'!N7+'NSW Apr 2021'!O7),(($C$5*F13/'NSW Apr 2021'!AR7-('NSW Apr 2021'!L7+'NSW Apr 2021'!M7+'NSW Apr 2021'!N7))*'NSW Apr 2021'!AF7/100)*'NSW Apr 2021'!AR7,('NSW Apr 2021'!O7*'NSW Apr 2021'!AF7/100)*'NSW Apr 2021'!AR7)),0)</f>
        <v>665.30227272727268</v>
      </c>
      <c r="Q13" s="136">
        <f>IF(AND('NSW Apr 2021'!P7&gt;0,'NSW Apr 2021'!P7&gt;0),IF($C$5*F13/'NSW Apr 2021'!AR7&lt;('NSW Apr 2021'!L7+'NSW Apr 2021'!M7+'NSW Apr 2021'!N7+'NSW Apr 2021'!O7),0,IF(($C$5*F13/'NSW Apr 2021'!AR7-'NSW Apr 2021'!L7+'NSW Apr 2021'!M7+'NSW Apr 2021'!N7+'NSW Apr 2021'!O7)&lt;=('NSW Apr 2021'!L7+'NSW Apr 2021'!M7+'NSW Apr 2021'!N7+'NSW Apr 2021'!O7+'NSW Apr 2021'!P7),(($C$5*F13/'NSW Apr 2021'!AR7-('NSW Apr 2021'!L7+'NSW Apr 2021'!M7+'NSW Apr 2021'!N7+'NSW Apr 2021'!O7))*'NSW Apr 2021'!AG7/100)*'NSW Apr 2021'!AR7,('NSW Apr 2021'!P7*'NSW Apr 2021'!AG7/100)*'NSW Apr 2021'!AR7)),0)</f>
        <v>0</v>
      </c>
      <c r="R13" s="136">
        <f>IF(AND('NSW Apr 2021'!P7&gt;0,'NSW Apr 2021'!O7&gt;0),IF(($C$5*F13/'NSW Apr 2021'!AR7&lt;SUM('NSW Apr 2021'!L7:P7)),(0),($C$5*F13/'NSW Apr 2021'!AR7-SUM('NSW Apr 2021'!L7:P7))*'NSW Apr 2021'!AB7/100)* 'NSW Apr 2021'!AR7,IF(AND('NSW Apr 2021'!O7&gt;0,'NSW Apr 2021'!P7=""),IF(($C$5*F13/'NSW Apr 2021'!AR7&lt; SUM('NSW Apr 2021'!L7:O7)),(0),($C$5*F13/'NSW Apr 2021'!AR7-SUM('NSW Apr 2021'!L7:O7))*'NSW Apr 2021'!AG7/100)* 'NSW Apr 2021'!AR7,IF(AND('NSW Apr 2021'!N7&gt;0,'NSW Apr 2021'!O7=""),IF(($C$5*F13/'NSW Apr 2021'!AR7&lt; SUM('NSW Apr 2021'!L7:N7)),(0),($C$5*F13/'NSW Apr 2021'!AR7-SUM('NSW Apr 2021'!L7:N7))*'NSW Apr 2021'!AF7/100)* 'NSW Apr 2021'!AR7,IF(AND('NSW Apr 2021'!M7&gt;0,'NSW Apr 2021'!N7=""),IF(($C$5*F13/'NSW Apr 2021'!AR7&lt;'NSW Apr 2021'!M7+'NSW Apr 2021'!L7),(0),(($C$5*F13/'NSW Apr 2021'!AR7-('NSW Apr 2021'!M7+'NSW Apr 2021'!L7))*'NSW Apr 2021'!AE7/100))*'NSW Apr 2021'!AR7,IF(AND('NSW Apr 2021'!L7&gt;0,'NSW Apr 2021'!M7=""&gt;0),IF(($C$5*F13/'NSW Apr 2021'!AR7&lt;'NSW Apr 2021'!L7),(0),($C$5*F13/'NSW Apr 2021'!AR7-'NSW Apr 2021'!L7)*'NSW Apr 2021'!AD7/100)*'NSW Apr 2021'!AR7,0)))))</f>
        <v>0</v>
      </c>
      <c r="S13" s="234">
        <f t="shared" si="4"/>
        <v>2074.6198181818181</v>
      </c>
      <c r="T13" s="243">
        <f t="shared" si="5"/>
        <v>2304.387318181818</v>
      </c>
      <c r="U13" s="132">
        <f t="shared" si="6"/>
        <v>2534.8260500000001</v>
      </c>
      <c r="V13" s="83">
        <f>'NSW Apr 2021'!AT7</f>
        <v>21</v>
      </c>
      <c r="W13" s="83">
        <f>'NSW Apr 2021'!AU7</f>
        <v>0</v>
      </c>
      <c r="X13" s="83">
        <f>'NSW Apr 2021'!AV7</f>
        <v>0</v>
      </c>
      <c r="Y13" s="336">
        <f>'NSW Apr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1820.4659813636363</v>
      </c>
      <c r="AC13" s="255">
        <f t="shared" si="1"/>
        <v>1820.4659813636363</v>
      </c>
      <c r="AD13" s="157">
        <f t="shared" si="2"/>
        <v>2002.5125795000001</v>
      </c>
      <c r="AE13" s="122">
        <f t="shared" si="2"/>
        <v>2002.5125795000001</v>
      </c>
      <c r="AF13" s="208">
        <f>'NSW Apr 2021'!BF7</f>
        <v>0</v>
      </c>
      <c r="AG13" s="125" t="str">
        <f>'NSW Apr 2021'!BG7</f>
        <v>n</v>
      </c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17"/>
      <c r="B14" s="83" t="str">
        <f>'NSW Apr 2021'!F8</f>
        <v>Alinta Energy</v>
      </c>
      <c r="C14" s="83" t="str">
        <f>'NSW Apr 2021'!G8</f>
        <v>BusinessDeal</v>
      </c>
      <c r="D14" s="136">
        <f>365*'NSW Apr 2021'!H8/100</f>
        <v>200.74999999999997</v>
      </c>
      <c r="E14" s="264">
        <f>IF('NSW Apr 2021'!AQ8=3,0.5,IF('NSW Apr 2021'!AQ8=2,0.33,0))</f>
        <v>0.5</v>
      </c>
      <c r="F14" s="264">
        <f t="shared" ref="F14" si="9">1-E14</f>
        <v>0.5</v>
      </c>
      <c r="G14" s="136">
        <f>IF('NSW Apr 2021'!K8="",($C$5*E14/'NSW Apr 2021'!AQ8*'NSW Apr 2021'!W8/100)*'NSW Apr 2021'!AQ8,IF($C$5*E14/'NSW Apr 2021'!AQ8&gt;='NSW Apr 2021'!L8,('NSW Apr 2021'!L8*'NSW Apr 2021'!W8/100)*'NSW Apr 2021'!AQ8,($C$5*E14/'NSW Apr 2021'!AQ8*'NSW Apr 2021'!W8/100)*'NSW Apr 2021'!AQ8))</f>
        <v>89.156999999999996</v>
      </c>
      <c r="H14" s="136">
        <f>IF(AND('NSW Apr 2021'!L8&gt;0,'NSW Apr 2021'!M8&gt;0),IF($C$5*E14/'NSW Apr 2021'!AQ8&lt;'NSW Apr 2021'!L8,0,IF(($C$5*E14/'NSW Apr 2021'!AQ8-'NSW Apr 2021'!L8)&lt;=('NSW Apr 2021'!M8+'NSW Apr 2021'!L8),((($C$5*E14/'NSW Apr 2021'!AQ8-'NSW Apr 2021'!L8)*'NSW Apr 2021'!X8/100))*'NSW Apr 2021'!AQ8,((('NSW Apr 2021'!M8)*'NSW Apr 2021'!X8/100)*'NSW Apr 2021'!AQ8))),0)</f>
        <v>68.37681818181818</v>
      </c>
      <c r="I14" s="136">
        <f>IF(AND('NSW Apr 2021'!M8&gt;0,'NSW Apr 2021'!N8&gt;0),IF($C$5*E14/'NSW Apr 2021'!AQ8&lt;('NSW Apr 2021'!L8+'NSW Apr 2021'!M8),0,IF(($C$5*E14/'NSW Apr 2021'!AQ8-'NSW Apr 2021'!L8+'NSW Apr 2021'!M8)&lt;=('NSW Apr 2021'!L8+'NSW Apr 2021'!M8+'NSW Apr 2021'!N8),((($C$5*E14/'NSW Apr 2021'!AQ8-('NSW Apr 2021'!L8+'NSW Apr 2021'!M8))*'NSW Apr 2021'!Y8/100))*'NSW Apr 2021'!AQ8,('NSW Apr 2021'!N8*'NSW Apr 2021'!Y8/100)* 'NSW Apr 2021'!AQ8)),0)</f>
        <v>161.39999999999998</v>
      </c>
      <c r="J14" s="136">
        <f>IF(AND('NSW Apr 2021'!N8&gt;0,'NSW Apr 2021'!O8&gt;0),IF($C$5*E14/'NSW Apr 2021'!AQ8&lt;('NSW Apr 2021'!L8+'NSW Apr 2021'!M8+'NSW Apr 2021'!N8),0,IF(($C$5*E14/'NSW Apr 2021'!AQ8-'NSW Apr 2021'!L8+'NSW Apr 2021'!M8+'NSW Apr 2021'!N8)&lt;=('NSW Apr 2021'!L8+'NSW Apr 2021'!M8+'NSW Apr 2021'!N8+'NSW Apr 2021'!O8),(($C$5*E14/'NSW Apr 2021'!AQ8-('NSW Apr 2021'!L8+'NSW Apr 2021'!M8+'NSW Apr 2021'!N8))*'NSW Apr 2021'!Z8/100)*'NSW Apr 2021'!AQ8,('NSW Apr 2021'!O8*'NSW Apr 2021'!Z8/100)*'NSW Apr 2021'!AQ8)),0)</f>
        <v>610.11590909090899</v>
      </c>
      <c r="K14" s="136">
        <f>IF(AND('NSW Apr 2021'!O8&gt;0,'NSW Apr 2021'!P8&gt;0),IF($C$5*E14/'NSW Apr 2021'!AQ8&lt;('NSW Apr 2021'!L8+'NSW Apr 2021'!M8+'NSW Apr 2021'!N8+'NSW Apr 2021'!O8),0,IF(($C$5*E14/'NSW Apr 2021'!AQ8-'NSW Apr 2021'!L8+'NSW Apr 2021'!M8+'NSW Apr 2021'!N8+'NSW Apr 2021'!O8)&lt;=('NSW Apr 2021'!L8+'NSW Apr 2021'!M8+'NSW Apr 2021'!N8+'NSW Apr 2021'!O8+'NSW Apr 2021'!P8),(($C$5*E14/'NSW Apr 2021'!AQ8-('NSW Apr 2021'!L8+'NSW Apr 2021'!M8+'NSW Apr 2021'!N8+'NSW Apr 2021'!O8))*'NSW Apr 2021'!AA8/100)*'NSW Apr 2021'!AQ8,('NSW Apr 2021'!P8*'NSW Apr 2021'!AA8/100)*'NSW Apr 2021'!AQ8)),0)</f>
        <v>0</v>
      </c>
      <c r="L14" s="136">
        <f>IF(AND('NSW Apr 2021'!P8&gt;0,'NSW Apr 2021'!O8&gt;0),IF(($C$5*E14/'NSW Apr 2021'!AQ8&lt;SUM('NSW Apr 2021'!L8:P8)),(0),($C$5*E14/'NSW Apr 2021'!AQ8-SUM('NSW Apr 2021'!L8:P8))*'NSW Apr 2021'!AB8/100)* 'NSW Apr 2021'!AQ8,IF(AND('NSW Apr 2021'!O8&gt;0,'NSW Apr 2021'!P8=""),IF(($C$5*E14/'NSW Apr 2021'!AQ8&lt; SUM('NSW Apr 2021'!L8:O8)),(0),($C$5*E14/'NSW Apr 2021'!AQ8-SUM('NSW Apr 2021'!L8:O8))*'NSW Apr 2021'!AA8/100)* 'NSW Apr 2021'!AQ8,IF(AND('NSW Apr 2021'!N8&gt;0,'NSW Apr 2021'!O8=""),IF(($C$5*E14/'NSW Apr 2021'!AQ8&lt; SUM('NSW Apr 2021'!L8:N8)),(0),($C$5*E14/'NSW Apr 2021'!AQ8-SUM('NSW Apr 2021'!L8:N8))*'NSW Apr 2021'!Z8/100)* 'NSW Apr 2021'!AQ8,IF(AND('NSW Apr 2021'!M8&gt;0,'NSW Apr 2021'!N8=""),IF(($C$5*E14/'NSW Apr 2021'!AQ8&lt;'NSW Apr 2021'!M8+'NSW Apr 2021'!L8),(0),(($C$5*E14/'NSW Apr 2021'!AQ8-('NSW Apr 2021'!M8+'NSW Apr 2021'!L8))*'NSW Apr 2021'!Y8/100))*'NSW Apr 2021'!AQ8,IF(AND('NSW Apr 2021'!L8&gt;0,'NSW Apr 2021'!M8=""&gt;0),IF(($C$5*E14/'NSW Apr 2021'!AQ8&lt;'NSW Apr 2021'!L8),(0),($C$5*E14/'NSW Apr 2021'!AQ8-'NSW Apr 2021'!L8)*'NSW Apr 2021'!X8/100)*'NSW Apr 2021'!AQ8,0)))))</f>
        <v>0</v>
      </c>
      <c r="M14" s="136">
        <f>IF('NSW Apr 2021'!K8="",($C$5*F14/'NSW Apr 2021'!AR8*'NSW Apr 2021'!AC8/100)*'NSW Apr 2021'!AR8,IF($C$5*F14/'NSW Apr 2021'!AR8&gt;='NSW Apr 2021'!L8,('NSW Apr 2021'!L8*'NSW Apr 2021'!AC8/100)*'NSW Apr 2021'!AR8,($C$5*F14/'NSW Apr 2021'!AR8*'NSW Apr 2021'!AC8/100)*'NSW Apr 2021'!AR8))</f>
        <v>89.156999999999996</v>
      </c>
      <c r="N14" s="136">
        <f>IF(AND('NSW Apr 2021'!L8&gt;0,'NSW Apr 2021'!M8&gt;0),IF($C$5*F14/'NSW Apr 2021'!AR8&lt;'NSW Apr 2021'!L8,0,IF(($C$5*F14/'NSW Apr 2021'!AR8-'NSW Apr 2021'!L8)&lt;=('NSW Apr 2021'!M8+'NSW Apr 2021'!L8),((($C$5*F14/'NSW Apr 2021'!AR8-'NSW Apr 2021'!L8)*'NSW Apr 2021'!AD8/100))*'NSW Apr 2021'!AR8,((('NSW Apr 2021'!M8)*'NSW Apr 2021'!AD8/100)*'NSW Apr 2021'!AR8))),0)</f>
        <v>68.37681818181818</v>
      </c>
      <c r="O14" s="136">
        <f>IF(AND('NSW Apr 2021'!M8&gt;0,'NSW Apr 2021'!N8&gt;0),IF($C$5*F14/'NSW Apr 2021'!AR8&lt;('NSW Apr 2021'!L8+'NSW Apr 2021'!M8),0,IF(($C$5*F14/'NSW Apr 2021'!AR8-'NSW Apr 2021'!L8+'NSW Apr 2021'!M8)&lt;=('NSW Apr 2021'!L8+'NSW Apr 2021'!M8+'NSW Apr 2021'!N8),((($C$5*F14/'NSW Apr 2021'!AR8-('NSW Apr 2021'!L8+'NSW Apr 2021'!M8))*'NSW Apr 2021'!AE8/100))*'NSW Apr 2021'!AR8,('NSW Apr 2021'!N8*'NSW Apr 2021'!AE8/100)*'NSW Apr 2021'!AR8)),0)</f>
        <v>161.39999999999998</v>
      </c>
      <c r="P14" s="136">
        <f>IF(AND('NSW Apr 2021'!N8&gt;0,'NSW Apr 2021'!O8&gt;0),IF($C$5*F14/'NSW Apr 2021'!AR8&lt;('NSW Apr 2021'!L8+'NSW Apr 2021'!M8+'NSW Apr 2021'!N8),0,IF(($C$5*F14/'NSW Apr 2021'!AR8-'NSW Apr 2021'!L8+'NSW Apr 2021'!M8+'NSW Apr 2021'!N8)&lt;=('NSW Apr 2021'!L8+'NSW Apr 2021'!M8+'NSW Apr 2021'!N8+'NSW Apr 2021'!O8),(($C$5*F14/'NSW Apr 2021'!AR8-('NSW Apr 2021'!L8+'NSW Apr 2021'!M8+'NSW Apr 2021'!N8))*'NSW Apr 2021'!AF8/100)*'NSW Apr 2021'!AR8,('NSW Apr 2021'!O8*'NSW Apr 2021'!AF8/100)*'NSW Apr 2021'!AR8)),0)</f>
        <v>610.11590909090899</v>
      </c>
      <c r="Q14" s="136">
        <f>IF(AND('NSW Apr 2021'!P8&gt;0,'NSW Apr 2021'!P8&gt;0),IF($C$5*F14/'NSW Apr 2021'!AR8&lt;('NSW Apr 2021'!L8+'NSW Apr 2021'!M8+'NSW Apr 2021'!N8+'NSW Apr 2021'!O8),0,IF(($C$5*F14/'NSW Apr 2021'!AR8-'NSW Apr 2021'!L8+'NSW Apr 2021'!M8+'NSW Apr 2021'!N8+'NSW Apr 2021'!O8)&lt;=('NSW Apr 2021'!L8+'NSW Apr 2021'!M8+'NSW Apr 2021'!N8+'NSW Apr 2021'!O8+'NSW Apr 2021'!P8),(($C$5*F14/'NSW Apr 2021'!AR8-('NSW Apr 2021'!L8+'NSW Apr 2021'!M8+'NSW Apr 2021'!N8+'NSW Apr 2021'!O8))*'NSW Apr 2021'!AG8/100)*'NSW Apr 2021'!AR8,('NSW Apr 2021'!P8*'NSW Apr 2021'!AG8/100)*'NSW Apr 2021'!AR8)),0)</f>
        <v>0</v>
      </c>
      <c r="R14" s="136">
        <f>IF(AND('NSW Apr 2021'!P8&gt;0,'NSW Apr 2021'!O8&gt;0),IF(($C$5*F14/'NSW Apr 2021'!AR8&lt;SUM('NSW Apr 2021'!L8:P8)),(0),($C$5*F14/'NSW Apr 2021'!AR8-SUM('NSW Apr 2021'!L8:P8))*'NSW Apr 2021'!AB8/100)* 'NSW Apr 2021'!AR8,IF(AND('NSW Apr 2021'!O8&gt;0,'NSW Apr 2021'!P8=""),IF(($C$5*F14/'NSW Apr 2021'!AR8&lt; SUM('NSW Apr 2021'!L8:O8)),(0),($C$5*F14/'NSW Apr 2021'!AR8-SUM('NSW Apr 2021'!L8:O8))*'NSW Apr 2021'!AG8/100)* 'NSW Apr 2021'!AR8,IF(AND('NSW Apr 2021'!N8&gt;0,'NSW Apr 2021'!O8=""),IF(($C$5*F14/'NSW Apr 2021'!AR8&lt; SUM('NSW Apr 2021'!L8:N8)),(0),($C$5*F14/'NSW Apr 2021'!AR8-SUM('NSW Apr 2021'!L8:N8))*'NSW Apr 2021'!AF8/100)* 'NSW Apr 2021'!AR8,IF(AND('NSW Apr 2021'!M8&gt;0,'NSW Apr 2021'!N8=""),IF(($C$5*F14/'NSW Apr 2021'!AR8&lt;'NSW Apr 2021'!M8+'NSW Apr 2021'!L8),(0),(($C$5*F14/'NSW Apr 2021'!AR8-('NSW Apr 2021'!M8+'NSW Apr 2021'!L8))*'NSW Apr 2021'!AE8/100))*'NSW Apr 2021'!AR8,IF(AND('NSW Apr 2021'!L8&gt;0,'NSW Apr 2021'!M8=""&gt;0),IF(($C$5*F14/'NSW Apr 2021'!AR8&lt;'NSW Apr 2021'!L8),(0),($C$5*F14/'NSW Apr 2021'!AR8-'NSW Apr 2021'!L8)*'NSW Apr 2021'!AD8/100)*'NSW Apr 2021'!AR8,0)))))</f>
        <v>0</v>
      </c>
      <c r="S14" s="234">
        <f t="shared" ref="S14" si="10">SUM(G14:R14)</f>
        <v>1858.0994545454546</v>
      </c>
      <c r="T14" s="243">
        <f t="shared" ref="T14" si="11">S14+D14</f>
        <v>2058.8494545454546</v>
      </c>
      <c r="U14" s="132">
        <f t="shared" ref="U14" si="12">T14*1.1</f>
        <v>2264.7344000000003</v>
      </c>
      <c r="V14" s="83">
        <f>'NSW Apr 2021'!AT8</f>
        <v>0</v>
      </c>
      <c r="W14" s="83">
        <f>'NSW Apr 2021'!AU8</f>
        <v>0</v>
      </c>
      <c r="X14" s="83">
        <f>'NSW Apr 2021'!AV8</f>
        <v>0</v>
      </c>
      <c r="Y14" s="336">
        <f>'NSW Apr 2021'!AW8</f>
        <v>0</v>
      </c>
      <c r="Z14" s="243" t="str">
        <f t="shared" ref="Z14" si="13">IF(SUM(V14:Y14)=0,"No discount",IF(V14&gt;0,"Guaranteed off bill",IF(W14&gt;0,"Guaranteed off usage",IF(X14&gt;0,"Pay-on-time off bill","Pay-on-time off usage"))))</f>
        <v>No discount</v>
      </c>
      <c r="AA14" s="243" t="str">
        <f t="shared" ref="AA14" si="14">IF(OR(B14="Origin Energy",B14="Red Energy",B14="Powershop"),"Inclusive","Exclusive")</f>
        <v>Exclusive</v>
      </c>
      <c r="AB14" s="243">
        <f t="shared" ref="AB14" si="15">IF(AND(Z14="Guaranteed off bill",AA14="Inclusive"),((T14*1.1)-((T14*1.1)*V14/100))/1.1,IF(AND(Z14="Guaranteed off usage",AA14="Inclusive"),((T14*1.1)-((S14*1.1)*W14/100))/1.1,IF(AND(Z14="Guaranteed off bill",AA14="Exclusive"),T14-(T14*V14/100),IF(AND(Z14="Guaranteed off usage",AA14="Exclusive"),T14-(S14*W14/100),IF(AA14="Inclusive",((T14*1.1))/1.1,T14)))))</f>
        <v>2058.8494545454546</v>
      </c>
      <c r="AC14" s="255">
        <f t="shared" ref="AC14" si="16">IF(AND(Z14="Pay-on-time off bill",AA14="Inclusive"),((AB14*1.1)-((AB14*1.1)*X14/100))/1.1,IF(AND(Z14="Pay-on-time off usage",AA14="Inclusive"),((AB14*1.1)-((S14*1.1)*Y14/100))/1.1,IF(AND(Z14="Pay-on-time off bill",AA14="Exclusive"),AB14-(AB14*X14/100),IF(AND(Z14="Pay-on-time off usage",AA14="Exclusive"),AB14-(S14*Y14/100),IF(AA14="Inclusive",((AB14*1.1))/1.1,AB14)))))</f>
        <v>2058.8494545454546</v>
      </c>
      <c r="AD14" s="157">
        <f t="shared" ref="AD14" si="17">AB14*1.1</f>
        <v>2264.7344000000003</v>
      </c>
      <c r="AE14" s="122">
        <f t="shared" ref="AE14" si="18">AC14*1.1</f>
        <v>2264.7344000000003</v>
      </c>
      <c r="AF14" s="208">
        <f>'NSW Apr 2021'!BF8</f>
        <v>0</v>
      </c>
      <c r="AG14" s="125" t="str">
        <f>'NSW Apr 2021'!BG8</f>
        <v>n</v>
      </c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18"/>
      <c r="B15" s="83" t="str">
        <f>'NSW Apr 2021'!F9</f>
        <v>Discover Energy</v>
      </c>
      <c r="C15" s="83" t="str">
        <f>'NSW Apr 2021'!G9</f>
        <v>Budget</v>
      </c>
      <c r="D15" s="155">
        <f>365*'NSW Apr 2021'!H9/100</f>
        <v>218.99999999999997</v>
      </c>
      <c r="E15" s="264">
        <f>IF('NSW Apr 2021'!AQ9=3,0.5,IF('NSW Apr 2021'!AQ9=2,0.33,0))</f>
        <v>0.5</v>
      </c>
      <c r="F15" s="264">
        <f t="shared" ref="F15" si="19">1-E15</f>
        <v>0.5</v>
      </c>
      <c r="G15" s="136">
        <f>IF('NSW Apr 2021'!K9="",($C$5*E15/'NSW Apr 2021'!AQ9*'NSW Apr 2021'!W9/100)*'NSW Apr 2021'!AQ9,IF($C$5*E15/'NSW Apr 2021'!AQ9&gt;='NSW Apr 2021'!L9,('NSW Apr 2021'!L9*'NSW Apr 2021'!W9/100)*'NSW Apr 2021'!AQ9,($C$5*E15/'NSW Apr 2021'!AQ9*'NSW Apr 2021'!W9/100)*'NSW Apr 2021'!AQ9))</f>
        <v>137.97300000000001</v>
      </c>
      <c r="H15" s="136">
        <f>IF(AND('NSW Apr 2021'!L9&gt;0,'NSW Apr 2021'!M9&gt;0),IF($C$5*E15/'NSW Apr 2021'!AQ9&lt;'NSW Apr 2021'!L9,0,IF(($C$5*E15/'NSW Apr 2021'!AQ9-'NSW Apr 2021'!L9)&lt;=('NSW Apr 2021'!M9+'NSW Apr 2021'!L9),((($C$5*E15/'NSW Apr 2021'!AQ9-'NSW Apr 2021'!L9)*'NSW Apr 2021'!X9/100))*'NSW Apr 2021'!AQ9,((('NSW Apr 2021'!M9)*'NSW Apr 2021'!X9/100)*'NSW Apr 2021'!AQ9))),0)</f>
        <v>113.739</v>
      </c>
      <c r="I15" s="136">
        <f>IF(AND('NSW Apr 2021'!M9&gt;0,'NSW Apr 2021'!N9&gt;0),IF($C$5*E15/'NSW Apr 2021'!AQ9&lt;('NSW Apr 2021'!L9+'NSW Apr 2021'!M9),0,IF(($C$5*E15/'NSW Apr 2021'!AQ9-'NSW Apr 2021'!L9+'NSW Apr 2021'!M9)&lt;=('NSW Apr 2021'!L9+'NSW Apr 2021'!M9+'NSW Apr 2021'!N9),((($C$5*E15/'NSW Apr 2021'!AQ9-('NSW Apr 2021'!L9+'NSW Apr 2021'!M9))*'NSW Apr 2021'!Y9/100))*'NSW Apr 2021'!AQ9,('NSW Apr 2021'!N9*'NSW Apr 2021'!Y9/100)* 'NSW Apr 2021'!AQ9)),0)</f>
        <v>248.55599999999998</v>
      </c>
      <c r="J15" s="136">
        <f>IF(AND('NSW Apr 2021'!N9&gt;0,'NSW Apr 2021'!O9&gt;0),IF($C$5*E15/'NSW Apr 2021'!AQ9&lt;('NSW Apr 2021'!L9+'NSW Apr 2021'!M9+'NSW Apr 2021'!N9),0,IF(($C$5*E15/'NSW Apr 2021'!AQ9-'NSW Apr 2021'!L9+'NSW Apr 2021'!M9+'NSW Apr 2021'!N9)&lt;=('NSW Apr 2021'!L9+'NSW Apr 2021'!M9+'NSW Apr 2021'!N9+'NSW Apr 2021'!O9),(($C$5*E15/'NSW Apr 2021'!AQ9-('NSW Apr 2021'!L9+'NSW Apr 2021'!M9+'NSW Apr 2021'!N9))*'NSW Apr 2021'!Z9/100)*'NSW Apr 2021'!AQ9,('NSW Apr 2021'!O9*'NSW Apr 2021'!Z9/100)*'NSW Apr 2021'!AQ9)),0)</f>
        <v>944.3</v>
      </c>
      <c r="K15" s="136">
        <f>IF(AND('NSW Apr 2021'!O9&gt;0,'NSW Apr 2021'!P9&gt;0),IF($C$5*E15/'NSW Apr 2021'!AQ9&lt;('NSW Apr 2021'!L9+'NSW Apr 2021'!M9+'NSW Apr 2021'!N9+'NSW Apr 2021'!O9),0,IF(($C$5*E15/'NSW Apr 2021'!AQ9-'NSW Apr 2021'!L9+'NSW Apr 2021'!M9+'NSW Apr 2021'!N9+'NSW Apr 2021'!O9)&lt;=('NSW Apr 2021'!L9+'NSW Apr 2021'!M9+'NSW Apr 2021'!N9+'NSW Apr 2021'!O9+'NSW Apr 2021'!P9),(($C$5*E15/'NSW Apr 2021'!AQ9-('NSW Apr 2021'!L9+'NSW Apr 2021'!M9+'NSW Apr 2021'!N9+'NSW Apr 2021'!O9))*'NSW Apr 2021'!AA9/100)*'NSW Apr 2021'!AQ9,('NSW Apr 2021'!P9*'NSW Apr 2021'!AA9/100)*'NSW Apr 2021'!AQ9)),0)</f>
        <v>0</v>
      </c>
      <c r="L15" s="136">
        <f>IF(AND('NSW Apr 2021'!P9&gt;0,'NSW Apr 2021'!O9&gt;0),IF(($C$5*E15/'NSW Apr 2021'!AQ9&lt;SUM('NSW Apr 2021'!L9:P9)),(0),($C$5*E15/'NSW Apr 2021'!AQ9-SUM('NSW Apr 2021'!L9:P9))*'NSW Apr 2021'!AB9/100)* 'NSW Apr 2021'!AQ9,IF(AND('NSW Apr 2021'!O9&gt;0,'NSW Apr 2021'!P9=""),IF(($C$5*E15/'NSW Apr 2021'!AQ9&lt; SUM('NSW Apr 2021'!L9:O9)),(0),($C$5*E15/'NSW Apr 2021'!AQ9-SUM('NSW Apr 2021'!L9:O9))*'NSW Apr 2021'!AA9/100)* 'NSW Apr 2021'!AQ9,IF(AND('NSW Apr 2021'!N9&gt;0,'NSW Apr 2021'!O9=""),IF(($C$5*E15/'NSW Apr 2021'!AQ9&lt; SUM('NSW Apr 2021'!L9:N9)),(0),($C$5*E15/'NSW Apr 2021'!AQ9-SUM('NSW Apr 2021'!L9:N9))*'NSW Apr 2021'!Z9/100)* 'NSW Apr 2021'!AQ9,IF(AND('NSW Apr 2021'!M9&gt;0,'NSW Apr 2021'!N9=""),IF(($C$5*E15/'NSW Apr 2021'!AQ9&lt;'NSW Apr 2021'!M9+'NSW Apr 2021'!L9),(0),(($C$5*E15/'NSW Apr 2021'!AQ9-('NSW Apr 2021'!M9+'NSW Apr 2021'!L9))*'NSW Apr 2021'!Y9/100))*'NSW Apr 2021'!AQ9,IF(AND('NSW Apr 2021'!L9&gt;0,'NSW Apr 2021'!M9=""&gt;0),IF(($C$5*E15/'NSW Apr 2021'!AQ9&lt;'NSW Apr 2021'!L9),(0),($C$5*E15/'NSW Apr 2021'!AQ9-'NSW Apr 2021'!L9)*'NSW Apr 2021'!X9/100)*'NSW Apr 2021'!AQ9,0)))))</f>
        <v>0</v>
      </c>
      <c r="M15" s="136">
        <f>IF('NSW Apr 2021'!K9="",($C$5*F15/'NSW Apr 2021'!AR9*'NSW Apr 2021'!AC9/100)*'NSW Apr 2021'!AR9,IF($C$5*F15/'NSW Apr 2021'!AR9&gt;='NSW Apr 2021'!L9,('NSW Apr 2021'!L9*'NSW Apr 2021'!AC9/100)*'NSW Apr 2021'!AR9,($C$5*F15/'NSW Apr 2021'!AR9*'NSW Apr 2021'!AC9/100)*'NSW Apr 2021'!AR9))</f>
        <v>137.97300000000001</v>
      </c>
      <c r="N15" s="136">
        <f>IF(AND('NSW Apr 2021'!L9&gt;0,'NSW Apr 2021'!M9&gt;0),IF($C$5*F15/'NSW Apr 2021'!AR9&lt;'NSW Apr 2021'!L9,0,IF(($C$5*F15/'NSW Apr 2021'!AR9-'NSW Apr 2021'!L9)&lt;=('NSW Apr 2021'!M9+'NSW Apr 2021'!L9),((($C$5*F15/'NSW Apr 2021'!AR9-'NSW Apr 2021'!L9)*'NSW Apr 2021'!AD9/100))*'NSW Apr 2021'!AR9,((('NSW Apr 2021'!M9)*'NSW Apr 2021'!AD9/100)*'NSW Apr 2021'!AR9))),0)</f>
        <v>113.739</v>
      </c>
      <c r="O15" s="136">
        <f>IF(AND('NSW Apr 2021'!M9&gt;0,'NSW Apr 2021'!N9&gt;0),IF($C$5*F15/'NSW Apr 2021'!AR9&lt;('NSW Apr 2021'!L9+'NSW Apr 2021'!M9),0,IF(($C$5*F15/'NSW Apr 2021'!AR9-'NSW Apr 2021'!L9+'NSW Apr 2021'!M9)&lt;=('NSW Apr 2021'!L9+'NSW Apr 2021'!M9+'NSW Apr 2021'!N9),((($C$5*F15/'NSW Apr 2021'!AR9-('NSW Apr 2021'!L9+'NSW Apr 2021'!M9))*'NSW Apr 2021'!AE9/100))*'NSW Apr 2021'!AR9,('NSW Apr 2021'!N9*'NSW Apr 2021'!AE9/100)*'NSW Apr 2021'!AR9)),0)</f>
        <v>248.55599999999998</v>
      </c>
      <c r="P15" s="136">
        <f>IF(AND('NSW Apr 2021'!N9&gt;0,'NSW Apr 2021'!O9&gt;0),IF($C$5*F15/'NSW Apr 2021'!AR9&lt;('NSW Apr 2021'!L9+'NSW Apr 2021'!M9+'NSW Apr 2021'!N9),0,IF(($C$5*F15/'NSW Apr 2021'!AR9-'NSW Apr 2021'!L9+'NSW Apr 2021'!M9+'NSW Apr 2021'!N9)&lt;=('NSW Apr 2021'!L9+'NSW Apr 2021'!M9+'NSW Apr 2021'!N9+'NSW Apr 2021'!O9),(($C$5*F15/'NSW Apr 2021'!AR9-('NSW Apr 2021'!L9+'NSW Apr 2021'!M9+'NSW Apr 2021'!N9))*'NSW Apr 2021'!AF9/100)*'NSW Apr 2021'!AR9,('NSW Apr 2021'!O9*'NSW Apr 2021'!AF9/100)*'NSW Apr 2021'!AR9)),0)</f>
        <v>944.3</v>
      </c>
      <c r="Q15" s="136">
        <f>IF(AND('NSW Apr 2021'!P9&gt;0,'NSW Apr 2021'!P9&gt;0),IF($C$5*F15/'NSW Apr 2021'!AR9&lt;('NSW Apr 2021'!L9+'NSW Apr 2021'!M9+'NSW Apr 2021'!N9+'NSW Apr 2021'!O9),0,IF(($C$5*F15/'NSW Apr 2021'!AR9-'NSW Apr 2021'!L9+'NSW Apr 2021'!M9+'NSW Apr 2021'!N9+'NSW Apr 2021'!O9)&lt;=('NSW Apr 2021'!L9+'NSW Apr 2021'!M9+'NSW Apr 2021'!N9+'NSW Apr 2021'!O9+'NSW Apr 2021'!P9),(($C$5*F15/'NSW Apr 2021'!AR9-('NSW Apr 2021'!L9+'NSW Apr 2021'!M9+'NSW Apr 2021'!N9+'NSW Apr 2021'!O9))*'NSW Apr 2021'!AG9/100)*'NSW Apr 2021'!AR9,('NSW Apr 2021'!P9*'NSW Apr 2021'!AG9/100)*'NSW Apr 2021'!AR9)),0)</f>
        <v>0</v>
      </c>
      <c r="R15" s="136">
        <f>IF(AND('NSW Apr 2021'!P9&gt;0,'NSW Apr 2021'!O9&gt;0),IF(($C$5*F15/'NSW Apr 2021'!AR9&lt;SUM('NSW Apr 2021'!L9:P9)),(0),($C$5*F15/'NSW Apr 2021'!AR9-SUM('NSW Apr 2021'!L9:P9))*'NSW Apr 2021'!AB9/100)* 'NSW Apr 2021'!AR9,IF(AND('NSW Apr 2021'!O9&gt;0,'NSW Apr 2021'!P9=""),IF(($C$5*F15/'NSW Apr 2021'!AR9&lt; SUM('NSW Apr 2021'!L9:O9)),(0),($C$5*F15/'NSW Apr 2021'!AR9-SUM('NSW Apr 2021'!L9:O9))*'NSW Apr 2021'!AG9/100)* 'NSW Apr 2021'!AR9,IF(AND('NSW Apr 2021'!N9&gt;0,'NSW Apr 2021'!O9=""),IF(($C$5*F15/'NSW Apr 2021'!AR9&lt; SUM('NSW Apr 2021'!L9:N9)),(0),($C$5*F15/'NSW Apr 2021'!AR9-SUM('NSW Apr 2021'!L9:N9))*'NSW Apr 2021'!AF9/100)* 'NSW Apr 2021'!AR9,IF(AND('NSW Apr 2021'!M9&gt;0,'NSW Apr 2021'!N9=""),IF(($C$5*F15/'NSW Apr 2021'!AR9&lt;'NSW Apr 2021'!M9+'NSW Apr 2021'!L9),(0),(($C$5*F15/'NSW Apr 2021'!AR9-('NSW Apr 2021'!M9+'NSW Apr 2021'!L9))*'NSW Apr 2021'!AE9/100))*'NSW Apr 2021'!AR9,IF(AND('NSW Apr 2021'!L9&gt;0,'NSW Apr 2021'!M9=""&gt;0),IF(($C$5*F15/'NSW Apr 2021'!AR9&lt;'NSW Apr 2021'!L9),(0),($C$5*F15/'NSW Apr 2021'!AR9-'NSW Apr 2021'!L9)*'NSW Apr 2021'!AD9/100)*'NSW Apr 2021'!AR9,0)))))</f>
        <v>0</v>
      </c>
      <c r="S15" s="273">
        <f t="shared" ref="S15" si="20">SUM(G15:R15)</f>
        <v>2889.136</v>
      </c>
      <c r="T15" s="243">
        <f t="shared" ref="T15" si="21">S15+D15</f>
        <v>3108.136</v>
      </c>
      <c r="U15" s="132">
        <f t="shared" ref="U15" si="22">T15*1.1</f>
        <v>3418.9496000000004</v>
      </c>
      <c r="V15" s="83">
        <f>'NSW Apr 2021'!AT9</f>
        <v>0</v>
      </c>
      <c r="W15" s="83">
        <f>'NSW Apr 2021'!AU9</f>
        <v>25</v>
      </c>
      <c r="X15" s="83">
        <f>'NSW Apr 2021'!AV9</f>
        <v>0</v>
      </c>
      <c r="Y15" s="337">
        <f>'NSW Apr 2021'!AW9</f>
        <v>0</v>
      </c>
      <c r="Z15" s="243" t="str">
        <f t="shared" ref="Z15" si="23">IF(SUM(V15:Y15)=0,"No discount",IF(V15&gt;0,"Guaranteed off bill",IF(W15&gt;0,"Guaranteed off usage",IF(X15&gt;0,"Pay-on-time off bill","Pay-on-time off usage"))))</f>
        <v>Guaranteed off usage</v>
      </c>
      <c r="AA15" s="243" t="str">
        <f t="shared" ref="AA15" si="24">IF(OR(B15="Origin Energy",B15="Red Energy",B15="Powershop"),"Inclusive","Exclusive")</f>
        <v>Exclusive</v>
      </c>
      <c r="AB15" s="268">
        <f t="shared" ref="AB15" si="25">IF(AND(Z15="Guaranteed off bill",AA15="Inclusive"),((T15*1.1)-((T15*1.1)*V15/100))/1.1,IF(AND(Z15="Guaranteed off usage",AA15="Inclusive"),((T15*1.1)-((S15*1.1)*W15/100))/1.1,IF(AND(Z15="Guaranteed off bill",AA15="Exclusive"),T15-(T15*V15/100),IF(AND(Z15="Guaranteed off usage",AA15="Exclusive"),T15-(S15*W15/100),IF(AA15="Inclusive",((T15*1.1))/1.1,T15)))))</f>
        <v>2385.8519999999999</v>
      </c>
      <c r="AC15" s="256">
        <f t="shared" ref="AC15" si="26">IF(AND(Z15="Pay-on-time off bill",AA15="Inclusive"),((AB15*1.1)-((AB15*1.1)*X15/100))/1.1,IF(AND(Z15="Pay-on-time off usage",AA15="Inclusive"),((AB15*1.1)-((S15*1.1)*Y15/100))/1.1,IF(AND(Z15="Pay-on-time off bill",AA15="Exclusive"),AB15-(AB15*X15/100),IF(AND(Z15="Pay-on-time off usage",AA15="Exclusive"),AB15-(S15*Y15/100),IF(AA15="Inclusive",((AB15*1.1))/1.1,AB15)))))</f>
        <v>2385.8519999999999</v>
      </c>
      <c r="AD15" s="335">
        <f t="shared" ref="AD15" si="27">AB15*1.1</f>
        <v>2624.4371999999998</v>
      </c>
      <c r="AE15" s="149">
        <f t="shared" ref="AE15" si="28">AC15*1.1</f>
        <v>2624.4371999999998</v>
      </c>
      <c r="AF15" s="208">
        <f>'NSW Apr 2021'!BF9</f>
        <v>0</v>
      </c>
      <c r="AG15" s="125" t="str">
        <f>'NSW Apr 2021'!BG9</f>
        <v>n</v>
      </c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16" t="str">
        <f>'NSW Apr 2021'!D10</f>
        <v xml:space="preserve">ActewAGL Queanbeyan </v>
      </c>
      <c r="B16" s="139" t="str">
        <f>'NSW Apr 2021'!F10</f>
        <v>ActewAGL</v>
      </c>
      <c r="C16" s="139" t="str">
        <f>'NSW Apr 2021'!G10</f>
        <v>Business plan</v>
      </c>
      <c r="D16" s="136">
        <f>365*'NSW Apr 2021'!H10/100</f>
        <v>350.14450000000005</v>
      </c>
      <c r="E16" s="264">
        <f>IF('NSW Apr 2021'!AQ10=3,0.5,IF('NSW Apr 2021'!AQ10=2,0.33,0))</f>
        <v>0.5</v>
      </c>
      <c r="F16" s="264">
        <f t="shared" si="3"/>
        <v>0.5</v>
      </c>
      <c r="G16" s="134">
        <f>IF('NSW Apr 2021'!K10="",($C$5*E16/'NSW Apr 2021'!AQ10*'NSW Apr 2021'!W10/100)*'NSW Apr 2021'!AQ10,IF($C$5*E16/'NSW Apr 2021'!AQ10&gt;='NSW Apr 2021'!L10,('NSW Apr 2021'!L10*'NSW Apr 2021'!W10/100)*'NSW Apr 2021'!AQ10,($C$5*E16/'NSW Apr 2021'!AQ10*'NSW Apr 2021'!W10/100)*'NSW Apr 2021'!AQ10))</f>
        <v>394.09199999999998</v>
      </c>
      <c r="H16" s="134">
        <f>IF(AND('NSW Apr 2021'!L10&gt;0,'NSW Apr 2021'!M10&gt;0),IF($C$5*E16/'NSW Apr 2021'!AQ10&lt;'NSW Apr 2021'!L10,0,IF(($C$5*E16/'NSW Apr 2021'!AQ10-'NSW Apr 2021'!L10)&lt;=('NSW Apr 2021'!M10+'NSW Apr 2021'!L10),((($C$5*E16/'NSW Apr 2021'!AQ10-'NSW Apr 2021'!L10)*'NSW Apr 2021'!X10/100))*'NSW Apr 2021'!AQ10,((('NSW Apr 2021'!M10)*'NSW Apr 2021'!X10/100)*'NSW Apr 2021'!AQ10))),0)</f>
        <v>866.904</v>
      </c>
      <c r="I16" s="134">
        <f>IF(AND('NSW Apr 2021'!M10&gt;0,'NSW Apr 2021'!N10&gt;0),IF($C$5*E16/'NSW Apr 2021'!AQ10&lt;('NSW Apr 2021'!L10+'NSW Apr 2021'!M10),0,IF(($C$5*E16/'NSW Apr 2021'!AQ10-'NSW Apr 2021'!L10+'NSW Apr 2021'!M10)&lt;=('NSW Apr 2021'!L10+'NSW Apr 2021'!M10+'NSW Apr 2021'!N10),((($C$5*E16/'NSW Apr 2021'!AQ10-('NSW Apr 2021'!L10+'NSW Apr 2021'!M10))*'NSW Apr 2021'!Y10/100))*'NSW Apr 2021'!AQ10,('NSW Apr 2021'!N10*'NSW Apr 2021'!Y10/100)* 'NSW Apr 2021'!AQ10)),0)</f>
        <v>0</v>
      </c>
      <c r="J16" s="134">
        <f>IF(AND('NSW Apr 2021'!N10&gt;0,'NSW Apr 2021'!O10&gt;0),IF($C$5*E16/'NSW Apr 2021'!AQ10&lt;('NSW Apr 2021'!L10+'NSW Apr 2021'!M10+'NSW Apr 2021'!N10),0,IF(($C$5*E16/'NSW Apr 2021'!AQ10-'NSW Apr 2021'!L10+'NSW Apr 2021'!M10+'NSW Apr 2021'!N10)&lt;=('NSW Apr 2021'!L10+'NSW Apr 2021'!M10+'NSW Apr 2021'!N10+'NSW Apr 2021'!O10),(($C$5*E16/'NSW Apr 2021'!AQ10-('NSW Apr 2021'!L10+'NSW Apr 2021'!M10+'NSW Apr 2021'!N10))*'NSW Apr 2021'!Z10/100)*'NSW Apr 2021'!AQ10,('NSW Apr 2021'!O10*'NSW Apr 2021'!Z10/100)*'NSW Apr 2021'!AQ10)),0)</f>
        <v>0</v>
      </c>
      <c r="K16" s="134">
        <f>IF(AND('NSW Apr 2021'!O10&gt;0,'NSW Apr 2021'!P10&gt;0),IF($C$5*E16/'NSW Apr 2021'!AQ10&lt;('NSW Apr 2021'!L10+'NSW Apr 2021'!M10+'NSW Apr 2021'!N10+'NSW Apr 2021'!O10),0,IF(($C$5*E16/'NSW Apr 2021'!AQ10-'NSW Apr 2021'!L10+'NSW Apr 2021'!M10+'NSW Apr 2021'!N10+'NSW Apr 2021'!O10)&lt;=('NSW Apr 2021'!L10+'NSW Apr 2021'!M10+'NSW Apr 2021'!N10+'NSW Apr 2021'!O10+'NSW Apr 2021'!P10),(($C$5*E16/'NSW Apr 2021'!AQ10-('NSW Apr 2021'!L10+'NSW Apr 2021'!M10+'NSW Apr 2021'!N10+'NSW Apr 2021'!O10))*'NSW Apr 2021'!AA10/100)*'NSW Apr 2021'!AQ10,('NSW Apr 2021'!P10*'NSW Apr 2021'!AA10/100)*'NSW Apr 2021'!AQ10)),0)</f>
        <v>0</v>
      </c>
      <c r="L16" s="134">
        <f>IF(AND('NSW Apr 2021'!P10&gt;0,'NSW Apr 2021'!O10&gt;0),IF(($C$5*E16/'NSW Apr 2021'!AQ10&lt;SUM('NSW Apr 2021'!L10:P10)),(0),($C$5*E16/'NSW Apr 2021'!AQ10-SUM('NSW Apr 2021'!L10:P10))*'NSW Apr 2021'!AB10/100)* 'NSW Apr 2021'!AQ10,IF(AND('NSW Apr 2021'!O10&gt;0,'NSW Apr 2021'!P10=""),IF(($C$5*E16/'NSW Apr 2021'!AQ10&lt; SUM('NSW Apr 2021'!L10:O10)),(0),($C$5*E16/'NSW Apr 2021'!AQ10-SUM('NSW Apr 2021'!L10:O10))*'NSW Apr 2021'!AA10/100)* 'NSW Apr 2021'!AQ10,IF(AND('NSW Apr 2021'!N10&gt;0,'NSW Apr 2021'!O10=""),IF(($C$5*E16/'NSW Apr 2021'!AQ10&lt; SUM('NSW Apr 2021'!L10:N10)),(0),($C$5*E16/'NSW Apr 2021'!AQ10-SUM('NSW Apr 2021'!L10:N10))*'NSW Apr 2021'!Z10/100)* 'NSW Apr 2021'!AQ10,IF(AND('NSW Apr 2021'!M10&gt;0,'NSW Apr 2021'!N10=""),IF(($C$5*E16/'NSW Apr 2021'!AQ10&lt;'NSW Apr 2021'!M10+'NSW Apr 2021'!L10),(0),(($C$5*E16/'NSW Apr 2021'!AQ10-('NSW Apr 2021'!M10+'NSW Apr 2021'!L10))*'NSW Apr 2021'!Y10/100))*'NSW Apr 2021'!AQ10,IF(AND('NSW Apr 2021'!L10&gt;0,'NSW Apr 2021'!M10=""&gt;0),IF(($C$5*E16/'NSW Apr 2021'!AQ10&lt;'NSW Apr 2021'!L10),(0),($C$5*E16/'NSW Apr 2021'!AQ10-'NSW Apr 2021'!L10)*'NSW Apr 2021'!X10/100)*'NSW Apr 2021'!AQ10,0)))))</f>
        <v>0</v>
      </c>
      <c r="M16" s="134">
        <f>IF('NSW Apr 2021'!K10="",($C$5*F16/'NSW Apr 2021'!AR10*'NSW Apr 2021'!AC10/100)*'NSW Apr 2021'!AR10,IF($C$5*F16/'NSW Apr 2021'!AR10&gt;='NSW Apr 2021'!L10,('NSW Apr 2021'!L10*'NSW Apr 2021'!AC10/100)*'NSW Apr 2021'!AR10,($C$5*F16/'NSW Apr 2021'!AR10*'NSW Apr 2021'!AC10/100)*'NSW Apr 2021'!AR10))</f>
        <v>394.09199999999998</v>
      </c>
      <c r="N16" s="134">
        <f>IF(AND('NSW Apr 2021'!L10&gt;0,'NSW Apr 2021'!M10&gt;0),IF($C$5*F16/'NSW Apr 2021'!AR10&lt;'NSW Apr 2021'!L10,0,IF(($C$5*F16/'NSW Apr 2021'!AR10-'NSW Apr 2021'!L10)&lt;=('NSW Apr 2021'!M10+'NSW Apr 2021'!L10),((($C$5*F16/'NSW Apr 2021'!AR10-'NSW Apr 2021'!L10)*'NSW Apr 2021'!AD10/100))*'NSW Apr 2021'!AR10,((('NSW Apr 2021'!M10)*'NSW Apr 2021'!AD10/100)*'NSW Apr 2021'!AR10))),0)</f>
        <v>866.904</v>
      </c>
      <c r="O16" s="134">
        <f>IF(AND('NSW Apr 2021'!M10&gt;0,'NSW Apr 2021'!N10&gt;0),IF($C$5*F16/'NSW Apr 2021'!AR10&lt;('NSW Apr 2021'!L10+'NSW Apr 2021'!M10),0,IF(($C$5*F16/'NSW Apr 2021'!AR10-'NSW Apr 2021'!L10+'NSW Apr 2021'!M10)&lt;=('NSW Apr 2021'!L10+'NSW Apr 2021'!M10+'NSW Apr 2021'!N10),((($C$5*F16/'NSW Apr 2021'!AR10-('NSW Apr 2021'!L10+'NSW Apr 2021'!M10))*'NSW Apr 2021'!AE10/100))*'NSW Apr 2021'!AR10,('NSW Apr 2021'!N10*'NSW Apr 2021'!AE10/100)*'NSW Apr 2021'!AR10)),0)</f>
        <v>0</v>
      </c>
      <c r="P16" s="134">
        <f>IF(AND('NSW Apr 2021'!N10&gt;0,'NSW Apr 2021'!O10&gt;0),IF($C$5*F16/'NSW Apr 2021'!AR10&lt;('NSW Apr 2021'!L10+'NSW Apr 2021'!M10+'NSW Apr 2021'!N10),0,IF(($C$5*F16/'NSW Apr 2021'!AR10-'NSW Apr 2021'!L10+'NSW Apr 2021'!M10+'NSW Apr 2021'!N10)&lt;=('NSW Apr 2021'!L10+'NSW Apr 2021'!M10+'NSW Apr 2021'!N10+'NSW Apr 2021'!O10),(($C$5*F16/'NSW Apr 2021'!AR10-('NSW Apr 2021'!L10+'NSW Apr 2021'!M10+'NSW Apr 2021'!N10))*'NSW Apr 2021'!AF10/100)*'NSW Apr 2021'!AR10,('NSW Apr 2021'!O10*'NSW Apr 2021'!AF10/100)*'NSW Apr 2021'!AR10)),0)</f>
        <v>0</v>
      </c>
      <c r="Q16" s="134">
        <f>IF(AND('NSW Apr 2021'!P10&gt;0,'NSW Apr 2021'!P10&gt;0),IF($C$5*F16/'NSW Apr 2021'!AR10&lt;('NSW Apr 2021'!L10+'NSW Apr 2021'!M10+'NSW Apr 2021'!N10+'NSW Apr 2021'!O10),0,IF(($C$5*F16/'NSW Apr 2021'!AR10-'NSW Apr 2021'!L10+'NSW Apr 2021'!M10+'NSW Apr 2021'!N10+'NSW Apr 2021'!O10)&lt;=('NSW Apr 2021'!L10+'NSW Apr 2021'!M10+'NSW Apr 2021'!N10+'NSW Apr 2021'!O10+'NSW Apr 2021'!P10),(($C$5*F16/'NSW Apr 2021'!AR10-('NSW Apr 2021'!L10+'NSW Apr 2021'!M10+'NSW Apr 2021'!N10+'NSW Apr 2021'!O10))*'NSW Apr 2021'!AG10/100)*'NSW Apr 2021'!AR10,('NSW Apr 2021'!P10*'NSW Apr 2021'!AG10/100)*'NSW Apr 2021'!AR10)),0)</f>
        <v>0</v>
      </c>
      <c r="R16" s="134">
        <f>IF(AND('NSW Apr 2021'!P10&gt;0,'NSW Apr 2021'!O10&gt;0),IF(($C$5*F16/'NSW Apr 2021'!AR10&lt;SUM('NSW Apr 2021'!L10:P10)),(0),($C$5*F16/'NSW Apr 2021'!AR10-SUM('NSW Apr 2021'!L10:P10))*'NSW Apr 2021'!AB10/100)* 'NSW Apr 2021'!AR10,IF(AND('NSW Apr 2021'!O10&gt;0,'NSW Apr 2021'!P10=""),IF(($C$5*F16/'NSW Apr 2021'!AR10&lt; SUM('NSW Apr 2021'!L10:O10)),(0),($C$5*F16/'NSW Apr 2021'!AR10-SUM('NSW Apr 2021'!L10:O10))*'NSW Apr 2021'!AG10/100)* 'NSW Apr 2021'!AR10,IF(AND('NSW Apr 2021'!N10&gt;0,'NSW Apr 2021'!O10=""),IF(($C$5*F16/'NSW Apr 2021'!AR10&lt; SUM('NSW Apr 2021'!L10:N10)),(0),($C$5*F16/'NSW Apr 2021'!AR10-SUM('NSW Apr 2021'!L10:N10))*'NSW Apr 2021'!AF10/100)* 'NSW Apr 2021'!AR10,IF(AND('NSW Apr 2021'!M10&gt;0,'NSW Apr 2021'!N10=""),IF(($C$5*F16/'NSW Apr 2021'!AR10&lt;'NSW Apr 2021'!M10+'NSW Apr 2021'!L10),(0),(($C$5*F16/'NSW Apr 2021'!AR10-('NSW Apr 2021'!M10+'NSW Apr 2021'!L10))*'NSW Apr 2021'!AE10/100))*'NSW Apr 2021'!AR10,IF(AND('NSW Apr 2021'!L10&gt;0,'NSW Apr 2021'!M10=""&gt;0),IF(($C$5*F16/'NSW Apr 2021'!AR10&lt;'NSW Apr 2021'!L10),(0),($C$5*F16/'NSW Apr 2021'!AR10-'NSW Apr 2021'!L10)*'NSW Apr 2021'!AD10/100)*'NSW Apr 2021'!AR10,0)))))</f>
        <v>0</v>
      </c>
      <c r="S16" s="234">
        <f t="shared" si="4"/>
        <v>2521.9920000000002</v>
      </c>
      <c r="T16" s="269">
        <f t="shared" si="5"/>
        <v>2872.1365000000001</v>
      </c>
      <c r="U16" s="140">
        <f t="shared" si="6"/>
        <v>3159.3501500000002</v>
      </c>
      <c r="V16" s="139">
        <f>'NSW Apr 2021'!AT10</f>
        <v>10</v>
      </c>
      <c r="W16" s="139">
        <f>'NSW Apr 2021'!AU10</f>
        <v>0</v>
      </c>
      <c r="X16" s="139">
        <f>'NSW Apr 2021'!AV10</f>
        <v>0</v>
      </c>
      <c r="Y16" s="139">
        <f>'NSW Apr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2584.9228499999999</v>
      </c>
      <c r="AC16" s="243">
        <f t="shared" si="1"/>
        <v>2584.9228499999999</v>
      </c>
      <c r="AD16" s="122">
        <f t="shared" si="2"/>
        <v>2843.4151350000002</v>
      </c>
      <c r="AE16" s="122">
        <f t="shared" si="2"/>
        <v>2843.4151350000002</v>
      </c>
      <c r="AF16" s="212">
        <f>'NSW Apr 2021'!BF10</f>
        <v>12</v>
      </c>
      <c r="AG16" s="142" t="str">
        <f>'NSW Apr 2021'!BG10</f>
        <v>n</v>
      </c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18"/>
      <c r="B17" s="154" t="str">
        <f>'NSW Apr 2021'!F11</f>
        <v>EnergyAustralia</v>
      </c>
      <c r="C17" s="154" t="str">
        <f>'NSW Apr 2021'!G11</f>
        <v>Total Plan</v>
      </c>
      <c r="D17" s="155">
        <f>365*'NSW Apr 2021'!H11/100</f>
        <v>308.06000000000006</v>
      </c>
      <c r="E17" s="265">
        <f>IF('NSW Apr 2021'!AQ11=3,0.5,IF('NSW Apr 2021'!AQ11=2,0.33,0))</f>
        <v>0.5</v>
      </c>
      <c r="F17" s="265">
        <f t="shared" si="3"/>
        <v>0.5</v>
      </c>
      <c r="G17" s="155">
        <f>IF('NSW Apr 2021'!K11="",($C$5*E17/'NSW Apr 2021'!AQ11*'NSW Apr 2021'!W11/100)*'NSW Apr 2021'!AQ11,IF($C$5*E17/'NSW Apr 2021'!AQ11&gt;='NSW Apr 2021'!L11,('NSW Apr 2021'!L11*'NSW Apr 2021'!W11/100)*'NSW Apr 2021'!AQ11,($C$5*E17/'NSW Apr 2021'!AQ11*'NSW Apr 2021'!W11/100)*'NSW Apr 2021'!AQ11))</f>
        <v>214.52111999999997</v>
      </c>
      <c r="H17" s="155">
        <f>IF(AND('NSW Apr 2021'!L11&gt;0,'NSW Apr 2021'!M11&gt;0),IF($C$5*E17/'NSW Apr 2021'!AQ11&lt;'NSW Apr 2021'!L11,0,IF(($C$5*E17/'NSW Apr 2021'!AQ11-'NSW Apr 2021'!L11)&lt;=('NSW Apr 2021'!M11+'NSW Apr 2021'!L11),((($C$5*E17/'NSW Apr 2021'!AQ11-'NSW Apr 2021'!L11)*'NSW Apr 2021'!X11/100))*'NSW Apr 2021'!AQ11,((('NSW Apr 2021'!M11)*'NSW Apr 2021'!X11/100)*'NSW Apr 2021'!AQ11))),0)</f>
        <v>1124.711808</v>
      </c>
      <c r="I17" s="155">
        <f>IF(AND('NSW Apr 2021'!M11&gt;0,'NSW Apr 2021'!N11&gt;0),IF($C$5*E17/'NSW Apr 2021'!AQ11&lt;('NSW Apr 2021'!L11+'NSW Apr 2021'!M11),0,IF(($C$5*E17/'NSW Apr 2021'!AQ11-'NSW Apr 2021'!L11+'NSW Apr 2021'!M11)&lt;=('NSW Apr 2021'!L11+'NSW Apr 2021'!M11+'NSW Apr 2021'!N11),((($C$5*E17/'NSW Apr 2021'!AQ11-('NSW Apr 2021'!L11+'NSW Apr 2021'!M11))*'NSW Apr 2021'!Y11/100))*'NSW Apr 2021'!AQ11,('NSW Apr 2021'!N11*'NSW Apr 2021'!Y11/100)* 'NSW Apr 2021'!AQ11)),0)</f>
        <v>0</v>
      </c>
      <c r="J17" s="155">
        <f>IF(AND('NSW Apr 2021'!N11&gt;0,'NSW Apr 2021'!O11&gt;0),IF($C$5*E17/'NSW Apr 2021'!AQ11&lt;('NSW Apr 2021'!L11+'NSW Apr 2021'!M11+'NSW Apr 2021'!N11),0,IF(($C$5*E17/'NSW Apr 2021'!AQ11-'NSW Apr 2021'!L11+'NSW Apr 2021'!M11+'NSW Apr 2021'!N11)&lt;=('NSW Apr 2021'!L11+'NSW Apr 2021'!M11+'NSW Apr 2021'!N11+'NSW Apr 2021'!O11),(($C$5*E17/'NSW Apr 2021'!AQ11-('NSW Apr 2021'!L11+'NSW Apr 2021'!M11+'NSW Apr 2021'!N11))*'NSW Apr 2021'!Z11/100)*'NSW Apr 2021'!AQ11,('NSW Apr 2021'!O11*'NSW Apr 2021'!Z11/100)*'NSW Apr 2021'!AQ11)),0)</f>
        <v>0</v>
      </c>
      <c r="K17" s="155">
        <f>IF(AND('NSW Apr 2021'!O11&gt;0,'NSW Apr 2021'!P11&gt;0),IF($C$5*E17/'NSW Apr 2021'!AQ11&lt;('NSW Apr 2021'!L11+'NSW Apr 2021'!M11+'NSW Apr 2021'!N11+'NSW Apr 2021'!O11),0,IF(($C$5*E17/'NSW Apr 2021'!AQ11-'NSW Apr 2021'!L11+'NSW Apr 2021'!M11+'NSW Apr 2021'!N11+'NSW Apr 2021'!O11)&lt;=('NSW Apr 2021'!L11+'NSW Apr 2021'!M11+'NSW Apr 2021'!N11+'NSW Apr 2021'!O11+'NSW Apr 2021'!P11),(($C$5*E17/'NSW Apr 2021'!AQ11-('NSW Apr 2021'!L11+'NSW Apr 2021'!M11+'NSW Apr 2021'!N11+'NSW Apr 2021'!O11))*'NSW Apr 2021'!AA11/100)*'NSW Apr 2021'!AQ11,('NSW Apr 2021'!P11*'NSW Apr 2021'!AA11/100)*'NSW Apr 2021'!AQ11)),0)</f>
        <v>0</v>
      </c>
      <c r="L17" s="155">
        <f>IF(AND('NSW Apr 2021'!P11&gt;0,'NSW Apr 2021'!O11&gt;0),IF(($C$5*E17/'NSW Apr 2021'!AQ11&lt;SUM('NSW Apr 2021'!L11:P11)),(0),($C$5*E17/'NSW Apr 2021'!AQ11-SUM('NSW Apr 2021'!L11:P11))*'NSW Apr 2021'!AB11/100)* 'NSW Apr 2021'!AQ11,IF(AND('NSW Apr 2021'!O11&gt;0,'NSW Apr 2021'!P11=""),IF(($C$5*E17/'NSW Apr 2021'!AQ11&lt; SUM('NSW Apr 2021'!L11:O11)),(0),($C$5*E17/'NSW Apr 2021'!AQ11-SUM('NSW Apr 2021'!L11:O11))*'NSW Apr 2021'!AA11/100)* 'NSW Apr 2021'!AQ11,IF(AND('NSW Apr 2021'!N11&gt;0,'NSW Apr 2021'!O11=""),IF(($C$5*E17/'NSW Apr 2021'!AQ11&lt; SUM('NSW Apr 2021'!L11:N11)),(0),($C$5*E17/'NSW Apr 2021'!AQ11-SUM('NSW Apr 2021'!L11:N11))*'NSW Apr 2021'!Z11/100)* 'NSW Apr 2021'!AQ11,IF(AND('NSW Apr 2021'!M11&gt;0,'NSW Apr 2021'!N11=""),IF(($C$5*E17/'NSW Apr 2021'!AQ11&lt;'NSW Apr 2021'!M11+'NSW Apr 2021'!L11),(0),(($C$5*E17/'NSW Apr 2021'!AQ11-('NSW Apr 2021'!M11+'NSW Apr 2021'!L11))*'NSW Apr 2021'!Y11/100))*'NSW Apr 2021'!AQ11,IF(AND('NSW Apr 2021'!L11&gt;0,'NSW Apr 2021'!M11=""&gt;0),IF(($C$5*E17/'NSW Apr 2021'!AQ11&lt;'NSW Apr 2021'!L11),(0),($C$5*E17/'NSW Apr 2021'!AQ11-'NSW Apr 2021'!L11)*'NSW Apr 2021'!X11/100)*'NSW Apr 2021'!AQ11,0)))))</f>
        <v>0</v>
      </c>
      <c r="M17" s="155">
        <f>IF('NSW Apr 2021'!K11="",($C$5*F17/'NSW Apr 2021'!AR11*'NSW Apr 2021'!AC11/100)*'NSW Apr 2021'!AR11,IF($C$5*F17/'NSW Apr 2021'!AR11&gt;='NSW Apr 2021'!L11,('NSW Apr 2021'!L11*'NSW Apr 2021'!AC11/100)*'NSW Apr 2021'!AR11,($C$5*F17/'NSW Apr 2021'!AR11*'NSW Apr 2021'!AC11/100)*'NSW Apr 2021'!AR11))</f>
        <v>214.52111999999997</v>
      </c>
      <c r="N17" s="155">
        <f>IF(AND('NSW Apr 2021'!L11&gt;0,'NSW Apr 2021'!M11&gt;0),IF($C$5*F17/'NSW Apr 2021'!AR11&lt;'NSW Apr 2021'!L11,0,IF(($C$5*F17/'NSW Apr 2021'!AR11-'NSW Apr 2021'!L11)&lt;=('NSW Apr 2021'!M11+'NSW Apr 2021'!L11),((($C$5*F17/'NSW Apr 2021'!AR11-'NSW Apr 2021'!L11)*'NSW Apr 2021'!AD11/100))*'NSW Apr 2021'!AR11,((('NSW Apr 2021'!M11)*'NSW Apr 2021'!AD11/100)*'NSW Apr 2021'!AR11))),0)</f>
        <v>1124.711808</v>
      </c>
      <c r="O17" s="155">
        <f>IF(AND('NSW Apr 2021'!M11&gt;0,'NSW Apr 2021'!N11&gt;0),IF($C$5*F17/'NSW Apr 2021'!AR11&lt;('NSW Apr 2021'!L11+'NSW Apr 2021'!M11),0,IF(($C$5*F17/'NSW Apr 2021'!AR11-'NSW Apr 2021'!L11+'NSW Apr 2021'!M11)&lt;=('NSW Apr 2021'!L11+'NSW Apr 2021'!M11+'NSW Apr 2021'!N11),((($C$5*F17/'NSW Apr 2021'!AR11-('NSW Apr 2021'!L11+'NSW Apr 2021'!M11))*'NSW Apr 2021'!AE11/100))*'NSW Apr 2021'!AR11,('NSW Apr 2021'!N11*'NSW Apr 2021'!AE11/100)*'NSW Apr 2021'!AR11)),0)</f>
        <v>0</v>
      </c>
      <c r="P17" s="155">
        <f>IF(AND('NSW Apr 2021'!N11&gt;0,'NSW Apr 2021'!O11&gt;0),IF($C$5*F17/'NSW Apr 2021'!AR11&lt;('NSW Apr 2021'!L11+'NSW Apr 2021'!M11+'NSW Apr 2021'!N11),0,IF(($C$5*F17/'NSW Apr 2021'!AR11-'NSW Apr 2021'!L11+'NSW Apr 2021'!M11+'NSW Apr 2021'!N11)&lt;=('NSW Apr 2021'!L11+'NSW Apr 2021'!M11+'NSW Apr 2021'!N11+'NSW Apr 2021'!O11),(($C$5*F17/'NSW Apr 2021'!AR11-('NSW Apr 2021'!L11+'NSW Apr 2021'!M11+'NSW Apr 2021'!N11))*'NSW Apr 2021'!AF11/100)*'NSW Apr 2021'!AR11,('NSW Apr 2021'!O11*'NSW Apr 2021'!AF11/100)*'NSW Apr 2021'!AR11)),0)</f>
        <v>0</v>
      </c>
      <c r="Q17" s="155">
        <f>IF(AND('NSW Apr 2021'!P11&gt;0,'NSW Apr 2021'!P11&gt;0),IF($C$5*F17/'NSW Apr 2021'!AR11&lt;('NSW Apr 2021'!L11+'NSW Apr 2021'!M11+'NSW Apr 2021'!N11+'NSW Apr 2021'!O11),0,IF(($C$5*F17/'NSW Apr 2021'!AR11-'NSW Apr 2021'!L11+'NSW Apr 2021'!M11+'NSW Apr 2021'!N11+'NSW Apr 2021'!O11)&lt;=('NSW Apr 2021'!L11+'NSW Apr 2021'!M11+'NSW Apr 2021'!N11+'NSW Apr 2021'!O11+'NSW Apr 2021'!P11),(($C$5*F17/'NSW Apr 2021'!AR11-('NSW Apr 2021'!L11+'NSW Apr 2021'!M11+'NSW Apr 2021'!N11+'NSW Apr 2021'!O11))*'NSW Apr 2021'!AG11/100)*'NSW Apr 2021'!AR11,('NSW Apr 2021'!P11*'NSW Apr 2021'!AG11/100)*'NSW Apr 2021'!AR11)),0)</f>
        <v>0</v>
      </c>
      <c r="R17" s="155">
        <f>IF(AND('NSW Apr 2021'!P11&gt;0,'NSW Apr 2021'!O11&gt;0),IF(($C$5*F17/'NSW Apr 2021'!AR11&lt;SUM('NSW Apr 2021'!L11:P11)),(0),($C$5*F17/'NSW Apr 2021'!AR11-SUM('NSW Apr 2021'!L11:P11))*'NSW Apr 2021'!AB11/100)* 'NSW Apr 2021'!AR11,IF(AND('NSW Apr 2021'!O11&gt;0,'NSW Apr 2021'!P11=""),IF(($C$5*F17/'NSW Apr 2021'!AR11&lt; SUM('NSW Apr 2021'!L11:O11)),(0),($C$5*F17/'NSW Apr 2021'!AR11-SUM('NSW Apr 2021'!L11:O11))*'NSW Apr 2021'!AG11/100)* 'NSW Apr 2021'!AR11,IF(AND('NSW Apr 2021'!N11&gt;0,'NSW Apr 2021'!O11=""),IF(($C$5*F17/'NSW Apr 2021'!AR11&lt; SUM('NSW Apr 2021'!L11:N11)),(0),($C$5*F17/'NSW Apr 2021'!AR11-SUM('NSW Apr 2021'!L11:N11))*'NSW Apr 2021'!AF11/100)* 'NSW Apr 2021'!AR11,IF(AND('NSW Apr 2021'!M11&gt;0,'NSW Apr 2021'!N11=""),IF(($C$5*F17/'NSW Apr 2021'!AR11&lt;'NSW Apr 2021'!M11+'NSW Apr 2021'!L11),(0),(($C$5*F17/'NSW Apr 2021'!AR11-('NSW Apr 2021'!M11+'NSW Apr 2021'!L11))*'NSW Apr 2021'!AE11/100))*'NSW Apr 2021'!AR11,IF(AND('NSW Apr 2021'!L11&gt;0,'NSW Apr 2021'!M11=""&gt;0),IF(($C$5*F17/'NSW Apr 2021'!AR11&lt;'NSW Apr 2021'!L11),(0),($C$5*F17/'NSW Apr 2021'!AR11-'NSW Apr 2021'!L11)*'NSW Apr 2021'!AD11/100)*'NSW Apr 2021'!AR11,0)))))</f>
        <v>0</v>
      </c>
      <c r="S17" s="273">
        <f t="shared" si="4"/>
        <v>2678.4658559999998</v>
      </c>
      <c r="T17" s="268">
        <f t="shared" si="5"/>
        <v>2986.5258559999997</v>
      </c>
      <c r="U17" s="151">
        <f t="shared" si="6"/>
        <v>3285.1784416</v>
      </c>
      <c r="V17" s="154">
        <f>'NSW Apr 2021'!AT11</f>
        <v>19</v>
      </c>
      <c r="W17" s="154">
        <f>'NSW Apr 2021'!AU11</f>
        <v>0</v>
      </c>
      <c r="X17" s="154">
        <f>'NSW Apr 2021'!AV11</f>
        <v>0</v>
      </c>
      <c r="Y17" s="154">
        <f>'NSW Apr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2419.0859433599999</v>
      </c>
      <c r="AC17" s="268">
        <f t="shared" si="1"/>
        <v>2419.0859433599999</v>
      </c>
      <c r="AD17" s="149">
        <f t="shared" si="2"/>
        <v>2660.994537696</v>
      </c>
      <c r="AE17" s="149">
        <f t="shared" si="2"/>
        <v>2660.994537696</v>
      </c>
      <c r="AF17" s="211">
        <f>'NSW Apr 2021'!BF11</f>
        <v>0</v>
      </c>
      <c r="AG17" s="153" t="str">
        <f>'NSW Apr 2021'!BG11</f>
        <v>n</v>
      </c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2021'!D12</f>
        <v>ActewAGL Shoalhaven</v>
      </c>
      <c r="B18" s="214" t="str">
        <f>'NSW Apr 2021'!F12</f>
        <v>ActewAGL</v>
      </c>
      <c r="C18" s="214" t="str">
        <f>'NSW Apr 2021'!G12</f>
        <v>Standard plan</v>
      </c>
      <c r="D18" s="155">
        <f>365*'NSW Apr 2021'!H12/100</f>
        <v>375.03750000000002</v>
      </c>
      <c r="E18" s="265">
        <f>IF('NSW Apr 2021'!AQ12=3,0.5,IF('NSW Apr 2021'!AQ12=2,0.33,0))</f>
        <v>0.5</v>
      </c>
      <c r="F18" s="265">
        <f t="shared" si="3"/>
        <v>0.5</v>
      </c>
      <c r="G18" s="215">
        <f>IF('NSW Apr 2021'!K12="",($C$5*E18/'NSW Apr 2021'!AQ12*'NSW Apr 2021'!W12/100)*'NSW Apr 2021'!AQ12,IF($C$5*E18/'NSW Apr 2021'!AQ12&gt;='NSW Apr 2021'!L12,('NSW Apr 2021'!L12*'NSW Apr 2021'!W12/100)*'NSW Apr 2021'!AQ12,($C$5*E18/'NSW Apr 2021'!AQ12*'NSW Apr 2021'!W12/100)*'NSW Apr 2021'!AQ12))</f>
        <v>1427.2727272727273</v>
      </c>
      <c r="H18" s="215">
        <f>IF(AND('NSW Apr 2021'!L12&gt;0,'NSW Apr 2021'!M12&gt;0),IF($C$5*E18/'NSW Apr 2021'!AQ12&lt;'NSW Apr 2021'!L12,0,IF(($C$5*E18/'NSW Apr 2021'!AQ12-'NSW Apr 2021'!L12)&lt;=('NSW Apr 2021'!M12+'NSW Apr 2021'!L12),((($C$5*E18/'NSW Apr 2021'!AQ12-'NSW Apr 2021'!L12)*'NSW Apr 2021'!X12/100))*'NSW Apr 2021'!AQ12,((('NSW Apr 2021'!M12)*'NSW Apr 2021'!X12/100)*'NSW Apr 2021'!AQ12))),0)</f>
        <v>0</v>
      </c>
      <c r="I18" s="215">
        <f>IF(AND('NSW Apr 2021'!M12&gt;0,'NSW Apr 2021'!N12&gt;0),IF($C$5*E18/'NSW Apr 2021'!AQ12&lt;('NSW Apr 2021'!L12+'NSW Apr 2021'!M12),0,IF(($C$5*E18/'NSW Apr 2021'!AQ12-'NSW Apr 2021'!L12+'NSW Apr 2021'!M12)&lt;=('NSW Apr 2021'!L12+'NSW Apr 2021'!M12+'NSW Apr 2021'!N12),((($C$5*E18/'NSW Apr 2021'!AQ12-('NSW Apr 2021'!L12+'NSW Apr 2021'!M12))*'NSW Apr 2021'!Y12/100))*'NSW Apr 2021'!AQ12,('NSW Apr 2021'!N12*'NSW Apr 2021'!Y12/100)* 'NSW Apr 2021'!AQ12)),0)</f>
        <v>0</v>
      </c>
      <c r="J18" s="215">
        <f>IF(AND('NSW Apr 2021'!N12&gt;0,'NSW Apr 2021'!O12&gt;0),IF($C$5*E18/'NSW Apr 2021'!AQ12&lt;('NSW Apr 2021'!L12+'NSW Apr 2021'!M12+'NSW Apr 2021'!N12),0,IF(($C$5*E18/'NSW Apr 2021'!AQ12-'NSW Apr 2021'!L12+'NSW Apr 2021'!M12+'NSW Apr 2021'!N12)&lt;=('NSW Apr 2021'!L12+'NSW Apr 2021'!M12+'NSW Apr 2021'!N12+'NSW Apr 2021'!O12),(($C$5*E18/'NSW Apr 2021'!AQ12-('NSW Apr 2021'!L12+'NSW Apr 2021'!M12+'NSW Apr 2021'!N12))*'NSW Apr 2021'!Z12/100)*'NSW Apr 2021'!AQ12,('NSW Apr 2021'!O12*'NSW Apr 2021'!Z12/100)*'NSW Apr 2021'!AQ12)),0)</f>
        <v>0</v>
      </c>
      <c r="K18" s="215">
        <f>IF(AND('NSW Apr 2021'!O12&gt;0,'NSW Apr 2021'!P12&gt;0),IF($C$5*E18/'NSW Apr 2021'!AQ12&lt;('NSW Apr 2021'!L12+'NSW Apr 2021'!M12+'NSW Apr 2021'!N12+'NSW Apr 2021'!O12),0,IF(($C$5*E18/'NSW Apr 2021'!AQ12-'NSW Apr 2021'!L12+'NSW Apr 2021'!M12+'NSW Apr 2021'!N12+'NSW Apr 2021'!O12)&lt;=('NSW Apr 2021'!L12+'NSW Apr 2021'!M12+'NSW Apr 2021'!N12+'NSW Apr 2021'!O12+'NSW Apr 2021'!P12),(($C$5*E18/'NSW Apr 2021'!AQ12-('NSW Apr 2021'!L12+'NSW Apr 2021'!M12+'NSW Apr 2021'!N12+'NSW Apr 2021'!O12))*'NSW Apr 2021'!AA12/100)*'NSW Apr 2021'!AQ12,('NSW Apr 2021'!P12*'NSW Apr 2021'!AA12/100)*'NSW Apr 2021'!AQ12)),0)</f>
        <v>0</v>
      </c>
      <c r="L18" s="215">
        <f>IF(AND('NSW Apr 2021'!P12&gt;0,'NSW Apr 2021'!O12&gt;0),IF(($C$5*E18/'NSW Apr 2021'!AQ12&lt;SUM('NSW Apr 2021'!L12:P12)),(0),($C$5*E18/'NSW Apr 2021'!AQ12-SUM('NSW Apr 2021'!L12:P12))*'NSW Apr 2021'!AB12/100)* 'NSW Apr 2021'!AQ12,IF(AND('NSW Apr 2021'!O12&gt;0,'NSW Apr 2021'!P12=""),IF(($C$5*E18/'NSW Apr 2021'!AQ12&lt; SUM('NSW Apr 2021'!L12:O12)),(0),($C$5*E18/'NSW Apr 2021'!AQ12-SUM('NSW Apr 2021'!L12:O12))*'NSW Apr 2021'!AA12/100)* 'NSW Apr 2021'!AQ12,IF(AND('NSW Apr 2021'!N12&gt;0,'NSW Apr 2021'!O12=""),IF(($C$5*E18/'NSW Apr 2021'!AQ12&lt; SUM('NSW Apr 2021'!L12:N12)),(0),($C$5*E18/'NSW Apr 2021'!AQ12-SUM('NSW Apr 2021'!L12:N12))*'NSW Apr 2021'!Z12/100)* 'NSW Apr 2021'!AQ12,IF(AND('NSW Apr 2021'!M12&gt;0,'NSW Apr 2021'!N12=""),IF(($C$5*E18/'NSW Apr 2021'!AQ12&lt;'NSW Apr 2021'!M12+'NSW Apr 2021'!L12),(0),(($C$5*E18/'NSW Apr 2021'!AQ12-('NSW Apr 2021'!M12+'NSW Apr 2021'!L12))*'NSW Apr 2021'!Y12/100))*'NSW Apr 2021'!AQ12,IF(AND('NSW Apr 2021'!L12&gt;0,'NSW Apr 2021'!M12=""&gt;0),IF(($C$5*E18/'NSW Apr 2021'!AQ12&lt;'NSW Apr 2021'!L12),(0),($C$5*E18/'NSW Apr 2021'!AQ12-'NSW Apr 2021'!L12)*'NSW Apr 2021'!X12/100)*'NSW Apr 2021'!AQ12,0)))))</f>
        <v>0</v>
      </c>
      <c r="M18" s="215">
        <f>IF('NSW Apr 2021'!K12="",($C$5*F18/'NSW Apr 2021'!AR12*'NSW Apr 2021'!AC12/100)*'NSW Apr 2021'!AR12,IF($C$5*F18/'NSW Apr 2021'!AR12&gt;='NSW Apr 2021'!L12,('NSW Apr 2021'!L12*'NSW Apr 2021'!AC12/100)*'NSW Apr 2021'!AR12,($C$5*F18/'NSW Apr 2021'!AR12*'NSW Apr 2021'!AC12/100)*'NSW Apr 2021'!AR12))</f>
        <v>1427.2727272727273</v>
      </c>
      <c r="N18" s="215">
        <f>IF(AND('NSW Apr 2021'!L12&gt;0,'NSW Apr 2021'!M12&gt;0),IF($C$5*F18/'NSW Apr 2021'!AR12&lt;'NSW Apr 2021'!L12,0,IF(($C$5*F18/'NSW Apr 2021'!AR12-'NSW Apr 2021'!L12)&lt;=('NSW Apr 2021'!M12+'NSW Apr 2021'!L12),((($C$5*F18/'NSW Apr 2021'!AR12-'NSW Apr 2021'!L12)*'NSW Apr 2021'!AD12/100))*'NSW Apr 2021'!AR12,((('NSW Apr 2021'!M12)*'NSW Apr 2021'!AD12/100)*'NSW Apr 2021'!AR12))),0)</f>
        <v>0</v>
      </c>
      <c r="O18" s="215">
        <f>IF(AND('NSW Apr 2021'!M12&gt;0,'NSW Apr 2021'!N12&gt;0),IF($C$5*F18/'NSW Apr 2021'!AR12&lt;('NSW Apr 2021'!L12+'NSW Apr 2021'!M12),0,IF(($C$5*F18/'NSW Apr 2021'!AR12-'NSW Apr 2021'!L12+'NSW Apr 2021'!M12)&lt;=('NSW Apr 2021'!L12+'NSW Apr 2021'!M12+'NSW Apr 2021'!N12),((($C$5*F18/'NSW Apr 2021'!AR12-('NSW Apr 2021'!L12+'NSW Apr 2021'!M12))*'NSW Apr 2021'!AE12/100))*'NSW Apr 2021'!AR12,('NSW Apr 2021'!N12*'NSW Apr 2021'!AE12/100)*'NSW Apr 2021'!AR12)),0)</f>
        <v>0</v>
      </c>
      <c r="P18" s="215">
        <f>IF(AND('NSW Apr 2021'!N12&gt;0,'NSW Apr 2021'!O12&gt;0),IF($C$5*F18/'NSW Apr 2021'!AR12&lt;('NSW Apr 2021'!L12+'NSW Apr 2021'!M12+'NSW Apr 2021'!N12),0,IF(($C$5*F18/'NSW Apr 2021'!AR12-'NSW Apr 2021'!L12+'NSW Apr 2021'!M12+'NSW Apr 2021'!N12)&lt;=('NSW Apr 2021'!L12+'NSW Apr 2021'!M12+'NSW Apr 2021'!N12+'NSW Apr 2021'!O12),(($C$5*F18/'NSW Apr 2021'!AR12-('NSW Apr 2021'!L12+'NSW Apr 2021'!M12+'NSW Apr 2021'!N12))*'NSW Apr 2021'!AF12/100)*'NSW Apr 2021'!AR12,('NSW Apr 2021'!O12*'NSW Apr 2021'!AF12/100)*'NSW Apr 2021'!AR12)),0)</f>
        <v>0</v>
      </c>
      <c r="Q18" s="215">
        <f>IF(AND('NSW Apr 2021'!P12&gt;0,'NSW Apr 2021'!P12&gt;0),IF($C$5*F18/'NSW Apr 2021'!AR12&lt;('NSW Apr 2021'!L12+'NSW Apr 2021'!M12+'NSW Apr 2021'!N12+'NSW Apr 2021'!O12),0,IF(($C$5*F18/'NSW Apr 2021'!AR12-'NSW Apr 2021'!L12+'NSW Apr 2021'!M12+'NSW Apr 2021'!N12+'NSW Apr 2021'!O12)&lt;=('NSW Apr 2021'!L12+'NSW Apr 2021'!M12+'NSW Apr 2021'!N12+'NSW Apr 2021'!O12+'NSW Apr 2021'!P12),(($C$5*F18/'NSW Apr 2021'!AR12-('NSW Apr 2021'!L12+'NSW Apr 2021'!M12+'NSW Apr 2021'!N12+'NSW Apr 2021'!O12))*'NSW Apr 2021'!AG12/100)*'NSW Apr 2021'!AR12,('NSW Apr 2021'!P12*'NSW Apr 2021'!AG12/100)*'NSW Apr 2021'!AR12)),0)</f>
        <v>0</v>
      </c>
      <c r="R18" s="215">
        <f>IF(AND('NSW Apr 2021'!P12&gt;0,'NSW Apr 2021'!O12&gt;0),IF(($C$5*F18/'NSW Apr 2021'!AR12&lt;SUM('NSW Apr 2021'!L12:P12)),(0),($C$5*F18/'NSW Apr 2021'!AR12-SUM('NSW Apr 2021'!L12:P12))*'NSW Apr 2021'!AB12/100)* 'NSW Apr 2021'!AR12,IF(AND('NSW Apr 2021'!O12&gt;0,'NSW Apr 2021'!P12=""),IF(($C$5*F18/'NSW Apr 2021'!AR12&lt; SUM('NSW Apr 2021'!L12:O12)),(0),($C$5*F18/'NSW Apr 2021'!AR12-SUM('NSW Apr 2021'!L12:O12))*'NSW Apr 2021'!AG12/100)* 'NSW Apr 2021'!AR12,IF(AND('NSW Apr 2021'!N12&gt;0,'NSW Apr 2021'!O12=""),IF(($C$5*F18/'NSW Apr 2021'!AR12&lt; SUM('NSW Apr 2021'!L12:N12)),(0),($C$5*F18/'NSW Apr 2021'!AR12-SUM('NSW Apr 2021'!L12:N12))*'NSW Apr 2021'!AF12/100)* 'NSW Apr 2021'!AR12,IF(AND('NSW Apr 2021'!M12&gt;0,'NSW Apr 2021'!N12=""),IF(($C$5*F18/'NSW Apr 2021'!AR12&lt;'NSW Apr 2021'!M12+'NSW Apr 2021'!L12),(0),(($C$5*F18/'NSW Apr 2021'!AR12-('NSW Apr 2021'!M12+'NSW Apr 2021'!L12))*'NSW Apr 2021'!AE12/100))*'NSW Apr 2021'!AR12,IF(AND('NSW Apr 2021'!L12&gt;0,'NSW Apr 2021'!M12=""&gt;0),IF(($C$5*F18/'NSW Apr 2021'!AR12&lt;'NSW Apr 2021'!L12),(0),($C$5*F18/'NSW Apr 2021'!AR12-'NSW Apr 2021'!L12)*'NSW Apr 2021'!AD12/100)*'NSW Apr 2021'!AR12,0)))))</f>
        <v>0</v>
      </c>
      <c r="S18" s="273">
        <f t="shared" si="4"/>
        <v>2854.5454545454545</v>
      </c>
      <c r="T18" s="270">
        <f t="shared" si="5"/>
        <v>3229.5829545454544</v>
      </c>
      <c r="U18" s="216">
        <f t="shared" si="6"/>
        <v>3552.5412500000002</v>
      </c>
      <c r="V18" s="214">
        <f>'NSW Apr 2021'!AT12</f>
        <v>0</v>
      </c>
      <c r="W18" s="214">
        <f>'NSW Apr 2021'!AU12</f>
        <v>0</v>
      </c>
      <c r="X18" s="214">
        <f>'NSW Apr 2021'!AV12</f>
        <v>0</v>
      </c>
      <c r="Y18" s="214">
        <f>'NSW Apr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3229.5829545454544</v>
      </c>
      <c r="AC18" s="268">
        <f t="shared" si="1"/>
        <v>3229.5829545454544</v>
      </c>
      <c r="AD18" s="149">
        <f t="shared" si="2"/>
        <v>3552.5412500000002</v>
      </c>
      <c r="AE18" s="149">
        <f t="shared" si="2"/>
        <v>3552.5412500000002</v>
      </c>
      <c r="AF18" s="217">
        <f>'NSW Apr 2021'!BF12</f>
        <v>0</v>
      </c>
      <c r="AG18" s="218" t="str">
        <f>'NSW Apr 2021'!BG12</f>
        <v>n</v>
      </c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Apr 2021'!D13</f>
        <v>Capital Region</v>
      </c>
      <c r="B19" s="139" t="str">
        <f>'NSW Apr 2021'!F13</f>
        <v>ActewAGL</v>
      </c>
      <c r="C19" s="139" t="str">
        <f>'NSW Apr 2021'!G13</f>
        <v>Business plan</v>
      </c>
      <c r="D19" s="215">
        <f>365*'NSW Apr 2021'!H13/100</f>
        <v>288.35000000000002</v>
      </c>
      <c r="E19" s="264">
        <f>IF('NSW Apr 2021'!AQ13=3,0.5,IF('NSW Apr 2021'!AQ13=2,0.33,0))</f>
        <v>0.5</v>
      </c>
      <c r="F19" s="264">
        <f t="shared" si="3"/>
        <v>0.5</v>
      </c>
      <c r="G19" s="134">
        <f>IF('NSW Apr 2021'!K13="",($C$5*E19/'NSW Apr 2021'!AQ13*'NSW Apr 2021'!W13/100)*'NSW Apr 2021'!AQ13,IF($C$5*E19/'NSW Apr 2021'!AQ13&gt;='NSW Apr 2021'!L13,('NSW Apr 2021'!L13*'NSW Apr 2021'!W13/100)*'NSW Apr 2021'!AQ13,($C$5*E19/'NSW Apr 2021'!AQ13*'NSW Apr 2021'!W13/100)*'NSW Apr 2021'!AQ13))</f>
        <v>137.63399999999999</v>
      </c>
      <c r="H19" s="134">
        <f>IF(AND('NSW Apr 2021'!L13&gt;0,'NSW Apr 2021'!M13&gt;0),IF($C$5*E19/'NSW Apr 2021'!AQ13&lt;'NSW Apr 2021'!L13,0,IF(($C$5*E19/'NSW Apr 2021'!AQ13-'NSW Apr 2021'!L13)&lt;=('NSW Apr 2021'!M13+'NSW Apr 2021'!L13),((($C$5*E19/'NSW Apr 2021'!AQ13-'NSW Apr 2021'!L13)*'NSW Apr 2021'!X13/100))*'NSW Apr 2021'!AQ13,((('NSW Apr 2021'!M13)*'NSW Apr 2021'!X13/100)*'NSW Apr 2021'!AQ13))),0)</f>
        <v>90.057272727272732</v>
      </c>
      <c r="I19" s="134">
        <f>IF(AND('NSW Apr 2021'!M13&gt;0,'NSW Apr 2021'!N13&gt;0),IF($C$5*E19/'NSW Apr 2021'!AQ13&lt;('NSW Apr 2021'!L13+'NSW Apr 2021'!M13),0,IF(($C$5*E19/'NSW Apr 2021'!AQ13-'NSW Apr 2021'!L13+'NSW Apr 2021'!M13)&lt;=('NSW Apr 2021'!L13+'NSW Apr 2021'!M13+'NSW Apr 2021'!N13),((($C$5*E19/'NSW Apr 2021'!AQ13-('NSW Apr 2021'!L13+'NSW Apr 2021'!M13))*'NSW Apr 2021'!Y13/100))*'NSW Apr 2021'!AQ13,('NSW Apr 2021'!N13*'NSW Apr 2021'!Y13/100)* 'NSW Apr 2021'!AQ13)),0)</f>
        <v>214.66200000000001</v>
      </c>
      <c r="J19" s="134">
        <f>IF(AND('NSW Apr 2021'!N13&gt;0,'NSW Apr 2021'!O13&gt;0),IF($C$5*E19/'NSW Apr 2021'!AQ13&lt;('NSW Apr 2021'!L13+'NSW Apr 2021'!M13+'NSW Apr 2021'!N13),0,IF(($C$5*E19/'NSW Apr 2021'!AQ13-'NSW Apr 2021'!L13+'NSW Apr 2021'!M13+'NSW Apr 2021'!N13)&lt;=('NSW Apr 2021'!L13+'NSW Apr 2021'!M13+'NSW Apr 2021'!N13+'NSW Apr 2021'!O13),(($C$5*E19/'NSW Apr 2021'!AQ13-('NSW Apr 2021'!L13+'NSW Apr 2021'!M13+'NSW Apr 2021'!N13))*'NSW Apr 2021'!Z13/100)*'NSW Apr 2021'!AQ13,('NSW Apr 2021'!O13*'NSW Apr 2021'!Z13/100)*'NSW Apr 2021'!AQ13)),0)</f>
        <v>803.26818181818203</v>
      </c>
      <c r="K19" s="134">
        <f>IF(AND('NSW Apr 2021'!O13&gt;0,'NSW Apr 2021'!P13&gt;0),IF($C$5*E19/'NSW Apr 2021'!AQ13&lt;('NSW Apr 2021'!L13+'NSW Apr 2021'!M13+'NSW Apr 2021'!N13+'NSW Apr 2021'!O13),0,IF(($C$5*E19/'NSW Apr 2021'!AQ13-'NSW Apr 2021'!L13+'NSW Apr 2021'!M13+'NSW Apr 2021'!N13+'NSW Apr 2021'!O13)&lt;=('NSW Apr 2021'!L13+'NSW Apr 2021'!M13+'NSW Apr 2021'!N13+'NSW Apr 2021'!O13+'NSW Apr 2021'!P13),(($C$5*E19/'NSW Apr 2021'!AQ13-('NSW Apr 2021'!L13+'NSW Apr 2021'!M13+'NSW Apr 2021'!N13+'NSW Apr 2021'!O13))*'NSW Apr 2021'!AA13/100)*'NSW Apr 2021'!AQ13,('NSW Apr 2021'!P13*'NSW Apr 2021'!AA13/100)*'NSW Apr 2021'!AQ13)),0)</f>
        <v>0</v>
      </c>
      <c r="L19" s="134">
        <f>IF(AND('NSW Apr 2021'!P13&gt;0,'NSW Apr 2021'!O13&gt;0),IF(($C$5*E19/'NSW Apr 2021'!AQ13&lt;SUM('NSW Apr 2021'!L13:P13)),(0),($C$5*E19/'NSW Apr 2021'!AQ13-SUM('NSW Apr 2021'!L13:P13))*'NSW Apr 2021'!AB13/100)* 'NSW Apr 2021'!AQ13,IF(AND('NSW Apr 2021'!O13&gt;0,'NSW Apr 2021'!P13=""),IF(($C$5*E19/'NSW Apr 2021'!AQ13&lt; SUM('NSW Apr 2021'!L13:O13)),(0),($C$5*E19/'NSW Apr 2021'!AQ13-SUM('NSW Apr 2021'!L13:O13))*'NSW Apr 2021'!AA13/100)* 'NSW Apr 2021'!AQ13,IF(AND('NSW Apr 2021'!N13&gt;0,'NSW Apr 2021'!O13=""),IF(($C$5*E19/'NSW Apr 2021'!AQ13&lt; SUM('NSW Apr 2021'!L13:N13)),(0),($C$5*E19/'NSW Apr 2021'!AQ13-SUM('NSW Apr 2021'!L13:N13))*'NSW Apr 2021'!Z13/100)* 'NSW Apr 2021'!AQ13,IF(AND('NSW Apr 2021'!M13&gt;0,'NSW Apr 2021'!N13=""),IF(($C$5*E19/'NSW Apr 2021'!AQ13&lt;'NSW Apr 2021'!M13+'NSW Apr 2021'!L13),(0),(($C$5*E19/'NSW Apr 2021'!AQ13-('NSW Apr 2021'!M13+'NSW Apr 2021'!L13))*'NSW Apr 2021'!Y13/100))*'NSW Apr 2021'!AQ13,IF(AND('NSW Apr 2021'!L13&gt;0,'NSW Apr 2021'!M13=""&gt;0),IF(($C$5*E19/'NSW Apr 2021'!AQ13&lt;'NSW Apr 2021'!L13),(0),($C$5*E19/'NSW Apr 2021'!AQ13-'NSW Apr 2021'!L13)*'NSW Apr 2021'!X13/100)*'NSW Apr 2021'!AQ13,0)))))</f>
        <v>0</v>
      </c>
      <c r="M19" s="134">
        <f>IF('NSW Apr 2021'!K13="",($C$5*F19/'NSW Apr 2021'!AR13*'NSW Apr 2021'!AC13/100)*'NSW Apr 2021'!AR13,IF($C$5*F19/'NSW Apr 2021'!AR13&gt;='NSW Apr 2021'!L13,('NSW Apr 2021'!L13*'NSW Apr 2021'!AC13/100)*'NSW Apr 2021'!AR13,($C$5*F19/'NSW Apr 2021'!AR13*'NSW Apr 2021'!AC13/100)*'NSW Apr 2021'!AR13))</f>
        <v>137.63399999999999</v>
      </c>
      <c r="N19" s="134">
        <f>IF(AND('NSW Apr 2021'!L13&gt;0,'NSW Apr 2021'!M13&gt;0),IF($C$5*F19/'NSW Apr 2021'!AR13&lt;'NSW Apr 2021'!L13,0,IF(($C$5*F19/'NSW Apr 2021'!AR13-'NSW Apr 2021'!L13)&lt;=('NSW Apr 2021'!M13+'NSW Apr 2021'!L13),((($C$5*F19/'NSW Apr 2021'!AR13-'NSW Apr 2021'!L13)*'NSW Apr 2021'!AD13/100))*'NSW Apr 2021'!AR13,((('NSW Apr 2021'!M13)*'NSW Apr 2021'!AD13/100)*'NSW Apr 2021'!AR13))),0)</f>
        <v>90.057272727272732</v>
      </c>
      <c r="O19" s="134">
        <f>IF(AND('NSW Apr 2021'!M13&gt;0,'NSW Apr 2021'!N13&gt;0),IF($C$5*F19/'NSW Apr 2021'!AR13&lt;('NSW Apr 2021'!L13+'NSW Apr 2021'!M13),0,IF(($C$5*F19/'NSW Apr 2021'!AR13-'NSW Apr 2021'!L13+'NSW Apr 2021'!M13)&lt;=('NSW Apr 2021'!L13+'NSW Apr 2021'!M13+'NSW Apr 2021'!N13),((($C$5*F19/'NSW Apr 2021'!AR13-('NSW Apr 2021'!L13+'NSW Apr 2021'!M13))*'NSW Apr 2021'!AE13/100))*'NSW Apr 2021'!AR13,('NSW Apr 2021'!N13*'NSW Apr 2021'!AE13/100)*'NSW Apr 2021'!AR13)),0)</f>
        <v>214.66200000000001</v>
      </c>
      <c r="P19" s="134">
        <f>IF(AND('NSW Apr 2021'!N13&gt;0,'NSW Apr 2021'!O13&gt;0),IF($C$5*F19/'NSW Apr 2021'!AR13&lt;('NSW Apr 2021'!L13+'NSW Apr 2021'!M13+'NSW Apr 2021'!N13),0,IF(($C$5*F19/'NSW Apr 2021'!AR13-'NSW Apr 2021'!L13+'NSW Apr 2021'!M13+'NSW Apr 2021'!N13)&lt;=('NSW Apr 2021'!L13+'NSW Apr 2021'!M13+'NSW Apr 2021'!N13+'NSW Apr 2021'!O13),(($C$5*F19/'NSW Apr 2021'!AR13-('NSW Apr 2021'!L13+'NSW Apr 2021'!M13+'NSW Apr 2021'!N13))*'NSW Apr 2021'!AF13/100)*'NSW Apr 2021'!AR13,('NSW Apr 2021'!O13*'NSW Apr 2021'!AF13/100)*'NSW Apr 2021'!AR13)),0)</f>
        <v>803.26818181818203</v>
      </c>
      <c r="Q19" s="134">
        <f>IF(AND('NSW Apr 2021'!P13&gt;0,'NSW Apr 2021'!P13&gt;0),IF($C$5*F19/'NSW Apr 2021'!AR13&lt;('NSW Apr 2021'!L13+'NSW Apr 2021'!M13+'NSW Apr 2021'!N13+'NSW Apr 2021'!O13),0,IF(($C$5*F19/'NSW Apr 2021'!AR13-'NSW Apr 2021'!L13+'NSW Apr 2021'!M13+'NSW Apr 2021'!N13+'NSW Apr 2021'!O13)&lt;=('NSW Apr 2021'!L13+'NSW Apr 2021'!M13+'NSW Apr 2021'!N13+'NSW Apr 2021'!O13+'NSW Apr 2021'!P13),(($C$5*F19/'NSW Apr 2021'!AR13-('NSW Apr 2021'!L13+'NSW Apr 2021'!M13+'NSW Apr 2021'!N13+'NSW Apr 2021'!O13))*'NSW Apr 2021'!AG13/100)*'NSW Apr 2021'!AR13,('NSW Apr 2021'!P13*'NSW Apr 2021'!AG13/100)*'NSW Apr 2021'!AR13)),0)</f>
        <v>0</v>
      </c>
      <c r="R19" s="134">
        <f>IF(AND('NSW Apr 2021'!P13&gt;0,'NSW Apr 2021'!O13&gt;0),IF(($C$5*F19/'NSW Apr 2021'!AR13&lt;SUM('NSW Apr 2021'!L13:P13)),(0),($C$5*F19/'NSW Apr 2021'!AR13-SUM('NSW Apr 2021'!L13:P13))*'NSW Apr 2021'!AB13/100)* 'NSW Apr 2021'!AR13,IF(AND('NSW Apr 2021'!O13&gt;0,'NSW Apr 2021'!P13=""),IF(($C$5*F19/'NSW Apr 2021'!AR13&lt; SUM('NSW Apr 2021'!L13:O13)),(0),($C$5*F19/'NSW Apr 2021'!AR13-SUM('NSW Apr 2021'!L13:O13))*'NSW Apr 2021'!AG13/100)* 'NSW Apr 2021'!AR13,IF(AND('NSW Apr 2021'!N13&gt;0,'NSW Apr 2021'!O13=""),IF(($C$5*F19/'NSW Apr 2021'!AR13&lt; SUM('NSW Apr 2021'!L13:N13)),(0),($C$5*F19/'NSW Apr 2021'!AR13-SUM('NSW Apr 2021'!L13:N13))*'NSW Apr 2021'!AF13/100)* 'NSW Apr 2021'!AR13,IF(AND('NSW Apr 2021'!M13&gt;0,'NSW Apr 2021'!N13=""),IF(($C$5*F19/'NSW Apr 2021'!AR13&lt;'NSW Apr 2021'!M13+'NSW Apr 2021'!L13),(0),(($C$5*F19/'NSW Apr 2021'!AR13-('NSW Apr 2021'!M13+'NSW Apr 2021'!L13))*'NSW Apr 2021'!AE13/100))*'NSW Apr 2021'!AR13,IF(AND('NSW Apr 2021'!L13&gt;0,'NSW Apr 2021'!M13=""&gt;0),IF(($C$5*F19/'NSW Apr 2021'!AR13&lt;'NSW Apr 2021'!L13),(0),($C$5*F19/'NSW Apr 2021'!AR13-'NSW Apr 2021'!L13)*'NSW Apr 2021'!AD13/100)*'NSW Apr 2021'!AR13,0)))))</f>
        <v>0</v>
      </c>
      <c r="S19" s="234">
        <f t="shared" si="4"/>
        <v>2491.2429090909095</v>
      </c>
      <c r="T19" s="269">
        <f t="shared" si="5"/>
        <v>2779.5929090909094</v>
      </c>
      <c r="U19" s="140">
        <f t="shared" si="6"/>
        <v>3057.5522000000005</v>
      </c>
      <c r="V19" s="139">
        <f>'NSW Apr 2021'!AT13</f>
        <v>10</v>
      </c>
      <c r="W19" s="139">
        <f>'NSW Apr 2021'!AU13</f>
        <v>0</v>
      </c>
      <c r="X19" s="139">
        <f>'NSW Apr 2021'!AV13</f>
        <v>0</v>
      </c>
      <c r="Y19" s="139">
        <f>'NSW Apr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2501.6336181818187</v>
      </c>
      <c r="AC19" s="243">
        <f t="shared" si="1"/>
        <v>2501.6336181818187</v>
      </c>
      <c r="AD19" s="338">
        <f t="shared" si="2"/>
        <v>2751.796980000001</v>
      </c>
      <c r="AE19" s="338">
        <f t="shared" si="2"/>
        <v>2751.796980000001</v>
      </c>
      <c r="AF19" s="212">
        <f>'NSW Apr 2021'!BF13</f>
        <v>12</v>
      </c>
      <c r="AG19" s="142" t="str">
        <f>'NSW Apr 2021'!BG13</f>
        <v>n</v>
      </c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Apr 2021'!D14</f>
        <v>Tamworth</v>
      </c>
      <c r="B20" s="214" t="str">
        <f>'NSW Apr 2021'!F14</f>
        <v>Origin Energy</v>
      </c>
      <c r="C20" s="214" t="str">
        <f>'NSW Apr 2021'!G14</f>
        <v>Business Flexi</v>
      </c>
      <c r="D20" s="155">
        <f>365*'NSW Apr 2021'!H14/100</f>
        <v>338.46450000000004</v>
      </c>
      <c r="E20" s="265">
        <f>IF('NSW Apr 2021'!AQ14=3,0.5,IF('NSW Apr 2021'!AQ14=2,0.33,0))</f>
        <v>0.5</v>
      </c>
      <c r="F20" s="265">
        <f t="shared" si="3"/>
        <v>0.5</v>
      </c>
      <c r="G20" s="215">
        <f>IF('NSW Apr 2021'!K14="",($C$5*E20/'NSW Apr 2021'!AQ14*'NSW Apr 2021'!W14/100)*'NSW Apr 2021'!AQ14,IF($C$5*E20/'NSW Apr 2021'!AQ14&gt;='NSW Apr 2021'!L14,('NSW Apr 2021'!L14*'NSW Apr 2021'!W14/100)*'NSW Apr 2021'!AQ14,($C$5*E20/'NSW Apr 2021'!AQ14*'NSW Apr 2021'!W14/100)*'NSW Apr 2021'!AQ14))</f>
        <v>1735.0000000000005</v>
      </c>
      <c r="H20" s="215">
        <f>IF(AND('NSW Apr 2021'!L14&gt;0,'NSW Apr 2021'!M14&gt;0),IF($C$5*E20/'NSW Apr 2021'!AQ14&lt;'NSW Apr 2021'!L14,0,IF(($C$5*E20/'NSW Apr 2021'!AQ14-'NSW Apr 2021'!L14)&lt;=('NSW Apr 2021'!M14+'NSW Apr 2021'!L14),((($C$5*E20/'NSW Apr 2021'!AQ14-'NSW Apr 2021'!L14)*'NSW Apr 2021'!X14/100))*'NSW Apr 2021'!AQ14,((('NSW Apr 2021'!M14)*'NSW Apr 2021'!X14/100)*'NSW Apr 2021'!AQ14))),0)</f>
        <v>0</v>
      </c>
      <c r="I20" s="215">
        <f>IF(AND('NSW Apr 2021'!M14&gt;0,'NSW Apr 2021'!N14&gt;0),IF($C$5*E20/'NSW Apr 2021'!AQ14&lt;('NSW Apr 2021'!L14+'NSW Apr 2021'!M14),0,IF(($C$5*E20/'NSW Apr 2021'!AQ14-'NSW Apr 2021'!L14+'NSW Apr 2021'!M14)&lt;=('NSW Apr 2021'!L14+'NSW Apr 2021'!M14+'NSW Apr 2021'!N14),((($C$5*E20/'NSW Apr 2021'!AQ14-('NSW Apr 2021'!L14+'NSW Apr 2021'!M14))*'NSW Apr 2021'!Y14/100))*'NSW Apr 2021'!AQ14,('NSW Apr 2021'!N14*'NSW Apr 2021'!Y14/100)* 'NSW Apr 2021'!AQ14)),0)</f>
        <v>0</v>
      </c>
      <c r="J20" s="215">
        <f>IF(AND('NSW Apr 2021'!N14&gt;0,'NSW Apr 2021'!O14&gt;0),IF($C$5*E20/'NSW Apr 2021'!AQ14&lt;('NSW Apr 2021'!L14+'NSW Apr 2021'!M14+'NSW Apr 2021'!N14),0,IF(($C$5*E20/'NSW Apr 2021'!AQ14-'NSW Apr 2021'!L14+'NSW Apr 2021'!M14+'NSW Apr 2021'!N14)&lt;=('NSW Apr 2021'!L14+'NSW Apr 2021'!M14+'NSW Apr 2021'!N14+'NSW Apr 2021'!O14),(($C$5*E20/'NSW Apr 2021'!AQ14-('NSW Apr 2021'!L14+'NSW Apr 2021'!M14+'NSW Apr 2021'!N14))*'NSW Apr 2021'!Z14/100)*'NSW Apr 2021'!AQ14,('NSW Apr 2021'!O14*'NSW Apr 2021'!Z14/100)*'NSW Apr 2021'!AQ14)),0)</f>
        <v>0</v>
      </c>
      <c r="K20" s="215">
        <f>IF(AND('NSW Apr 2021'!O14&gt;0,'NSW Apr 2021'!P14&gt;0),IF($C$5*E20/'NSW Apr 2021'!AQ14&lt;('NSW Apr 2021'!L14+'NSW Apr 2021'!M14+'NSW Apr 2021'!N14+'NSW Apr 2021'!O14),0,IF(($C$5*E20/'NSW Apr 2021'!AQ14-'NSW Apr 2021'!L14+'NSW Apr 2021'!M14+'NSW Apr 2021'!N14+'NSW Apr 2021'!O14)&lt;=('NSW Apr 2021'!L14+'NSW Apr 2021'!M14+'NSW Apr 2021'!N14+'NSW Apr 2021'!O14+'NSW Apr 2021'!P14),(($C$5*E20/'NSW Apr 2021'!AQ14-('NSW Apr 2021'!L14+'NSW Apr 2021'!M14+'NSW Apr 2021'!N14+'NSW Apr 2021'!O14))*'NSW Apr 2021'!AA14/100)*'NSW Apr 2021'!AQ14,('NSW Apr 2021'!P14*'NSW Apr 2021'!AA14/100)*'NSW Apr 2021'!AQ14)),0)</f>
        <v>0</v>
      </c>
      <c r="L20" s="215">
        <f>IF(AND('NSW Apr 2021'!P14&gt;0,'NSW Apr 2021'!O14&gt;0),IF(($C$5*E20/'NSW Apr 2021'!AQ14&lt;SUM('NSW Apr 2021'!L14:P14)),(0),($C$5*E20/'NSW Apr 2021'!AQ14-SUM('NSW Apr 2021'!L14:P14))*'NSW Apr 2021'!AB14/100)* 'NSW Apr 2021'!AQ14,IF(AND('NSW Apr 2021'!O14&gt;0,'NSW Apr 2021'!P14=""),IF(($C$5*E20/'NSW Apr 2021'!AQ14&lt; SUM('NSW Apr 2021'!L14:O14)),(0),($C$5*E20/'NSW Apr 2021'!AQ14-SUM('NSW Apr 2021'!L14:O14))*'NSW Apr 2021'!AA14/100)* 'NSW Apr 2021'!AQ14,IF(AND('NSW Apr 2021'!N14&gt;0,'NSW Apr 2021'!O14=""),IF(($C$5*E20/'NSW Apr 2021'!AQ14&lt; SUM('NSW Apr 2021'!L14:N14)),(0),($C$5*E20/'NSW Apr 2021'!AQ14-SUM('NSW Apr 2021'!L14:N14))*'NSW Apr 2021'!Z14/100)* 'NSW Apr 2021'!AQ14,IF(AND('NSW Apr 2021'!M14&gt;0,'NSW Apr 2021'!N14=""),IF(($C$5*E20/'NSW Apr 2021'!AQ14&lt;'NSW Apr 2021'!M14+'NSW Apr 2021'!L14),(0),(($C$5*E20/'NSW Apr 2021'!AQ14-('NSW Apr 2021'!M14+'NSW Apr 2021'!L14))*'NSW Apr 2021'!Y14/100))*'NSW Apr 2021'!AQ14,IF(AND('NSW Apr 2021'!L14&gt;0,'NSW Apr 2021'!M14=""&gt;0),IF(($C$5*E20/'NSW Apr 2021'!AQ14&lt;'NSW Apr 2021'!L14),(0),($C$5*E20/'NSW Apr 2021'!AQ14-'NSW Apr 2021'!L14)*'NSW Apr 2021'!X14/100)*'NSW Apr 2021'!AQ14,0)))))</f>
        <v>0</v>
      </c>
      <c r="M20" s="215">
        <f>IF('NSW Apr 2021'!K14="",($C$5*F20/'NSW Apr 2021'!AR14*'NSW Apr 2021'!AC14/100)*'NSW Apr 2021'!AR14,IF($C$5*F20/'NSW Apr 2021'!AR14&gt;='NSW Apr 2021'!L14,('NSW Apr 2021'!L14*'NSW Apr 2021'!AC14/100)*'NSW Apr 2021'!AR14,($C$5*F20/'NSW Apr 2021'!AR14*'NSW Apr 2021'!AC14/100)*'NSW Apr 2021'!AR14))</f>
        <v>1735.0000000000005</v>
      </c>
      <c r="N20" s="215">
        <f>IF(AND('NSW Apr 2021'!L14&gt;0,'NSW Apr 2021'!M14&gt;0),IF($C$5*F20/'NSW Apr 2021'!AR14&lt;'NSW Apr 2021'!L14,0,IF(($C$5*F20/'NSW Apr 2021'!AR14-'NSW Apr 2021'!L14)&lt;=('NSW Apr 2021'!M14+'NSW Apr 2021'!L14),((($C$5*F20/'NSW Apr 2021'!AR14-'NSW Apr 2021'!L14)*'NSW Apr 2021'!AD14/100))*'NSW Apr 2021'!AR14,((('NSW Apr 2021'!M14)*'NSW Apr 2021'!AD14/100)*'NSW Apr 2021'!AR14))),0)</f>
        <v>0</v>
      </c>
      <c r="O20" s="215">
        <f>IF(AND('NSW Apr 2021'!M14&gt;0,'NSW Apr 2021'!N14&gt;0),IF($C$5*F20/'NSW Apr 2021'!AR14&lt;('NSW Apr 2021'!L14+'NSW Apr 2021'!M14),0,IF(($C$5*F20/'NSW Apr 2021'!AR14-'NSW Apr 2021'!L14+'NSW Apr 2021'!M14)&lt;=('NSW Apr 2021'!L14+'NSW Apr 2021'!M14+'NSW Apr 2021'!N14),((($C$5*F20/'NSW Apr 2021'!AR14-('NSW Apr 2021'!L14+'NSW Apr 2021'!M14))*'NSW Apr 2021'!AE14/100))*'NSW Apr 2021'!AR14,('NSW Apr 2021'!N14*'NSW Apr 2021'!AE14/100)*'NSW Apr 2021'!AR14)),0)</f>
        <v>0</v>
      </c>
      <c r="P20" s="215">
        <f>IF(AND('NSW Apr 2021'!N14&gt;0,'NSW Apr 2021'!O14&gt;0),IF($C$5*F20/'NSW Apr 2021'!AR14&lt;('NSW Apr 2021'!L14+'NSW Apr 2021'!M14+'NSW Apr 2021'!N14),0,IF(($C$5*F20/'NSW Apr 2021'!AR14-'NSW Apr 2021'!L14+'NSW Apr 2021'!M14+'NSW Apr 2021'!N14)&lt;=('NSW Apr 2021'!L14+'NSW Apr 2021'!M14+'NSW Apr 2021'!N14+'NSW Apr 2021'!O14),(($C$5*F20/'NSW Apr 2021'!AR14-('NSW Apr 2021'!L14+'NSW Apr 2021'!M14+'NSW Apr 2021'!N14))*'NSW Apr 2021'!AF14/100)*'NSW Apr 2021'!AR14,('NSW Apr 2021'!O14*'NSW Apr 2021'!AF14/100)*'NSW Apr 2021'!AR14)),0)</f>
        <v>0</v>
      </c>
      <c r="Q20" s="215">
        <f>IF(AND('NSW Apr 2021'!P14&gt;0,'NSW Apr 2021'!P14&gt;0),IF($C$5*F20/'NSW Apr 2021'!AR14&lt;('NSW Apr 2021'!L14+'NSW Apr 2021'!M14+'NSW Apr 2021'!N14+'NSW Apr 2021'!O14),0,IF(($C$5*F20/'NSW Apr 2021'!AR14-'NSW Apr 2021'!L14+'NSW Apr 2021'!M14+'NSW Apr 2021'!N14+'NSW Apr 2021'!O14)&lt;=('NSW Apr 2021'!L14+'NSW Apr 2021'!M14+'NSW Apr 2021'!N14+'NSW Apr 2021'!O14+'NSW Apr 2021'!P14),(($C$5*F20/'NSW Apr 2021'!AR14-('NSW Apr 2021'!L14+'NSW Apr 2021'!M14+'NSW Apr 2021'!N14+'NSW Apr 2021'!O14))*'NSW Apr 2021'!AG14/100)*'NSW Apr 2021'!AR14,('NSW Apr 2021'!P14*'NSW Apr 2021'!AG14/100)*'NSW Apr 2021'!AR14)),0)</f>
        <v>0</v>
      </c>
      <c r="R20" s="215">
        <f>IF(AND('NSW Apr 2021'!P14&gt;0,'NSW Apr 2021'!O14&gt;0),IF(($C$5*F20/'NSW Apr 2021'!AR14&lt;SUM('NSW Apr 2021'!L14:P14)),(0),($C$5*F20/'NSW Apr 2021'!AR14-SUM('NSW Apr 2021'!L14:P14))*'NSW Apr 2021'!AB14/100)* 'NSW Apr 2021'!AR14,IF(AND('NSW Apr 2021'!O14&gt;0,'NSW Apr 2021'!P14=""),IF(($C$5*F20/'NSW Apr 2021'!AR14&lt; SUM('NSW Apr 2021'!L14:O14)),(0),($C$5*F20/'NSW Apr 2021'!AR14-SUM('NSW Apr 2021'!L14:O14))*'NSW Apr 2021'!AG14/100)* 'NSW Apr 2021'!AR14,IF(AND('NSW Apr 2021'!N14&gt;0,'NSW Apr 2021'!O14=""),IF(($C$5*F20/'NSW Apr 2021'!AR14&lt; SUM('NSW Apr 2021'!L14:N14)),(0),($C$5*F20/'NSW Apr 2021'!AR14-SUM('NSW Apr 2021'!L14:N14))*'NSW Apr 2021'!AF14/100)* 'NSW Apr 2021'!AR14,IF(AND('NSW Apr 2021'!M14&gt;0,'NSW Apr 2021'!N14=""),IF(($C$5*F20/'NSW Apr 2021'!AR14&lt;'NSW Apr 2021'!M14+'NSW Apr 2021'!L14),(0),(($C$5*F20/'NSW Apr 2021'!AR14-('NSW Apr 2021'!M14+'NSW Apr 2021'!L14))*'NSW Apr 2021'!AE14/100))*'NSW Apr 2021'!AR14,IF(AND('NSW Apr 2021'!L14&gt;0,'NSW Apr 2021'!M14=""&gt;0),IF(($C$5*F20/'NSW Apr 2021'!AR14&lt;'NSW Apr 2021'!L14),(0),($C$5*F20/'NSW Apr 2021'!AR14-'NSW Apr 2021'!L14)*'NSW Apr 2021'!AD14/100)*'NSW Apr 2021'!AR14,0)))))</f>
        <v>0</v>
      </c>
      <c r="S20" s="273">
        <f t="shared" si="4"/>
        <v>3470.0000000000009</v>
      </c>
      <c r="T20" s="270">
        <f t="shared" si="5"/>
        <v>3808.464500000001</v>
      </c>
      <c r="U20" s="216">
        <f t="shared" si="6"/>
        <v>4189.310950000001</v>
      </c>
      <c r="V20" s="214">
        <f>'NSW Apr 2021'!AT14</f>
        <v>0</v>
      </c>
      <c r="W20" s="214">
        <f>'NSW Apr 2021'!AU14</f>
        <v>14</v>
      </c>
      <c r="X20" s="214">
        <f>'NSW Apr 2021'!AV14</f>
        <v>0</v>
      </c>
      <c r="Y20" s="214">
        <f>'NSW Apr 2021'!AW14</f>
        <v>0</v>
      </c>
      <c r="Z20" s="270" t="str">
        <f t="shared" si="7"/>
        <v>Guaranteed off usage</v>
      </c>
      <c r="AA20" s="270" t="str">
        <f t="shared" si="8"/>
        <v>Inclusive</v>
      </c>
      <c r="AB20" s="268">
        <f t="shared" si="0"/>
        <v>3322.6645000000003</v>
      </c>
      <c r="AC20" s="268">
        <f t="shared" si="1"/>
        <v>3322.6645000000003</v>
      </c>
      <c r="AD20" s="149">
        <f t="shared" si="2"/>
        <v>3654.9309500000008</v>
      </c>
      <c r="AE20" s="149">
        <f t="shared" si="2"/>
        <v>3654.9309500000008</v>
      </c>
      <c r="AF20" s="217">
        <f>'NSW Apr 2021'!BF14</f>
        <v>12</v>
      </c>
      <c r="AG20" s="218" t="str">
        <f>'NSW Apr 2021'!BG14</f>
        <v>n</v>
      </c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16" t="str">
        <f>'NSW Apr 2021'!D15</f>
        <v>AGN Albury</v>
      </c>
      <c r="B21" s="139" t="str">
        <f>'NSW Apr 2021'!F15</f>
        <v>EnergyAustralia</v>
      </c>
      <c r="C21" s="139" t="str">
        <f>'NSW Apr 2021'!G15</f>
        <v>Total Plan</v>
      </c>
      <c r="D21" s="136">
        <f>365*'NSW Apr 2021'!H15/100</f>
        <v>311.71000000000004</v>
      </c>
      <c r="E21" s="264">
        <f>IF('NSW Apr 2021'!AQ15=3,0.5,IF('NSW Apr 2021'!AQ15=2,0.33,0))</f>
        <v>0.5</v>
      </c>
      <c r="F21" s="264">
        <f t="shared" si="3"/>
        <v>0.5</v>
      </c>
      <c r="G21" s="134">
        <f>IF('NSW Apr 2021'!K15="",($C$5*E21/'NSW Apr 2021'!AQ15*'NSW Apr 2021'!W15/100)*'NSW Apr 2021'!AQ15,IF($C$5*E21/'NSW Apr 2021'!AQ15&gt;='NSW Apr 2021'!L15,('NSW Apr 2021'!L15*'NSW Apr 2021'!W15/100)*'NSW Apr 2021'!AQ15,($C$5*E21/'NSW Apr 2021'!AQ15*'NSW Apr 2021'!W15/100)*'NSW Apr 2021'!AQ15))</f>
        <v>473.40000000000003</v>
      </c>
      <c r="H21" s="134">
        <f>IF(AND('NSW Apr 2021'!L15&gt;0,'NSW Apr 2021'!M15&gt;0),IF($C$5*E21/'NSW Apr 2021'!AQ15&lt;'NSW Apr 2021'!L15,0,IF(($C$5*E21/'NSW Apr 2021'!AQ15-'NSW Apr 2021'!L15)&lt;=('NSW Apr 2021'!M15+'NSW Apr 2021'!L15),((($C$5*E21/'NSW Apr 2021'!AQ15-'NSW Apr 2021'!L15)*'NSW Apr 2021'!X15/100))*'NSW Apr 2021'!AQ15,((('NSW Apr 2021'!M15)*'NSW Apr 2021'!X15/100)*'NSW Apr 2021'!AQ15))),0)</f>
        <v>758.40000000000009</v>
      </c>
      <c r="I21" s="134">
        <f>IF(AND('NSW Apr 2021'!M15&gt;0,'NSW Apr 2021'!N15&gt;0),IF($C$5*E21/'NSW Apr 2021'!AQ15&lt;('NSW Apr 2021'!L15+'NSW Apr 2021'!M15),0,IF(($C$5*E21/'NSW Apr 2021'!AQ15-'NSW Apr 2021'!L15+'NSW Apr 2021'!M15)&lt;=('NSW Apr 2021'!L15+'NSW Apr 2021'!M15+'NSW Apr 2021'!N15),((($C$5*E21/'NSW Apr 2021'!AQ15-('NSW Apr 2021'!L15+'NSW Apr 2021'!M15))*'NSW Apr 2021'!Y15/100))*'NSW Apr 2021'!AQ15,('NSW Apr 2021'!N15*'NSW Apr 2021'!Y15/100)* 'NSW Apr 2021'!AQ15)),0)</f>
        <v>327.60000000000002</v>
      </c>
      <c r="J21" s="134">
        <f>IF(AND('NSW Apr 2021'!N15&gt;0,'NSW Apr 2021'!O15&gt;0),IF($C$5*E21/'NSW Apr 2021'!AQ15&lt;('NSW Apr 2021'!L15+'NSW Apr 2021'!M15+'NSW Apr 2021'!N15),0,IF(($C$5*E21/'NSW Apr 2021'!AQ15-'NSW Apr 2021'!L15+'NSW Apr 2021'!M15+'NSW Apr 2021'!N15)&lt;=('NSW Apr 2021'!L15+'NSW Apr 2021'!M15+'NSW Apr 2021'!N15+'NSW Apr 2021'!O15),(($C$5*E21/'NSW Apr 2021'!AQ15-('NSW Apr 2021'!L15+'NSW Apr 2021'!M15+'NSW Apr 2021'!N15))*'NSW Apr 2021'!Z15/100)*'NSW Apr 2021'!AQ15,('NSW Apr 2021'!O15*'NSW Apr 2021'!Z15/100)*'NSW Apr 2021'!AQ15)),0)</f>
        <v>0</v>
      </c>
      <c r="K21" s="134">
        <f>IF(AND('NSW Apr 2021'!O15&gt;0,'NSW Apr 2021'!P15&gt;0),IF($C$5*E21/'NSW Apr 2021'!AQ15&lt;('NSW Apr 2021'!L15+'NSW Apr 2021'!M15+'NSW Apr 2021'!N15+'NSW Apr 2021'!O15),0,IF(($C$5*E21/'NSW Apr 2021'!AQ15-'NSW Apr 2021'!L15+'NSW Apr 2021'!M15+'NSW Apr 2021'!N15+'NSW Apr 2021'!O15)&lt;=('NSW Apr 2021'!L15+'NSW Apr 2021'!M15+'NSW Apr 2021'!N15+'NSW Apr 2021'!O15+'NSW Apr 2021'!P15),(($C$5*E21/'NSW Apr 2021'!AQ15-('NSW Apr 2021'!L15+'NSW Apr 2021'!M15+'NSW Apr 2021'!N15+'NSW Apr 2021'!O15))*'NSW Apr 2021'!AA15/100)*'NSW Apr 2021'!AQ15,('NSW Apr 2021'!P15*'NSW Apr 2021'!AA15/100)*'NSW Apr 2021'!AQ15)),0)</f>
        <v>0</v>
      </c>
      <c r="L21" s="134">
        <f>IF(AND('NSW Apr 2021'!P15&gt;0,'NSW Apr 2021'!O15&gt;0),IF(($C$5*E21/'NSW Apr 2021'!AQ15&lt;SUM('NSW Apr 2021'!L15:P15)),(0),($C$5*E21/'NSW Apr 2021'!AQ15-SUM('NSW Apr 2021'!L15:P15))*'NSW Apr 2021'!AB15/100)* 'NSW Apr 2021'!AQ15,IF(AND('NSW Apr 2021'!O15&gt;0,'NSW Apr 2021'!P15=""),IF(($C$5*E21/'NSW Apr 2021'!AQ15&lt; SUM('NSW Apr 2021'!L15:O15)),(0),($C$5*E21/'NSW Apr 2021'!AQ15-SUM('NSW Apr 2021'!L15:O15))*'NSW Apr 2021'!AA15/100)* 'NSW Apr 2021'!AQ15,IF(AND('NSW Apr 2021'!N15&gt;0,'NSW Apr 2021'!O15=""),IF(($C$5*E21/'NSW Apr 2021'!AQ15&lt; SUM('NSW Apr 2021'!L15:N15)),(0),($C$5*E21/'NSW Apr 2021'!AQ15-SUM('NSW Apr 2021'!L15:N15))*'NSW Apr 2021'!Z15/100)* 'NSW Apr 2021'!AQ15,IF(AND('NSW Apr 2021'!M15&gt;0,'NSW Apr 2021'!N15=""),IF(($C$5*E21/'NSW Apr 2021'!AQ15&lt;'NSW Apr 2021'!M15+'NSW Apr 2021'!L15),(0),(($C$5*E21/'NSW Apr 2021'!AQ15-('NSW Apr 2021'!M15+'NSW Apr 2021'!L15))*'NSW Apr 2021'!Y15/100))*'NSW Apr 2021'!AQ15,IF(AND('NSW Apr 2021'!L15&gt;0,'NSW Apr 2021'!M15=""&gt;0),IF(($C$5*E21/'NSW Apr 2021'!AQ15&lt;'NSW Apr 2021'!L15),(0),($C$5*E21/'NSW Apr 2021'!AQ15-'NSW Apr 2021'!L15)*'NSW Apr 2021'!X15/100)*'NSW Apr 2021'!AQ15,0)))))</f>
        <v>0</v>
      </c>
      <c r="M21" s="134">
        <f>IF('NSW Apr 2021'!K15="",($C$5*F21/'NSW Apr 2021'!AR15*'NSW Apr 2021'!AC15/100)*'NSW Apr 2021'!AR15,IF($C$5*F21/'NSW Apr 2021'!AR15&gt;='NSW Apr 2021'!L15,('NSW Apr 2021'!L15*'NSW Apr 2021'!AC15/100)*'NSW Apr 2021'!AR15,($C$5*F21/'NSW Apr 2021'!AR15*'NSW Apr 2021'!AC15/100)*'NSW Apr 2021'!AR15))</f>
        <v>473.40000000000003</v>
      </c>
      <c r="N21" s="134">
        <f>IF(AND('NSW Apr 2021'!L15&gt;0,'NSW Apr 2021'!M15&gt;0),IF($C$5*F21/'NSW Apr 2021'!AR15&lt;'NSW Apr 2021'!L15,0,IF(($C$5*F21/'NSW Apr 2021'!AR15-'NSW Apr 2021'!L15)&lt;=('NSW Apr 2021'!M15+'NSW Apr 2021'!L15),((($C$5*F21/'NSW Apr 2021'!AR15-'NSW Apr 2021'!L15)*'NSW Apr 2021'!AD15/100))*'NSW Apr 2021'!AR15,((('NSW Apr 2021'!M15)*'NSW Apr 2021'!AD15/100)*'NSW Apr 2021'!AR15))),0)</f>
        <v>758.40000000000009</v>
      </c>
      <c r="O21" s="134">
        <f>IF(AND('NSW Apr 2021'!M15&gt;0,'NSW Apr 2021'!N15&gt;0),IF($C$5*F21/'NSW Apr 2021'!AR15&lt;('NSW Apr 2021'!L15+'NSW Apr 2021'!M15),0,IF(($C$5*F21/'NSW Apr 2021'!AR15-'NSW Apr 2021'!L15+'NSW Apr 2021'!M15)&lt;=('NSW Apr 2021'!L15+'NSW Apr 2021'!M15+'NSW Apr 2021'!N15),((($C$5*F21/'NSW Apr 2021'!AR15-('NSW Apr 2021'!L15+'NSW Apr 2021'!M15))*'NSW Apr 2021'!AE15/100))*'NSW Apr 2021'!AR15,('NSW Apr 2021'!N15*'NSW Apr 2021'!AE15/100)*'NSW Apr 2021'!AR15)),0)</f>
        <v>327.60000000000002</v>
      </c>
      <c r="P21" s="134">
        <f>IF(AND('NSW Apr 2021'!N15&gt;0,'NSW Apr 2021'!O15&gt;0),IF($C$5*F21/'NSW Apr 2021'!AR15&lt;('NSW Apr 2021'!L15+'NSW Apr 2021'!M15+'NSW Apr 2021'!N15),0,IF(($C$5*F21/'NSW Apr 2021'!AR15-'NSW Apr 2021'!L15+'NSW Apr 2021'!M15+'NSW Apr 2021'!N15)&lt;=('NSW Apr 2021'!L15+'NSW Apr 2021'!M15+'NSW Apr 2021'!N15+'NSW Apr 2021'!O15),(($C$5*F21/'NSW Apr 2021'!AR15-('NSW Apr 2021'!L15+'NSW Apr 2021'!M15+'NSW Apr 2021'!N15))*'NSW Apr 2021'!AF15/100)*'NSW Apr 2021'!AR15,('NSW Apr 2021'!O15*'NSW Apr 2021'!AF15/100)*'NSW Apr 2021'!AR15)),0)</f>
        <v>0</v>
      </c>
      <c r="Q21" s="134">
        <f>IF(AND('NSW Apr 2021'!P15&gt;0,'NSW Apr 2021'!P15&gt;0),IF($C$5*F21/'NSW Apr 2021'!AR15&lt;('NSW Apr 2021'!L15+'NSW Apr 2021'!M15+'NSW Apr 2021'!N15+'NSW Apr 2021'!O15),0,IF(($C$5*F21/'NSW Apr 2021'!AR15-'NSW Apr 2021'!L15+'NSW Apr 2021'!M15+'NSW Apr 2021'!N15+'NSW Apr 2021'!O15)&lt;=('NSW Apr 2021'!L15+'NSW Apr 2021'!M15+'NSW Apr 2021'!N15+'NSW Apr 2021'!O15+'NSW Apr 2021'!P15),(($C$5*F21/'NSW Apr 2021'!AR15-('NSW Apr 2021'!L15+'NSW Apr 2021'!M15+'NSW Apr 2021'!N15+'NSW Apr 2021'!O15))*'NSW Apr 2021'!AG15/100)*'NSW Apr 2021'!AR15,('NSW Apr 2021'!P15*'NSW Apr 2021'!AG15/100)*'NSW Apr 2021'!AR15)),0)</f>
        <v>0</v>
      </c>
      <c r="R21" s="134">
        <f>IF(AND('NSW Apr 2021'!P15&gt;0,'NSW Apr 2021'!O15&gt;0),IF(($C$5*F21/'NSW Apr 2021'!AR15&lt;SUM('NSW Apr 2021'!L15:P15)),(0),($C$5*F21/'NSW Apr 2021'!AR15-SUM('NSW Apr 2021'!L15:P15))*'NSW Apr 2021'!AB15/100)* 'NSW Apr 2021'!AR15,IF(AND('NSW Apr 2021'!O15&gt;0,'NSW Apr 2021'!P15=""),IF(($C$5*F21/'NSW Apr 2021'!AR15&lt; SUM('NSW Apr 2021'!L15:O15)),(0),($C$5*F21/'NSW Apr 2021'!AR15-SUM('NSW Apr 2021'!L15:O15))*'NSW Apr 2021'!AG15/100)* 'NSW Apr 2021'!AR15,IF(AND('NSW Apr 2021'!N15&gt;0,'NSW Apr 2021'!O15=""),IF(($C$5*F21/'NSW Apr 2021'!AR15&lt; SUM('NSW Apr 2021'!L15:N15)),(0),($C$5*F21/'NSW Apr 2021'!AR15-SUM('NSW Apr 2021'!L15:N15))*'NSW Apr 2021'!AF15/100)* 'NSW Apr 2021'!AR15,IF(AND('NSW Apr 2021'!M15&gt;0,'NSW Apr 2021'!N15=""),IF(($C$5*F21/'NSW Apr 2021'!AR15&lt;'NSW Apr 2021'!M15+'NSW Apr 2021'!L15),(0),(($C$5*F21/'NSW Apr 2021'!AR15-('NSW Apr 2021'!M15+'NSW Apr 2021'!L15))*'NSW Apr 2021'!AE15/100))*'NSW Apr 2021'!AR15,IF(AND('NSW Apr 2021'!L15&gt;0,'NSW Apr 2021'!M15=""&gt;0),IF(($C$5*F21/'NSW Apr 2021'!AR15&lt;'NSW Apr 2021'!L15),(0),($C$5*F21/'NSW Apr 2021'!AR15-'NSW Apr 2021'!L15)*'NSW Apr 2021'!AD15/100)*'NSW Apr 2021'!AR15,0)))))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2021'!AT15</f>
        <v>19</v>
      </c>
      <c r="W21" s="139">
        <f>'NSW Apr 2021'!AU15</f>
        <v>0</v>
      </c>
      <c r="X21" s="139">
        <f>'NSW Apr 2021'!AV15</f>
        <v>0</v>
      </c>
      <c r="Y21" s="139">
        <f>'NSW Apr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2021'!BF15</f>
        <v>0</v>
      </c>
      <c r="AG21" s="142" t="str">
        <f>'NSW Apr 2021'!BG15</f>
        <v>n</v>
      </c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17"/>
      <c r="B22" s="83" t="str">
        <f>'NSW Apr 2021'!F16</f>
        <v>Origin Energy</v>
      </c>
      <c r="C22" s="83" t="str">
        <f>'NSW Apr 2021'!G16</f>
        <v>Business Flexi</v>
      </c>
      <c r="D22" s="136">
        <f>365*'NSW Apr 2021'!H16/100</f>
        <v>205.71400000000003</v>
      </c>
      <c r="E22" s="264">
        <f>IF('NSW Apr 2021'!AQ16=3,0.5,IF('NSW Apr 2021'!AQ16=2,0.33,0))</f>
        <v>0.5</v>
      </c>
      <c r="F22" s="264">
        <f t="shared" si="3"/>
        <v>0.5</v>
      </c>
      <c r="G22" s="136">
        <f>IF('NSW Apr 2021'!K16="",($C$5*E22/'NSW Apr 2021'!AQ16*'NSW Apr 2021'!W16/100)*'NSW Apr 2021'!AQ16,IF($C$5*E22/'NSW Apr 2021'!AQ16&gt;='NSW Apr 2021'!L16,('NSW Apr 2021'!L16*'NSW Apr 2021'!W16/100)*'NSW Apr 2021'!AQ16,($C$5*E22/'NSW Apr 2021'!AQ16*'NSW Apr 2021'!W16/100)*'NSW Apr 2021'!AQ16))</f>
        <v>977.27272727272725</v>
      </c>
      <c r="H22" s="136">
        <f>IF(AND('NSW Apr 2021'!L16&gt;0,'NSW Apr 2021'!M16&gt;0),IF($C$5*E22/'NSW Apr 2021'!AQ16&lt;'NSW Apr 2021'!L16,0,IF(($C$5*E22/'NSW Apr 2021'!AQ16-'NSW Apr 2021'!L16)&lt;=('NSW Apr 2021'!M16+'NSW Apr 2021'!L16),((($C$5*E22/'NSW Apr 2021'!AQ16-'NSW Apr 2021'!L16)*'NSW Apr 2021'!X16/100))*'NSW Apr 2021'!AQ16,((('NSW Apr 2021'!M16)*'NSW Apr 2021'!X16/100)*'NSW Apr 2021'!AQ16))),0)</f>
        <v>0</v>
      </c>
      <c r="I22" s="136">
        <f>IF(AND('NSW Apr 2021'!M16&gt;0,'NSW Apr 2021'!N16&gt;0),IF($C$5*E22/'NSW Apr 2021'!AQ16&lt;('NSW Apr 2021'!L16+'NSW Apr 2021'!M16),0,IF(($C$5*E22/'NSW Apr 2021'!AQ16-'NSW Apr 2021'!L16+'NSW Apr 2021'!M16)&lt;=('NSW Apr 2021'!L16+'NSW Apr 2021'!M16+'NSW Apr 2021'!N16),((($C$5*E22/'NSW Apr 2021'!AQ16-('NSW Apr 2021'!L16+'NSW Apr 2021'!M16))*'NSW Apr 2021'!Y16/100))*'NSW Apr 2021'!AQ16,('NSW Apr 2021'!N16*'NSW Apr 2021'!Y16/100)* 'NSW Apr 2021'!AQ16)),0)</f>
        <v>0</v>
      </c>
      <c r="J22" s="136">
        <f>IF(AND('NSW Apr 2021'!N16&gt;0,'NSW Apr 2021'!O16&gt;0),IF($C$5*E22/'NSW Apr 2021'!AQ16&lt;('NSW Apr 2021'!L16+'NSW Apr 2021'!M16+'NSW Apr 2021'!N16),0,IF(($C$5*E22/'NSW Apr 2021'!AQ16-'NSW Apr 2021'!L16+'NSW Apr 2021'!M16+'NSW Apr 2021'!N16)&lt;=('NSW Apr 2021'!L16+'NSW Apr 2021'!M16+'NSW Apr 2021'!N16+'NSW Apr 2021'!O16),(($C$5*E22/'NSW Apr 2021'!AQ16-('NSW Apr 2021'!L16+'NSW Apr 2021'!M16+'NSW Apr 2021'!N16))*'NSW Apr 2021'!Z16/100)*'NSW Apr 2021'!AQ16,('NSW Apr 2021'!O16*'NSW Apr 2021'!Z16/100)*'NSW Apr 2021'!AQ16)),0)</f>
        <v>0</v>
      </c>
      <c r="K22" s="136">
        <f>IF(AND('NSW Apr 2021'!O16&gt;0,'NSW Apr 2021'!P16&gt;0),IF($C$5*E22/'NSW Apr 2021'!AQ16&lt;('NSW Apr 2021'!L16+'NSW Apr 2021'!M16+'NSW Apr 2021'!N16+'NSW Apr 2021'!O16),0,IF(($C$5*E22/'NSW Apr 2021'!AQ16-'NSW Apr 2021'!L16+'NSW Apr 2021'!M16+'NSW Apr 2021'!N16+'NSW Apr 2021'!O16)&lt;=('NSW Apr 2021'!L16+'NSW Apr 2021'!M16+'NSW Apr 2021'!N16+'NSW Apr 2021'!O16+'NSW Apr 2021'!P16),(($C$5*E22/'NSW Apr 2021'!AQ16-('NSW Apr 2021'!L16+'NSW Apr 2021'!M16+'NSW Apr 2021'!N16+'NSW Apr 2021'!O16))*'NSW Apr 2021'!AA16/100)*'NSW Apr 2021'!AQ16,('NSW Apr 2021'!P16*'NSW Apr 2021'!AA16/100)*'NSW Apr 2021'!AQ16)),0)</f>
        <v>0</v>
      </c>
      <c r="L22" s="136">
        <f>IF(AND('NSW Apr 2021'!P16&gt;0,'NSW Apr 2021'!O16&gt;0),IF(($C$5*E22/'NSW Apr 2021'!AQ16&lt;SUM('NSW Apr 2021'!L16:P16)),(0),($C$5*E22/'NSW Apr 2021'!AQ16-SUM('NSW Apr 2021'!L16:P16))*'NSW Apr 2021'!AB16/100)* 'NSW Apr 2021'!AQ16,IF(AND('NSW Apr 2021'!O16&gt;0,'NSW Apr 2021'!P16=""),IF(($C$5*E22/'NSW Apr 2021'!AQ16&lt; SUM('NSW Apr 2021'!L16:O16)),(0),($C$5*E22/'NSW Apr 2021'!AQ16-SUM('NSW Apr 2021'!L16:O16))*'NSW Apr 2021'!AA16/100)* 'NSW Apr 2021'!AQ16,IF(AND('NSW Apr 2021'!N16&gt;0,'NSW Apr 2021'!O16=""),IF(($C$5*E22/'NSW Apr 2021'!AQ16&lt; SUM('NSW Apr 2021'!L16:N16)),(0),($C$5*E22/'NSW Apr 2021'!AQ16-SUM('NSW Apr 2021'!L16:N16))*'NSW Apr 2021'!Z16/100)* 'NSW Apr 2021'!AQ16,IF(AND('NSW Apr 2021'!M16&gt;0,'NSW Apr 2021'!N16=""),IF(($C$5*E22/'NSW Apr 2021'!AQ16&lt;'NSW Apr 2021'!M16+'NSW Apr 2021'!L16),(0),(($C$5*E22/'NSW Apr 2021'!AQ16-('NSW Apr 2021'!M16+'NSW Apr 2021'!L16))*'NSW Apr 2021'!Y16/100))*'NSW Apr 2021'!AQ16,IF(AND('NSW Apr 2021'!L16&gt;0,'NSW Apr 2021'!M16=""&gt;0),IF(($C$5*E22/'NSW Apr 2021'!AQ16&lt;'NSW Apr 2021'!L16),(0),($C$5*E22/'NSW Apr 2021'!AQ16-'NSW Apr 2021'!L16)*'NSW Apr 2021'!X16/100)*'NSW Apr 2021'!AQ16,0)))))</f>
        <v>0</v>
      </c>
      <c r="M22" s="136">
        <f>IF('NSW Apr 2021'!K16="",($C$5*F22/'NSW Apr 2021'!AR16*'NSW Apr 2021'!AC16/100)*'NSW Apr 2021'!AR16,IF($C$5*F22/'NSW Apr 2021'!AR16&gt;='NSW Apr 2021'!L16,('NSW Apr 2021'!L16*'NSW Apr 2021'!AC16/100)*'NSW Apr 2021'!AR16,($C$5*F22/'NSW Apr 2021'!AR16*'NSW Apr 2021'!AC16/100)*'NSW Apr 2021'!AR16))</f>
        <v>977.27272727272725</v>
      </c>
      <c r="N22" s="136">
        <f>IF(AND('NSW Apr 2021'!L16&gt;0,'NSW Apr 2021'!M16&gt;0),IF($C$5*F22/'NSW Apr 2021'!AR16&lt;'NSW Apr 2021'!L16,0,IF(($C$5*F22/'NSW Apr 2021'!AR16-'NSW Apr 2021'!L16)&lt;=('NSW Apr 2021'!M16+'NSW Apr 2021'!L16),((($C$5*F22/'NSW Apr 2021'!AR16-'NSW Apr 2021'!L16)*'NSW Apr 2021'!AD16/100))*'NSW Apr 2021'!AR16,((('NSW Apr 2021'!M16)*'NSW Apr 2021'!AD16/100)*'NSW Apr 2021'!AR16))),0)</f>
        <v>0</v>
      </c>
      <c r="O22" s="136">
        <f>IF(AND('NSW Apr 2021'!M16&gt;0,'NSW Apr 2021'!N16&gt;0),IF($C$5*F22/'NSW Apr 2021'!AR16&lt;('NSW Apr 2021'!L16+'NSW Apr 2021'!M16),0,IF(($C$5*F22/'NSW Apr 2021'!AR16-'NSW Apr 2021'!L16+'NSW Apr 2021'!M16)&lt;=('NSW Apr 2021'!L16+'NSW Apr 2021'!M16+'NSW Apr 2021'!N16),((($C$5*F22/'NSW Apr 2021'!AR16-('NSW Apr 2021'!L16+'NSW Apr 2021'!M16))*'NSW Apr 2021'!AE16/100))*'NSW Apr 2021'!AR16,('NSW Apr 2021'!N16*'NSW Apr 2021'!AE16/100)*'NSW Apr 2021'!AR16)),0)</f>
        <v>0</v>
      </c>
      <c r="P22" s="136">
        <f>IF(AND('NSW Apr 2021'!N16&gt;0,'NSW Apr 2021'!O16&gt;0),IF($C$5*F22/'NSW Apr 2021'!AR16&lt;('NSW Apr 2021'!L16+'NSW Apr 2021'!M16+'NSW Apr 2021'!N16),0,IF(($C$5*F22/'NSW Apr 2021'!AR16-'NSW Apr 2021'!L16+'NSW Apr 2021'!M16+'NSW Apr 2021'!N16)&lt;=('NSW Apr 2021'!L16+'NSW Apr 2021'!M16+'NSW Apr 2021'!N16+'NSW Apr 2021'!O16),(($C$5*F22/'NSW Apr 2021'!AR16-('NSW Apr 2021'!L16+'NSW Apr 2021'!M16+'NSW Apr 2021'!N16))*'NSW Apr 2021'!AF16/100)*'NSW Apr 2021'!AR16,('NSW Apr 2021'!O16*'NSW Apr 2021'!AF16/100)*'NSW Apr 2021'!AR16)),0)</f>
        <v>0</v>
      </c>
      <c r="Q22" s="136">
        <f>IF(AND('NSW Apr 2021'!P16&gt;0,'NSW Apr 2021'!P16&gt;0),IF($C$5*F22/'NSW Apr 2021'!AR16&lt;('NSW Apr 2021'!L16+'NSW Apr 2021'!M16+'NSW Apr 2021'!N16+'NSW Apr 2021'!O16),0,IF(($C$5*F22/'NSW Apr 2021'!AR16-'NSW Apr 2021'!L16+'NSW Apr 2021'!M16+'NSW Apr 2021'!N16+'NSW Apr 2021'!O16)&lt;=('NSW Apr 2021'!L16+'NSW Apr 2021'!M16+'NSW Apr 2021'!N16+'NSW Apr 2021'!O16+'NSW Apr 2021'!P16),(($C$5*F22/'NSW Apr 2021'!AR16-('NSW Apr 2021'!L16+'NSW Apr 2021'!M16+'NSW Apr 2021'!N16+'NSW Apr 2021'!O16))*'NSW Apr 2021'!AG16/100)*'NSW Apr 2021'!AR16,('NSW Apr 2021'!P16*'NSW Apr 2021'!AG16/100)*'NSW Apr 2021'!AR16)),0)</f>
        <v>0</v>
      </c>
      <c r="R22" s="136">
        <f>IF(AND('NSW Apr 2021'!P16&gt;0,'NSW Apr 2021'!O16&gt;0),IF(($C$5*F22/'NSW Apr 2021'!AR16&lt;SUM('NSW Apr 2021'!L16:P16)),(0),($C$5*F22/'NSW Apr 2021'!AR16-SUM('NSW Apr 2021'!L16:P16))*'NSW Apr 2021'!AB16/100)* 'NSW Apr 2021'!AR16,IF(AND('NSW Apr 2021'!O16&gt;0,'NSW Apr 2021'!P16=""),IF(($C$5*F22/'NSW Apr 2021'!AR16&lt; SUM('NSW Apr 2021'!L16:O16)),(0),($C$5*F22/'NSW Apr 2021'!AR16-SUM('NSW Apr 2021'!L16:O16))*'NSW Apr 2021'!AG16/100)* 'NSW Apr 2021'!AR16,IF(AND('NSW Apr 2021'!N16&gt;0,'NSW Apr 2021'!O16=""),IF(($C$5*F22/'NSW Apr 2021'!AR16&lt; SUM('NSW Apr 2021'!L16:N16)),(0),($C$5*F22/'NSW Apr 2021'!AR16-SUM('NSW Apr 2021'!L16:N16))*'NSW Apr 2021'!AF16/100)* 'NSW Apr 2021'!AR16,IF(AND('NSW Apr 2021'!M16&gt;0,'NSW Apr 2021'!N16=""),IF(($C$5*F22/'NSW Apr 2021'!AR16&lt;'NSW Apr 2021'!M16+'NSW Apr 2021'!L16),(0),(($C$5*F22/'NSW Apr 2021'!AR16-('NSW Apr 2021'!M16+'NSW Apr 2021'!L16))*'NSW Apr 2021'!AE16/100))*'NSW Apr 2021'!AR16,IF(AND('NSW Apr 2021'!L16&gt;0,'NSW Apr 2021'!M16=""&gt;0),IF(($C$5*F22/'NSW Apr 2021'!AR16&lt;'NSW Apr 2021'!L16),(0),($C$5*F22/'NSW Apr 2021'!AR16-'NSW Apr 2021'!L16)*'NSW Apr 2021'!AD16/100)*'NSW Apr 2021'!AR16,0)))))</f>
        <v>0</v>
      </c>
      <c r="S22" s="234">
        <f t="shared" si="4"/>
        <v>1954.5454545454545</v>
      </c>
      <c r="T22" s="243">
        <f t="shared" si="5"/>
        <v>2160.2594545454544</v>
      </c>
      <c r="U22" s="132">
        <f t="shared" si="6"/>
        <v>2376.2854000000002</v>
      </c>
      <c r="V22" s="83">
        <f>'NSW Apr 2021'!AT16</f>
        <v>0</v>
      </c>
      <c r="W22" s="83">
        <f>'NSW Apr 2021'!AU16</f>
        <v>14</v>
      </c>
      <c r="X22" s="83">
        <f>'NSW Apr 2021'!AV16</f>
        <v>0</v>
      </c>
      <c r="Y22" s="83">
        <f>'NSW Apr 2021'!AW16</f>
        <v>0</v>
      </c>
      <c r="Z22" s="243" t="str">
        <f t="shared" si="7"/>
        <v>Guaranteed off usage</v>
      </c>
      <c r="AA22" s="243" t="str">
        <f t="shared" si="8"/>
        <v>Inclusive</v>
      </c>
      <c r="AB22" s="243">
        <f t="shared" si="0"/>
        <v>1886.6230909090909</v>
      </c>
      <c r="AC22" s="243">
        <f t="shared" si="1"/>
        <v>1886.6230909090909</v>
      </c>
      <c r="AD22" s="122">
        <f t="shared" si="2"/>
        <v>2075.2854000000002</v>
      </c>
      <c r="AE22" s="122">
        <f t="shared" si="2"/>
        <v>2075.2854000000002</v>
      </c>
      <c r="AF22" s="208">
        <f>'NSW Apr 2021'!BF16</f>
        <v>12</v>
      </c>
      <c r="AG22" s="125" t="str">
        <f>'NSW Apr 2021'!BG16</f>
        <v>n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18"/>
      <c r="B23" s="154" t="str">
        <f>'NSW Apr 2021'!F17</f>
        <v>AGL</v>
      </c>
      <c r="C23" s="154" t="str">
        <f>'NSW Apr 2021'!G17</f>
        <v>Business Essentials Saver</v>
      </c>
      <c r="D23" s="155">
        <f>365*'NSW Apr 2021'!H17/100</f>
        <v>206.95500000000001</v>
      </c>
      <c r="E23" s="265">
        <f>IF('NSW Apr 2021'!AQ17=3,0.5,IF('NSW Apr 2021'!AQ17=2,0.33,0))</f>
        <v>0.5</v>
      </c>
      <c r="F23" s="265">
        <f t="shared" si="3"/>
        <v>0.5</v>
      </c>
      <c r="G23" s="155">
        <f>IF('NSW Apr 2021'!K17="",($C$5*E23/'NSW Apr 2021'!AQ17*'NSW Apr 2021'!W17/100)*'NSW Apr 2021'!AQ17,IF($C$5*E23/'NSW Apr 2021'!AQ17&gt;='NSW Apr 2021'!L17,('NSW Apr 2021'!L17*'NSW Apr 2021'!W17/100)*'NSW Apr 2021'!AQ17,($C$5*E23/'NSW Apr 2021'!AQ17*'NSW Apr 2021'!W17/100)*'NSW Apr 2021'!AQ17))</f>
        <v>180.81818181818178</v>
      </c>
      <c r="H23" s="155">
        <f>IF(AND('NSW Apr 2021'!L17&gt;0,'NSW Apr 2021'!M17&gt;0),IF($C$5*E23/'NSW Apr 2021'!AQ17&lt;'NSW Apr 2021'!L17,0,IF(($C$5*E23/'NSW Apr 2021'!AQ17-'NSW Apr 2021'!L17)&lt;=('NSW Apr 2021'!M17+'NSW Apr 2021'!L17),((($C$5*E23/'NSW Apr 2021'!AQ17-'NSW Apr 2021'!L17)*'NSW Apr 2021'!X17/100))*'NSW Apr 2021'!AQ17,((('NSW Apr 2021'!M17)*'NSW Apr 2021'!X17/100)*'NSW Apr 2021'!AQ17))),0)</f>
        <v>719.36363636363649</v>
      </c>
      <c r="I23" s="155">
        <f>IF(AND('NSW Apr 2021'!M17&gt;0,'NSW Apr 2021'!N17&gt;0),IF($C$5*E23/'NSW Apr 2021'!AQ17&lt;('NSW Apr 2021'!L17+'NSW Apr 2021'!M17),0,IF(($C$5*E23/'NSW Apr 2021'!AQ17-'NSW Apr 2021'!L17+'NSW Apr 2021'!M17)&lt;=('NSW Apr 2021'!L17+'NSW Apr 2021'!M17+'NSW Apr 2021'!N17),((($C$5*E23/'NSW Apr 2021'!AQ17-('NSW Apr 2021'!L17+'NSW Apr 2021'!M17))*'NSW Apr 2021'!Y17/100))*'NSW Apr 2021'!AQ17,('NSW Apr 2021'!N17*'NSW Apr 2021'!Y17/100)* 'NSW Apr 2021'!AQ17)),0)</f>
        <v>0</v>
      </c>
      <c r="J23" s="155">
        <f>IF(AND('NSW Apr 2021'!N17&gt;0,'NSW Apr 2021'!O17&gt;0),IF($C$5*E23/'NSW Apr 2021'!AQ17&lt;('NSW Apr 2021'!L17+'NSW Apr 2021'!M17+'NSW Apr 2021'!N17),0,IF(($C$5*E23/'NSW Apr 2021'!AQ17-'NSW Apr 2021'!L17+'NSW Apr 2021'!M17+'NSW Apr 2021'!N17)&lt;=('NSW Apr 2021'!L17+'NSW Apr 2021'!M17+'NSW Apr 2021'!N17+'NSW Apr 2021'!O17),(($C$5*E23/'NSW Apr 2021'!AQ17-('NSW Apr 2021'!L17+'NSW Apr 2021'!M17+'NSW Apr 2021'!N17))*'NSW Apr 2021'!Z17/100)*'NSW Apr 2021'!AQ17,('NSW Apr 2021'!O17*'NSW Apr 2021'!Z17/100)*'NSW Apr 2021'!AQ17)),0)</f>
        <v>0</v>
      </c>
      <c r="K23" s="155">
        <f>IF(AND('NSW Apr 2021'!O17&gt;0,'NSW Apr 2021'!P17&gt;0),IF($C$5*E23/'NSW Apr 2021'!AQ17&lt;('NSW Apr 2021'!L17+'NSW Apr 2021'!M17+'NSW Apr 2021'!N17+'NSW Apr 2021'!O17),0,IF(($C$5*E23/'NSW Apr 2021'!AQ17-'NSW Apr 2021'!L17+'NSW Apr 2021'!M17+'NSW Apr 2021'!N17+'NSW Apr 2021'!O17)&lt;=('NSW Apr 2021'!L17+'NSW Apr 2021'!M17+'NSW Apr 2021'!N17+'NSW Apr 2021'!O17+'NSW Apr 2021'!P17),(($C$5*E23/'NSW Apr 2021'!AQ17-('NSW Apr 2021'!L17+'NSW Apr 2021'!M17+'NSW Apr 2021'!N17+'NSW Apr 2021'!O17))*'NSW Apr 2021'!AA17/100)*'NSW Apr 2021'!AQ17,('NSW Apr 2021'!P17*'NSW Apr 2021'!AA17/100)*'NSW Apr 2021'!AQ17)),0)</f>
        <v>0</v>
      </c>
      <c r="L23" s="155">
        <f>IF(AND('NSW Apr 2021'!P17&gt;0,'NSW Apr 2021'!O17&gt;0),IF(($C$5*E23/'NSW Apr 2021'!AQ17&lt;SUM('NSW Apr 2021'!L17:P17)),(0),($C$5*E23/'NSW Apr 2021'!AQ17-SUM('NSW Apr 2021'!L17:P17))*'NSW Apr 2021'!AB17/100)* 'NSW Apr 2021'!AQ17,IF(AND('NSW Apr 2021'!O17&gt;0,'NSW Apr 2021'!P17=""),IF(($C$5*E23/'NSW Apr 2021'!AQ17&lt; SUM('NSW Apr 2021'!L17:O17)),(0),($C$5*E23/'NSW Apr 2021'!AQ17-SUM('NSW Apr 2021'!L17:O17))*'NSW Apr 2021'!AA17/100)* 'NSW Apr 2021'!AQ17,IF(AND('NSW Apr 2021'!N17&gt;0,'NSW Apr 2021'!O17=""),IF(($C$5*E23/'NSW Apr 2021'!AQ17&lt; SUM('NSW Apr 2021'!L17:N17)),(0),($C$5*E23/'NSW Apr 2021'!AQ17-SUM('NSW Apr 2021'!L17:N17))*'NSW Apr 2021'!Z17/100)* 'NSW Apr 2021'!AQ17,IF(AND('NSW Apr 2021'!M17&gt;0,'NSW Apr 2021'!N17=""),IF(($C$5*E23/'NSW Apr 2021'!AQ17&lt;'NSW Apr 2021'!M17+'NSW Apr 2021'!L17),(0),(($C$5*E23/'NSW Apr 2021'!AQ17-('NSW Apr 2021'!M17+'NSW Apr 2021'!L17))*'NSW Apr 2021'!Y17/100))*'NSW Apr 2021'!AQ17,IF(AND('NSW Apr 2021'!L17&gt;0,'NSW Apr 2021'!M17=""&gt;0),IF(($C$5*E23/'NSW Apr 2021'!AQ17&lt;'NSW Apr 2021'!L17),(0),($C$5*E23/'NSW Apr 2021'!AQ17-'NSW Apr 2021'!L17)*'NSW Apr 2021'!X17/100)*'NSW Apr 2021'!AQ17,0)))))</f>
        <v>0</v>
      </c>
      <c r="M23" s="155">
        <f>IF('NSW Apr 2021'!K17="",($C$5*F23/'NSW Apr 2021'!AR17*'NSW Apr 2021'!AC17/100)*'NSW Apr 2021'!AR17,IF($C$5*F23/'NSW Apr 2021'!AR17&gt;='NSW Apr 2021'!L17,('NSW Apr 2021'!L17*'NSW Apr 2021'!AC17/100)*'NSW Apr 2021'!AR17,($C$5*F23/'NSW Apr 2021'!AR17*'NSW Apr 2021'!AC17/100)*'NSW Apr 2021'!AR17))</f>
        <v>180.81818181818178</v>
      </c>
      <c r="N23" s="155">
        <f>IF(AND('NSW Apr 2021'!L17&gt;0,'NSW Apr 2021'!M17&gt;0),IF($C$5*F23/'NSW Apr 2021'!AR17&lt;'NSW Apr 2021'!L17,0,IF(($C$5*F23/'NSW Apr 2021'!AR17-'NSW Apr 2021'!L17)&lt;=('NSW Apr 2021'!M17+'NSW Apr 2021'!L17),((($C$5*F23/'NSW Apr 2021'!AR17-'NSW Apr 2021'!L17)*'NSW Apr 2021'!AD17/100))*'NSW Apr 2021'!AR17,((('NSW Apr 2021'!M17)*'NSW Apr 2021'!AD17/100)*'NSW Apr 2021'!AR17))),0)</f>
        <v>719.36363636363649</v>
      </c>
      <c r="O23" s="155">
        <f>IF(AND('NSW Apr 2021'!M17&gt;0,'NSW Apr 2021'!N17&gt;0),IF($C$5*F23/'NSW Apr 2021'!AR17&lt;('NSW Apr 2021'!L17+'NSW Apr 2021'!M17),0,IF(($C$5*F23/'NSW Apr 2021'!AR17-'NSW Apr 2021'!L17+'NSW Apr 2021'!M17)&lt;=('NSW Apr 2021'!L17+'NSW Apr 2021'!M17+'NSW Apr 2021'!N17),((($C$5*F23/'NSW Apr 2021'!AR17-('NSW Apr 2021'!L17+'NSW Apr 2021'!M17))*'NSW Apr 2021'!AE17/100))*'NSW Apr 2021'!AR17,('NSW Apr 2021'!N17*'NSW Apr 2021'!AE17/100)*'NSW Apr 2021'!AR17)),0)</f>
        <v>0</v>
      </c>
      <c r="P23" s="155">
        <f>IF(AND('NSW Apr 2021'!N17&gt;0,'NSW Apr 2021'!O17&gt;0),IF($C$5*F23/'NSW Apr 2021'!AR17&lt;('NSW Apr 2021'!L17+'NSW Apr 2021'!M17+'NSW Apr 2021'!N17),0,IF(($C$5*F23/'NSW Apr 2021'!AR17-'NSW Apr 2021'!L17+'NSW Apr 2021'!M17+'NSW Apr 2021'!N17)&lt;=('NSW Apr 2021'!L17+'NSW Apr 2021'!M17+'NSW Apr 2021'!N17+'NSW Apr 2021'!O17),(($C$5*F23/'NSW Apr 2021'!AR17-('NSW Apr 2021'!L17+'NSW Apr 2021'!M17+'NSW Apr 2021'!N17))*'NSW Apr 2021'!AF17/100)*'NSW Apr 2021'!AR17,('NSW Apr 2021'!O17*'NSW Apr 2021'!AF17/100)*'NSW Apr 2021'!AR17)),0)</f>
        <v>0</v>
      </c>
      <c r="Q23" s="155">
        <f>IF(AND('NSW Apr 2021'!P17&gt;0,'NSW Apr 2021'!P17&gt;0),IF($C$5*F23/'NSW Apr 2021'!AR17&lt;('NSW Apr 2021'!L17+'NSW Apr 2021'!M17+'NSW Apr 2021'!N17+'NSW Apr 2021'!O17),0,IF(($C$5*F23/'NSW Apr 2021'!AR17-'NSW Apr 2021'!L17+'NSW Apr 2021'!M17+'NSW Apr 2021'!N17+'NSW Apr 2021'!O17)&lt;=('NSW Apr 2021'!L17+'NSW Apr 2021'!M17+'NSW Apr 2021'!N17+'NSW Apr 2021'!O17+'NSW Apr 2021'!P17),(($C$5*F23/'NSW Apr 2021'!AR17-('NSW Apr 2021'!L17+'NSW Apr 2021'!M17+'NSW Apr 2021'!N17+'NSW Apr 2021'!O17))*'NSW Apr 2021'!AG17/100)*'NSW Apr 2021'!AR17,('NSW Apr 2021'!P17*'NSW Apr 2021'!AG17/100)*'NSW Apr 2021'!AR17)),0)</f>
        <v>0</v>
      </c>
      <c r="R23" s="155">
        <f>IF(AND('NSW Apr 2021'!P17&gt;0,'NSW Apr 2021'!O17&gt;0),IF(($C$5*F23/'NSW Apr 2021'!AR17&lt;SUM('NSW Apr 2021'!L17:P17)),(0),($C$5*F23/'NSW Apr 2021'!AR17-SUM('NSW Apr 2021'!L17:P17))*'NSW Apr 2021'!AB17/100)* 'NSW Apr 2021'!AR17,IF(AND('NSW Apr 2021'!O17&gt;0,'NSW Apr 2021'!P17=""),IF(($C$5*F23/'NSW Apr 2021'!AR17&lt; SUM('NSW Apr 2021'!L17:O17)),(0),($C$5*F23/'NSW Apr 2021'!AR17-SUM('NSW Apr 2021'!L17:O17))*'NSW Apr 2021'!AG17/100)* 'NSW Apr 2021'!AR17,IF(AND('NSW Apr 2021'!N17&gt;0,'NSW Apr 2021'!O17=""),IF(($C$5*F23/'NSW Apr 2021'!AR17&lt; SUM('NSW Apr 2021'!L17:N17)),(0),($C$5*F23/'NSW Apr 2021'!AR17-SUM('NSW Apr 2021'!L17:N17))*'NSW Apr 2021'!AF17/100)* 'NSW Apr 2021'!AR17,IF(AND('NSW Apr 2021'!M17&gt;0,'NSW Apr 2021'!N17=""),IF(($C$5*F23/'NSW Apr 2021'!AR17&lt;'NSW Apr 2021'!M17+'NSW Apr 2021'!L17),(0),(($C$5*F23/'NSW Apr 2021'!AR17-('NSW Apr 2021'!M17+'NSW Apr 2021'!L17))*'NSW Apr 2021'!AE17/100))*'NSW Apr 2021'!AR17,IF(AND('NSW Apr 2021'!L17&gt;0,'NSW Apr 2021'!M17=""&gt;0),IF(($C$5*F23/'NSW Apr 2021'!AR17&lt;'NSW Apr 2021'!L17),(0),($C$5*F23/'NSW Apr 2021'!AR17-'NSW Apr 2021'!L17)*'NSW Apr 2021'!AD17/100)*'NSW Apr 2021'!AR17,0)))))</f>
        <v>0</v>
      </c>
      <c r="S23" s="273">
        <f t="shared" si="4"/>
        <v>1800.3636363636365</v>
      </c>
      <c r="T23" s="268">
        <f t="shared" si="5"/>
        <v>2007.3186363636364</v>
      </c>
      <c r="U23" s="151">
        <f t="shared" si="6"/>
        <v>2208.0505000000003</v>
      </c>
      <c r="V23" s="154">
        <f>'NSW Apr 2021'!AT17</f>
        <v>0</v>
      </c>
      <c r="W23" s="154">
        <f>'NSW Apr 2021'!AU17</f>
        <v>0</v>
      </c>
      <c r="X23" s="154">
        <f>'NSW Apr 2021'!AV17</f>
        <v>0</v>
      </c>
      <c r="Y23" s="154">
        <f>'NSW Apr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2007.3186363636364</v>
      </c>
      <c r="AC23" s="268">
        <f t="shared" si="1"/>
        <v>2007.3186363636364</v>
      </c>
      <c r="AD23" s="149">
        <f t="shared" si="2"/>
        <v>2208.0505000000003</v>
      </c>
      <c r="AE23" s="149">
        <f t="shared" si="2"/>
        <v>2208.0505000000003</v>
      </c>
      <c r="AF23" s="211">
        <f>'NSW Apr 2021'!BF17</f>
        <v>0</v>
      </c>
      <c r="AG23" s="153" t="str">
        <f>'NSW Apr 2021'!BG17</f>
        <v>n</v>
      </c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16" t="str">
        <f>'NSW Apr 2021'!D18</f>
        <v>AGN Cooma</v>
      </c>
      <c r="B24" s="139" t="str">
        <f>'NSW Apr 2021'!F18</f>
        <v>Origin Energy</v>
      </c>
      <c r="C24" s="139" t="str">
        <f>'NSW Apr 2021'!G18</f>
        <v>Business Flexi</v>
      </c>
      <c r="D24" s="134">
        <f>365*'NSW Apr 2021'!H18/100</f>
        <v>331.82150000000001</v>
      </c>
      <c r="E24" s="264">
        <f>IF('NSW Apr 2021'!AQ18=3,0.5,IF('NSW Apr 2021'!AQ18=2,0.33,0))</f>
        <v>0.5</v>
      </c>
      <c r="F24" s="264">
        <f t="shared" si="3"/>
        <v>0.5</v>
      </c>
      <c r="G24" s="134">
        <f>IF('NSW Apr 2021'!K18="",($C$5*E24/'NSW Apr 2021'!AQ18*'NSW Apr 2021'!W18/100)*'NSW Apr 2021'!AQ18,IF($C$5*E24/'NSW Apr 2021'!AQ18&gt;='NSW Apr 2021'!L18,('NSW Apr 2021'!L18*'NSW Apr 2021'!W18/100)*'NSW Apr 2021'!AQ18,($C$5*E24/'NSW Apr 2021'!AQ18*'NSW Apr 2021'!W18/100)*'NSW Apr 2021'!AQ18))</f>
        <v>1159.090909090909</v>
      </c>
      <c r="H24" s="134">
        <f>IF(AND('NSW Apr 2021'!L18&gt;0,'NSW Apr 2021'!M18&gt;0),IF($C$5*E24/'NSW Apr 2021'!AQ18&lt;'NSW Apr 2021'!L18,0,IF(($C$5*E24/'NSW Apr 2021'!AQ18-'NSW Apr 2021'!L18)&lt;=('NSW Apr 2021'!M18+'NSW Apr 2021'!L18),((($C$5*E24/'NSW Apr 2021'!AQ18-'NSW Apr 2021'!L18)*'NSW Apr 2021'!X18/100))*'NSW Apr 2021'!AQ18,((('NSW Apr 2021'!M18)*'NSW Apr 2021'!X18/100)*'NSW Apr 2021'!AQ18))),0)</f>
        <v>0</v>
      </c>
      <c r="I24" s="134">
        <f>IF(AND('NSW Apr 2021'!M18&gt;0,'NSW Apr 2021'!N18&gt;0),IF($C$5*E24/'NSW Apr 2021'!AQ18&lt;('NSW Apr 2021'!L18+'NSW Apr 2021'!M18),0,IF(($C$5*E24/'NSW Apr 2021'!AQ18-'NSW Apr 2021'!L18+'NSW Apr 2021'!M18)&lt;=('NSW Apr 2021'!L18+'NSW Apr 2021'!M18+'NSW Apr 2021'!N18),((($C$5*E24/'NSW Apr 2021'!AQ18-('NSW Apr 2021'!L18+'NSW Apr 2021'!M18))*'NSW Apr 2021'!Y18/100))*'NSW Apr 2021'!AQ18,('NSW Apr 2021'!N18*'NSW Apr 2021'!Y18/100)* 'NSW Apr 2021'!AQ18)),0)</f>
        <v>0</v>
      </c>
      <c r="J24" s="134">
        <f>IF(AND('NSW Apr 2021'!N18&gt;0,'NSW Apr 2021'!O18&gt;0),IF($C$5*E24/'NSW Apr 2021'!AQ18&lt;('NSW Apr 2021'!L18+'NSW Apr 2021'!M18+'NSW Apr 2021'!N18),0,IF(($C$5*E24/'NSW Apr 2021'!AQ18-'NSW Apr 2021'!L18+'NSW Apr 2021'!M18+'NSW Apr 2021'!N18)&lt;=('NSW Apr 2021'!L18+'NSW Apr 2021'!M18+'NSW Apr 2021'!N18+'NSW Apr 2021'!O18),(($C$5*E24/'NSW Apr 2021'!AQ18-('NSW Apr 2021'!L18+'NSW Apr 2021'!M18+'NSW Apr 2021'!N18))*'NSW Apr 2021'!Z18/100)*'NSW Apr 2021'!AQ18,('NSW Apr 2021'!O18*'NSW Apr 2021'!Z18/100)*'NSW Apr 2021'!AQ18)),0)</f>
        <v>0</v>
      </c>
      <c r="K24" s="134">
        <f>IF(AND('NSW Apr 2021'!O18&gt;0,'NSW Apr 2021'!P18&gt;0),IF($C$5*E24/'NSW Apr 2021'!AQ18&lt;('NSW Apr 2021'!L18+'NSW Apr 2021'!M18+'NSW Apr 2021'!N18+'NSW Apr 2021'!O18),0,IF(($C$5*E24/'NSW Apr 2021'!AQ18-'NSW Apr 2021'!L18+'NSW Apr 2021'!M18+'NSW Apr 2021'!N18+'NSW Apr 2021'!O18)&lt;=('NSW Apr 2021'!L18+'NSW Apr 2021'!M18+'NSW Apr 2021'!N18+'NSW Apr 2021'!O18+'NSW Apr 2021'!P18),(($C$5*E24/'NSW Apr 2021'!AQ18-('NSW Apr 2021'!L18+'NSW Apr 2021'!M18+'NSW Apr 2021'!N18+'NSW Apr 2021'!O18))*'NSW Apr 2021'!AA18/100)*'NSW Apr 2021'!AQ18,('NSW Apr 2021'!P18*'NSW Apr 2021'!AA18/100)*'NSW Apr 2021'!AQ18)),0)</f>
        <v>0</v>
      </c>
      <c r="L24" s="134">
        <f>IF(AND('NSW Apr 2021'!P18&gt;0,'NSW Apr 2021'!O18&gt;0),IF(($C$5*E24/'NSW Apr 2021'!AQ18&lt;SUM('NSW Apr 2021'!L18:P18)),(0),($C$5*E24/'NSW Apr 2021'!AQ18-SUM('NSW Apr 2021'!L18:P18))*'NSW Apr 2021'!AB18/100)* 'NSW Apr 2021'!AQ18,IF(AND('NSW Apr 2021'!O18&gt;0,'NSW Apr 2021'!P18=""),IF(($C$5*E24/'NSW Apr 2021'!AQ18&lt; SUM('NSW Apr 2021'!L18:O18)),(0),($C$5*E24/'NSW Apr 2021'!AQ18-SUM('NSW Apr 2021'!L18:O18))*'NSW Apr 2021'!AA18/100)* 'NSW Apr 2021'!AQ18,IF(AND('NSW Apr 2021'!N18&gt;0,'NSW Apr 2021'!O18=""),IF(($C$5*E24/'NSW Apr 2021'!AQ18&lt; SUM('NSW Apr 2021'!L18:N18)),(0),($C$5*E24/'NSW Apr 2021'!AQ18-SUM('NSW Apr 2021'!L18:N18))*'NSW Apr 2021'!Z18/100)* 'NSW Apr 2021'!AQ18,IF(AND('NSW Apr 2021'!M18&gt;0,'NSW Apr 2021'!N18=""),IF(($C$5*E24/'NSW Apr 2021'!AQ18&lt;'NSW Apr 2021'!M18+'NSW Apr 2021'!L18),(0),(($C$5*E24/'NSW Apr 2021'!AQ18-('NSW Apr 2021'!M18+'NSW Apr 2021'!L18))*'NSW Apr 2021'!Y18/100))*'NSW Apr 2021'!AQ18,IF(AND('NSW Apr 2021'!L18&gt;0,'NSW Apr 2021'!M18=""&gt;0),IF(($C$5*E24/'NSW Apr 2021'!AQ18&lt;'NSW Apr 2021'!L18),(0),($C$5*E24/'NSW Apr 2021'!AQ18-'NSW Apr 2021'!L18)*'NSW Apr 2021'!X18/100)*'NSW Apr 2021'!AQ18,0)))))</f>
        <v>0</v>
      </c>
      <c r="M24" s="134">
        <f>IF('NSW Apr 2021'!K18="",($C$5*F24/'NSW Apr 2021'!AR18*'NSW Apr 2021'!AC18/100)*'NSW Apr 2021'!AR18,IF($C$5*F24/'NSW Apr 2021'!AR18&gt;='NSW Apr 2021'!L18,('NSW Apr 2021'!L18*'NSW Apr 2021'!AC18/100)*'NSW Apr 2021'!AR18,($C$5*F24/'NSW Apr 2021'!AR18*'NSW Apr 2021'!AC18/100)*'NSW Apr 2021'!AR18))</f>
        <v>1159.090909090909</v>
      </c>
      <c r="N24" s="134">
        <f>IF(AND('NSW Apr 2021'!L18&gt;0,'NSW Apr 2021'!M18&gt;0),IF($C$5*F24/'NSW Apr 2021'!AR18&lt;'NSW Apr 2021'!L18,0,IF(($C$5*F24/'NSW Apr 2021'!AR18-'NSW Apr 2021'!L18)&lt;=('NSW Apr 2021'!M18+'NSW Apr 2021'!L18),((($C$5*F24/'NSW Apr 2021'!AR18-'NSW Apr 2021'!L18)*'NSW Apr 2021'!AD18/100))*'NSW Apr 2021'!AR18,((('NSW Apr 2021'!M18)*'NSW Apr 2021'!AD18/100)*'NSW Apr 2021'!AR18))),0)</f>
        <v>0</v>
      </c>
      <c r="O24" s="134">
        <f>IF(AND('NSW Apr 2021'!M18&gt;0,'NSW Apr 2021'!N18&gt;0),IF($C$5*F24/'NSW Apr 2021'!AR18&lt;('NSW Apr 2021'!L18+'NSW Apr 2021'!M18),0,IF(($C$5*F24/'NSW Apr 2021'!AR18-'NSW Apr 2021'!L18+'NSW Apr 2021'!M18)&lt;=('NSW Apr 2021'!L18+'NSW Apr 2021'!M18+'NSW Apr 2021'!N18),((($C$5*F24/'NSW Apr 2021'!AR18-('NSW Apr 2021'!L18+'NSW Apr 2021'!M18))*'NSW Apr 2021'!AE18/100))*'NSW Apr 2021'!AR18,('NSW Apr 2021'!N18*'NSW Apr 2021'!AE18/100)*'NSW Apr 2021'!AR18)),0)</f>
        <v>0</v>
      </c>
      <c r="P24" s="134">
        <f>IF(AND('NSW Apr 2021'!N18&gt;0,'NSW Apr 2021'!O18&gt;0),IF($C$5*F24/'NSW Apr 2021'!AR18&lt;('NSW Apr 2021'!L18+'NSW Apr 2021'!M18+'NSW Apr 2021'!N18),0,IF(($C$5*F24/'NSW Apr 2021'!AR18-'NSW Apr 2021'!L18+'NSW Apr 2021'!M18+'NSW Apr 2021'!N18)&lt;=('NSW Apr 2021'!L18+'NSW Apr 2021'!M18+'NSW Apr 2021'!N18+'NSW Apr 2021'!O18),(($C$5*F24/'NSW Apr 2021'!AR18-('NSW Apr 2021'!L18+'NSW Apr 2021'!M18+'NSW Apr 2021'!N18))*'NSW Apr 2021'!AF18/100)*'NSW Apr 2021'!AR18,('NSW Apr 2021'!O18*'NSW Apr 2021'!AF18/100)*'NSW Apr 2021'!AR18)),0)</f>
        <v>0</v>
      </c>
      <c r="Q24" s="134">
        <f>IF(AND('NSW Apr 2021'!P18&gt;0,'NSW Apr 2021'!P18&gt;0),IF($C$5*F24/'NSW Apr 2021'!AR18&lt;('NSW Apr 2021'!L18+'NSW Apr 2021'!M18+'NSW Apr 2021'!N18+'NSW Apr 2021'!O18),0,IF(($C$5*F24/'NSW Apr 2021'!AR18-'NSW Apr 2021'!L18+'NSW Apr 2021'!M18+'NSW Apr 2021'!N18+'NSW Apr 2021'!O18)&lt;=('NSW Apr 2021'!L18+'NSW Apr 2021'!M18+'NSW Apr 2021'!N18+'NSW Apr 2021'!O18+'NSW Apr 2021'!P18),(($C$5*F24/'NSW Apr 2021'!AR18-('NSW Apr 2021'!L18+'NSW Apr 2021'!M18+'NSW Apr 2021'!N18+'NSW Apr 2021'!O18))*'NSW Apr 2021'!AG18/100)*'NSW Apr 2021'!AR18,('NSW Apr 2021'!P18*'NSW Apr 2021'!AG18/100)*'NSW Apr 2021'!AR18)),0)</f>
        <v>0</v>
      </c>
      <c r="R24" s="134">
        <f>IF(AND('NSW Apr 2021'!P18&gt;0,'NSW Apr 2021'!O18&gt;0),IF(($C$5*F24/'NSW Apr 2021'!AR18&lt;SUM('NSW Apr 2021'!L18:P18)),(0),($C$5*F24/'NSW Apr 2021'!AR18-SUM('NSW Apr 2021'!L18:P18))*'NSW Apr 2021'!AB18/100)* 'NSW Apr 2021'!AR18,IF(AND('NSW Apr 2021'!O18&gt;0,'NSW Apr 2021'!P18=""),IF(($C$5*F24/'NSW Apr 2021'!AR18&lt; SUM('NSW Apr 2021'!L18:O18)),(0),($C$5*F24/'NSW Apr 2021'!AR18-SUM('NSW Apr 2021'!L18:O18))*'NSW Apr 2021'!AG18/100)* 'NSW Apr 2021'!AR18,IF(AND('NSW Apr 2021'!N18&gt;0,'NSW Apr 2021'!O18=""),IF(($C$5*F24/'NSW Apr 2021'!AR18&lt; SUM('NSW Apr 2021'!L18:N18)),(0),($C$5*F24/'NSW Apr 2021'!AR18-SUM('NSW Apr 2021'!L18:N18))*'NSW Apr 2021'!AF18/100)* 'NSW Apr 2021'!AR18,IF(AND('NSW Apr 2021'!M18&gt;0,'NSW Apr 2021'!N18=""),IF(($C$5*F24/'NSW Apr 2021'!AR18&lt;'NSW Apr 2021'!M18+'NSW Apr 2021'!L18),(0),(($C$5*F24/'NSW Apr 2021'!AR18-('NSW Apr 2021'!M18+'NSW Apr 2021'!L18))*'NSW Apr 2021'!AE18/100))*'NSW Apr 2021'!AR18,IF(AND('NSW Apr 2021'!L18&gt;0,'NSW Apr 2021'!M18=""&gt;0),IF(($C$5*F24/'NSW Apr 2021'!AR18&lt;'NSW Apr 2021'!L18),(0),($C$5*F24/'NSW Apr 2021'!AR18-'NSW Apr 2021'!L18)*'NSW Apr 2021'!AD18/100)*'NSW Apr 2021'!AR18,0)))))</f>
        <v>0</v>
      </c>
      <c r="S24" s="234">
        <f t="shared" si="4"/>
        <v>2318.181818181818</v>
      </c>
      <c r="T24" s="269">
        <f t="shared" si="5"/>
        <v>2650.003318181818</v>
      </c>
      <c r="U24" s="140">
        <f t="shared" si="6"/>
        <v>2915.0036500000001</v>
      </c>
      <c r="V24" s="139">
        <f>'NSW Apr 2021'!AT18</f>
        <v>0</v>
      </c>
      <c r="W24" s="139">
        <f>'NSW Apr 2021'!AU18</f>
        <v>14</v>
      </c>
      <c r="X24" s="139">
        <f>'NSW Apr 2021'!AV18</f>
        <v>0</v>
      </c>
      <c r="Y24" s="139">
        <f>'NSW Apr 2021'!AW18</f>
        <v>0</v>
      </c>
      <c r="Z24" s="269" t="str">
        <f t="shared" si="7"/>
        <v>Guaranteed off usage</v>
      </c>
      <c r="AA24" s="269" t="str">
        <f t="shared" si="8"/>
        <v>Inclusive</v>
      </c>
      <c r="AB24" s="243">
        <f t="shared" si="0"/>
        <v>2325.4578636363635</v>
      </c>
      <c r="AC24" s="243">
        <f t="shared" si="1"/>
        <v>2325.4578636363635</v>
      </c>
      <c r="AD24" s="122">
        <f t="shared" si="2"/>
        <v>2558.0036500000001</v>
      </c>
      <c r="AE24" s="122">
        <f t="shared" si="2"/>
        <v>2558.0036500000001</v>
      </c>
      <c r="AF24" s="212">
        <f>'NSW Apr 2021'!BF18</f>
        <v>12</v>
      </c>
      <c r="AG24" s="142" t="str">
        <f>'NSW Apr 2021'!BG18</f>
        <v>n</v>
      </c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18"/>
      <c r="B25" s="154" t="str">
        <f>'NSW Apr 2021'!F19</f>
        <v>Red Energy</v>
      </c>
      <c r="C25" s="154" t="str">
        <f>'NSW Apr 2021'!G19</f>
        <v xml:space="preserve">Business Saver </v>
      </c>
      <c r="D25" s="155">
        <f>365*'NSW Apr 2021'!H19/100</f>
        <v>233.6</v>
      </c>
      <c r="E25" s="265">
        <f>IF('NSW Apr 2021'!AQ19=3,0.5,IF('NSW Apr 2021'!AQ19=2,0.33,0))</f>
        <v>0.5</v>
      </c>
      <c r="F25" s="265">
        <f t="shared" si="3"/>
        <v>0.5</v>
      </c>
      <c r="G25" s="155">
        <f>IF('NSW Apr 2021'!K19="",($C$5*E25/'NSW Apr 2021'!AQ19*'NSW Apr 2021'!W19/100)*'NSW Apr 2021'!AQ19,IF($C$5*E25/'NSW Apr 2021'!AQ19&gt;='NSW Apr 2021'!L19,('NSW Apr 2021'!L19*'NSW Apr 2021'!W19/100)*'NSW Apr 2021'!AQ19,($C$5*E25/'NSW Apr 2021'!AQ19*'NSW Apr 2021'!W19/100)*'NSW Apr 2021'!AQ19))</f>
        <v>1300</v>
      </c>
      <c r="H25" s="155">
        <f>IF(AND('NSW Apr 2021'!L19&gt;0,'NSW Apr 2021'!M19&gt;0),IF($C$5*E25/'NSW Apr 2021'!AQ19&lt;'NSW Apr 2021'!L19,0,IF(($C$5*E25/'NSW Apr 2021'!AQ19-'NSW Apr 2021'!L19)&lt;=('NSW Apr 2021'!M19+'NSW Apr 2021'!L19),((($C$5*E25/'NSW Apr 2021'!AQ19-'NSW Apr 2021'!L19)*'NSW Apr 2021'!X19/100))*'NSW Apr 2021'!AQ19,((('NSW Apr 2021'!M19)*'NSW Apr 2021'!X19/100)*'NSW Apr 2021'!AQ19))),0)</f>
        <v>0</v>
      </c>
      <c r="I25" s="155">
        <f>IF(AND('NSW Apr 2021'!M19&gt;0,'NSW Apr 2021'!N19&gt;0),IF($C$5*E25/'NSW Apr 2021'!AQ19&lt;('NSW Apr 2021'!L19+'NSW Apr 2021'!M19),0,IF(($C$5*E25/'NSW Apr 2021'!AQ19-'NSW Apr 2021'!L19+'NSW Apr 2021'!M19)&lt;=('NSW Apr 2021'!L19+'NSW Apr 2021'!M19+'NSW Apr 2021'!N19),((($C$5*E25/'NSW Apr 2021'!AQ19-('NSW Apr 2021'!L19+'NSW Apr 2021'!M19))*'NSW Apr 2021'!Y19/100))*'NSW Apr 2021'!AQ19,('NSW Apr 2021'!N19*'NSW Apr 2021'!Y19/100)* 'NSW Apr 2021'!AQ19)),0)</f>
        <v>0</v>
      </c>
      <c r="J25" s="155">
        <f>IF(AND('NSW Apr 2021'!N19&gt;0,'NSW Apr 2021'!O19&gt;0),IF($C$5*E25/'NSW Apr 2021'!AQ19&lt;('NSW Apr 2021'!L19+'NSW Apr 2021'!M19+'NSW Apr 2021'!N19),0,IF(($C$5*E25/'NSW Apr 2021'!AQ19-'NSW Apr 2021'!L19+'NSW Apr 2021'!M19+'NSW Apr 2021'!N19)&lt;=('NSW Apr 2021'!L19+'NSW Apr 2021'!M19+'NSW Apr 2021'!N19+'NSW Apr 2021'!O19),(($C$5*E25/'NSW Apr 2021'!AQ19-('NSW Apr 2021'!L19+'NSW Apr 2021'!M19+'NSW Apr 2021'!N19))*'NSW Apr 2021'!Z19/100)*'NSW Apr 2021'!AQ19,('NSW Apr 2021'!O19*'NSW Apr 2021'!Z19/100)*'NSW Apr 2021'!AQ19)),0)</f>
        <v>0</v>
      </c>
      <c r="K25" s="155">
        <f>IF(AND('NSW Apr 2021'!O19&gt;0,'NSW Apr 2021'!P19&gt;0),IF($C$5*E25/'NSW Apr 2021'!AQ19&lt;('NSW Apr 2021'!L19+'NSW Apr 2021'!M19+'NSW Apr 2021'!N19+'NSW Apr 2021'!O19),0,IF(($C$5*E25/'NSW Apr 2021'!AQ19-'NSW Apr 2021'!L19+'NSW Apr 2021'!M19+'NSW Apr 2021'!N19+'NSW Apr 2021'!O19)&lt;=('NSW Apr 2021'!L19+'NSW Apr 2021'!M19+'NSW Apr 2021'!N19+'NSW Apr 2021'!O19+'NSW Apr 2021'!P19),(($C$5*E25/'NSW Apr 2021'!AQ19-('NSW Apr 2021'!L19+'NSW Apr 2021'!M19+'NSW Apr 2021'!N19+'NSW Apr 2021'!O19))*'NSW Apr 2021'!AA19/100)*'NSW Apr 2021'!AQ19,('NSW Apr 2021'!P19*'NSW Apr 2021'!AA19/100)*'NSW Apr 2021'!AQ19)),0)</f>
        <v>0</v>
      </c>
      <c r="L25" s="155">
        <f>IF(AND('NSW Apr 2021'!P19&gt;0,'NSW Apr 2021'!O19&gt;0),IF(($C$5*E25/'NSW Apr 2021'!AQ19&lt;SUM('NSW Apr 2021'!L19:P19)),(0),($C$5*E25/'NSW Apr 2021'!AQ19-SUM('NSW Apr 2021'!L19:P19))*'NSW Apr 2021'!AB19/100)* 'NSW Apr 2021'!AQ19,IF(AND('NSW Apr 2021'!O19&gt;0,'NSW Apr 2021'!P19=""),IF(($C$5*E25/'NSW Apr 2021'!AQ19&lt; SUM('NSW Apr 2021'!L19:O19)),(0),($C$5*E25/'NSW Apr 2021'!AQ19-SUM('NSW Apr 2021'!L19:O19))*'NSW Apr 2021'!AA19/100)* 'NSW Apr 2021'!AQ19,IF(AND('NSW Apr 2021'!N19&gt;0,'NSW Apr 2021'!O19=""),IF(($C$5*E25/'NSW Apr 2021'!AQ19&lt; SUM('NSW Apr 2021'!L19:N19)),(0),($C$5*E25/'NSW Apr 2021'!AQ19-SUM('NSW Apr 2021'!L19:N19))*'NSW Apr 2021'!Z19/100)* 'NSW Apr 2021'!AQ19,IF(AND('NSW Apr 2021'!M19&gt;0,'NSW Apr 2021'!N19=""),IF(($C$5*E25/'NSW Apr 2021'!AQ19&lt;'NSW Apr 2021'!M19+'NSW Apr 2021'!L19),(0),(($C$5*E25/'NSW Apr 2021'!AQ19-('NSW Apr 2021'!M19+'NSW Apr 2021'!L19))*'NSW Apr 2021'!Y19/100))*'NSW Apr 2021'!AQ19,IF(AND('NSW Apr 2021'!L19&gt;0,'NSW Apr 2021'!M19=""&gt;0),IF(($C$5*E25/'NSW Apr 2021'!AQ19&lt;'NSW Apr 2021'!L19),(0),($C$5*E25/'NSW Apr 2021'!AQ19-'NSW Apr 2021'!L19)*'NSW Apr 2021'!X19/100)*'NSW Apr 2021'!AQ19,0)))))</f>
        <v>0</v>
      </c>
      <c r="M25" s="155">
        <f>IF('NSW Apr 2021'!K19="",($C$5*F25/'NSW Apr 2021'!AR19*'NSW Apr 2021'!AC19/100)*'NSW Apr 2021'!AR19,IF($C$5*F25/'NSW Apr 2021'!AR19&gt;='NSW Apr 2021'!L19,('NSW Apr 2021'!L19*'NSW Apr 2021'!AC19/100)*'NSW Apr 2021'!AR19,($C$5*F25/'NSW Apr 2021'!AR19*'NSW Apr 2021'!AC19/100)*'NSW Apr 2021'!AR19))</f>
        <v>1300</v>
      </c>
      <c r="N25" s="155">
        <f>IF(AND('NSW Apr 2021'!L19&gt;0,'NSW Apr 2021'!M19&gt;0),IF($C$5*F25/'NSW Apr 2021'!AR19&lt;'NSW Apr 2021'!L19,0,IF(($C$5*F25/'NSW Apr 2021'!AR19-'NSW Apr 2021'!L19)&lt;=('NSW Apr 2021'!M19+'NSW Apr 2021'!L19),((($C$5*F25/'NSW Apr 2021'!AR19-'NSW Apr 2021'!L19)*'NSW Apr 2021'!AD19/100))*'NSW Apr 2021'!AR19,((('NSW Apr 2021'!M19)*'NSW Apr 2021'!AD19/100)*'NSW Apr 2021'!AR19))),0)</f>
        <v>0</v>
      </c>
      <c r="O25" s="155">
        <f>IF(AND('NSW Apr 2021'!M19&gt;0,'NSW Apr 2021'!N19&gt;0),IF($C$5*F25/'NSW Apr 2021'!AR19&lt;('NSW Apr 2021'!L19+'NSW Apr 2021'!M19),0,IF(($C$5*F25/'NSW Apr 2021'!AR19-'NSW Apr 2021'!L19+'NSW Apr 2021'!M19)&lt;=('NSW Apr 2021'!L19+'NSW Apr 2021'!M19+'NSW Apr 2021'!N19),((($C$5*F25/'NSW Apr 2021'!AR19-('NSW Apr 2021'!L19+'NSW Apr 2021'!M19))*'NSW Apr 2021'!AE19/100))*'NSW Apr 2021'!AR19,('NSW Apr 2021'!N19*'NSW Apr 2021'!AE19/100)*'NSW Apr 2021'!AR19)),0)</f>
        <v>0</v>
      </c>
      <c r="P25" s="155">
        <f>IF(AND('NSW Apr 2021'!N19&gt;0,'NSW Apr 2021'!O19&gt;0),IF($C$5*F25/'NSW Apr 2021'!AR19&lt;('NSW Apr 2021'!L19+'NSW Apr 2021'!M19+'NSW Apr 2021'!N19),0,IF(($C$5*F25/'NSW Apr 2021'!AR19-'NSW Apr 2021'!L19+'NSW Apr 2021'!M19+'NSW Apr 2021'!N19)&lt;=('NSW Apr 2021'!L19+'NSW Apr 2021'!M19+'NSW Apr 2021'!N19+'NSW Apr 2021'!O19),(($C$5*F25/'NSW Apr 2021'!AR19-('NSW Apr 2021'!L19+'NSW Apr 2021'!M19+'NSW Apr 2021'!N19))*'NSW Apr 2021'!AF19/100)*'NSW Apr 2021'!AR19,('NSW Apr 2021'!O19*'NSW Apr 2021'!AF19/100)*'NSW Apr 2021'!AR19)),0)</f>
        <v>0</v>
      </c>
      <c r="Q25" s="155">
        <f>IF(AND('NSW Apr 2021'!P19&gt;0,'NSW Apr 2021'!P19&gt;0),IF($C$5*F25/'NSW Apr 2021'!AR19&lt;('NSW Apr 2021'!L19+'NSW Apr 2021'!M19+'NSW Apr 2021'!N19+'NSW Apr 2021'!O19),0,IF(($C$5*F25/'NSW Apr 2021'!AR19-'NSW Apr 2021'!L19+'NSW Apr 2021'!M19+'NSW Apr 2021'!N19+'NSW Apr 2021'!O19)&lt;=('NSW Apr 2021'!L19+'NSW Apr 2021'!M19+'NSW Apr 2021'!N19+'NSW Apr 2021'!O19+'NSW Apr 2021'!P19),(($C$5*F25/'NSW Apr 2021'!AR19-('NSW Apr 2021'!L19+'NSW Apr 2021'!M19+'NSW Apr 2021'!N19+'NSW Apr 2021'!O19))*'NSW Apr 2021'!AG19/100)*'NSW Apr 2021'!AR19,('NSW Apr 2021'!P19*'NSW Apr 2021'!AG19/100)*'NSW Apr 2021'!AR19)),0)</f>
        <v>0</v>
      </c>
      <c r="R25" s="155">
        <f>IF(AND('NSW Apr 2021'!P19&gt;0,'NSW Apr 2021'!O19&gt;0),IF(($C$5*F25/'NSW Apr 2021'!AR19&lt;SUM('NSW Apr 2021'!L19:P19)),(0),($C$5*F25/'NSW Apr 2021'!AR19-SUM('NSW Apr 2021'!L19:P19))*'NSW Apr 2021'!AB19/100)* 'NSW Apr 2021'!AR19,IF(AND('NSW Apr 2021'!O19&gt;0,'NSW Apr 2021'!P19=""),IF(($C$5*F25/'NSW Apr 2021'!AR19&lt; SUM('NSW Apr 2021'!L19:O19)),(0),($C$5*F25/'NSW Apr 2021'!AR19-SUM('NSW Apr 2021'!L19:O19))*'NSW Apr 2021'!AG19/100)* 'NSW Apr 2021'!AR19,IF(AND('NSW Apr 2021'!N19&gt;0,'NSW Apr 2021'!O19=""),IF(($C$5*F25/'NSW Apr 2021'!AR19&lt; SUM('NSW Apr 2021'!L19:N19)),(0),($C$5*F25/'NSW Apr 2021'!AR19-SUM('NSW Apr 2021'!L19:N19))*'NSW Apr 2021'!AF19/100)* 'NSW Apr 2021'!AR19,IF(AND('NSW Apr 2021'!M19&gt;0,'NSW Apr 2021'!N19=""),IF(($C$5*F25/'NSW Apr 2021'!AR19&lt;'NSW Apr 2021'!M19+'NSW Apr 2021'!L19),(0),(($C$5*F25/'NSW Apr 2021'!AR19-('NSW Apr 2021'!M19+'NSW Apr 2021'!L19))*'NSW Apr 2021'!AE19/100))*'NSW Apr 2021'!AR19,IF(AND('NSW Apr 2021'!L19&gt;0,'NSW Apr 2021'!M19=""&gt;0),IF(($C$5*F25/'NSW Apr 2021'!AR19&lt;'NSW Apr 2021'!L19),(0),($C$5*F25/'NSW Apr 2021'!AR19-'NSW Apr 2021'!L19)*'NSW Apr 2021'!AD19/100)*'NSW Apr 2021'!AR19,0)))))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2021'!AT19</f>
        <v>0</v>
      </c>
      <c r="W25" s="154">
        <f>'NSW Apr 2021'!AU19</f>
        <v>0</v>
      </c>
      <c r="X25" s="154">
        <f>'NSW Apr 2021'!AV19</f>
        <v>0</v>
      </c>
      <c r="Y25" s="154">
        <f>'NSW Apr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ref="AD25:AE32" si="29">AB25*1.1</f>
        <v>3116.96</v>
      </c>
      <c r="AE25" s="149">
        <f t="shared" si="29"/>
        <v>3116.96</v>
      </c>
      <c r="AF25" s="211">
        <f>'NSW Apr 2021'!BF19</f>
        <v>0</v>
      </c>
      <c r="AG25" s="153" t="str">
        <f>'NSW Apr 2021'!BG19</f>
        <v>n</v>
      </c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Apr 2021'!D20</f>
        <v>AGN Holbrook</v>
      </c>
      <c r="B26" s="214" t="str">
        <f>'NSW Apr 2021'!F20</f>
        <v>Origin Energy</v>
      </c>
      <c r="C26" s="214" t="str">
        <f>'NSW Apr 2021'!G20</f>
        <v>Business Flexi</v>
      </c>
      <c r="D26" s="215">
        <f>365*'NSW Apr 2021'!H20/100</f>
        <v>248.857</v>
      </c>
      <c r="E26" s="265">
        <f>IF('NSW Apr 2021'!AQ20=3,0.5,IF('NSW Apr 2021'!AQ20=2,0.33,0))</f>
        <v>0.5</v>
      </c>
      <c r="F26" s="265">
        <f t="shared" si="3"/>
        <v>0.5</v>
      </c>
      <c r="G26" s="215">
        <f>IF('NSW Apr 2021'!K20="",($C$5*E26/'NSW Apr 2021'!AQ20*'NSW Apr 2021'!W20/100)*'NSW Apr 2021'!AQ20,IF($C$5*E26/'NSW Apr 2021'!AQ20&gt;='NSW Apr 2021'!L20,('NSW Apr 2021'!L20*'NSW Apr 2021'!W20/100)*'NSW Apr 2021'!AQ20,($C$5*E26/'NSW Apr 2021'!AQ20*'NSW Apr 2021'!W20/100)*'NSW Apr 2021'!AQ20))</f>
        <v>1159.090909090909</v>
      </c>
      <c r="H26" s="215">
        <f>IF(AND('NSW Apr 2021'!L20&gt;0,'NSW Apr 2021'!M20&gt;0),IF($C$5*E26/'NSW Apr 2021'!AQ20&lt;'NSW Apr 2021'!L20,0,IF(($C$5*E26/'NSW Apr 2021'!AQ20-'NSW Apr 2021'!L20)&lt;=('NSW Apr 2021'!M20+'NSW Apr 2021'!L20),((($C$5*E26/'NSW Apr 2021'!AQ20-'NSW Apr 2021'!L20)*'NSW Apr 2021'!X20/100))*'NSW Apr 2021'!AQ20,((('NSW Apr 2021'!M20)*'NSW Apr 2021'!X20/100)*'NSW Apr 2021'!AQ20))),0)</f>
        <v>0</v>
      </c>
      <c r="I26" s="215">
        <f>IF(AND('NSW Apr 2021'!M20&gt;0,'NSW Apr 2021'!N20&gt;0),IF($C$5*E26/'NSW Apr 2021'!AQ20&lt;('NSW Apr 2021'!L20+'NSW Apr 2021'!M20),0,IF(($C$5*E26/'NSW Apr 2021'!AQ20-'NSW Apr 2021'!L20+'NSW Apr 2021'!M20)&lt;=('NSW Apr 2021'!L20+'NSW Apr 2021'!M20+'NSW Apr 2021'!N20),((($C$5*E26/'NSW Apr 2021'!AQ20-('NSW Apr 2021'!L20+'NSW Apr 2021'!M20))*'NSW Apr 2021'!Y20/100))*'NSW Apr 2021'!AQ20,('NSW Apr 2021'!N20*'NSW Apr 2021'!Y20/100)* 'NSW Apr 2021'!AQ20)),0)</f>
        <v>0</v>
      </c>
      <c r="J26" s="215">
        <f>IF(AND('NSW Apr 2021'!N20&gt;0,'NSW Apr 2021'!O20&gt;0),IF($C$5*E26/'NSW Apr 2021'!AQ20&lt;('NSW Apr 2021'!L20+'NSW Apr 2021'!M20+'NSW Apr 2021'!N20),0,IF(($C$5*E26/'NSW Apr 2021'!AQ20-'NSW Apr 2021'!L20+'NSW Apr 2021'!M20+'NSW Apr 2021'!N20)&lt;=('NSW Apr 2021'!L20+'NSW Apr 2021'!M20+'NSW Apr 2021'!N20+'NSW Apr 2021'!O20),(($C$5*E26/'NSW Apr 2021'!AQ20-('NSW Apr 2021'!L20+'NSW Apr 2021'!M20+'NSW Apr 2021'!N20))*'NSW Apr 2021'!Z20/100)*'NSW Apr 2021'!AQ20,('NSW Apr 2021'!O20*'NSW Apr 2021'!Z20/100)*'NSW Apr 2021'!AQ20)),0)</f>
        <v>0</v>
      </c>
      <c r="K26" s="215">
        <f>IF(AND('NSW Apr 2021'!O20&gt;0,'NSW Apr 2021'!P20&gt;0),IF($C$5*E26/'NSW Apr 2021'!AQ20&lt;('NSW Apr 2021'!L20+'NSW Apr 2021'!M20+'NSW Apr 2021'!N20+'NSW Apr 2021'!O20),0,IF(($C$5*E26/'NSW Apr 2021'!AQ20-'NSW Apr 2021'!L20+'NSW Apr 2021'!M20+'NSW Apr 2021'!N20+'NSW Apr 2021'!O20)&lt;=('NSW Apr 2021'!L20+'NSW Apr 2021'!M20+'NSW Apr 2021'!N20+'NSW Apr 2021'!O20+'NSW Apr 2021'!P20),(($C$5*E26/'NSW Apr 2021'!AQ20-('NSW Apr 2021'!L20+'NSW Apr 2021'!M20+'NSW Apr 2021'!N20+'NSW Apr 2021'!O20))*'NSW Apr 2021'!AA20/100)*'NSW Apr 2021'!AQ20,('NSW Apr 2021'!P20*'NSW Apr 2021'!AA20/100)*'NSW Apr 2021'!AQ20)),0)</f>
        <v>0</v>
      </c>
      <c r="L26" s="215">
        <f>IF(AND('NSW Apr 2021'!P20&gt;0,'NSW Apr 2021'!O20&gt;0),IF(($C$5*E26/'NSW Apr 2021'!AQ20&lt;SUM('NSW Apr 2021'!L20:P20)),(0),($C$5*E26/'NSW Apr 2021'!AQ20-SUM('NSW Apr 2021'!L20:P20))*'NSW Apr 2021'!AB20/100)* 'NSW Apr 2021'!AQ20,IF(AND('NSW Apr 2021'!O20&gt;0,'NSW Apr 2021'!P20=""),IF(($C$5*E26/'NSW Apr 2021'!AQ20&lt; SUM('NSW Apr 2021'!L20:O20)),(0),($C$5*E26/'NSW Apr 2021'!AQ20-SUM('NSW Apr 2021'!L20:O20))*'NSW Apr 2021'!AA20/100)* 'NSW Apr 2021'!AQ20,IF(AND('NSW Apr 2021'!N20&gt;0,'NSW Apr 2021'!O20=""),IF(($C$5*E26/'NSW Apr 2021'!AQ20&lt; SUM('NSW Apr 2021'!L20:N20)),(0),($C$5*E26/'NSW Apr 2021'!AQ20-SUM('NSW Apr 2021'!L20:N20))*'NSW Apr 2021'!Z20/100)* 'NSW Apr 2021'!AQ20,IF(AND('NSW Apr 2021'!M20&gt;0,'NSW Apr 2021'!N20=""),IF(($C$5*E26/'NSW Apr 2021'!AQ20&lt;'NSW Apr 2021'!M20+'NSW Apr 2021'!L20),(0),(($C$5*E26/'NSW Apr 2021'!AQ20-('NSW Apr 2021'!M20+'NSW Apr 2021'!L20))*'NSW Apr 2021'!Y20/100))*'NSW Apr 2021'!AQ20,IF(AND('NSW Apr 2021'!L20&gt;0,'NSW Apr 2021'!M20=""&gt;0),IF(($C$5*E26/'NSW Apr 2021'!AQ20&lt;'NSW Apr 2021'!L20),(0),($C$5*E26/'NSW Apr 2021'!AQ20-'NSW Apr 2021'!L20)*'NSW Apr 2021'!X20/100)*'NSW Apr 2021'!AQ20,0)))))</f>
        <v>0</v>
      </c>
      <c r="M26" s="215">
        <f>IF('NSW Apr 2021'!K20="",($C$5*F26/'NSW Apr 2021'!AR20*'NSW Apr 2021'!AC20/100)*'NSW Apr 2021'!AR20,IF($C$5*F26/'NSW Apr 2021'!AR20&gt;='NSW Apr 2021'!L20,('NSW Apr 2021'!L20*'NSW Apr 2021'!AC20/100)*'NSW Apr 2021'!AR20,($C$5*F26/'NSW Apr 2021'!AR20*'NSW Apr 2021'!AC20/100)*'NSW Apr 2021'!AR20))</f>
        <v>1159.090909090909</v>
      </c>
      <c r="N26" s="215">
        <f>IF(AND('NSW Apr 2021'!L20&gt;0,'NSW Apr 2021'!M20&gt;0),IF($C$5*F26/'NSW Apr 2021'!AR20&lt;'NSW Apr 2021'!L20,0,IF(($C$5*F26/'NSW Apr 2021'!AR20-'NSW Apr 2021'!L20)&lt;=('NSW Apr 2021'!M20+'NSW Apr 2021'!L20),((($C$5*F26/'NSW Apr 2021'!AR20-'NSW Apr 2021'!L20)*'NSW Apr 2021'!AD20/100))*'NSW Apr 2021'!AR20,((('NSW Apr 2021'!M20)*'NSW Apr 2021'!AD20/100)*'NSW Apr 2021'!AR20))),0)</f>
        <v>0</v>
      </c>
      <c r="O26" s="215">
        <f>IF(AND('NSW Apr 2021'!M20&gt;0,'NSW Apr 2021'!N20&gt;0),IF($C$5*F26/'NSW Apr 2021'!AR20&lt;('NSW Apr 2021'!L20+'NSW Apr 2021'!M20),0,IF(($C$5*F26/'NSW Apr 2021'!AR20-'NSW Apr 2021'!L20+'NSW Apr 2021'!M20)&lt;=('NSW Apr 2021'!L20+'NSW Apr 2021'!M20+'NSW Apr 2021'!N20),((($C$5*F26/'NSW Apr 2021'!AR20-('NSW Apr 2021'!L20+'NSW Apr 2021'!M20))*'NSW Apr 2021'!AE20/100))*'NSW Apr 2021'!AR20,('NSW Apr 2021'!N20*'NSW Apr 2021'!AE20/100)*'NSW Apr 2021'!AR20)),0)</f>
        <v>0</v>
      </c>
      <c r="P26" s="215">
        <f>IF(AND('NSW Apr 2021'!N20&gt;0,'NSW Apr 2021'!O20&gt;0),IF($C$5*F26/'NSW Apr 2021'!AR20&lt;('NSW Apr 2021'!L20+'NSW Apr 2021'!M20+'NSW Apr 2021'!N20),0,IF(($C$5*F26/'NSW Apr 2021'!AR20-'NSW Apr 2021'!L20+'NSW Apr 2021'!M20+'NSW Apr 2021'!N20)&lt;=('NSW Apr 2021'!L20+'NSW Apr 2021'!M20+'NSW Apr 2021'!N20+'NSW Apr 2021'!O20),(($C$5*F26/'NSW Apr 2021'!AR20-('NSW Apr 2021'!L20+'NSW Apr 2021'!M20+'NSW Apr 2021'!N20))*'NSW Apr 2021'!AF20/100)*'NSW Apr 2021'!AR20,('NSW Apr 2021'!O20*'NSW Apr 2021'!AF20/100)*'NSW Apr 2021'!AR20)),0)</f>
        <v>0</v>
      </c>
      <c r="Q26" s="215">
        <f>IF(AND('NSW Apr 2021'!P20&gt;0,'NSW Apr 2021'!P20&gt;0),IF($C$5*F26/'NSW Apr 2021'!AR20&lt;('NSW Apr 2021'!L20+'NSW Apr 2021'!M20+'NSW Apr 2021'!N20+'NSW Apr 2021'!O20),0,IF(($C$5*F26/'NSW Apr 2021'!AR20-'NSW Apr 2021'!L20+'NSW Apr 2021'!M20+'NSW Apr 2021'!N20+'NSW Apr 2021'!O20)&lt;=('NSW Apr 2021'!L20+'NSW Apr 2021'!M20+'NSW Apr 2021'!N20+'NSW Apr 2021'!O20+'NSW Apr 2021'!P20),(($C$5*F26/'NSW Apr 2021'!AR20-('NSW Apr 2021'!L20+'NSW Apr 2021'!M20+'NSW Apr 2021'!N20+'NSW Apr 2021'!O20))*'NSW Apr 2021'!AG20/100)*'NSW Apr 2021'!AR20,('NSW Apr 2021'!P20*'NSW Apr 2021'!AG20/100)*'NSW Apr 2021'!AR20)),0)</f>
        <v>0</v>
      </c>
      <c r="R26" s="215">
        <f>IF(AND('NSW Apr 2021'!P20&gt;0,'NSW Apr 2021'!O20&gt;0),IF(($C$5*F26/'NSW Apr 2021'!AR20&lt;SUM('NSW Apr 2021'!L20:P20)),(0),($C$5*F26/'NSW Apr 2021'!AR20-SUM('NSW Apr 2021'!L20:P20))*'NSW Apr 2021'!AB20/100)* 'NSW Apr 2021'!AR20,IF(AND('NSW Apr 2021'!O20&gt;0,'NSW Apr 2021'!P20=""),IF(($C$5*F26/'NSW Apr 2021'!AR20&lt; SUM('NSW Apr 2021'!L20:O20)),(0),($C$5*F26/'NSW Apr 2021'!AR20-SUM('NSW Apr 2021'!L20:O20))*'NSW Apr 2021'!AG20/100)* 'NSW Apr 2021'!AR20,IF(AND('NSW Apr 2021'!N20&gt;0,'NSW Apr 2021'!O20=""),IF(($C$5*F26/'NSW Apr 2021'!AR20&lt; SUM('NSW Apr 2021'!L20:N20)),(0),($C$5*F26/'NSW Apr 2021'!AR20-SUM('NSW Apr 2021'!L20:N20))*'NSW Apr 2021'!AF20/100)* 'NSW Apr 2021'!AR20,IF(AND('NSW Apr 2021'!M20&gt;0,'NSW Apr 2021'!N20=""),IF(($C$5*F26/'NSW Apr 2021'!AR20&lt;'NSW Apr 2021'!M20+'NSW Apr 2021'!L20),(0),(($C$5*F26/'NSW Apr 2021'!AR20-('NSW Apr 2021'!M20+'NSW Apr 2021'!L20))*'NSW Apr 2021'!AE20/100))*'NSW Apr 2021'!AR20,IF(AND('NSW Apr 2021'!L20&gt;0,'NSW Apr 2021'!M20=""&gt;0),IF(($C$5*F26/'NSW Apr 2021'!AR20&lt;'NSW Apr 2021'!L20),(0),($C$5*F26/'NSW Apr 2021'!AR20-'NSW Apr 2021'!L20)*'NSW Apr 2021'!AD20/100)*'NSW Apr 2021'!AR20,0)))))</f>
        <v>0</v>
      </c>
      <c r="S26" s="273">
        <f t="shared" si="4"/>
        <v>2318.181818181818</v>
      </c>
      <c r="T26" s="270">
        <f t="shared" si="5"/>
        <v>2567.038818181818</v>
      </c>
      <c r="U26" s="216">
        <f t="shared" si="6"/>
        <v>2823.7427000000002</v>
      </c>
      <c r="V26" s="214">
        <f>'NSW Apr 2021'!AT20</f>
        <v>0</v>
      </c>
      <c r="W26" s="214">
        <f>'NSW Apr 2021'!AU20</f>
        <v>14</v>
      </c>
      <c r="X26" s="214">
        <f>'NSW Apr 2021'!AV20</f>
        <v>0</v>
      </c>
      <c r="Y26" s="214">
        <f>'NSW Apr 2021'!AW20</f>
        <v>0</v>
      </c>
      <c r="Z26" s="270" t="str">
        <f t="shared" si="7"/>
        <v>Guaranteed off usage</v>
      </c>
      <c r="AA26" s="270" t="str">
        <f t="shared" si="8"/>
        <v>Inclusive</v>
      </c>
      <c r="AB26" s="268">
        <f t="shared" si="0"/>
        <v>2242.4933636363635</v>
      </c>
      <c r="AC26" s="268">
        <f t="shared" si="1"/>
        <v>2242.4933636363635</v>
      </c>
      <c r="AD26" s="149">
        <f t="shared" si="29"/>
        <v>2466.7427000000002</v>
      </c>
      <c r="AE26" s="149">
        <f t="shared" si="29"/>
        <v>2466.7427000000002</v>
      </c>
      <c r="AF26" s="217">
        <f>'NSW Apr 2021'!BF20</f>
        <v>12</v>
      </c>
      <c r="AG26" s="218" t="str">
        <f>'NSW Apr 2021'!BG20</f>
        <v>n</v>
      </c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16" t="str">
        <f>'NSW Apr 2021'!D21</f>
        <v>AGN Murray Valley</v>
      </c>
      <c r="B27" s="139" t="str">
        <f>'NSW Apr 2021'!F21</f>
        <v>EnergyAustralia</v>
      </c>
      <c r="C27" s="139" t="str">
        <f>'NSW Apr 2021'!G21</f>
        <v>Total Plan</v>
      </c>
      <c r="D27" s="134">
        <f>365*'NSW Apr 2021'!H21/100</f>
        <v>354.05</v>
      </c>
      <c r="E27" s="264">
        <f>IF('NSW Apr 2021'!AQ21=3,0.5,IF('NSW Apr 2021'!AQ21=2,0.33,0))</f>
        <v>0.5</v>
      </c>
      <c r="F27" s="264">
        <f t="shared" si="3"/>
        <v>0.5</v>
      </c>
      <c r="G27" s="134">
        <f>IF('NSW Apr 2021'!K21="",($C$5*E27/'NSW Apr 2021'!AQ21*'NSW Apr 2021'!W21/100)*'NSW Apr 2021'!AQ21,IF($C$5*E27/'NSW Apr 2021'!AQ21&gt;='NSW Apr 2021'!L21,('NSW Apr 2021'!L21*'NSW Apr 2021'!W21/100)*'NSW Apr 2021'!AQ21,($C$5*E27/'NSW Apr 2021'!AQ21*'NSW Apr 2021'!W21/100)*'NSW Apr 2021'!AQ21))</f>
        <v>509.40000000000003</v>
      </c>
      <c r="H27" s="134">
        <f>IF(AND('NSW Apr 2021'!L21&gt;0,'NSW Apr 2021'!M21&gt;0),IF($C$5*E27/'NSW Apr 2021'!AQ21&lt;'NSW Apr 2021'!L21,0,IF(($C$5*E27/'NSW Apr 2021'!AQ21-'NSW Apr 2021'!L21)&lt;=('NSW Apr 2021'!M21+'NSW Apr 2021'!L21),((($C$5*E27/'NSW Apr 2021'!AQ21-'NSW Apr 2021'!L21)*'NSW Apr 2021'!X21/100))*'NSW Apr 2021'!AQ21,((('NSW Apr 2021'!M21)*'NSW Apr 2021'!X21/100)*'NSW Apr 2021'!AQ21))),0)</f>
        <v>876.80000000000018</v>
      </c>
      <c r="I27" s="134">
        <f>IF(AND('NSW Apr 2021'!M21&gt;0,'NSW Apr 2021'!N21&gt;0),IF($C$5*E27/'NSW Apr 2021'!AQ21&lt;('NSW Apr 2021'!L21+'NSW Apr 2021'!M21),0,IF(($C$5*E27/'NSW Apr 2021'!AQ21-'NSW Apr 2021'!L21+'NSW Apr 2021'!M21)&lt;=('NSW Apr 2021'!L21+'NSW Apr 2021'!M21+'NSW Apr 2021'!N21),((($C$5*E27/'NSW Apr 2021'!AQ21-('NSW Apr 2021'!L21+'NSW Apr 2021'!M21))*'NSW Apr 2021'!Y21/100))*'NSW Apr 2021'!AQ21,('NSW Apr 2021'!N21*'NSW Apr 2021'!Y21/100)* 'NSW Apr 2021'!AQ21)),0)</f>
        <v>347.2000000000001</v>
      </c>
      <c r="J27" s="134">
        <f>IF(AND('NSW Apr 2021'!N21&gt;0,'NSW Apr 2021'!O21&gt;0),IF($C$5*E27/'NSW Apr 2021'!AQ21&lt;('NSW Apr 2021'!L21+'NSW Apr 2021'!M21+'NSW Apr 2021'!N21),0,IF(($C$5*E27/'NSW Apr 2021'!AQ21-'NSW Apr 2021'!L21+'NSW Apr 2021'!M21+'NSW Apr 2021'!N21)&lt;=('NSW Apr 2021'!L21+'NSW Apr 2021'!M21+'NSW Apr 2021'!N21+'NSW Apr 2021'!O21),(($C$5*E27/'NSW Apr 2021'!AQ21-('NSW Apr 2021'!L21+'NSW Apr 2021'!M21+'NSW Apr 2021'!N21))*'NSW Apr 2021'!Z21/100)*'NSW Apr 2021'!AQ21,('NSW Apr 2021'!O21*'NSW Apr 2021'!Z21/100)*'NSW Apr 2021'!AQ21)),0)</f>
        <v>0</v>
      </c>
      <c r="K27" s="134">
        <f>IF(AND('NSW Apr 2021'!O21&gt;0,'NSW Apr 2021'!P21&gt;0),IF($C$5*E27/'NSW Apr 2021'!AQ21&lt;('NSW Apr 2021'!L21+'NSW Apr 2021'!M21+'NSW Apr 2021'!N21+'NSW Apr 2021'!O21),0,IF(($C$5*E27/'NSW Apr 2021'!AQ21-'NSW Apr 2021'!L21+'NSW Apr 2021'!M21+'NSW Apr 2021'!N21+'NSW Apr 2021'!O21)&lt;=('NSW Apr 2021'!L21+'NSW Apr 2021'!M21+'NSW Apr 2021'!N21+'NSW Apr 2021'!O21+'NSW Apr 2021'!P21),(($C$5*E27/'NSW Apr 2021'!AQ21-('NSW Apr 2021'!L21+'NSW Apr 2021'!M21+'NSW Apr 2021'!N21+'NSW Apr 2021'!O21))*'NSW Apr 2021'!AA21/100)*'NSW Apr 2021'!AQ21,('NSW Apr 2021'!P21*'NSW Apr 2021'!AA21/100)*'NSW Apr 2021'!AQ21)),0)</f>
        <v>0</v>
      </c>
      <c r="L27" s="134">
        <f>IF(AND('NSW Apr 2021'!P21&gt;0,'NSW Apr 2021'!O21&gt;0),IF(($C$5*E27/'NSW Apr 2021'!AQ21&lt;SUM('NSW Apr 2021'!L21:P21)),(0),($C$5*E27/'NSW Apr 2021'!AQ21-SUM('NSW Apr 2021'!L21:P21))*'NSW Apr 2021'!AB21/100)* 'NSW Apr 2021'!AQ21,IF(AND('NSW Apr 2021'!O21&gt;0,'NSW Apr 2021'!P21=""),IF(($C$5*E27/'NSW Apr 2021'!AQ21&lt; SUM('NSW Apr 2021'!L21:O21)),(0),($C$5*E27/'NSW Apr 2021'!AQ21-SUM('NSW Apr 2021'!L21:O21))*'NSW Apr 2021'!AA21/100)* 'NSW Apr 2021'!AQ21,IF(AND('NSW Apr 2021'!N21&gt;0,'NSW Apr 2021'!O21=""),IF(($C$5*E27/'NSW Apr 2021'!AQ21&lt; SUM('NSW Apr 2021'!L21:N21)),(0),($C$5*E27/'NSW Apr 2021'!AQ21-SUM('NSW Apr 2021'!L21:N21))*'NSW Apr 2021'!Z21/100)* 'NSW Apr 2021'!AQ21,IF(AND('NSW Apr 2021'!M21&gt;0,'NSW Apr 2021'!N21=""),IF(($C$5*E27/'NSW Apr 2021'!AQ21&lt;'NSW Apr 2021'!M21+'NSW Apr 2021'!L21),(0),(($C$5*E27/'NSW Apr 2021'!AQ21-('NSW Apr 2021'!M21+'NSW Apr 2021'!L21))*'NSW Apr 2021'!Y21/100))*'NSW Apr 2021'!AQ21,IF(AND('NSW Apr 2021'!L21&gt;0,'NSW Apr 2021'!M21=""&gt;0),IF(($C$5*E27/'NSW Apr 2021'!AQ21&lt;'NSW Apr 2021'!L21),(0),($C$5*E27/'NSW Apr 2021'!AQ21-'NSW Apr 2021'!L21)*'NSW Apr 2021'!X21/100)*'NSW Apr 2021'!AQ21,0)))))</f>
        <v>0</v>
      </c>
      <c r="M27" s="134">
        <f>IF('NSW Apr 2021'!K21="",($C$5*F27/'NSW Apr 2021'!AR21*'NSW Apr 2021'!AC21/100)*'NSW Apr 2021'!AR21,IF($C$5*F27/'NSW Apr 2021'!AR21&gt;='NSW Apr 2021'!L21,('NSW Apr 2021'!L21*'NSW Apr 2021'!AC21/100)*'NSW Apr 2021'!AR21,($C$5*F27/'NSW Apr 2021'!AR21*'NSW Apr 2021'!AC21/100)*'NSW Apr 2021'!AR21))</f>
        <v>509.40000000000003</v>
      </c>
      <c r="N27" s="134">
        <f>IF(AND('NSW Apr 2021'!L21&gt;0,'NSW Apr 2021'!M21&gt;0),IF($C$5*F27/'NSW Apr 2021'!AR21&lt;'NSW Apr 2021'!L21,0,IF(($C$5*F27/'NSW Apr 2021'!AR21-'NSW Apr 2021'!L21)&lt;=('NSW Apr 2021'!M21+'NSW Apr 2021'!L21),((($C$5*F27/'NSW Apr 2021'!AR21-'NSW Apr 2021'!L21)*'NSW Apr 2021'!AD21/100))*'NSW Apr 2021'!AR21,((('NSW Apr 2021'!M21)*'NSW Apr 2021'!AD21/100)*'NSW Apr 2021'!AR21))),0)</f>
        <v>876.80000000000018</v>
      </c>
      <c r="O27" s="134">
        <f>IF(AND('NSW Apr 2021'!M21&gt;0,'NSW Apr 2021'!N21&gt;0),IF($C$5*F27/'NSW Apr 2021'!AR21&lt;('NSW Apr 2021'!L21+'NSW Apr 2021'!M21),0,IF(($C$5*F27/'NSW Apr 2021'!AR21-'NSW Apr 2021'!L21+'NSW Apr 2021'!M21)&lt;=('NSW Apr 2021'!L21+'NSW Apr 2021'!M21+'NSW Apr 2021'!N21),((($C$5*F27/'NSW Apr 2021'!AR21-('NSW Apr 2021'!L21+'NSW Apr 2021'!M21))*'NSW Apr 2021'!AE21/100))*'NSW Apr 2021'!AR21,('NSW Apr 2021'!N21*'NSW Apr 2021'!AE21/100)*'NSW Apr 2021'!AR21)),0)</f>
        <v>347.2000000000001</v>
      </c>
      <c r="P27" s="134">
        <f>IF(AND('NSW Apr 2021'!N21&gt;0,'NSW Apr 2021'!O21&gt;0),IF($C$5*F27/'NSW Apr 2021'!AR21&lt;('NSW Apr 2021'!L21+'NSW Apr 2021'!M21+'NSW Apr 2021'!N21),0,IF(($C$5*F27/'NSW Apr 2021'!AR21-'NSW Apr 2021'!L21+'NSW Apr 2021'!M21+'NSW Apr 2021'!N21)&lt;=('NSW Apr 2021'!L21+'NSW Apr 2021'!M21+'NSW Apr 2021'!N21+'NSW Apr 2021'!O21),(($C$5*F27/'NSW Apr 2021'!AR21-('NSW Apr 2021'!L21+'NSW Apr 2021'!M21+'NSW Apr 2021'!N21))*'NSW Apr 2021'!AF21/100)*'NSW Apr 2021'!AR21,('NSW Apr 2021'!O21*'NSW Apr 2021'!AF21/100)*'NSW Apr 2021'!AR21)),0)</f>
        <v>0</v>
      </c>
      <c r="Q27" s="134">
        <f>IF(AND('NSW Apr 2021'!P21&gt;0,'NSW Apr 2021'!P21&gt;0),IF($C$5*F27/'NSW Apr 2021'!AR21&lt;('NSW Apr 2021'!L21+'NSW Apr 2021'!M21+'NSW Apr 2021'!N21+'NSW Apr 2021'!O21),0,IF(($C$5*F27/'NSW Apr 2021'!AR21-'NSW Apr 2021'!L21+'NSW Apr 2021'!M21+'NSW Apr 2021'!N21+'NSW Apr 2021'!O21)&lt;=('NSW Apr 2021'!L21+'NSW Apr 2021'!M21+'NSW Apr 2021'!N21+'NSW Apr 2021'!O21+'NSW Apr 2021'!P21),(($C$5*F27/'NSW Apr 2021'!AR21-('NSW Apr 2021'!L21+'NSW Apr 2021'!M21+'NSW Apr 2021'!N21+'NSW Apr 2021'!O21))*'NSW Apr 2021'!AG21/100)*'NSW Apr 2021'!AR21,('NSW Apr 2021'!P21*'NSW Apr 2021'!AG21/100)*'NSW Apr 2021'!AR21)),0)</f>
        <v>0</v>
      </c>
      <c r="R27" s="134">
        <f>IF(AND('NSW Apr 2021'!P21&gt;0,'NSW Apr 2021'!O21&gt;0),IF(($C$5*F27/'NSW Apr 2021'!AR21&lt;SUM('NSW Apr 2021'!L21:P21)),(0),($C$5*F27/'NSW Apr 2021'!AR21-SUM('NSW Apr 2021'!L21:P21))*'NSW Apr 2021'!AB21/100)* 'NSW Apr 2021'!AR21,IF(AND('NSW Apr 2021'!O21&gt;0,'NSW Apr 2021'!P21=""),IF(($C$5*F27/'NSW Apr 2021'!AR21&lt; SUM('NSW Apr 2021'!L21:O21)),(0),($C$5*F27/'NSW Apr 2021'!AR21-SUM('NSW Apr 2021'!L21:O21))*'NSW Apr 2021'!AG21/100)* 'NSW Apr 2021'!AR21,IF(AND('NSW Apr 2021'!N21&gt;0,'NSW Apr 2021'!O21=""),IF(($C$5*F27/'NSW Apr 2021'!AR21&lt; SUM('NSW Apr 2021'!L21:N21)),(0),($C$5*F27/'NSW Apr 2021'!AR21-SUM('NSW Apr 2021'!L21:N21))*'NSW Apr 2021'!AF21/100)* 'NSW Apr 2021'!AR21,IF(AND('NSW Apr 2021'!M21&gt;0,'NSW Apr 2021'!N21=""),IF(($C$5*F27/'NSW Apr 2021'!AR21&lt;'NSW Apr 2021'!M21+'NSW Apr 2021'!L21),(0),(($C$5*F27/'NSW Apr 2021'!AR21-('NSW Apr 2021'!M21+'NSW Apr 2021'!L21))*'NSW Apr 2021'!AE21/100))*'NSW Apr 2021'!AR21,IF(AND('NSW Apr 2021'!L21&gt;0,'NSW Apr 2021'!M21=""&gt;0),IF(($C$5*F27/'NSW Apr 2021'!AR21&lt;'NSW Apr 2021'!L21),(0),($C$5*F27/'NSW Apr 2021'!AR21-'NSW Apr 2021'!L21)*'NSW Apr 2021'!AD21/100)*'NSW Apr 2021'!AR21,0)))))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2021'!AT21</f>
        <v>19</v>
      </c>
      <c r="W27" s="139">
        <f>'NSW Apr 2021'!AU21</f>
        <v>0</v>
      </c>
      <c r="X27" s="139">
        <f>'NSW Apr 2021'!AV21</f>
        <v>0</v>
      </c>
      <c r="Y27" s="139">
        <f>'NSW Apr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29"/>
        <v>3404.3773500000011</v>
      </c>
      <c r="AE27" s="122">
        <f t="shared" si="29"/>
        <v>3404.3773500000011</v>
      </c>
      <c r="AF27" s="212">
        <f>'NSW Apr 2021'!BF21</f>
        <v>0</v>
      </c>
      <c r="AG27" s="142" t="str">
        <f>'NSW Apr 2021'!BG21</f>
        <v>n</v>
      </c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17"/>
      <c r="B28" s="83" t="str">
        <f>'NSW Apr 2021'!F22</f>
        <v>Origin Energy</v>
      </c>
      <c r="C28" s="83" t="str">
        <f>'NSW Apr 2021'!G22</f>
        <v>Business Flexi</v>
      </c>
      <c r="D28" s="136">
        <f>365*'NSW Apr 2021'!H22/100</f>
        <v>272.10750000000002</v>
      </c>
      <c r="E28" s="264">
        <f>IF('NSW Apr 2021'!AQ22=3,0.5,IF('NSW Apr 2021'!AQ22=2,0.33,0))</f>
        <v>0.5</v>
      </c>
      <c r="F28" s="264">
        <f t="shared" si="3"/>
        <v>0.5</v>
      </c>
      <c r="G28" s="136">
        <f>IF('NSW Apr 2021'!K22="",($C$5*E28/'NSW Apr 2021'!AQ22*'NSW Apr 2021'!W22/100)*'NSW Apr 2021'!AQ22,IF($C$5*E28/'NSW Apr 2021'!AQ22&gt;='NSW Apr 2021'!L22,('NSW Apr 2021'!L22*'NSW Apr 2021'!W22/100)*'NSW Apr 2021'!AQ22,($C$5*E28/'NSW Apr 2021'!AQ22*'NSW Apr 2021'!W22/100)*'NSW Apr 2021'!AQ22))</f>
        <v>1068.1818181818182</v>
      </c>
      <c r="H28" s="136">
        <f>IF(AND('NSW Apr 2021'!L22&gt;0,'NSW Apr 2021'!M22&gt;0),IF($C$5*E28/'NSW Apr 2021'!AQ22&lt;'NSW Apr 2021'!L22,0,IF(($C$5*E28/'NSW Apr 2021'!AQ22-'NSW Apr 2021'!L22)&lt;=('NSW Apr 2021'!M22+'NSW Apr 2021'!L22),((($C$5*E28/'NSW Apr 2021'!AQ22-'NSW Apr 2021'!L22)*'NSW Apr 2021'!X22/100))*'NSW Apr 2021'!AQ22,((('NSW Apr 2021'!M22)*'NSW Apr 2021'!X22/100)*'NSW Apr 2021'!AQ22))),0)</f>
        <v>0</v>
      </c>
      <c r="I28" s="136">
        <f>IF(AND('NSW Apr 2021'!M22&gt;0,'NSW Apr 2021'!N22&gt;0),IF($C$5*E28/'NSW Apr 2021'!AQ22&lt;('NSW Apr 2021'!L22+'NSW Apr 2021'!M22),0,IF(($C$5*E28/'NSW Apr 2021'!AQ22-'NSW Apr 2021'!L22+'NSW Apr 2021'!M22)&lt;=('NSW Apr 2021'!L22+'NSW Apr 2021'!M22+'NSW Apr 2021'!N22),((($C$5*E28/'NSW Apr 2021'!AQ22-('NSW Apr 2021'!L22+'NSW Apr 2021'!M22))*'NSW Apr 2021'!Y22/100))*'NSW Apr 2021'!AQ22,('NSW Apr 2021'!N22*'NSW Apr 2021'!Y22/100)* 'NSW Apr 2021'!AQ22)),0)</f>
        <v>0</v>
      </c>
      <c r="J28" s="136">
        <f>IF(AND('NSW Apr 2021'!N22&gt;0,'NSW Apr 2021'!O22&gt;0),IF($C$5*E28/'NSW Apr 2021'!AQ22&lt;('NSW Apr 2021'!L22+'NSW Apr 2021'!M22+'NSW Apr 2021'!N22),0,IF(($C$5*E28/'NSW Apr 2021'!AQ22-'NSW Apr 2021'!L22+'NSW Apr 2021'!M22+'NSW Apr 2021'!N22)&lt;=('NSW Apr 2021'!L22+'NSW Apr 2021'!M22+'NSW Apr 2021'!N22+'NSW Apr 2021'!O22),(($C$5*E28/'NSW Apr 2021'!AQ22-('NSW Apr 2021'!L22+'NSW Apr 2021'!M22+'NSW Apr 2021'!N22))*'NSW Apr 2021'!Z22/100)*'NSW Apr 2021'!AQ22,('NSW Apr 2021'!O22*'NSW Apr 2021'!Z22/100)*'NSW Apr 2021'!AQ22)),0)</f>
        <v>0</v>
      </c>
      <c r="K28" s="136">
        <f>IF(AND('NSW Apr 2021'!O22&gt;0,'NSW Apr 2021'!P22&gt;0),IF($C$5*E28/'NSW Apr 2021'!AQ22&lt;('NSW Apr 2021'!L22+'NSW Apr 2021'!M22+'NSW Apr 2021'!N22+'NSW Apr 2021'!O22),0,IF(($C$5*E28/'NSW Apr 2021'!AQ22-'NSW Apr 2021'!L22+'NSW Apr 2021'!M22+'NSW Apr 2021'!N22+'NSW Apr 2021'!O22)&lt;=('NSW Apr 2021'!L22+'NSW Apr 2021'!M22+'NSW Apr 2021'!N22+'NSW Apr 2021'!O22+'NSW Apr 2021'!P22),(($C$5*E28/'NSW Apr 2021'!AQ22-('NSW Apr 2021'!L22+'NSW Apr 2021'!M22+'NSW Apr 2021'!N22+'NSW Apr 2021'!O22))*'NSW Apr 2021'!AA22/100)*'NSW Apr 2021'!AQ22,('NSW Apr 2021'!P22*'NSW Apr 2021'!AA22/100)*'NSW Apr 2021'!AQ22)),0)</f>
        <v>0</v>
      </c>
      <c r="L28" s="136">
        <f>IF(AND('NSW Apr 2021'!P22&gt;0,'NSW Apr 2021'!O22&gt;0),IF(($C$5*E28/'NSW Apr 2021'!AQ22&lt;SUM('NSW Apr 2021'!L22:P22)),(0),($C$5*E28/'NSW Apr 2021'!AQ22-SUM('NSW Apr 2021'!L22:P22))*'NSW Apr 2021'!AB22/100)* 'NSW Apr 2021'!AQ22,IF(AND('NSW Apr 2021'!O22&gt;0,'NSW Apr 2021'!P22=""),IF(($C$5*E28/'NSW Apr 2021'!AQ22&lt; SUM('NSW Apr 2021'!L22:O22)),(0),($C$5*E28/'NSW Apr 2021'!AQ22-SUM('NSW Apr 2021'!L22:O22))*'NSW Apr 2021'!AA22/100)* 'NSW Apr 2021'!AQ22,IF(AND('NSW Apr 2021'!N22&gt;0,'NSW Apr 2021'!O22=""),IF(($C$5*E28/'NSW Apr 2021'!AQ22&lt; SUM('NSW Apr 2021'!L22:N22)),(0),($C$5*E28/'NSW Apr 2021'!AQ22-SUM('NSW Apr 2021'!L22:N22))*'NSW Apr 2021'!Z22/100)* 'NSW Apr 2021'!AQ22,IF(AND('NSW Apr 2021'!M22&gt;0,'NSW Apr 2021'!N22=""),IF(($C$5*E28/'NSW Apr 2021'!AQ22&lt;'NSW Apr 2021'!M22+'NSW Apr 2021'!L22),(0),(($C$5*E28/'NSW Apr 2021'!AQ22-('NSW Apr 2021'!M22+'NSW Apr 2021'!L22))*'NSW Apr 2021'!Y22/100))*'NSW Apr 2021'!AQ22,IF(AND('NSW Apr 2021'!L22&gt;0,'NSW Apr 2021'!M22=""&gt;0),IF(($C$5*E28/'NSW Apr 2021'!AQ22&lt;'NSW Apr 2021'!L22),(0),($C$5*E28/'NSW Apr 2021'!AQ22-'NSW Apr 2021'!L22)*'NSW Apr 2021'!X22/100)*'NSW Apr 2021'!AQ22,0)))))</f>
        <v>0</v>
      </c>
      <c r="M28" s="136">
        <f>IF('NSW Apr 2021'!K22="",($C$5*F28/'NSW Apr 2021'!AR22*'NSW Apr 2021'!AC22/100)*'NSW Apr 2021'!AR22,IF($C$5*F28/'NSW Apr 2021'!AR22&gt;='NSW Apr 2021'!L22,('NSW Apr 2021'!L22*'NSW Apr 2021'!AC22/100)*'NSW Apr 2021'!AR22,($C$5*F28/'NSW Apr 2021'!AR22*'NSW Apr 2021'!AC22/100)*'NSW Apr 2021'!AR22))</f>
        <v>1068.1818181818182</v>
      </c>
      <c r="N28" s="136">
        <f>IF(AND('NSW Apr 2021'!L22&gt;0,'NSW Apr 2021'!M22&gt;0),IF($C$5*F28/'NSW Apr 2021'!AR22&lt;'NSW Apr 2021'!L22,0,IF(($C$5*F28/'NSW Apr 2021'!AR22-'NSW Apr 2021'!L22)&lt;=('NSW Apr 2021'!M22+'NSW Apr 2021'!L22),((($C$5*F28/'NSW Apr 2021'!AR22-'NSW Apr 2021'!L22)*'NSW Apr 2021'!AD22/100))*'NSW Apr 2021'!AR22,((('NSW Apr 2021'!M22)*'NSW Apr 2021'!AD22/100)*'NSW Apr 2021'!AR22))),0)</f>
        <v>0</v>
      </c>
      <c r="O28" s="136">
        <f>IF(AND('NSW Apr 2021'!M22&gt;0,'NSW Apr 2021'!N22&gt;0),IF($C$5*F28/'NSW Apr 2021'!AR22&lt;('NSW Apr 2021'!L22+'NSW Apr 2021'!M22),0,IF(($C$5*F28/'NSW Apr 2021'!AR22-'NSW Apr 2021'!L22+'NSW Apr 2021'!M22)&lt;=('NSW Apr 2021'!L22+'NSW Apr 2021'!M22+'NSW Apr 2021'!N22),((($C$5*F28/'NSW Apr 2021'!AR22-('NSW Apr 2021'!L22+'NSW Apr 2021'!M22))*'NSW Apr 2021'!AE22/100))*'NSW Apr 2021'!AR22,('NSW Apr 2021'!N22*'NSW Apr 2021'!AE22/100)*'NSW Apr 2021'!AR22)),0)</f>
        <v>0</v>
      </c>
      <c r="P28" s="136">
        <f>IF(AND('NSW Apr 2021'!N22&gt;0,'NSW Apr 2021'!O22&gt;0),IF($C$5*F28/'NSW Apr 2021'!AR22&lt;('NSW Apr 2021'!L22+'NSW Apr 2021'!M22+'NSW Apr 2021'!N22),0,IF(($C$5*F28/'NSW Apr 2021'!AR22-'NSW Apr 2021'!L22+'NSW Apr 2021'!M22+'NSW Apr 2021'!N22)&lt;=('NSW Apr 2021'!L22+'NSW Apr 2021'!M22+'NSW Apr 2021'!N22+'NSW Apr 2021'!O22),(($C$5*F28/'NSW Apr 2021'!AR22-('NSW Apr 2021'!L22+'NSW Apr 2021'!M22+'NSW Apr 2021'!N22))*'NSW Apr 2021'!AF22/100)*'NSW Apr 2021'!AR22,('NSW Apr 2021'!O22*'NSW Apr 2021'!AF22/100)*'NSW Apr 2021'!AR22)),0)</f>
        <v>0</v>
      </c>
      <c r="Q28" s="136">
        <f>IF(AND('NSW Apr 2021'!P22&gt;0,'NSW Apr 2021'!P22&gt;0),IF($C$5*F28/'NSW Apr 2021'!AR22&lt;('NSW Apr 2021'!L22+'NSW Apr 2021'!M22+'NSW Apr 2021'!N22+'NSW Apr 2021'!O22),0,IF(($C$5*F28/'NSW Apr 2021'!AR22-'NSW Apr 2021'!L22+'NSW Apr 2021'!M22+'NSW Apr 2021'!N22+'NSW Apr 2021'!O22)&lt;=('NSW Apr 2021'!L22+'NSW Apr 2021'!M22+'NSW Apr 2021'!N22+'NSW Apr 2021'!O22+'NSW Apr 2021'!P22),(($C$5*F28/'NSW Apr 2021'!AR22-('NSW Apr 2021'!L22+'NSW Apr 2021'!M22+'NSW Apr 2021'!N22+'NSW Apr 2021'!O22))*'NSW Apr 2021'!AG22/100)*'NSW Apr 2021'!AR22,('NSW Apr 2021'!P22*'NSW Apr 2021'!AG22/100)*'NSW Apr 2021'!AR22)),0)</f>
        <v>0</v>
      </c>
      <c r="R28" s="136">
        <f>IF(AND('NSW Apr 2021'!P22&gt;0,'NSW Apr 2021'!O22&gt;0),IF(($C$5*F28/'NSW Apr 2021'!AR22&lt;SUM('NSW Apr 2021'!L22:P22)),(0),($C$5*F28/'NSW Apr 2021'!AR22-SUM('NSW Apr 2021'!L22:P22))*'NSW Apr 2021'!AB22/100)* 'NSW Apr 2021'!AR22,IF(AND('NSW Apr 2021'!O22&gt;0,'NSW Apr 2021'!P22=""),IF(($C$5*F28/'NSW Apr 2021'!AR22&lt; SUM('NSW Apr 2021'!L22:O22)),(0),($C$5*F28/'NSW Apr 2021'!AR22-SUM('NSW Apr 2021'!L22:O22))*'NSW Apr 2021'!AG22/100)* 'NSW Apr 2021'!AR22,IF(AND('NSW Apr 2021'!N22&gt;0,'NSW Apr 2021'!O22=""),IF(($C$5*F28/'NSW Apr 2021'!AR22&lt; SUM('NSW Apr 2021'!L22:N22)),(0),($C$5*F28/'NSW Apr 2021'!AR22-SUM('NSW Apr 2021'!L22:N22))*'NSW Apr 2021'!AF22/100)* 'NSW Apr 2021'!AR22,IF(AND('NSW Apr 2021'!M22&gt;0,'NSW Apr 2021'!N22=""),IF(($C$5*F28/'NSW Apr 2021'!AR22&lt;'NSW Apr 2021'!M22+'NSW Apr 2021'!L22),(0),(($C$5*F28/'NSW Apr 2021'!AR22-('NSW Apr 2021'!M22+'NSW Apr 2021'!L22))*'NSW Apr 2021'!AE22/100))*'NSW Apr 2021'!AR22,IF(AND('NSW Apr 2021'!L22&gt;0,'NSW Apr 2021'!M22=""&gt;0),IF(($C$5*F28/'NSW Apr 2021'!AR22&lt;'NSW Apr 2021'!L22),(0),($C$5*F28/'NSW Apr 2021'!AR22-'NSW Apr 2021'!L22)*'NSW Apr 2021'!AD22/100)*'NSW Apr 2021'!AR22,0)))))</f>
        <v>0</v>
      </c>
      <c r="S28" s="234">
        <f t="shared" si="4"/>
        <v>2136.3636363636365</v>
      </c>
      <c r="T28" s="243">
        <f t="shared" si="5"/>
        <v>2408.4711363636366</v>
      </c>
      <c r="U28" s="132">
        <f t="shared" si="6"/>
        <v>2649.3182500000003</v>
      </c>
      <c r="V28" s="83">
        <f>'NSW Apr 2021'!AT22</f>
        <v>0</v>
      </c>
      <c r="W28" s="83">
        <f>'NSW Apr 2021'!AU22</f>
        <v>14</v>
      </c>
      <c r="X28" s="83">
        <f>'NSW Apr 2021'!AV22</f>
        <v>0</v>
      </c>
      <c r="Y28" s="83">
        <f>'NSW Apr 2021'!AW22</f>
        <v>0</v>
      </c>
      <c r="Z28" s="243" t="str">
        <f t="shared" si="7"/>
        <v>Guaranteed off usage</v>
      </c>
      <c r="AA28" s="243" t="str">
        <f t="shared" si="8"/>
        <v>Inclusive</v>
      </c>
      <c r="AB28" s="243">
        <f t="shared" si="0"/>
        <v>2109.3802272727276</v>
      </c>
      <c r="AC28" s="243">
        <f t="shared" si="1"/>
        <v>2109.3802272727276</v>
      </c>
      <c r="AD28" s="122">
        <f t="shared" si="29"/>
        <v>2320.3182500000007</v>
      </c>
      <c r="AE28" s="122">
        <f t="shared" si="29"/>
        <v>2320.3182500000007</v>
      </c>
      <c r="AF28" s="208">
        <f>'NSW Apr 2021'!BF21</f>
        <v>0</v>
      </c>
      <c r="AG28" s="125" t="str">
        <f>'NSW Apr 2021'!BG21</f>
        <v>n</v>
      </c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18"/>
      <c r="B29" s="154" t="str">
        <f>'NSW Apr 2021'!F23</f>
        <v>AGL</v>
      </c>
      <c r="C29" s="154" t="str">
        <f>'NSW Apr 2021'!G23</f>
        <v>Business Essentials Saver</v>
      </c>
      <c r="D29" s="155">
        <f>365*'NSW Apr 2021'!H23/100</f>
        <v>272.78772727272718</v>
      </c>
      <c r="E29" s="265">
        <f>IF('NSW Apr 2021'!AQ23=3,0.5,IF('NSW Apr 2021'!AQ23=2,0.33,0))</f>
        <v>0.5</v>
      </c>
      <c r="F29" s="265">
        <f t="shared" si="3"/>
        <v>0.5</v>
      </c>
      <c r="G29" s="155">
        <f>IF('NSW Apr 2021'!K23="",($C$5*E29/'NSW Apr 2021'!AQ23*'NSW Apr 2021'!W23/100)*'NSW Apr 2021'!AQ23,IF($C$5*E29/'NSW Apr 2021'!AQ23&gt;='NSW Apr 2021'!L23,('NSW Apr 2021'!L23*'NSW Apr 2021'!W23/100)*'NSW Apr 2021'!AQ23,($C$5*E29/'NSW Apr 2021'!AQ23*'NSW Apr 2021'!W23/100)*'NSW Apr 2021'!AQ23))</f>
        <v>189</v>
      </c>
      <c r="H29" s="155">
        <f>IF(AND('NSW Apr 2021'!L23&gt;0,'NSW Apr 2021'!M23&gt;0),IF($C$5*E29/'NSW Apr 2021'!AQ23&lt;'NSW Apr 2021'!L23,0,IF(($C$5*E29/'NSW Apr 2021'!AQ23-'NSW Apr 2021'!L23)&lt;=('NSW Apr 2021'!M23+'NSW Apr 2021'!L23),((($C$5*E29/'NSW Apr 2021'!AQ23-'NSW Apr 2021'!L23)*'NSW Apr 2021'!X23/100))*'NSW Apr 2021'!AQ23,((('NSW Apr 2021'!M23)*'NSW Apr 2021'!X23/100)*'NSW Apr 2021'!AQ23))),0)</f>
        <v>790.18181818181813</v>
      </c>
      <c r="I29" s="155">
        <f>IF(AND('NSW Apr 2021'!M23&gt;0,'NSW Apr 2021'!N23&gt;0),IF($C$5*E29/'NSW Apr 2021'!AQ23&lt;('NSW Apr 2021'!L23+'NSW Apr 2021'!M23),0,IF(($C$5*E29/'NSW Apr 2021'!AQ23-'NSW Apr 2021'!L23+'NSW Apr 2021'!M23)&lt;=('NSW Apr 2021'!L23+'NSW Apr 2021'!M23+'NSW Apr 2021'!N23),((($C$5*E29/'NSW Apr 2021'!AQ23-('NSW Apr 2021'!L23+'NSW Apr 2021'!M23))*'NSW Apr 2021'!Y23/100))*'NSW Apr 2021'!AQ23,('NSW Apr 2021'!N23*'NSW Apr 2021'!Y23/100)* 'NSW Apr 2021'!AQ23)),0)</f>
        <v>0</v>
      </c>
      <c r="J29" s="155">
        <f>IF(AND('NSW Apr 2021'!N23&gt;0,'NSW Apr 2021'!O23&gt;0),IF($C$5*E29/'NSW Apr 2021'!AQ23&lt;('NSW Apr 2021'!L23+'NSW Apr 2021'!M23+'NSW Apr 2021'!N23),0,IF(($C$5*E29/'NSW Apr 2021'!AQ23-'NSW Apr 2021'!L23+'NSW Apr 2021'!M23+'NSW Apr 2021'!N23)&lt;=('NSW Apr 2021'!L23+'NSW Apr 2021'!M23+'NSW Apr 2021'!N23+'NSW Apr 2021'!O23),(($C$5*E29/'NSW Apr 2021'!AQ23-('NSW Apr 2021'!L23+'NSW Apr 2021'!M23+'NSW Apr 2021'!N23))*'NSW Apr 2021'!Z23/100)*'NSW Apr 2021'!AQ23,('NSW Apr 2021'!O23*'NSW Apr 2021'!Z23/100)*'NSW Apr 2021'!AQ23)),0)</f>
        <v>0</v>
      </c>
      <c r="K29" s="155">
        <f>IF(AND('NSW Apr 2021'!O23&gt;0,'NSW Apr 2021'!P23&gt;0),IF($C$5*E29/'NSW Apr 2021'!AQ23&lt;('NSW Apr 2021'!L23+'NSW Apr 2021'!M23+'NSW Apr 2021'!N23+'NSW Apr 2021'!O23),0,IF(($C$5*E29/'NSW Apr 2021'!AQ23-'NSW Apr 2021'!L23+'NSW Apr 2021'!M23+'NSW Apr 2021'!N23+'NSW Apr 2021'!O23)&lt;=('NSW Apr 2021'!L23+'NSW Apr 2021'!M23+'NSW Apr 2021'!N23+'NSW Apr 2021'!O23+'NSW Apr 2021'!P23),(($C$5*E29/'NSW Apr 2021'!AQ23-('NSW Apr 2021'!L23+'NSW Apr 2021'!M23+'NSW Apr 2021'!N23+'NSW Apr 2021'!O23))*'NSW Apr 2021'!AA23/100)*'NSW Apr 2021'!AQ23,('NSW Apr 2021'!P23*'NSW Apr 2021'!AA23/100)*'NSW Apr 2021'!AQ23)),0)</f>
        <v>0</v>
      </c>
      <c r="L29" s="155">
        <f>IF(AND('NSW Apr 2021'!P23&gt;0,'NSW Apr 2021'!O23&gt;0),IF(($C$5*E29/'NSW Apr 2021'!AQ23&lt;SUM('NSW Apr 2021'!L23:P23)),(0),($C$5*E29/'NSW Apr 2021'!AQ23-SUM('NSW Apr 2021'!L23:P23))*'NSW Apr 2021'!AB23/100)* 'NSW Apr 2021'!AQ23,IF(AND('NSW Apr 2021'!O23&gt;0,'NSW Apr 2021'!P23=""),IF(($C$5*E29/'NSW Apr 2021'!AQ23&lt; SUM('NSW Apr 2021'!L23:O23)),(0),($C$5*E29/'NSW Apr 2021'!AQ23-SUM('NSW Apr 2021'!L23:O23))*'NSW Apr 2021'!AA23/100)* 'NSW Apr 2021'!AQ23,IF(AND('NSW Apr 2021'!N23&gt;0,'NSW Apr 2021'!O23=""),IF(($C$5*E29/'NSW Apr 2021'!AQ23&lt; SUM('NSW Apr 2021'!L23:N23)),(0),($C$5*E29/'NSW Apr 2021'!AQ23-SUM('NSW Apr 2021'!L23:N23))*'NSW Apr 2021'!Z23/100)* 'NSW Apr 2021'!AQ23,IF(AND('NSW Apr 2021'!M23&gt;0,'NSW Apr 2021'!N23=""),IF(($C$5*E29/'NSW Apr 2021'!AQ23&lt;'NSW Apr 2021'!M23+'NSW Apr 2021'!L23),(0),(($C$5*E29/'NSW Apr 2021'!AQ23-('NSW Apr 2021'!M23+'NSW Apr 2021'!L23))*'NSW Apr 2021'!Y23/100))*'NSW Apr 2021'!AQ23,IF(AND('NSW Apr 2021'!L23&gt;0,'NSW Apr 2021'!M23=""&gt;0),IF(($C$5*E29/'NSW Apr 2021'!AQ23&lt;'NSW Apr 2021'!L23),(0),($C$5*E29/'NSW Apr 2021'!AQ23-'NSW Apr 2021'!L23)*'NSW Apr 2021'!X23/100)*'NSW Apr 2021'!AQ23,0)))))</f>
        <v>0</v>
      </c>
      <c r="M29" s="155">
        <f>IF('NSW Apr 2021'!K23="",($C$5*F29/'NSW Apr 2021'!AR23*'NSW Apr 2021'!AC23/100)*'NSW Apr 2021'!AR23,IF($C$5*F29/'NSW Apr 2021'!AR23&gt;='NSW Apr 2021'!L23,('NSW Apr 2021'!L23*'NSW Apr 2021'!AC23/100)*'NSW Apr 2021'!AR23,($C$5*F29/'NSW Apr 2021'!AR23*'NSW Apr 2021'!AC23/100)*'NSW Apr 2021'!AR23))</f>
        <v>189</v>
      </c>
      <c r="N29" s="155">
        <f>IF(AND('NSW Apr 2021'!L23&gt;0,'NSW Apr 2021'!M23&gt;0),IF($C$5*F29/'NSW Apr 2021'!AR23&lt;'NSW Apr 2021'!L23,0,IF(($C$5*F29/'NSW Apr 2021'!AR23-'NSW Apr 2021'!L23)&lt;=('NSW Apr 2021'!M23+'NSW Apr 2021'!L23),((($C$5*F29/'NSW Apr 2021'!AR23-'NSW Apr 2021'!L23)*'NSW Apr 2021'!AD23/100))*'NSW Apr 2021'!AR23,((('NSW Apr 2021'!M23)*'NSW Apr 2021'!AD23/100)*'NSW Apr 2021'!AR23))),0)</f>
        <v>790.18181818181813</v>
      </c>
      <c r="O29" s="155">
        <f>IF(AND('NSW Apr 2021'!M23&gt;0,'NSW Apr 2021'!N23&gt;0),IF($C$5*F29/'NSW Apr 2021'!AR23&lt;('NSW Apr 2021'!L23+'NSW Apr 2021'!M23),0,IF(($C$5*F29/'NSW Apr 2021'!AR23-'NSW Apr 2021'!L23+'NSW Apr 2021'!M23)&lt;=('NSW Apr 2021'!L23+'NSW Apr 2021'!M23+'NSW Apr 2021'!N23),((($C$5*F29/'NSW Apr 2021'!AR23-('NSW Apr 2021'!L23+'NSW Apr 2021'!M23))*'NSW Apr 2021'!AE23/100))*'NSW Apr 2021'!AR23,('NSW Apr 2021'!N23*'NSW Apr 2021'!AE23/100)*'NSW Apr 2021'!AR23)),0)</f>
        <v>0</v>
      </c>
      <c r="P29" s="155">
        <f>IF(AND('NSW Apr 2021'!N23&gt;0,'NSW Apr 2021'!O23&gt;0),IF($C$5*F29/'NSW Apr 2021'!AR23&lt;('NSW Apr 2021'!L23+'NSW Apr 2021'!M23+'NSW Apr 2021'!N23),0,IF(($C$5*F29/'NSW Apr 2021'!AR23-'NSW Apr 2021'!L23+'NSW Apr 2021'!M23+'NSW Apr 2021'!N23)&lt;=('NSW Apr 2021'!L23+'NSW Apr 2021'!M23+'NSW Apr 2021'!N23+'NSW Apr 2021'!O23),(($C$5*F29/'NSW Apr 2021'!AR23-('NSW Apr 2021'!L23+'NSW Apr 2021'!M23+'NSW Apr 2021'!N23))*'NSW Apr 2021'!AF23/100)*'NSW Apr 2021'!AR23,('NSW Apr 2021'!O23*'NSW Apr 2021'!AF23/100)*'NSW Apr 2021'!AR23)),0)</f>
        <v>0</v>
      </c>
      <c r="Q29" s="155">
        <f>IF(AND('NSW Apr 2021'!P23&gt;0,'NSW Apr 2021'!P23&gt;0),IF($C$5*F29/'NSW Apr 2021'!AR23&lt;('NSW Apr 2021'!L23+'NSW Apr 2021'!M23+'NSW Apr 2021'!N23+'NSW Apr 2021'!O23),0,IF(($C$5*F29/'NSW Apr 2021'!AR23-'NSW Apr 2021'!L23+'NSW Apr 2021'!M23+'NSW Apr 2021'!N23+'NSW Apr 2021'!O23)&lt;=('NSW Apr 2021'!L23+'NSW Apr 2021'!M23+'NSW Apr 2021'!N23+'NSW Apr 2021'!O23+'NSW Apr 2021'!P23),(($C$5*F29/'NSW Apr 2021'!AR23-('NSW Apr 2021'!L23+'NSW Apr 2021'!M23+'NSW Apr 2021'!N23+'NSW Apr 2021'!O23))*'NSW Apr 2021'!AG23/100)*'NSW Apr 2021'!AR23,('NSW Apr 2021'!P23*'NSW Apr 2021'!AG23/100)*'NSW Apr 2021'!AR23)),0)</f>
        <v>0</v>
      </c>
      <c r="R29" s="155">
        <f>IF(AND('NSW Apr 2021'!P23&gt;0,'NSW Apr 2021'!O23&gt;0),IF(($C$5*F29/'NSW Apr 2021'!AR23&lt;SUM('NSW Apr 2021'!L23:P23)),(0),($C$5*F29/'NSW Apr 2021'!AR23-SUM('NSW Apr 2021'!L23:P23))*'NSW Apr 2021'!AB23/100)* 'NSW Apr 2021'!AR23,IF(AND('NSW Apr 2021'!O23&gt;0,'NSW Apr 2021'!P23=""),IF(($C$5*F29/'NSW Apr 2021'!AR23&lt; SUM('NSW Apr 2021'!L23:O23)),(0),($C$5*F29/'NSW Apr 2021'!AR23-SUM('NSW Apr 2021'!L23:O23))*'NSW Apr 2021'!AG23/100)* 'NSW Apr 2021'!AR23,IF(AND('NSW Apr 2021'!N23&gt;0,'NSW Apr 2021'!O23=""),IF(($C$5*F29/'NSW Apr 2021'!AR23&lt; SUM('NSW Apr 2021'!L23:N23)),(0),($C$5*F29/'NSW Apr 2021'!AR23-SUM('NSW Apr 2021'!L23:N23))*'NSW Apr 2021'!AF23/100)* 'NSW Apr 2021'!AR23,IF(AND('NSW Apr 2021'!M23&gt;0,'NSW Apr 2021'!N23=""),IF(($C$5*F29/'NSW Apr 2021'!AR23&lt;'NSW Apr 2021'!M23+'NSW Apr 2021'!L23),(0),(($C$5*F29/'NSW Apr 2021'!AR23-('NSW Apr 2021'!M23+'NSW Apr 2021'!L23))*'NSW Apr 2021'!AE23/100))*'NSW Apr 2021'!AR23,IF(AND('NSW Apr 2021'!L23&gt;0,'NSW Apr 2021'!M23=""&gt;0),IF(($C$5*F29/'NSW Apr 2021'!AR23&lt;'NSW Apr 2021'!L23),(0),($C$5*F29/'NSW Apr 2021'!AR23-'NSW Apr 2021'!L23)*'NSW Apr 2021'!AD23/100)*'NSW Apr 2021'!AR23,0)))))</f>
        <v>0</v>
      </c>
      <c r="S29" s="273">
        <f t="shared" si="4"/>
        <v>1958.363636363636</v>
      </c>
      <c r="T29" s="268">
        <f t="shared" si="5"/>
        <v>2231.1513636363634</v>
      </c>
      <c r="U29" s="151">
        <f t="shared" si="6"/>
        <v>2454.2664999999997</v>
      </c>
      <c r="V29" s="154">
        <f>'NSW Apr 2021'!AT23</f>
        <v>0</v>
      </c>
      <c r="W29" s="154">
        <f>'NSW Apr 2021'!AU23</f>
        <v>0</v>
      </c>
      <c r="X29" s="154">
        <f>'NSW Apr 2021'!AV23</f>
        <v>0</v>
      </c>
      <c r="Y29" s="154">
        <f>'NSW Apr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2231.1513636363634</v>
      </c>
      <c r="AC29" s="268">
        <f t="shared" si="1"/>
        <v>2231.1513636363634</v>
      </c>
      <c r="AD29" s="149">
        <f t="shared" si="29"/>
        <v>2454.2664999999997</v>
      </c>
      <c r="AE29" s="149">
        <f t="shared" si="29"/>
        <v>2454.2664999999997</v>
      </c>
      <c r="AF29" s="211">
        <f>'NSW Apr 2021'!BF22</f>
        <v>12</v>
      </c>
      <c r="AG29" s="153" t="str">
        <f>'NSW Apr 2021'!BG22</f>
        <v>n</v>
      </c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16" t="str">
        <f>'NSW Apr 2021'!D24</f>
        <v>AGN Tumut</v>
      </c>
      <c r="B30" s="139" t="str">
        <f>'NSW Apr 2021'!F24</f>
        <v>Origin Energy</v>
      </c>
      <c r="C30" s="139" t="str">
        <f>'NSW Apr 2021'!G24</f>
        <v>Business Flexi</v>
      </c>
      <c r="D30" s="134">
        <f>365*'NSW Apr 2021'!H24/100</f>
        <v>331.82150000000001</v>
      </c>
      <c r="E30" s="264">
        <f>IF('NSW Apr 2021'!AQ24=3,0.5,IF('NSW Apr 2021'!AQ24=2,0.33,0))</f>
        <v>0.5</v>
      </c>
      <c r="F30" s="264">
        <f t="shared" si="3"/>
        <v>0.5</v>
      </c>
      <c r="G30" s="134">
        <f>IF('NSW Apr 2021'!K24="",($C$5*E30/'NSW Apr 2021'!AQ24*'NSW Apr 2021'!W24/100)*'NSW Apr 2021'!AQ24,IF($C$5*E30/'NSW Apr 2021'!AQ24&gt;='NSW Apr 2021'!L24,('NSW Apr 2021'!L24*'NSW Apr 2021'!W24/100)*'NSW Apr 2021'!AQ24,($C$5*E30/'NSW Apr 2021'!AQ24*'NSW Apr 2021'!W24/100)*'NSW Apr 2021'!AQ24))</f>
        <v>1159.090909090909</v>
      </c>
      <c r="H30" s="134">
        <f>IF(AND('NSW Apr 2021'!L24&gt;0,'NSW Apr 2021'!M24&gt;0),IF($C$5*E30/'NSW Apr 2021'!AQ24&lt;'NSW Apr 2021'!L24,0,IF(($C$5*E30/'NSW Apr 2021'!AQ24-'NSW Apr 2021'!L24)&lt;=('NSW Apr 2021'!M24+'NSW Apr 2021'!L24),((($C$5*E30/'NSW Apr 2021'!AQ24-'NSW Apr 2021'!L24)*'NSW Apr 2021'!X24/100))*'NSW Apr 2021'!AQ24,((('NSW Apr 2021'!M24)*'NSW Apr 2021'!X24/100)*'NSW Apr 2021'!AQ24))),0)</f>
        <v>0</v>
      </c>
      <c r="I30" s="134">
        <f>IF(AND('NSW Apr 2021'!M24&gt;0,'NSW Apr 2021'!N24&gt;0),IF($C$5*E30/'NSW Apr 2021'!AQ24&lt;('NSW Apr 2021'!L24+'NSW Apr 2021'!M24),0,IF(($C$5*E30/'NSW Apr 2021'!AQ24-'NSW Apr 2021'!L24+'NSW Apr 2021'!M24)&lt;=('NSW Apr 2021'!L24+'NSW Apr 2021'!M24+'NSW Apr 2021'!N24),((($C$5*E30/'NSW Apr 2021'!AQ24-('NSW Apr 2021'!L24+'NSW Apr 2021'!M24))*'NSW Apr 2021'!Y24/100))*'NSW Apr 2021'!AQ24,('NSW Apr 2021'!N24*'NSW Apr 2021'!Y24/100)* 'NSW Apr 2021'!AQ24)),0)</f>
        <v>0</v>
      </c>
      <c r="J30" s="134">
        <f>IF(AND('NSW Apr 2021'!N24&gt;0,'NSW Apr 2021'!O24&gt;0),IF($C$5*E30/'NSW Apr 2021'!AQ24&lt;('NSW Apr 2021'!L24+'NSW Apr 2021'!M24+'NSW Apr 2021'!N24),0,IF(($C$5*E30/'NSW Apr 2021'!AQ24-'NSW Apr 2021'!L24+'NSW Apr 2021'!M24+'NSW Apr 2021'!N24)&lt;=('NSW Apr 2021'!L24+'NSW Apr 2021'!M24+'NSW Apr 2021'!N24+'NSW Apr 2021'!O24),(($C$5*E30/'NSW Apr 2021'!AQ24-('NSW Apr 2021'!L24+'NSW Apr 2021'!M24+'NSW Apr 2021'!N24))*'NSW Apr 2021'!Z24/100)*'NSW Apr 2021'!AQ24,('NSW Apr 2021'!O24*'NSW Apr 2021'!Z24/100)*'NSW Apr 2021'!AQ24)),0)</f>
        <v>0</v>
      </c>
      <c r="K30" s="134">
        <f>IF(AND('NSW Apr 2021'!O24&gt;0,'NSW Apr 2021'!P24&gt;0),IF($C$5*E30/'NSW Apr 2021'!AQ24&lt;('NSW Apr 2021'!L24+'NSW Apr 2021'!M24+'NSW Apr 2021'!N24+'NSW Apr 2021'!O24),0,IF(($C$5*E30/'NSW Apr 2021'!AQ24-'NSW Apr 2021'!L24+'NSW Apr 2021'!M24+'NSW Apr 2021'!N24+'NSW Apr 2021'!O24)&lt;=('NSW Apr 2021'!L24+'NSW Apr 2021'!M24+'NSW Apr 2021'!N24+'NSW Apr 2021'!O24+'NSW Apr 2021'!P24),(($C$5*E30/'NSW Apr 2021'!AQ24-('NSW Apr 2021'!L24+'NSW Apr 2021'!M24+'NSW Apr 2021'!N24+'NSW Apr 2021'!O24))*'NSW Apr 2021'!AA24/100)*'NSW Apr 2021'!AQ24,('NSW Apr 2021'!P24*'NSW Apr 2021'!AA24/100)*'NSW Apr 2021'!AQ24)),0)</f>
        <v>0</v>
      </c>
      <c r="L30" s="134">
        <f>IF(AND('NSW Apr 2021'!P24&gt;0,'NSW Apr 2021'!O24&gt;0),IF(($C$5*E30/'NSW Apr 2021'!AQ24&lt;SUM('NSW Apr 2021'!L24:P24)),(0),($C$5*E30/'NSW Apr 2021'!AQ24-SUM('NSW Apr 2021'!L24:P24))*'NSW Apr 2021'!AB24/100)* 'NSW Apr 2021'!AQ24,IF(AND('NSW Apr 2021'!O24&gt;0,'NSW Apr 2021'!P24=""),IF(($C$5*E30/'NSW Apr 2021'!AQ24&lt; SUM('NSW Apr 2021'!L24:O24)),(0),($C$5*E30/'NSW Apr 2021'!AQ24-SUM('NSW Apr 2021'!L24:O24))*'NSW Apr 2021'!AA24/100)* 'NSW Apr 2021'!AQ24,IF(AND('NSW Apr 2021'!N24&gt;0,'NSW Apr 2021'!O24=""),IF(($C$5*E30/'NSW Apr 2021'!AQ24&lt; SUM('NSW Apr 2021'!L24:N24)),(0),($C$5*E30/'NSW Apr 2021'!AQ24-SUM('NSW Apr 2021'!L24:N24))*'NSW Apr 2021'!Z24/100)* 'NSW Apr 2021'!AQ24,IF(AND('NSW Apr 2021'!M24&gt;0,'NSW Apr 2021'!N24=""),IF(($C$5*E30/'NSW Apr 2021'!AQ24&lt;'NSW Apr 2021'!M24+'NSW Apr 2021'!L24),(0),(($C$5*E30/'NSW Apr 2021'!AQ24-('NSW Apr 2021'!M24+'NSW Apr 2021'!L24))*'NSW Apr 2021'!Y24/100))*'NSW Apr 2021'!AQ24,IF(AND('NSW Apr 2021'!L24&gt;0,'NSW Apr 2021'!M24=""&gt;0),IF(($C$5*E30/'NSW Apr 2021'!AQ24&lt;'NSW Apr 2021'!L24),(0),($C$5*E30/'NSW Apr 2021'!AQ24-'NSW Apr 2021'!L24)*'NSW Apr 2021'!X24/100)*'NSW Apr 2021'!AQ24,0)))))</f>
        <v>0</v>
      </c>
      <c r="M30" s="134">
        <f>IF('NSW Apr 2021'!K24="",($C$5*F30/'NSW Apr 2021'!AR24*'NSW Apr 2021'!AC24/100)*'NSW Apr 2021'!AR24,IF($C$5*F30/'NSW Apr 2021'!AR24&gt;='NSW Apr 2021'!L24,('NSW Apr 2021'!L24*'NSW Apr 2021'!AC24/100)*'NSW Apr 2021'!AR24,($C$5*F30/'NSW Apr 2021'!AR24*'NSW Apr 2021'!AC24/100)*'NSW Apr 2021'!AR24))</f>
        <v>1159.090909090909</v>
      </c>
      <c r="N30" s="134">
        <f>IF(AND('NSW Apr 2021'!L24&gt;0,'NSW Apr 2021'!M24&gt;0),IF($C$5*F30/'NSW Apr 2021'!AR24&lt;'NSW Apr 2021'!L24,0,IF(($C$5*F30/'NSW Apr 2021'!AR24-'NSW Apr 2021'!L24)&lt;=('NSW Apr 2021'!M24+'NSW Apr 2021'!L24),((($C$5*F30/'NSW Apr 2021'!AR24-'NSW Apr 2021'!L24)*'NSW Apr 2021'!AD24/100))*'NSW Apr 2021'!AR24,((('NSW Apr 2021'!M24)*'NSW Apr 2021'!AD24/100)*'NSW Apr 2021'!AR24))),0)</f>
        <v>0</v>
      </c>
      <c r="O30" s="134">
        <f>IF(AND('NSW Apr 2021'!M24&gt;0,'NSW Apr 2021'!N24&gt;0),IF($C$5*F30/'NSW Apr 2021'!AR24&lt;('NSW Apr 2021'!L24+'NSW Apr 2021'!M24),0,IF(($C$5*F30/'NSW Apr 2021'!AR24-'NSW Apr 2021'!L24+'NSW Apr 2021'!M24)&lt;=('NSW Apr 2021'!L24+'NSW Apr 2021'!M24+'NSW Apr 2021'!N24),((($C$5*F30/'NSW Apr 2021'!AR24-('NSW Apr 2021'!L24+'NSW Apr 2021'!M24))*'NSW Apr 2021'!AE24/100))*'NSW Apr 2021'!AR24,('NSW Apr 2021'!N24*'NSW Apr 2021'!AE24/100)*'NSW Apr 2021'!AR24)),0)</f>
        <v>0</v>
      </c>
      <c r="P30" s="134">
        <f>IF(AND('NSW Apr 2021'!N24&gt;0,'NSW Apr 2021'!O24&gt;0),IF($C$5*F30/'NSW Apr 2021'!AR24&lt;('NSW Apr 2021'!L24+'NSW Apr 2021'!M24+'NSW Apr 2021'!N24),0,IF(($C$5*F30/'NSW Apr 2021'!AR24-'NSW Apr 2021'!L24+'NSW Apr 2021'!M24+'NSW Apr 2021'!N24)&lt;=('NSW Apr 2021'!L24+'NSW Apr 2021'!M24+'NSW Apr 2021'!N24+'NSW Apr 2021'!O24),(($C$5*F30/'NSW Apr 2021'!AR24-('NSW Apr 2021'!L24+'NSW Apr 2021'!M24+'NSW Apr 2021'!N24))*'NSW Apr 2021'!AF24/100)*'NSW Apr 2021'!AR24,('NSW Apr 2021'!O24*'NSW Apr 2021'!AF24/100)*'NSW Apr 2021'!AR24)),0)</f>
        <v>0</v>
      </c>
      <c r="Q30" s="134">
        <f>IF(AND('NSW Apr 2021'!P24&gt;0,'NSW Apr 2021'!P24&gt;0),IF($C$5*F30/'NSW Apr 2021'!AR24&lt;('NSW Apr 2021'!L24+'NSW Apr 2021'!M24+'NSW Apr 2021'!N24+'NSW Apr 2021'!O24),0,IF(($C$5*F30/'NSW Apr 2021'!AR24-'NSW Apr 2021'!L24+'NSW Apr 2021'!M24+'NSW Apr 2021'!N24+'NSW Apr 2021'!O24)&lt;=('NSW Apr 2021'!L24+'NSW Apr 2021'!M24+'NSW Apr 2021'!N24+'NSW Apr 2021'!O24+'NSW Apr 2021'!P24),(($C$5*F30/'NSW Apr 2021'!AR24-('NSW Apr 2021'!L24+'NSW Apr 2021'!M24+'NSW Apr 2021'!N24+'NSW Apr 2021'!O24))*'NSW Apr 2021'!AG24/100)*'NSW Apr 2021'!AR24,('NSW Apr 2021'!P24*'NSW Apr 2021'!AG24/100)*'NSW Apr 2021'!AR24)),0)</f>
        <v>0</v>
      </c>
      <c r="R30" s="134">
        <f>IF(AND('NSW Apr 2021'!P24&gt;0,'NSW Apr 2021'!O24&gt;0),IF(($C$5*F30/'NSW Apr 2021'!AR24&lt;SUM('NSW Apr 2021'!L24:P24)),(0),($C$5*F30/'NSW Apr 2021'!AR24-SUM('NSW Apr 2021'!L24:P24))*'NSW Apr 2021'!AB24/100)* 'NSW Apr 2021'!AR24,IF(AND('NSW Apr 2021'!O24&gt;0,'NSW Apr 2021'!P24=""),IF(($C$5*F30/'NSW Apr 2021'!AR24&lt; SUM('NSW Apr 2021'!L24:O24)),(0),($C$5*F30/'NSW Apr 2021'!AR24-SUM('NSW Apr 2021'!L24:O24))*'NSW Apr 2021'!AG24/100)* 'NSW Apr 2021'!AR24,IF(AND('NSW Apr 2021'!N24&gt;0,'NSW Apr 2021'!O24=""),IF(($C$5*F30/'NSW Apr 2021'!AR24&lt; SUM('NSW Apr 2021'!L24:N24)),(0),($C$5*F30/'NSW Apr 2021'!AR24-SUM('NSW Apr 2021'!L24:N24))*'NSW Apr 2021'!AF24/100)* 'NSW Apr 2021'!AR24,IF(AND('NSW Apr 2021'!M24&gt;0,'NSW Apr 2021'!N24=""),IF(($C$5*F30/'NSW Apr 2021'!AR24&lt;'NSW Apr 2021'!M24+'NSW Apr 2021'!L24),(0),(($C$5*F30/'NSW Apr 2021'!AR24-('NSW Apr 2021'!M24+'NSW Apr 2021'!L24))*'NSW Apr 2021'!AE24/100))*'NSW Apr 2021'!AR24,IF(AND('NSW Apr 2021'!L24&gt;0,'NSW Apr 2021'!M24=""&gt;0),IF(($C$5*F30/'NSW Apr 2021'!AR24&lt;'NSW Apr 2021'!L24),(0),($C$5*F30/'NSW Apr 2021'!AR24-'NSW Apr 2021'!L24)*'NSW Apr 2021'!AD24/100)*'NSW Apr 2021'!AR24,0)))))</f>
        <v>0</v>
      </c>
      <c r="S30" s="234">
        <f t="shared" si="4"/>
        <v>2318.181818181818</v>
      </c>
      <c r="T30" s="269">
        <f t="shared" si="5"/>
        <v>2650.003318181818</v>
      </c>
      <c r="U30" s="140">
        <f t="shared" si="6"/>
        <v>2915.0036500000001</v>
      </c>
      <c r="V30" s="139">
        <f>'NSW Apr 2021'!AT24</f>
        <v>0</v>
      </c>
      <c r="W30" s="139">
        <f>'NSW Apr 2021'!AU24</f>
        <v>14</v>
      </c>
      <c r="X30" s="139">
        <f>'NSW Apr 2021'!AV24</f>
        <v>0</v>
      </c>
      <c r="Y30" s="139">
        <f>'NSW Apr 2021'!AW24</f>
        <v>0</v>
      </c>
      <c r="Z30" s="269" t="str">
        <f t="shared" si="7"/>
        <v>Guaranteed off usage</v>
      </c>
      <c r="AA30" s="269" t="str">
        <f t="shared" si="8"/>
        <v>Inclusive</v>
      </c>
      <c r="AB30" s="243">
        <f t="shared" si="0"/>
        <v>2325.4578636363635</v>
      </c>
      <c r="AC30" s="243">
        <f t="shared" si="1"/>
        <v>2325.4578636363635</v>
      </c>
      <c r="AD30" s="122">
        <f t="shared" si="29"/>
        <v>2558.0036500000001</v>
      </c>
      <c r="AE30" s="122">
        <f t="shared" si="29"/>
        <v>2558.0036500000001</v>
      </c>
      <c r="AF30" s="212">
        <f>'NSW Apr 2021'!BF23</f>
        <v>0</v>
      </c>
      <c r="AG30" s="142" t="str">
        <f>'NSW Apr 2021'!BG23</f>
        <v>n</v>
      </c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18"/>
      <c r="B31" s="154" t="str">
        <f>'NSW Apr 2021'!F25</f>
        <v>Red Energy</v>
      </c>
      <c r="C31" s="154" t="str">
        <f>'NSW Apr 2021'!G25</f>
        <v xml:space="preserve">Business Saver </v>
      </c>
      <c r="D31" s="155">
        <f>365*'NSW Apr 2021'!H25/100</f>
        <v>270.10000000000002</v>
      </c>
      <c r="E31" s="265">
        <f>IF('NSW Apr 2021'!AQ25=3,0.5,IF('NSW Apr 2021'!AQ25=2,0.33,0))</f>
        <v>0.5</v>
      </c>
      <c r="F31" s="265">
        <f t="shared" si="3"/>
        <v>0.5</v>
      </c>
      <c r="G31" s="155">
        <f>IF('NSW Apr 2021'!K25="",($C$5*E31/'NSW Apr 2021'!AQ25*'NSW Apr 2021'!W25/100)*'NSW Apr 2021'!AQ25,IF($C$5*E31/'NSW Apr 2021'!AQ25&gt;='NSW Apr 2021'!L25,('NSW Apr 2021'!L25*'NSW Apr 2021'!W25/100)*'NSW Apr 2021'!AQ25,($C$5*E31/'NSW Apr 2021'!AQ25*'NSW Apr 2021'!W25/100)*'NSW Apr 2021'!AQ25))</f>
        <v>1350.0000000000002</v>
      </c>
      <c r="H31" s="155">
        <f>IF(AND('NSW Apr 2021'!L25&gt;0,'NSW Apr 2021'!M25&gt;0),IF($C$5*E31/'NSW Apr 2021'!AQ25&lt;'NSW Apr 2021'!L25,0,IF(($C$5*E31/'NSW Apr 2021'!AQ25-'NSW Apr 2021'!L25)&lt;=('NSW Apr 2021'!M25+'NSW Apr 2021'!L25),((($C$5*E31/'NSW Apr 2021'!AQ25-'NSW Apr 2021'!L25)*'NSW Apr 2021'!X25/100))*'NSW Apr 2021'!AQ25,((('NSW Apr 2021'!M25)*'NSW Apr 2021'!X25/100)*'NSW Apr 2021'!AQ25))),0)</f>
        <v>0</v>
      </c>
      <c r="I31" s="155">
        <f>IF(AND('NSW Apr 2021'!M25&gt;0,'NSW Apr 2021'!N25&gt;0),IF($C$5*E31/'NSW Apr 2021'!AQ25&lt;('NSW Apr 2021'!L25+'NSW Apr 2021'!M25),0,IF(($C$5*E31/'NSW Apr 2021'!AQ25-'NSW Apr 2021'!L25+'NSW Apr 2021'!M25)&lt;=('NSW Apr 2021'!L25+'NSW Apr 2021'!M25+'NSW Apr 2021'!N25),((($C$5*E31/'NSW Apr 2021'!AQ25-('NSW Apr 2021'!L25+'NSW Apr 2021'!M25))*'NSW Apr 2021'!Y25/100))*'NSW Apr 2021'!AQ25,('NSW Apr 2021'!N25*'NSW Apr 2021'!Y25/100)* 'NSW Apr 2021'!AQ25)),0)</f>
        <v>0</v>
      </c>
      <c r="J31" s="155">
        <f>IF(AND('NSW Apr 2021'!N25&gt;0,'NSW Apr 2021'!O25&gt;0),IF($C$5*E31/'NSW Apr 2021'!AQ25&lt;('NSW Apr 2021'!L25+'NSW Apr 2021'!M25+'NSW Apr 2021'!N25),0,IF(($C$5*E31/'NSW Apr 2021'!AQ25-'NSW Apr 2021'!L25+'NSW Apr 2021'!M25+'NSW Apr 2021'!N25)&lt;=('NSW Apr 2021'!L25+'NSW Apr 2021'!M25+'NSW Apr 2021'!N25+'NSW Apr 2021'!O25),(($C$5*E31/'NSW Apr 2021'!AQ25-('NSW Apr 2021'!L25+'NSW Apr 2021'!M25+'NSW Apr 2021'!N25))*'NSW Apr 2021'!Z25/100)*'NSW Apr 2021'!AQ25,('NSW Apr 2021'!O25*'NSW Apr 2021'!Z25/100)*'NSW Apr 2021'!AQ25)),0)</f>
        <v>0</v>
      </c>
      <c r="K31" s="155">
        <f>IF(AND('NSW Apr 2021'!O25&gt;0,'NSW Apr 2021'!P25&gt;0),IF($C$5*E31/'NSW Apr 2021'!AQ25&lt;('NSW Apr 2021'!L25+'NSW Apr 2021'!M25+'NSW Apr 2021'!N25+'NSW Apr 2021'!O25),0,IF(($C$5*E31/'NSW Apr 2021'!AQ25-'NSW Apr 2021'!L25+'NSW Apr 2021'!M25+'NSW Apr 2021'!N25+'NSW Apr 2021'!O25)&lt;=('NSW Apr 2021'!L25+'NSW Apr 2021'!M25+'NSW Apr 2021'!N25+'NSW Apr 2021'!O25+'NSW Apr 2021'!P25),(($C$5*E31/'NSW Apr 2021'!AQ25-('NSW Apr 2021'!L25+'NSW Apr 2021'!M25+'NSW Apr 2021'!N25+'NSW Apr 2021'!O25))*'NSW Apr 2021'!AA25/100)*'NSW Apr 2021'!AQ25,('NSW Apr 2021'!P25*'NSW Apr 2021'!AA25/100)*'NSW Apr 2021'!AQ25)),0)</f>
        <v>0</v>
      </c>
      <c r="L31" s="155">
        <f>IF(AND('NSW Apr 2021'!P25&gt;0,'NSW Apr 2021'!O25&gt;0),IF(($C$5*E31/'NSW Apr 2021'!AQ25&lt;SUM('NSW Apr 2021'!L25:P25)),(0),($C$5*E31/'NSW Apr 2021'!AQ25-SUM('NSW Apr 2021'!L25:P25))*'NSW Apr 2021'!AB25/100)* 'NSW Apr 2021'!AQ25,IF(AND('NSW Apr 2021'!O25&gt;0,'NSW Apr 2021'!P25=""),IF(($C$5*E31/'NSW Apr 2021'!AQ25&lt; SUM('NSW Apr 2021'!L25:O25)),(0),($C$5*E31/'NSW Apr 2021'!AQ25-SUM('NSW Apr 2021'!L25:O25))*'NSW Apr 2021'!AA25/100)* 'NSW Apr 2021'!AQ25,IF(AND('NSW Apr 2021'!N25&gt;0,'NSW Apr 2021'!O25=""),IF(($C$5*E31/'NSW Apr 2021'!AQ25&lt; SUM('NSW Apr 2021'!L25:N25)),(0),($C$5*E31/'NSW Apr 2021'!AQ25-SUM('NSW Apr 2021'!L25:N25))*'NSW Apr 2021'!Z25/100)* 'NSW Apr 2021'!AQ25,IF(AND('NSW Apr 2021'!M25&gt;0,'NSW Apr 2021'!N25=""),IF(($C$5*E31/'NSW Apr 2021'!AQ25&lt;'NSW Apr 2021'!M25+'NSW Apr 2021'!L25),(0),(($C$5*E31/'NSW Apr 2021'!AQ25-('NSW Apr 2021'!M25+'NSW Apr 2021'!L25))*'NSW Apr 2021'!Y25/100))*'NSW Apr 2021'!AQ25,IF(AND('NSW Apr 2021'!L25&gt;0,'NSW Apr 2021'!M25=""&gt;0),IF(($C$5*E31/'NSW Apr 2021'!AQ25&lt;'NSW Apr 2021'!L25),(0),($C$5*E31/'NSW Apr 2021'!AQ25-'NSW Apr 2021'!L25)*'NSW Apr 2021'!X25/100)*'NSW Apr 2021'!AQ25,0)))))</f>
        <v>0</v>
      </c>
      <c r="M31" s="155">
        <f>IF('NSW Apr 2021'!K25="",($C$5*F31/'NSW Apr 2021'!AR25*'NSW Apr 2021'!AC25/100)*'NSW Apr 2021'!AR25,IF($C$5*F31/'NSW Apr 2021'!AR25&gt;='NSW Apr 2021'!L25,('NSW Apr 2021'!L25*'NSW Apr 2021'!AC25/100)*'NSW Apr 2021'!AR25,($C$5*F31/'NSW Apr 2021'!AR25*'NSW Apr 2021'!AC25/100)*'NSW Apr 2021'!AR25))</f>
        <v>1350.0000000000002</v>
      </c>
      <c r="N31" s="155">
        <f>IF(AND('NSW Apr 2021'!L25&gt;0,'NSW Apr 2021'!M25&gt;0),IF($C$5*F31/'NSW Apr 2021'!AR25&lt;'NSW Apr 2021'!L25,0,IF(($C$5*F31/'NSW Apr 2021'!AR25-'NSW Apr 2021'!L25)&lt;=('NSW Apr 2021'!M25+'NSW Apr 2021'!L25),((($C$5*F31/'NSW Apr 2021'!AR25-'NSW Apr 2021'!L25)*'NSW Apr 2021'!AD25/100))*'NSW Apr 2021'!AR25,((('NSW Apr 2021'!M25)*'NSW Apr 2021'!AD25/100)*'NSW Apr 2021'!AR25))),0)</f>
        <v>0</v>
      </c>
      <c r="O31" s="155">
        <f>IF(AND('NSW Apr 2021'!M25&gt;0,'NSW Apr 2021'!N25&gt;0),IF($C$5*F31/'NSW Apr 2021'!AR25&lt;('NSW Apr 2021'!L25+'NSW Apr 2021'!M25),0,IF(($C$5*F31/'NSW Apr 2021'!AR25-'NSW Apr 2021'!L25+'NSW Apr 2021'!M25)&lt;=('NSW Apr 2021'!L25+'NSW Apr 2021'!M25+'NSW Apr 2021'!N25),((($C$5*F31/'NSW Apr 2021'!AR25-('NSW Apr 2021'!L25+'NSW Apr 2021'!M25))*'NSW Apr 2021'!AE25/100))*'NSW Apr 2021'!AR25,('NSW Apr 2021'!N25*'NSW Apr 2021'!AE25/100)*'NSW Apr 2021'!AR25)),0)</f>
        <v>0</v>
      </c>
      <c r="P31" s="155">
        <f>IF(AND('NSW Apr 2021'!N25&gt;0,'NSW Apr 2021'!O25&gt;0),IF($C$5*F31/'NSW Apr 2021'!AR25&lt;('NSW Apr 2021'!L25+'NSW Apr 2021'!M25+'NSW Apr 2021'!N25),0,IF(($C$5*F31/'NSW Apr 2021'!AR25-'NSW Apr 2021'!L25+'NSW Apr 2021'!M25+'NSW Apr 2021'!N25)&lt;=('NSW Apr 2021'!L25+'NSW Apr 2021'!M25+'NSW Apr 2021'!N25+'NSW Apr 2021'!O25),(($C$5*F31/'NSW Apr 2021'!AR25-('NSW Apr 2021'!L25+'NSW Apr 2021'!M25+'NSW Apr 2021'!N25))*'NSW Apr 2021'!AF25/100)*'NSW Apr 2021'!AR25,('NSW Apr 2021'!O25*'NSW Apr 2021'!AF25/100)*'NSW Apr 2021'!AR25)),0)</f>
        <v>0</v>
      </c>
      <c r="Q31" s="155">
        <f>IF(AND('NSW Apr 2021'!P25&gt;0,'NSW Apr 2021'!P25&gt;0),IF($C$5*F31/'NSW Apr 2021'!AR25&lt;('NSW Apr 2021'!L25+'NSW Apr 2021'!M25+'NSW Apr 2021'!N25+'NSW Apr 2021'!O25),0,IF(($C$5*F31/'NSW Apr 2021'!AR25-'NSW Apr 2021'!L25+'NSW Apr 2021'!M25+'NSW Apr 2021'!N25+'NSW Apr 2021'!O25)&lt;=('NSW Apr 2021'!L25+'NSW Apr 2021'!M25+'NSW Apr 2021'!N25+'NSW Apr 2021'!O25+'NSW Apr 2021'!P25),(($C$5*F31/'NSW Apr 2021'!AR25-('NSW Apr 2021'!L25+'NSW Apr 2021'!M25+'NSW Apr 2021'!N25+'NSW Apr 2021'!O25))*'NSW Apr 2021'!AG25/100)*'NSW Apr 2021'!AR25,('NSW Apr 2021'!P25*'NSW Apr 2021'!AG25/100)*'NSW Apr 2021'!AR25)),0)</f>
        <v>0</v>
      </c>
      <c r="R31" s="155">
        <f>IF(AND('NSW Apr 2021'!P25&gt;0,'NSW Apr 2021'!O25&gt;0),IF(($C$5*F31/'NSW Apr 2021'!AR25&lt;SUM('NSW Apr 2021'!L25:P25)),(0),($C$5*F31/'NSW Apr 2021'!AR25-SUM('NSW Apr 2021'!L25:P25))*'NSW Apr 2021'!AB25/100)* 'NSW Apr 2021'!AR25,IF(AND('NSW Apr 2021'!O25&gt;0,'NSW Apr 2021'!P25=""),IF(($C$5*F31/'NSW Apr 2021'!AR25&lt; SUM('NSW Apr 2021'!L25:O25)),(0),($C$5*F31/'NSW Apr 2021'!AR25-SUM('NSW Apr 2021'!L25:O25))*'NSW Apr 2021'!AG25/100)* 'NSW Apr 2021'!AR25,IF(AND('NSW Apr 2021'!N25&gt;0,'NSW Apr 2021'!O25=""),IF(($C$5*F31/'NSW Apr 2021'!AR25&lt; SUM('NSW Apr 2021'!L25:N25)),(0),($C$5*F31/'NSW Apr 2021'!AR25-SUM('NSW Apr 2021'!L25:N25))*'NSW Apr 2021'!AF25/100)* 'NSW Apr 2021'!AR25,IF(AND('NSW Apr 2021'!M25&gt;0,'NSW Apr 2021'!N25=""),IF(($C$5*F31/'NSW Apr 2021'!AR25&lt;'NSW Apr 2021'!M25+'NSW Apr 2021'!L25),(0),(($C$5*F31/'NSW Apr 2021'!AR25-('NSW Apr 2021'!M25+'NSW Apr 2021'!L25))*'NSW Apr 2021'!AE25/100))*'NSW Apr 2021'!AR25,IF(AND('NSW Apr 2021'!L25&gt;0,'NSW Apr 2021'!M25=""&gt;0),IF(($C$5*F31/'NSW Apr 2021'!AR25&lt;'NSW Apr 2021'!L25),(0),($C$5*F31/'NSW Apr 2021'!AR25-'NSW Apr 2021'!L25)*'NSW Apr 2021'!AD25/100)*'NSW Apr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2021'!AT25</f>
        <v>0</v>
      </c>
      <c r="W31" s="154">
        <f>'NSW Apr 2021'!AU25</f>
        <v>0</v>
      </c>
      <c r="X31" s="154">
        <f>'NSW Apr 2021'!AV25</f>
        <v>0</v>
      </c>
      <c r="Y31" s="154">
        <f>'NSW Apr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29"/>
        <v>3267.1100000000006</v>
      </c>
      <c r="AE31" s="149">
        <f t="shared" si="29"/>
        <v>3267.1100000000006</v>
      </c>
      <c r="AF31" s="211">
        <f>'NSW Apr 2021'!BF24</f>
        <v>12</v>
      </c>
      <c r="AG31" s="153" t="str">
        <f>'NSW Apr 2021'!BG24</f>
        <v>n</v>
      </c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Apr 2021'!D26</f>
        <v>AGN Wagga Wagga</v>
      </c>
      <c r="B32" s="169" t="str">
        <f>'NSW Apr 2021'!F26</f>
        <v>Origin Energy</v>
      </c>
      <c r="C32" s="169" t="str">
        <f>'NSW Apr 2021'!G26</f>
        <v>Business Flexi</v>
      </c>
      <c r="D32" s="166">
        <f>365*'NSW Apr 2021'!H26/100</f>
        <v>418.10750000000002</v>
      </c>
      <c r="E32" s="266">
        <f>IF('NSW Apr 2021'!AQ26=3,0.5,IF('NSW Apr 2021'!AQ26=2,0.33,0))</f>
        <v>0.5</v>
      </c>
      <c r="F32" s="266">
        <f t="shared" si="3"/>
        <v>0.5</v>
      </c>
      <c r="G32" s="166">
        <f>IF('NSW Apr 2021'!K26="",($C$5*E32/'NSW Apr 2021'!AQ26*'NSW Apr 2021'!W26/100)*'NSW Apr 2021'!AQ26,IF($C$5*E32/'NSW Apr 2021'!AQ26&gt;='NSW Apr 2021'!L26,('NSW Apr 2021'!L26*'NSW Apr 2021'!W26/100)*'NSW Apr 2021'!AQ26,($C$5*E32/'NSW Apr 2021'!AQ26*'NSW Apr 2021'!W26/100)*'NSW Apr 2021'!AQ26))</f>
        <v>850.00000000000011</v>
      </c>
      <c r="H32" s="166">
        <f>IF(AND('NSW Apr 2021'!L26&gt;0,'NSW Apr 2021'!M26&gt;0),IF($C$5*E32/'NSW Apr 2021'!AQ26&lt;'NSW Apr 2021'!L26,0,IF(($C$5*E32/'NSW Apr 2021'!AQ26-'NSW Apr 2021'!L26)&lt;=('NSW Apr 2021'!M26+'NSW Apr 2021'!L26),((($C$5*E32/'NSW Apr 2021'!AQ26-'NSW Apr 2021'!L26)*'NSW Apr 2021'!X26/100))*'NSW Apr 2021'!AQ26,((('NSW Apr 2021'!M26)*'NSW Apr 2021'!X26/100)*'NSW Apr 2021'!AQ26))),0)</f>
        <v>0</v>
      </c>
      <c r="I32" s="166">
        <f>IF(AND('NSW Apr 2021'!M26&gt;0,'NSW Apr 2021'!N26&gt;0),IF($C$5*E32/'NSW Apr 2021'!AQ26&lt;('NSW Apr 2021'!L26+'NSW Apr 2021'!M26),0,IF(($C$5*E32/'NSW Apr 2021'!AQ26-'NSW Apr 2021'!L26+'NSW Apr 2021'!M26)&lt;=('NSW Apr 2021'!L26+'NSW Apr 2021'!M26+'NSW Apr 2021'!N26),((($C$5*E32/'NSW Apr 2021'!AQ26-('NSW Apr 2021'!L26+'NSW Apr 2021'!M26))*'NSW Apr 2021'!Y26/100))*'NSW Apr 2021'!AQ26,('NSW Apr 2021'!N26*'NSW Apr 2021'!Y26/100)* 'NSW Apr 2021'!AQ26)),0)</f>
        <v>0</v>
      </c>
      <c r="J32" s="166">
        <f>IF(AND('NSW Apr 2021'!N26&gt;0,'NSW Apr 2021'!O26&gt;0),IF($C$5*E32/'NSW Apr 2021'!AQ26&lt;('NSW Apr 2021'!L26+'NSW Apr 2021'!M26+'NSW Apr 2021'!N26),0,IF(($C$5*E32/'NSW Apr 2021'!AQ26-'NSW Apr 2021'!L26+'NSW Apr 2021'!M26+'NSW Apr 2021'!N26)&lt;=('NSW Apr 2021'!L26+'NSW Apr 2021'!M26+'NSW Apr 2021'!N26+'NSW Apr 2021'!O26),(($C$5*E32/'NSW Apr 2021'!AQ26-('NSW Apr 2021'!L26+'NSW Apr 2021'!M26+'NSW Apr 2021'!N26))*'NSW Apr 2021'!Z26/100)*'NSW Apr 2021'!AQ26,('NSW Apr 2021'!O26*'NSW Apr 2021'!Z26/100)*'NSW Apr 2021'!AQ26)),0)</f>
        <v>0</v>
      </c>
      <c r="K32" s="166">
        <f>IF(AND('NSW Apr 2021'!O26&gt;0,'NSW Apr 2021'!P26&gt;0),IF($C$5*E32/'NSW Apr 2021'!AQ26&lt;('NSW Apr 2021'!L26+'NSW Apr 2021'!M26+'NSW Apr 2021'!N26+'NSW Apr 2021'!O26),0,IF(($C$5*E32/'NSW Apr 2021'!AQ26-'NSW Apr 2021'!L26+'NSW Apr 2021'!M26+'NSW Apr 2021'!N26+'NSW Apr 2021'!O26)&lt;=('NSW Apr 2021'!L26+'NSW Apr 2021'!M26+'NSW Apr 2021'!N26+'NSW Apr 2021'!O26+'NSW Apr 2021'!P26),(($C$5*E32/'NSW Apr 2021'!AQ26-('NSW Apr 2021'!L26+'NSW Apr 2021'!M26+'NSW Apr 2021'!N26+'NSW Apr 2021'!O26))*'NSW Apr 2021'!AA26/100)*'NSW Apr 2021'!AQ26,('NSW Apr 2021'!P26*'NSW Apr 2021'!AA26/100)*'NSW Apr 2021'!AQ26)),0)</f>
        <v>0</v>
      </c>
      <c r="L32" s="166">
        <f>IF(AND('NSW Apr 2021'!P26&gt;0,'NSW Apr 2021'!O26&gt;0),IF(($C$5*E32/'NSW Apr 2021'!AQ26&lt;SUM('NSW Apr 2021'!L26:P26)),(0),($C$5*E32/'NSW Apr 2021'!AQ26-SUM('NSW Apr 2021'!L26:P26))*'NSW Apr 2021'!AB26/100)* 'NSW Apr 2021'!AQ26,IF(AND('NSW Apr 2021'!O26&gt;0,'NSW Apr 2021'!P26=""),IF(($C$5*E32/'NSW Apr 2021'!AQ26&lt; SUM('NSW Apr 2021'!L26:O26)),(0),($C$5*E32/'NSW Apr 2021'!AQ26-SUM('NSW Apr 2021'!L26:O26))*'NSW Apr 2021'!AA26/100)* 'NSW Apr 2021'!AQ26,IF(AND('NSW Apr 2021'!N26&gt;0,'NSW Apr 2021'!O26=""),IF(($C$5*E32/'NSW Apr 2021'!AQ26&lt; SUM('NSW Apr 2021'!L26:N26)),(0),($C$5*E32/'NSW Apr 2021'!AQ26-SUM('NSW Apr 2021'!L26:N26))*'NSW Apr 2021'!Z26/100)* 'NSW Apr 2021'!AQ26,IF(AND('NSW Apr 2021'!M26&gt;0,'NSW Apr 2021'!N26=""),IF(($C$5*E32/'NSW Apr 2021'!AQ26&lt;'NSW Apr 2021'!M26+'NSW Apr 2021'!L26),(0),(($C$5*E32/'NSW Apr 2021'!AQ26-('NSW Apr 2021'!M26+'NSW Apr 2021'!L26))*'NSW Apr 2021'!Y26/100))*'NSW Apr 2021'!AQ26,IF(AND('NSW Apr 2021'!L26&gt;0,'NSW Apr 2021'!M26=""&gt;0),IF(($C$5*E32/'NSW Apr 2021'!AQ26&lt;'NSW Apr 2021'!L26),(0),($C$5*E32/'NSW Apr 2021'!AQ26-'NSW Apr 2021'!L26)*'NSW Apr 2021'!X26/100)*'NSW Apr 2021'!AQ26,0)))))</f>
        <v>0</v>
      </c>
      <c r="M32" s="166">
        <f>IF('NSW Apr 2021'!K26="",($C$5*F32/'NSW Apr 2021'!AR26*'NSW Apr 2021'!AC26/100)*'NSW Apr 2021'!AR26,IF($C$5*F32/'NSW Apr 2021'!AR26&gt;='NSW Apr 2021'!L26,('NSW Apr 2021'!L26*'NSW Apr 2021'!AC26/100)*'NSW Apr 2021'!AR26,($C$5*F32/'NSW Apr 2021'!AR26*'NSW Apr 2021'!AC26/100)*'NSW Apr 2021'!AR26))</f>
        <v>850.00000000000011</v>
      </c>
      <c r="N32" s="166">
        <f>IF(AND('NSW Apr 2021'!L26&gt;0,'NSW Apr 2021'!M26&gt;0),IF($C$5*F32/'NSW Apr 2021'!AR26&lt;'NSW Apr 2021'!L26,0,IF(($C$5*F32/'NSW Apr 2021'!AR26-'NSW Apr 2021'!L26)&lt;=('NSW Apr 2021'!M26+'NSW Apr 2021'!L26),((($C$5*F32/'NSW Apr 2021'!AR26-'NSW Apr 2021'!L26)*'NSW Apr 2021'!AD26/100))*'NSW Apr 2021'!AR26,((('NSW Apr 2021'!M26)*'NSW Apr 2021'!AD26/100)*'NSW Apr 2021'!AR26))),0)</f>
        <v>0</v>
      </c>
      <c r="O32" s="166">
        <f>IF(AND('NSW Apr 2021'!M26&gt;0,'NSW Apr 2021'!N26&gt;0),IF($C$5*F32/'NSW Apr 2021'!AR26&lt;('NSW Apr 2021'!L26+'NSW Apr 2021'!M26),0,IF(($C$5*F32/'NSW Apr 2021'!AR26-'NSW Apr 2021'!L26+'NSW Apr 2021'!M26)&lt;=('NSW Apr 2021'!L26+'NSW Apr 2021'!M26+'NSW Apr 2021'!N26),((($C$5*F32/'NSW Apr 2021'!AR26-('NSW Apr 2021'!L26+'NSW Apr 2021'!M26))*'NSW Apr 2021'!AE26/100))*'NSW Apr 2021'!AR26,('NSW Apr 2021'!N26*'NSW Apr 2021'!AE26/100)*'NSW Apr 2021'!AR26)),0)</f>
        <v>0</v>
      </c>
      <c r="P32" s="166">
        <f>IF(AND('NSW Apr 2021'!N26&gt;0,'NSW Apr 2021'!O26&gt;0),IF($C$5*F32/'NSW Apr 2021'!AR26&lt;('NSW Apr 2021'!L26+'NSW Apr 2021'!M26+'NSW Apr 2021'!N26),0,IF(($C$5*F32/'NSW Apr 2021'!AR26-'NSW Apr 2021'!L26+'NSW Apr 2021'!M26+'NSW Apr 2021'!N26)&lt;=('NSW Apr 2021'!L26+'NSW Apr 2021'!M26+'NSW Apr 2021'!N26+'NSW Apr 2021'!O26),(($C$5*F32/'NSW Apr 2021'!AR26-('NSW Apr 2021'!L26+'NSW Apr 2021'!M26+'NSW Apr 2021'!N26))*'NSW Apr 2021'!AF26/100)*'NSW Apr 2021'!AR26,('NSW Apr 2021'!O26*'NSW Apr 2021'!AF26/100)*'NSW Apr 2021'!AR26)),0)</f>
        <v>0</v>
      </c>
      <c r="Q32" s="166">
        <f>IF(AND('NSW Apr 2021'!P26&gt;0,'NSW Apr 2021'!P26&gt;0),IF($C$5*F32/'NSW Apr 2021'!AR26&lt;('NSW Apr 2021'!L26+'NSW Apr 2021'!M26+'NSW Apr 2021'!N26+'NSW Apr 2021'!O26),0,IF(($C$5*F32/'NSW Apr 2021'!AR26-'NSW Apr 2021'!L26+'NSW Apr 2021'!M26+'NSW Apr 2021'!N26+'NSW Apr 2021'!O26)&lt;=('NSW Apr 2021'!L26+'NSW Apr 2021'!M26+'NSW Apr 2021'!N26+'NSW Apr 2021'!O26+'NSW Apr 2021'!P26),(($C$5*F32/'NSW Apr 2021'!AR26-('NSW Apr 2021'!L26+'NSW Apr 2021'!M26+'NSW Apr 2021'!N26+'NSW Apr 2021'!O26))*'NSW Apr 2021'!AG26/100)*'NSW Apr 2021'!AR26,('NSW Apr 2021'!P26*'NSW Apr 2021'!AG26/100)*'NSW Apr 2021'!AR26)),0)</f>
        <v>0</v>
      </c>
      <c r="R32" s="166">
        <f>IF(AND('NSW Apr 2021'!P26&gt;0,'NSW Apr 2021'!O26&gt;0),IF(($C$5*F32/'NSW Apr 2021'!AR26&lt;SUM('NSW Apr 2021'!L26:P26)),(0),($C$5*F32/'NSW Apr 2021'!AR26-SUM('NSW Apr 2021'!L26:P26))*'NSW Apr 2021'!AB26/100)* 'NSW Apr 2021'!AR26,IF(AND('NSW Apr 2021'!O26&gt;0,'NSW Apr 2021'!P26=""),IF(($C$5*F32/'NSW Apr 2021'!AR26&lt; SUM('NSW Apr 2021'!L26:O26)),(0),($C$5*F32/'NSW Apr 2021'!AR26-SUM('NSW Apr 2021'!L26:O26))*'NSW Apr 2021'!AG26/100)* 'NSW Apr 2021'!AR26,IF(AND('NSW Apr 2021'!N26&gt;0,'NSW Apr 2021'!O26=""),IF(($C$5*F32/'NSW Apr 2021'!AR26&lt; SUM('NSW Apr 2021'!L26:N26)),(0),($C$5*F32/'NSW Apr 2021'!AR26-SUM('NSW Apr 2021'!L26:N26))*'NSW Apr 2021'!AF26/100)* 'NSW Apr 2021'!AR26,IF(AND('NSW Apr 2021'!M26&gt;0,'NSW Apr 2021'!N26=""),IF(($C$5*F32/'NSW Apr 2021'!AR26&lt;'NSW Apr 2021'!M26+'NSW Apr 2021'!L26),(0),(($C$5*F32/'NSW Apr 2021'!AR26-('NSW Apr 2021'!M26+'NSW Apr 2021'!L26))*'NSW Apr 2021'!AE26/100))*'NSW Apr 2021'!AR26,IF(AND('NSW Apr 2021'!L26&gt;0,'NSW Apr 2021'!M26=""&gt;0),IF(($C$5*F32/'NSW Apr 2021'!AR26&lt;'NSW Apr 2021'!L26),(0),($C$5*F32/'NSW Apr 2021'!AR26-'NSW Apr 2021'!L26)*'NSW Apr 2021'!AD26/100)*'NSW Apr 2021'!AR26,0)))))</f>
        <v>0</v>
      </c>
      <c r="S32" s="272">
        <f t="shared" si="4"/>
        <v>1700.0000000000002</v>
      </c>
      <c r="T32" s="271">
        <f t="shared" si="5"/>
        <v>2118.1075000000001</v>
      </c>
      <c r="U32" s="170">
        <f t="shared" si="6"/>
        <v>2329.9182500000002</v>
      </c>
      <c r="V32" s="169">
        <f>'NSW Apr 2021'!AT26</f>
        <v>0</v>
      </c>
      <c r="W32" s="169">
        <f>'NSW Apr 2021'!AU26</f>
        <v>14</v>
      </c>
      <c r="X32" s="169">
        <f>'NSW Apr 2021'!AV26</f>
        <v>0</v>
      </c>
      <c r="Y32" s="169">
        <f>'NSW Apr 2021'!AW26</f>
        <v>0</v>
      </c>
      <c r="Z32" s="271" t="str">
        <f t="shared" si="7"/>
        <v>Guaranteed off usage</v>
      </c>
      <c r="AA32" s="271" t="str">
        <f t="shared" si="8"/>
        <v>Inclusive</v>
      </c>
      <c r="AB32" s="276">
        <f t="shared" si="0"/>
        <v>1880.1074999999998</v>
      </c>
      <c r="AC32" s="276">
        <f t="shared" si="1"/>
        <v>1880.1074999999998</v>
      </c>
      <c r="AD32" s="277">
        <f t="shared" si="29"/>
        <v>2068.11825</v>
      </c>
      <c r="AE32" s="277">
        <f t="shared" si="29"/>
        <v>2068.11825</v>
      </c>
      <c r="AF32" s="209">
        <f>'NSW Apr 2021'!BF25</f>
        <v>0</v>
      </c>
      <c r="AG32" s="172" t="str">
        <f>'NSW Apr 2021'!BG25</f>
        <v>n</v>
      </c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7" s="261" customFormat="1" ht="14">
      <c r="A33" s="316"/>
      <c r="B33" s="316"/>
      <c r="C33" s="316"/>
      <c r="D33" s="316"/>
      <c r="E33" s="318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  <c r="U33" s="319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</row>
    <row r="34" spans="1:47" s="261" customFormat="1" ht="14">
      <c r="A34" s="316"/>
      <c r="B34" s="316"/>
      <c r="C34" s="316"/>
      <c r="D34" s="316"/>
      <c r="E34" s="318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  <c r="Q34" s="316"/>
      <c r="R34" s="316"/>
      <c r="S34" s="316"/>
      <c r="T34" s="316"/>
      <c r="U34" s="319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</row>
    <row r="35" spans="1:47" s="261" customFormat="1" ht="14">
      <c r="A35" s="316"/>
      <c r="B35" s="316"/>
      <c r="C35" s="316"/>
      <c r="D35" s="316"/>
      <c r="E35" s="318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9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</row>
    <row r="36" spans="1:47" s="261" customFormat="1" ht="14">
      <c r="A36" s="316"/>
      <c r="B36" s="316"/>
      <c r="C36" s="316"/>
      <c r="D36" s="316"/>
      <c r="E36" s="318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9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</row>
    <row r="37" spans="1:47" s="261" customFormat="1" ht="14">
      <c r="A37" s="316"/>
      <c r="B37" s="316"/>
      <c r="C37" s="316"/>
      <c r="D37" s="316"/>
      <c r="E37" s="318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9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</row>
    <row r="38" spans="1:47" s="261" customFormat="1" ht="14">
      <c r="A38" s="316"/>
      <c r="B38" s="316"/>
      <c r="C38" s="316"/>
      <c r="D38" s="316"/>
      <c r="E38" s="318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9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</row>
    <row r="39" spans="1:47" s="261" customFormat="1" ht="14">
      <c r="A39" s="316"/>
      <c r="B39" s="316"/>
      <c r="C39" s="316"/>
      <c r="D39" s="316"/>
      <c r="E39" s="318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9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</row>
    <row r="40" spans="1:47" s="261" customFormat="1" ht="14">
      <c r="A40" s="316"/>
      <c r="B40" s="316"/>
      <c r="C40" s="316"/>
      <c r="D40" s="316"/>
      <c r="E40" s="318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9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</row>
    <row r="41" spans="1:47" s="261" customFormat="1" ht="14">
      <c r="A41" s="316"/>
      <c r="B41" s="316"/>
      <c r="C41" s="316"/>
      <c r="D41" s="316"/>
      <c r="E41" s="318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9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</row>
    <row r="42" spans="1:47" s="261" customFormat="1" ht="14">
      <c r="A42" s="316"/>
      <c r="B42" s="316"/>
      <c r="C42" s="316"/>
      <c r="D42" s="316"/>
      <c r="E42" s="318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9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</row>
    <row r="43" spans="1:47" s="261" customFormat="1" ht="14">
      <c r="A43" s="316"/>
      <c r="B43" s="316"/>
      <c r="C43" s="316"/>
      <c r="D43" s="316"/>
      <c r="E43" s="318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9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</row>
    <row r="44" spans="1:47" s="261" customFormat="1" ht="14">
      <c r="A44" s="316"/>
      <c r="B44" s="316"/>
      <c r="C44" s="316"/>
      <c r="D44" s="316"/>
      <c r="E44" s="318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9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</row>
    <row r="45" spans="1:47" s="261" customFormat="1" ht="14">
      <c r="A45" s="316"/>
      <c r="B45" s="316"/>
      <c r="C45" s="316"/>
      <c r="D45" s="316"/>
      <c r="E45" s="318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9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</row>
    <row r="46" spans="1:47" s="261" customFormat="1" ht="14">
      <c r="A46" s="316"/>
      <c r="B46" s="316"/>
      <c r="C46" s="316"/>
      <c r="D46" s="316"/>
      <c r="E46" s="318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9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</row>
    <row r="47" spans="1:47" s="261" customFormat="1" ht="14">
      <c r="A47" s="316"/>
      <c r="B47" s="316"/>
      <c r="C47" s="316"/>
      <c r="D47" s="316"/>
      <c r="E47" s="318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9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</row>
    <row r="48" spans="1:47" s="261" customFormat="1" ht="14">
      <c r="A48" s="316"/>
      <c r="B48" s="316"/>
      <c r="C48" s="316"/>
      <c r="D48" s="316"/>
      <c r="E48" s="318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9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</row>
    <row r="49" spans="1:47" s="261" customFormat="1" ht="14">
      <c r="A49" s="316"/>
      <c r="B49" s="316"/>
      <c r="C49" s="316"/>
      <c r="D49" s="316"/>
      <c r="E49" s="318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9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</row>
    <row r="50" spans="1:47" s="261" customFormat="1" ht="14">
      <c r="A50" s="316"/>
      <c r="B50" s="316"/>
      <c r="C50" s="316"/>
      <c r="D50" s="316"/>
      <c r="E50" s="318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9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</row>
    <row r="51" spans="1:47" s="261" customFormat="1" ht="14">
      <c r="A51" s="316"/>
      <c r="B51" s="316"/>
      <c r="C51" s="316"/>
      <c r="D51" s="316"/>
      <c r="E51" s="318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9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</row>
    <row r="52" spans="1:47" s="261" customFormat="1" ht="14">
      <c r="A52" s="316"/>
      <c r="B52" s="316"/>
      <c r="C52" s="316"/>
      <c r="D52" s="316"/>
      <c r="E52" s="318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9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</row>
    <row r="53" spans="1:47" s="261" customFormat="1" ht="14">
      <c r="A53" s="316"/>
      <c r="B53" s="316"/>
      <c r="C53" s="316"/>
      <c r="D53" s="316"/>
      <c r="E53" s="318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9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</row>
    <row r="54" spans="1:47" s="261" customFormat="1" ht="14">
      <c r="A54" s="316"/>
      <c r="B54" s="316"/>
      <c r="C54" s="316"/>
      <c r="D54" s="316"/>
      <c r="E54" s="318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9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</row>
    <row r="55" spans="1:47" s="261" customFormat="1" ht="14">
      <c r="A55" s="316"/>
      <c r="B55" s="316"/>
      <c r="C55" s="316"/>
      <c r="D55" s="316"/>
      <c r="E55" s="318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9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</row>
    <row r="56" spans="1:47" s="261" customFormat="1" ht="14">
      <c r="A56" s="316"/>
      <c r="B56" s="316"/>
      <c r="C56" s="316"/>
      <c r="D56" s="316"/>
      <c r="E56" s="318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9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</row>
    <row r="57" spans="1:47" s="261" customFormat="1" ht="14">
      <c r="A57" s="316"/>
      <c r="B57" s="316"/>
      <c r="C57" s="316"/>
      <c r="D57" s="316"/>
      <c r="E57" s="318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9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</row>
    <row r="58" spans="1:47" s="261" customFormat="1" ht="14">
      <c r="A58" s="316"/>
      <c r="B58" s="316"/>
      <c r="C58" s="316"/>
      <c r="D58" s="316"/>
      <c r="E58" s="318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9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</row>
    <row r="59" spans="1:47" s="261" customFormat="1" ht="14">
      <c r="A59" s="316"/>
      <c r="B59" s="316"/>
      <c r="C59" s="316"/>
      <c r="D59" s="316"/>
      <c r="E59" s="318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9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</row>
    <row r="60" spans="1:47" s="261" customFormat="1" ht="14">
      <c r="A60" s="316"/>
      <c r="B60" s="316"/>
      <c r="C60" s="316"/>
      <c r="D60" s="316"/>
      <c r="E60" s="318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9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</row>
    <row r="61" spans="1:47" s="261" customFormat="1" ht="14">
      <c r="A61" s="316"/>
      <c r="B61" s="316"/>
      <c r="C61" s="316"/>
      <c r="D61" s="316"/>
      <c r="E61" s="318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9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</row>
    <row r="62" spans="1:47" s="261" customFormat="1" ht="14">
      <c r="A62" s="316"/>
      <c r="B62" s="316"/>
      <c r="C62" s="316"/>
      <c r="D62" s="316"/>
      <c r="E62" s="318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9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</row>
    <row r="63" spans="1:47" s="261" customFormat="1" ht="14">
      <c r="A63" s="316"/>
      <c r="B63" s="316"/>
      <c r="C63" s="316"/>
      <c r="D63" s="316"/>
      <c r="E63" s="318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9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</row>
    <row r="64" spans="1:47" s="261" customFormat="1" ht="14">
      <c r="A64" s="316"/>
      <c r="B64" s="316"/>
      <c r="C64" s="316"/>
      <c r="D64" s="316"/>
      <c r="E64" s="318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9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</row>
    <row r="65" spans="1:47" s="261" customFormat="1" ht="14">
      <c r="A65" s="316"/>
      <c r="B65" s="316"/>
      <c r="C65" s="316"/>
      <c r="D65" s="316"/>
      <c r="E65" s="318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9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</row>
    <row r="66" spans="1:47" s="261" customFormat="1" ht="14">
      <c r="A66" s="316"/>
      <c r="B66" s="316"/>
      <c r="C66" s="316"/>
      <c r="D66" s="316"/>
      <c r="E66" s="318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9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</row>
    <row r="67" spans="1:47" s="261" customFormat="1" ht="14">
      <c r="A67" s="316"/>
      <c r="B67" s="316"/>
      <c r="C67" s="316"/>
      <c r="D67" s="316"/>
      <c r="E67" s="318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9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</row>
    <row r="68" spans="1:47" s="261" customFormat="1" ht="14">
      <c r="A68" s="316"/>
      <c r="B68" s="316"/>
      <c r="C68" s="316"/>
      <c r="D68" s="316"/>
      <c r="E68" s="318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9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</row>
    <row r="69" spans="1:47" s="261" customFormat="1" ht="14">
      <c r="A69" s="316"/>
      <c r="B69" s="316"/>
      <c r="C69" s="316"/>
      <c r="D69" s="316"/>
      <c r="E69" s="318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9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</row>
    <row r="70" spans="1:47" s="261" customFormat="1" ht="14">
      <c r="A70" s="316"/>
      <c r="B70" s="316"/>
      <c r="C70" s="316"/>
      <c r="D70" s="316"/>
      <c r="E70" s="318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9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</row>
    <row r="71" spans="1:47" s="261" customFormat="1" ht="14">
      <c r="A71" s="316"/>
      <c r="B71" s="316"/>
      <c r="C71" s="316"/>
      <c r="D71" s="316"/>
      <c r="E71" s="318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9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</row>
  </sheetData>
  <sheetProtection algorithmName="SHA-512" hashValue="w65qo5MOP1BaN10YHZU9JdAzmTLMrCOLCkh72WjRMVdcL0GkEtNSn1it1EQP9yCypjDT7pxzTnHfu/Akz2nkKg==" saltValue="lTMK7f0I60Owm3Tyu4p6Ug==" spinCount="100000" sheet="1" objects="1" scenarios="1"/>
  <mergeCells count="6">
    <mergeCell ref="A8:A15"/>
    <mergeCell ref="A30:A31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7929-3910-0840-B558-869EB5B5E824}">
  <sheetPr codeName="Sheet19">
    <tabColor theme="7" tint="0.59999389629810485"/>
  </sheetPr>
  <dimension ref="A1:ER31"/>
  <sheetViews>
    <sheetView zoomScale="90" zoomScaleNormal="90" workbookViewId="0">
      <selection activeCell="A17" sqref="A17:XFD17"/>
    </sheetView>
  </sheetViews>
  <sheetFormatPr baseColWidth="10" defaultRowHeight="14"/>
  <cols>
    <col min="1" max="1" width="24.1640625" style="302" customWidth="1"/>
    <col min="2" max="2" width="16.1640625" style="302" customWidth="1"/>
    <col min="3" max="3" width="23.1640625" style="302" bestFit="1" customWidth="1"/>
    <col min="4" max="4" width="12.1640625" style="302" customWidth="1"/>
    <col min="5" max="5" width="12.1640625" style="304" hidden="1" customWidth="1"/>
    <col min="6" max="6" width="12.1640625" style="302" hidden="1" customWidth="1"/>
    <col min="7" max="18" width="12.1640625" style="302" customWidth="1"/>
    <col min="19" max="19" width="13" style="302" hidden="1" customWidth="1"/>
    <col min="20" max="20" width="12" style="302" hidden="1" customWidth="1"/>
    <col min="21" max="21" width="12" style="305" customWidth="1"/>
    <col min="22" max="25" width="12" style="302" customWidth="1"/>
    <col min="26" max="29" width="12" style="302" hidden="1" customWidth="1"/>
    <col min="30" max="33" width="12" style="302" customWidth="1"/>
    <col min="34" max="43" width="12.1640625" style="302" customWidth="1"/>
    <col min="44" max="16384" width="10.83203125" style="302"/>
  </cols>
  <sheetData>
    <row r="1" spans="1:148">
      <c r="A1" s="299" t="s">
        <v>55</v>
      </c>
      <c r="B1" s="299"/>
      <c r="C1" s="299"/>
      <c r="D1" s="299"/>
      <c r="E1" s="300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301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</row>
    <row r="2" spans="1:148">
      <c r="A2" s="301" t="s">
        <v>93</v>
      </c>
      <c r="B2" s="299"/>
      <c r="C2" s="299"/>
      <c r="D2" s="299"/>
      <c r="E2" s="300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301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  <c r="DW2" s="299"/>
      <c r="DX2" s="299"/>
      <c r="DY2" s="299"/>
      <c r="DZ2" s="299"/>
      <c r="EA2" s="299"/>
      <c r="EB2" s="299"/>
      <c r="EC2" s="299"/>
      <c r="ED2" s="299"/>
      <c r="EE2" s="299"/>
      <c r="EF2" s="299"/>
      <c r="EG2" s="299"/>
      <c r="EH2" s="299"/>
      <c r="EI2" s="299"/>
      <c r="EJ2" s="299"/>
      <c r="EK2" s="299"/>
      <c r="EL2" s="299"/>
      <c r="EM2" s="299"/>
      <c r="EN2" s="299"/>
      <c r="EO2" s="299"/>
      <c r="EP2" s="299"/>
      <c r="EQ2" s="299"/>
      <c r="ER2" s="299"/>
    </row>
    <row r="3" spans="1:148" ht="15" thickBot="1">
      <c r="A3" s="299"/>
      <c r="B3" s="303"/>
      <c r="C3" s="299"/>
      <c r="D3" s="299"/>
      <c r="E3" s="300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1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299"/>
      <c r="DZ3" s="299"/>
      <c r="EA3" s="299"/>
      <c r="EB3" s="299"/>
      <c r="EC3" s="299"/>
      <c r="ED3" s="299"/>
      <c r="EE3" s="299"/>
      <c r="EF3" s="299"/>
      <c r="EG3" s="299"/>
      <c r="EH3" s="299"/>
      <c r="EI3" s="299"/>
      <c r="EJ3" s="299"/>
      <c r="EK3" s="299"/>
      <c r="EL3" s="299"/>
      <c r="EM3" s="299"/>
      <c r="EN3" s="299"/>
      <c r="EO3" s="299"/>
      <c r="EP3" s="299"/>
      <c r="EQ3" s="299"/>
      <c r="ER3" s="299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</row>
    <row r="8" spans="1:148" ht="23" customHeight="1">
      <c r="A8" s="417" t="str">
        <f>'NSW Oct 2020'!D2</f>
        <v>Jemena Sydney</v>
      </c>
      <c r="B8" s="83" t="str">
        <f>'NSW Oct 2020'!F2</f>
        <v>AGL</v>
      </c>
      <c r="C8" s="83" t="str">
        <f>'NSW Oct 2020'!G2</f>
        <v>Business Essentials Saver</v>
      </c>
      <c r="D8" s="136">
        <f>365*'NSW Oct 2020'!H2/100</f>
        <v>255.90150000000003</v>
      </c>
      <c r="E8" s="264">
        <f>IF('NSW Oct 2020'!AQ2=3,0.5,IF('NSW Oct 2020'!AQ2=2,0.33,0))</f>
        <v>0.5</v>
      </c>
      <c r="F8" s="264">
        <f>1-E8</f>
        <v>0.5</v>
      </c>
      <c r="G8" s="136">
        <f>IF('NSW Oct 2020'!K2="",($C$5*E8/'NSW Oct 2020'!AQ2*'NSW Oct 2020'!W2/100)*'NSW Oct 2020'!AQ2,IF($C$5*E8/'NSW Oct 2020'!AQ2&gt;='NSW Oct 2020'!L2,('NSW Oct 2020'!L2*'NSW Oct 2020'!W2/100)*'NSW Oct 2020'!AQ2,($C$5*E8/'NSW Oct 2020'!AQ2*'NSW Oct 2020'!W2/100)*'NSW Oct 2020'!AQ2))</f>
        <v>89.156999999999996</v>
      </c>
      <c r="H8" s="136">
        <f>IF(AND('NSW Oct 2020'!L2&gt;0,'NSW Oct 2020'!M2&gt;0),IF($C$5*E8/'NSW Oct 2020'!AQ2&lt;'NSW Oct 2020'!L2,0,IF(($C$5*E8/'NSW Oct 2020'!AQ2-'NSW Oct 2020'!L2)&lt;=('NSW Oct 2020'!M2+'NSW Oct 2020'!L2),((($C$5*E8/'NSW Oct 2020'!AQ2-'NSW Oct 2020'!L2)*'NSW Oct 2020'!X2/100))*'NSW Oct 2020'!AQ2,((('NSW Oct 2020'!M2)*'NSW Oct 2020'!X2/100)*'NSW Oct 2020'!AQ2))),0)</f>
        <v>84.053454545454542</v>
      </c>
      <c r="I8" s="136">
        <f>IF(AND('NSW Oct 2020'!M2&gt;0,'NSW Oct 2020'!N2&gt;0),IF($C$5*E8/'NSW Oct 2020'!AQ2&lt;('NSW Oct 2020'!L2+'NSW Oct 2020'!M2),0,IF(($C$5*E8/'NSW Oct 2020'!AQ2-'NSW Oct 2020'!L2+'NSW Oct 2020'!M2)&lt;=('NSW Oct 2020'!L2+'NSW Oct 2020'!M2+'NSW Oct 2020'!N2),((($C$5*E8/'NSW Oct 2020'!AQ2-('NSW Oct 2020'!L2+'NSW Oct 2020'!M2))*'NSW Oct 2020'!Y2/100))*'NSW Oct 2020'!AQ2,('NSW Oct 2020'!N2*'NSW Oct 2020'!Y2/100)* 'NSW Oct 2020'!AQ2)),0)</f>
        <v>200.94300000000004</v>
      </c>
      <c r="J8" s="136">
        <f>IF(AND('NSW Oct 2020'!N2&gt;0,'NSW Oct 2020'!O2&gt;0),IF($C$5*E8/'NSW Oct 2020'!AQ2&lt;('NSW Oct 2020'!L2+'NSW Oct 2020'!M2+'NSW Oct 2020'!N2),0,IF(($C$5*E8/'NSW Oct 2020'!AQ2-'NSW Oct 2020'!L2+'NSW Oct 2020'!M2+'NSW Oct 2020'!N2)&lt;=('NSW Oct 2020'!L2+'NSW Oct 2020'!M2+'NSW Oct 2020'!N2+'NSW Oct 2020'!O2),(($C$5*E8/'NSW Oct 2020'!AQ2-('NSW Oct 2020'!L2+'NSW Oct 2020'!M2+'NSW Oct 2020'!N2))*'NSW Oct 2020'!Z2/100)*'NSW Oct 2020'!AQ2,('NSW Oct 2020'!O2*'NSW Oct 2020'!Z2/100)*'NSW Oct 2020'!AQ2)),0)</f>
        <v>754.2136363636364</v>
      </c>
      <c r="K8" s="136">
        <f>IF(AND('NSW Oct 2020'!O2&gt;0,'NSW Oct 2020'!P2&gt;0),IF($C$5*E8/'NSW Oct 2020'!AQ2&lt;('NSW Oct 2020'!L2+'NSW Oct 2020'!M2+'NSW Oct 2020'!N2+'NSW Oct 2020'!O2),0,IF(($C$5*E8/'NSW Oct 2020'!AQ2-'NSW Oct 2020'!L2+'NSW Oct 2020'!M2+'NSW Oct 2020'!N2+'NSW Oct 2020'!O2)&lt;=('NSW Oct 2020'!L2+'NSW Oct 2020'!M2+'NSW Oct 2020'!N2+'NSW Oct 2020'!O2+'NSW Oct 2020'!P2),(($C$5*E8/'NSW Oct 2020'!AQ2-('NSW Oct 2020'!L2+'NSW Oct 2020'!M2+'NSW Oct 2020'!N2+'NSW Oct 2020'!O2))*'NSW Oct 2020'!AA2/100)*'NSW Oct 2020'!AQ2,('NSW Oct 2020'!P2*'NSW Oct 2020'!AA2/100)*'NSW Oct 2020'!AQ2)),0)</f>
        <v>0</v>
      </c>
      <c r="L8" s="136">
        <f>IF(AND('NSW Oct 2020'!P2&gt;0,'NSW Oct 2020'!O2&gt;0),IF(($C$5*E8/'NSW Oct 2020'!AQ2&lt;SUM('NSW Oct 2020'!L2:P2)),(0),($C$5*E8/'NSW Oct 2020'!AQ2-SUM('NSW Oct 2020'!L2:P2))*'NSW Oct 2020'!AB2/100)* 'NSW Oct 2020'!AQ2,IF(AND('NSW Oct 2020'!O2&gt;0,'NSW Oct 2020'!P2=""),IF(($C$5*E8/'NSW Oct 2020'!AQ2&lt; SUM('NSW Oct 2020'!L2:O2)),(0),($C$5*E8/'NSW Oct 2020'!AQ2-SUM('NSW Oct 2020'!L2:O2))*'NSW Oct 2020'!AA2/100)* 'NSW Oct 2020'!AQ2,IF(AND('NSW Oct 2020'!N2&gt;0,'NSW Oct 2020'!O2=""),IF(($C$5*E8/'NSW Oct 2020'!AQ2&lt; SUM('NSW Oct 2020'!L2:N2)),(0),($C$5*E8/'NSW Oct 2020'!AQ2-SUM('NSW Oct 2020'!L2:N2))*'NSW Oct 2020'!Z2/100)* 'NSW Oct 2020'!AQ2,IF(AND('NSW Oct 2020'!M2&gt;0,'NSW Oct 2020'!N2=""),IF(($C$5*E8/'NSW Oct 2020'!AQ2&lt;'NSW Oct 2020'!M2+'NSW Oct 2020'!L2),(0),(($C$5*E8/'NSW Oct 2020'!AQ2-('NSW Oct 2020'!M2+'NSW Oct 2020'!L2))*'NSW Oct 2020'!Y2/100))*'NSW Oct 2020'!AQ2,IF(AND('NSW Oct 2020'!L2&gt;0,'NSW Oct 2020'!M2=""&gt;0),IF(($C$5*E8/'NSW Oct 2020'!AQ2&lt;'NSW Oct 2020'!L2),(0),($C$5*E8/'NSW Oct 2020'!AQ2-'NSW Oct 2020'!L2)*'NSW Oct 2020'!X2/100)*'NSW Oct 2020'!AQ2,0)))))</f>
        <v>0</v>
      </c>
      <c r="M8" s="136">
        <f>IF('NSW Oct 2020'!K2="",($C$5*F8/'NSW Oct 2020'!AR2*'NSW Oct 2020'!AC2/100)*'NSW Oct 2020'!AR2,IF($C$5*F8/'NSW Oct 2020'!AR2&gt;='NSW Oct 2020'!L2,('NSW Oct 2020'!L2*'NSW Oct 2020'!AC2/100)*'NSW Oct 2020'!AR2,($C$5*F8/'NSW Oct 2020'!AR2*'NSW Oct 2020'!AC2/100)*'NSW Oct 2020'!AR2))</f>
        <v>89.156999999999996</v>
      </c>
      <c r="N8" s="136">
        <f>IF(AND('NSW Oct 2020'!L2&gt;0,'NSW Oct 2020'!M2&gt;0),IF($C$5*F8/'NSW Oct 2020'!AR2&lt;'NSW Oct 2020'!L2,0,IF(($C$5*F8/'NSW Oct 2020'!AR2-'NSW Oct 2020'!L2)&lt;=('NSW Oct 2020'!M2+'NSW Oct 2020'!L2),((($C$5*F8/'NSW Oct 2020'!AR2-'NSW Oct 2020'!L2)*'NSW Oct 2020'!AD2/100))*'NSW Oct 2020'!AR2,((('NSW Oct 2020'!M2)*'NSW Oct 2020'!AD2/100)*'NSW Oct 2020'!AR2))),0)</f>
        <v>84.053454545454542</v>
      </c>
      <c r="O8" s="136">
        <f>IF(AND('NSW Oct 2020'!M2&gt;0,'NSW Oct 2020'!N2&gt;0),IF($C$5*F8/'NSW Oct 2020'!AR2&lt;('NSW Oct 2020'!L2+'NSW Oct 2020'!M2),0,IF(($C$5*F8/'NSW Oct 2020'!AR2-'NSW Oct 2020'!L2+'NSW Oct 2020'!M2)&lt;=('NSW Oct 2020'!L2+'NSW Oct 2020'!M2+'NSW Oct 2020'!N2),((($C$5*F8/'NSW Oct 2020'!AR2-('NSW Oct 2020'!L2+'NSW Oct 2020'!M2))*'NSW Oct 2020'!AE2/100))*'NSW Oct 2020'!AR2,('NSW Oct 2020'!N2*'NSW Oct 2020'!AE2/100)*'NSW Oct 2020'!AR2)),0)</f>
        <v>200.94300000000004</v>
      </c>
      <c r="P8" s="136">
        <f>IF(AND('NSW Oct 2020'!N2&gt;0,'NSW Oct 2020'!O2&gt;0),IF($C$5*F8/'NSW Oct 2020'!AR2&lt;('NSW Oct 2020'!L2+'NSW Oct 2020'!M2+'NSW Oct 2020'!N2),0,IF(($C$5*F8/'NSW Oct 2020'!AR2-'NSW Oct 2020'!L2+'NSW Oct 2020'!M2+'NSW Oct 2020'!N2)&lt;=('NSW Oct 2020'!L2+'NSW Oct 2020'!M2+'NSW Oct 2020'!N2+'NSW Oct 2020'!O2),(($C$5*F8/'NSW Oct 2020'!AR2-('NSW Oct 2020'!L2+'NSW Oct 2020'!M2+'NSW Oct 2020'!N2))*'NSW Oct 2020'!AF2/100)*'NSW Oct 2020'!AR2,('NSW Oct 2020'!O2*'NSW Oct 2020'!AF2/100)*'NSW Oct 2020'!AR2)),0)</f>
        <v>754.2136363636364</v>
      </c>
      <c r="Q8" s="136">
        <f>IF(AND('NSW Oct 2020'!P2&gt;0,'NSW Oct 2020'!P2&gt;0),IF($C$5*F8/'NSW Oct 2020'!AR2&lt;('NSW Oct 2020'!L2+'NSW Oct 2020'!M2+'NSW Oct 2020'!N2+'NSW Oct 2020'!O2),0,IF(($C$5*F8/'NSW Oct 2020'!AR2-'NSW Oct 2020'!L2+'NSW Oct 2020'!M2+'NSW Oct 2020'!N2+'NSW Oct 2020'!O2)&lt;=('NSW Oct 2020'!L2+'NSW Oct 2020'!M2+'NSW Oct 2020'!N2+'NSW Oct 2020'!O2+'NSW Oct 2020'!P2),(($C$5*F8/'NSW Oct 2020'!AR2-('NSW Oct 2020'!L2+'NSW Oct 2020'!M2+'NSW Oct 2020'!N2+'NSW Oct 2020'!O2))*'NSW Oct 2020'!AG2/100)*'NSW Oct 2020'!AR2,('NSW Oct 2020'!P2*'NSW Oct 2020'!AG2/100)*'NSW Oct 2020'!AR2)),0)</f>
        <v>0</v>
      </c>
      <c r="R8" s="136">
        <f>IF(AND('NSW Oct 2020'!P2&gt;0,'NSW Oct 2020'!O2&gt;0),IF(($C$5*F8/'NSW Oct 2020'!AR2&lt;SUM('NSW Oct 2020'!L2:P2)),(0),($C$5*F8/'NSW Oct 2020'!AR2-SUM('NSW Oct 2020'!L2:P2))*'NSW Oct 2020'!AB2/100)* 'NSW Oct 2020'!AR2,IF(AND('NSW Oct 2020'!O2&gt;0,'NSW Oct 2020'!P2=""),IF(($C$5*F8/'NSW Oct 2020'!AR2&lt; SUM('NSW Oct 2020'!L2:O2)),(0),($C$5*F8/'NSW Oct 2020'!AR2-SUM('NSW Oct 2020'!L2:O2))*'NSW Oct 2020'!AG2/100)* 'NSW Oct 2020'!AR2,IF(AND('NSW Oct 2020'!N2&gt;0,'NSW Oct 2020'!O2=""),IF(($C$5*F8/'NSW Oct 2020'!AR2&lt; SUM('NSW Oct 2020'!L2:N2)),(0),($C$5*F8/'NSW Oct 2020'!AR2-SUM('NSW Oct 2020'!L2:N2))*'NSW Oct 2020'!AF2/100)* 'NSW Oct 2020'!AR2,IF(AND('NSW Oct 2020'!M2&gt;0,'NSW Oct 2020'!N2=""),IF(($C$5*F8/'NSW Oct 2020'!AR2&lt;'NSW Oct 2020'!M2+'NSW Oct 2020'!L2),(0),(($C$5*F8/'NSW Oct 2020'!AR2-('NSW Oct 2020'!M2+'NSW Oct 2020'!L2))*'NSW Oct 2020'!AE2/100))*'NSW Oct 2020'!AR2,IF(AND('NSW Oct 2020'!L2&gt;0,'NSW Oct 2020'!M2=""&gt;0),IF(($C$5*F8/'NSW Oct 2020'!AR2&lt;'NSW Oct 2020'!L2),(0),($C$5*F8/'NSW Oct 2020'!AR2-'NSW Oct 2020'!L2)*'NSW Oct 2020'!AD2/100)*'NSW Oct 2020'!AR2,0)))))</f>
        <v>0</v>
      </c>
      <c r="S8" s="234">
        <f>SUM(G8:R8)</f>
        <v>2256.7341818181822</v>
      </c>
      <c r="T8" s="243">
        <f>S8+D8</f>
        <v>2512.6356818181821</v>
      </c>
      <c r="U8" s="132">
        <f>T8*1.1</f>
        <v>2763.8992500000004</v>
      </c>
      <c r="V8" s="83">
        <f>'NSW Oct 2020'!AT2</f>
        <v>0</v>
      </c>
      <c r="W8" s="83">
        <f>'NSW Oct 2020'!AU2</f>
        <v>0</v>
      </c>
      <c r="X8" s="83">
        <f>'NSW Oct 2020'!AV2</f>
        <v>0</v>
      </c>
      <c r="Y8" s="83">
        <f>'NSW Oct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2512.6356818181821</v>
      </c>
      <c r="AC8" s="243">
        <f t="shared" ref="AC8:AC3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2512.6356818181821</v>
      </c>
      <c r="AD8" s="122">
        <f t="shared" ref="AD8:AE22" si="2">AB8*1.1</f>
        <v>2763.8992500000004</v>
      </c>
      <c r="AE8" s="122">
        <f t="shared" si="2"/>
        <v>2763.8992500000004</v>
      </c>
      <c r="AF8" s="208">
        <f>'NSW Oct 2020'!BF2</f>
        <v>0</v>
      </c>
      <c r="AG8" s="125" t="str">
        <f>'NSW Oct 2020'!BG2</f>
        <v>n</v>
      </c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</row>
    <row r="9" spans="1:148" ht="23" customHeight="1">
      <c r="A9" s="417"/>
      <c r="B9" s="83" t="str">
        <f>'NSW Oct 2020'!F3</f>
        <v>Covau</v>
      </c>
      <c r="C9" s="83" t="str">
        <f>'NSW Oct 2020'!G3</f>
        <v>Business Freedom Plus</v>
      </c>
      <c r="D9" s="136">
        <f>365*'NSW Oct 2020'!H3/100</f>
        <v>336.60300000000001</v>
      </c>
      <c r="E9" s="264">
        <f>IF('NSW Oct 2020'!AQ3=3,0.5,IF('NSW Oct 2020'!AQ3=2,0.33,0))</f>
        <v>0.5</v>
      </c>
      <c r="F9" s="264">
        <f t="shared" ref="F9:F31" si="3">1-E9</f>
        <v>0.5</v>
      </c>
      <c r="G9" s="136">
        <f>IF('NSW Oct 2020'!K3="",($C$5*E9/'NSW Oct 2020'!AQ3*'NSW Oct 2020'!W3/100)*'NSW Oct 2020'!AQ3,IF($C$5*E9/'NSW Oct 2020'!AQ3&gt;='NSW Oct 2020'!L3,('NSW Oct 2020'!L3*'NSW Oct 2020'!W3/100)*'NSW Oct 2020'!AQ3,($C$5*E9/'NSW Oct 2020'!AQ3*'NSW Oct 2020'!W3/100)*'NSW Oct 2020'!AQ3))</f>
        <v>134.24399999999997</v>
      </c>
      <c r="H9" s="136">
        <f>IF(AND('NSW Oct 2020'!L3&gt;0,'NSW Oct 2020'!M3&gt;0),IF($C$5*E9/'NSW Oct 2020'!AQ3&lt;'NSW Oct 2020'!L3,0,IF(($C$5*E9/'NSW Oct 2020'!AQ3-'NSW Oct 2020'!L3)&lt;=('NSW Oct 2020'!M3+'NSW Oct 2020'!L3),((($C$5*E9/'NSW Oct 2020'!AQ3-'NSW Oct 2020'!L3)*'NSW Oct 2020'!X3/100))*'NSW Oct 2020'!AQ3,((('NSW Oct 2020'!M3)*'NSW Oct 2020'!X3/100)*'NSW Oct 2020'!AQ3))),0)</f>
        <v>106.401</v>
      </c>
      <c r="I9" s="136">
        <f>IF(AND('NSW Oct 2020'!M3&gt;0,'NSW Oct 2020'!N3&gt;0),IF($C$5*E9/'NSW Oct 2020'!AQ3&lt;('NSW Oct 2020'!L3+'NSW Oct 2020'!M3),0,IF(($C$5*E9/'NSW Oct 2020'!AQ3-'NSW Oct 2020'!L3+'NSW Oct 2020'!M3)&lt;=('NSW Oct 2020'!L3+'NSW Oct 2020'!M3+'NSW Oct 2020'!N3),((($C$5*E9/'NSW Oct 2020'!AQ3-('NSW Oct 2020'!L3+'NSW Oct 2020'!M3))*'NSW Oct 2020'!Y3/100))*'NSW Oct 2020'!AQ3,('NSW Oct 2020'!N3*'NSW Oct 2020'!Y3/100)* 'NSW Oct 2020'!AQ3)),0)</f>
        <v>239.679</v>
      </c>
      <c r="J9" s="136">
        <f>IF(AND('NSW Oct 2020'!N3&gt;0,'NSW Oct 2020'!O3&gt;0),IF($C$5*E9/'NSW Oct 2020'!AQ3&lt;('NSW Oct 2020'!L3+'NSW Oct 2020'!M3+'NSW Oct 2020'!N3),0,IF(($C$5*E9/'NSW Oct 2020'!AQ3-'NSW Oct 2020'!L3+'NSW Oct 2020'!M3+'NSW Oct 2020'!N3)&lt;=('NSW Oct 2020'!L3+'NSW Oct 2020'!M3+'NSW Oct 2020'!N3+'NSW Oct 2020'!O3),(($C$5*E9/'NSW Oct 2020'!AQ3-('NSW Oct 2020'!L3+'NSW Oct 2020'!M3+'NSW Oct 2020'!N3))*'NSW Oct 2020'!Z3/100)*'NSW Oct 2020'!AQ3,('NSW Oct 2020'!O3*'NSW Oct 2020'!Z3/100)*'NSW Oct 2020'!AQ3)),0)</f>
        <v>843.12500000000023</v>
      </c>
      <c r="K9" s="136">
        <f>IF(AND('NSW Oct 2020'!O3&gt;0,'NSW Oct 2020'!P3&gt;0),IF($C$5*E9/'NSW Oct 2020'!AQ3&lt;('NSW Oct 2020'!L3+'NSW Oct 2020'!M3+'NSW Oct 2020'!N3+'NSW Oct 2020'!O3),0,IF(($C$5*E9/'NSW Oct 2020'!AQ3-'NSW Oct 2020'!L3+'NSW Oct 2020'!M3+'NSW Oct 2020'!N3+'NSW Oct 2020'!O3)&lt;=('NSW Oct 2020'!L3+'NSW Oct 2020'!M3+'NSW Oct 2020'!N3+'NSW Oct 2020'!O3+'NSW Oct 2020'!P3),(($C$5*E9/'NSW Oct 2020'!AQ3-('NSW Oct 2020'!L3+'NSW Oct 2020'!M3+'NSW Oct 2020'!N3+'NSW Oct 2020'!O3))*'NSW Oct 2020'!AA3/100)*'NSW Oct 2020'!AQ3,('NSW Oct 2020'!P3*'NSW Oct 2020'!AA3/100)*'NSW Oct 2020'!AQ3)),0)</f>
        <v>0</v>
      </c>
      <c r="L9" s="136">
        <f>IF(AND('NSW Oct 2020'!P3&gt;0,'NSW Oct 2020'!O3&gt;0),IF(($C$5*E9/'NSW Oct 2020'!AQ3&lt;SUM('NSW Oct 2020'!L3:P3)),(0),($C$5*E9/'NSW Oct 2020'!AQ3-SUM('NSW Oct 2020'!L3:P3))*'NSW Oct 2020'!AB3/100)* 'NSW Oct 2020'!AQ3,IF(AND('NSW Oct 2020'!O3&gt;0,'NSW Oct 2020'!P3=""),IF(($C$5*E9/'NSW Oct 2020'!AQ3&lt; SUM('NSW Oct 2020'!L3:O3)),(0),($C$5*E9/'NSW Oct 2020'!AQ3-SUM('NSW Oct 2020'!L3:O3))*'NSW Oct 2020'!AA3/100)* 'NSW Oct 2020'!AQ3,IF(AND('NSW Oct 2020'!N3&gt;0,'NSW Oct 2020'!O3=""),IF(($C$5*E9/'NSW Oct 2020'!AQ3&lt; SUM('NSW Oct 2020'!L3:N3)),(0),($C$5*E9/'NSW Oct 2020'!AQ3-SUM('NSW Oct 2020'!L3:N3))*'NSW Oct 2020'!Z3/100)* 'NSW Oct 2020'!AQ3,IF(AND('NSW Oct 2020'!M3&gt;0,'NSW Oct 2020'!N3=""),IF(($C$5*E9/'NSW Oct 2020'!AQ3&lt;'NSW Oct 2020'!M3+'NSW Oct 2020'!L3),(0),(($C$5*E9/'NSW Oct 2020'!AQ3-('NSW Oct 2020'!M3+'NSW Oct 2020'!L3))*'NSW Oct 2020'!Y3/100))*'NSW Oct 2020'!AQ3,IF(AND('NSW Oct 2020'!L3&gt;0,'NSW Oct 2020'!M3=""&gt;0),IF(($C$5*E9/'NSW Oct 2020'!AQ3&lt;'NSW Oct 2020'!L3),(0),($C$5*E9/'NSW Oct 2020'!AQ3-'NSW Oct 2020'!L3)*'NSW Oct 2020'!X3/100)*'NSW Oct 2020'!AQ3,0)))))</f>
        <v>0</v>
      </c>
      <c r="M9" s="136">
        <f>IF('NSW Oct 2020'!K3="",($C$5*F9/'NSW Oct 2020'!AR3*'NSW Oct 2020'!AC3/100)*'NSW Oct 2020'!AR3,IF($C$5*F9/'NSW Oct 2020'!AR3&gt;='NSW Oct 2020'!L3,('NSW Oct 2020'!L3*'NSW Oct 2020'!AC3/100)*'NSW Oct 2020'!AR3,($C$5*F9/'NSW Oct 2020'!AR3*'NSW Oct 2020'!AC3/100)*'NSW Oct 2020'!AR3))</f>
        <v>134.24399999999997</v>
      </c>
      <c r="N9" s="136">
        <f>IF(AND('NSW Oct 2020'!L3&gt;0,'NSW Oct 2020'!M3&gt;0),IF($C$5*F9/'NSW Oct 2020'!AR3&lt;'NSW Oct 2020'!L3,0,IF(($C$5*F9/'NSW Oct 2020'!AR3-'NSW Oct 2020'!L3)&lt;=('NSW Oct 2020'!M3+'NSW Oct 2020'!L3),((($C$5*F9/'NSW Oct 2020'!AR3-'NSW Oct 2020'!L3)*'NSW Oct 2020'!AD3/100))*'NSW Oct 2020'!AR3,((('NSW Oct 2020'!M3)*'NSW Oct 2020'!AD3/100)*'NSW Oct 2020'!AR3))),0)</f>
        <v>106.401</v>
      </c>
      <c r="O9" s="136">
        <f>IF(AND('NSW Oct 2020'!M3&gt;0,'NSW Oct 2020'!N3&gt;0),IF($C$5*F9/'NSW Oct 2020'!AR3&lt;('NSW Oct 2020'!L3+'NSW Oct 2020'!M3),0,IF(($C$5*F9/'NSW Oct 2020'!AR3-'NSW Oct 2020'!L3+'NSW Oct 2020'!M3)&lt;=('NSW Oct 2020'!L3+'NSW Oct 2020'!M3+'NSW Oct 2020'!N3),((($C$5*F9/'NSW Oct 2020'!AR3-('NSW Oct 2020'!L3+'NSW Oct 2020'!M3))*'NSW Oct 2020'!AE3/100))*'NSW Oct 2020'!AR3,('NSW Oct 2020'!N3*'NSW Oct 2020'!AE3/100)*'NSW Oct 2020'!AR3)),0)</f>
        <v>239.679</v>
      </c>
      <c r="P9" s="136">
        <f>IF(AND('NSW Oct 2020'!N3&gt;0,'NSW Oct 2020'!O3&gt;0),IF($C$5*F9/'NSW Oct 2020'!AR3&lt;('NSW Oct 2020'!L3+'NSW Oct 2020'!M3+'NSW Oct 2020'!N3),0,IF(($C$5*F9/'NSW Oct 2020'!AR3-'NSW Oct 2020'!L3+'NSW Oct 2020'!M3+'NSW Oct 2020'!N3)&lt;=('NSW Oct 2020'!L3+'NSW Oct 2020'!M3+'NSW Oct 2020'!N3+'NSW Oct 2020'!O3),(($C$5*F9/'NSW Oct 2020'!AR3-('NSW Oct 2020'!L3+'NSW Oct 2020'!M3+'NSW Oct 2020'!N3))*'NSW Oct 2020'!AF3/100)*'NSW Oct 2020'!AR3,('NSW Oct 2020'!O3*'NSW Oct 2020'!AF3/100)*'NSW Oct 2020'!AR3)),0)</f>
        <v>843.12500000000023</v>
      </c>
      <c r="Q9" s="136">
        <f>IF(AND('NSW Oct 2020'!P3&gt;0,'NSW Oct 2020'!P3&gt;0),IF($C$5*F9/'NSW Oct 2020'!AR3&lt;('NSW Oct 2020'!L3+'NSW Oct 2020'!M3+'NSW Oct 2020'!N3+'NSW Oct 2020'!O3),0,IF(($C$5*F9/'NSW Oct 2020'!AR3-'NSW Oct 2020'!L3+'NSW Oct 2020'!M3+'NSW Oct 2020'!N3+'NSW Oct 2020'!O3)&lt;=('NSW Oct 2020'!L3+'NSW Oct 2020'!M3+'NSW Oct 2020'!N3+'NSW Oct 2020'!O3+'NSW Oct 2020'!P3),(($C$5*F9/'NSW Oct 2020'!AR3-('NSW Oct 2020'!L3+'NSW Oct 2020'!M3+'NSW Oct 2020'!N3+'NSW Oct 2020'!O3))*'NSW Oct 2020'!AG3/100)*'NSW Oct 2020'!AR3,('NSW Oct 2020'!P3*'NSW Oct 2020'!AG3/100)*'NSW Oct 2020'!AR3)),0)</f>
        <v>0</v>
      </c>
      <c r="R9" s="136">
        <f>IF(AND('NSW Oct 2020'!P3&gt;0,'NSW Oct 2020'!O3&gt;0),IF(($C$5*F9/'NSW Oct 2020'!AR3&lt;SUM('NSW Oct 2020'!L3:P3)),(0),($C$5*F9/'NSW Oct 2020'!AR3-SUM('NSW Oct 2020'!L3:P3))*'NSW Oct 2020'!AB3/100)* 'NSW Oct 2020'!AR3,IF(AND('NSW Oct 2020'!O3&gt;0,'NSW Oct 2020'!P3=""),IF(($C$5*F9/'NSW Oct 2020'!AR3&lt; SUM('NSW Oct 2020'!L3:O3)),(0),($C$5*F9/'NSW Oct 2020'!AR3-SUM('NSW Oct 2020'!L3:O3))*'NSW Oct 2020'!AG3/100)* 'NSW Oct 2020'!AR3,IF(AND('NSW Oct 2020'!N3&gt;0,'NSW Oct 2020'!O3=""),IF(($C$5*F9/'NSW Oct 2020'!AR3&lt; SUM('NSW Oct 2020'!L3:N3)),(0),($C$5*F9/'NSW Oct 2020'!AR3-SUM('NSW Oct 2020'!L3:N3))*'NSW Oct 2020'!AF3/100)* 'NSW Oct 2020'!AR3,IF(AND('NSW Oct 2020'!M3&gt;0,'NSW Oct 2020'!N3=""),IF(($C$5*F9/'NSW Oct 2020'!AR3&lt;'NSW Oct 2020'!M3+'NSW Oct 2020'!L3),(0),(($C$5*F9/'NSW Oct 2020'!AR3-('NSW Oct 2020'!M3+'NSW Oct 2020'!L3))*'NSW Oct 2020'!AE3/100))*'NSW Oct 2020'!AR3,IF(AND('NSW Oct 2020'!L3&gt;0,'NSW Oct 2020'!M3=""&gt;0),IF(($C$5*F9/'NSW Oct 2020'!AR3&lt;'NSW Oct 2020'!L3),(0),($C$5*F9/'NSW Oct 2020'!AR3-'NSW Oct 2020'!L3)*'NSW Oct 2020'!AD3/100)*'NSW Oct 2020'!AR3,0)))))</f>
        <v>0</v>
      </c>
      <c r="S9" s="234">
        <f t="shared" ref="S9:S31" si="4">SUM(G9:R9)</f>
        <v>2646.8980000000001</v>
      </c>
      <c r="T9" s="243">
        <f t="shared" ref="T9:T31" si="5">S9+D9</f>
        <v>2983.5010000000002</v>
      </c>
      <c r="U9" s="132">
        <f t="shared" ref="U9:U31" si="6">T9*1.1</f>
        <v>3281.8511000000003</v>
      </c>
      <c r="V9" s="83">
        <f>'NSW Oct 2020'!AT3</f>
        <v>25</v>
      </c>
      <c r="W9" s="83">
        <f>'NSW Oct 2020'!AU3</f>
        <v>0</v>
      </c>
      <c r="X9" s="83">
        <f>'NSW Oct 2020'!AV3</f>
        <v>0</v>
      </c>
      <c r="Y9" s="83">
        <f>'NSW Oct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Oct 2020'!BF3</f>
        <v>0</v>
      </c>
      <c r="AG9" s="125" t="str">
        <f>'NSW Oct 2020'!BG3</f>
        <v>n</v>
      </c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299"/>
      <c r="EB9" s="299"/>
      <c r="EC9" s="299"/>
      <c r="ED9" s="299"/>
      <c r="EE9" s="299"/>
      <c r="EF9" s="299"/>
      <c r="EG9" s="299"/>
      <c r="EH9" s="299"/>
      <c r="EI9" s="299"/>
      <c r="EJ9" s="299"/>
      <c r="EK9" s="299"/>
      <c r="EL9" s="299"/>
      <c r="EM9" s="299"/>
      <c r="EN9" s="299"/>
      <c r="EO9" s="299"/>
      <c r="EP9" s="299"/>
      <c r="EQ9" s="299"/>
      <c r="ER9" s="299"/>
    </row>
    <row r="10" spans="1:148" ht="23" customHeight="1">
      <c r="A10" s="417"/>
      <c r="B10" s="83" t="str">
        <f>'NSW Oct 2020'!F4</f>
        <v>EnergyAustralia</v>
      </c>
      <c r="C10" s="83" t="str">
        <f>'NSW Oct 2020'!G4</f>
        <v>Total Plan</v>
      </c>
      <c r="D10" s="136">
        <f>365*'NSW Oct 2020'!H4/100</f>
        <v>250.755</v>
      </c>
      <c r="E10" s="264">
        <f>IF('NSW Oct 2020'!AQ4=3,0.5,IF('NSW Oct 2020'!AQ4=2,0.33,0))</f>
        <v>0.5</v>
      </c>
      <c r="F10" s="264">
        <f t="shared" si="3"/>
        <v>0.5</v>
      </c>
      <c r="G10" s="136">
        <f>IF('NSW Oct 2020'!K4="",($C$5*E10/'NSW Oct 2020'!AQ4*'NSW Oct 2020'!W4/100)*'NSW Oct 2020'!AQ4,IF($C$5*E10/'NSW Oct 2020'!AQ4&gt;='NSW Oct 2020'!L4,('NSW Oct 2020'!L4*'NSW Oct 2020'!W4/100)*'NSW Oct 2020'!AQ4,($C$5*E10/'NSW Oct 2020'!AQ4*'NSW Oct 2020'!W4/100)*'NSW Oct 2020'!AQ4))</f>
        <v>147.12599999999998</v>
      </c>
      <c r="H10" s="136">
        <f>IF(AND('NSW Oct 2020'!L4&gt;0,'NSW Oct 2020'!M4&gt;0),IF($C$5*E10/'NSW Oct 2020'!AQ4&lt;'NSW Oct 2020'!L4,0,IF(($C$5*E10/'NSW Oct 2020'!AQ4-'NSW Oct 2020'!L4)&lt;=('NSW Oct 2020'!M4+'NSW Oct 2020'!L4),((($C$5*E10/'NSW Oct 2020'!AQ4-'NSW Oct 2020'!L4)*'NSW Oct 2020'!X4/100))*'NSW Oct 2020'!AQ4,((('NSW Oct 2020'!M4)*'NSW Oct 2020'!X4/100)*'NSW Oct 2020'!AQ4))),0)</f>
        <v>104.06618181818183</v>
      </c>
      <c r="I10" s="136">
        <f>IF(AND('NSW Oct 2020'!M4&gt;0,'NSW Oct 2020'!N4&gt;0),IF($C$5*E10/'NSW Oct 2020'!AQ4&lt;('NSW Oct 2020'!L4+'NSW Oct 2020'!M4),0,IF(($C$5*E10/'NSW Oct 2020'!AQ4-'NSW Oct 2020'!L4+'NSW Oct 2020'!M4)&lt;=('NSW Oct 2020'!L4+'NSW Oct 2020'!M4+'NSW Oct 2020'!N4),((($C$5*E10/'NSW Oct 2020'!AQ4-('NSW Oct 2020'!L4+'NSW Oct 2020'!M4))*'NSW Oct 2020'!Y4/100))*'NSW Oct 2020'!AQ4,('NSW Oct 2020'!N4*'NSW Oct 2020'!Y4/100)* 'NSW Oct 2020'!AQ4)),0)</f>
        <v>238.06499999999997</v>
      </c>
      <c r="J10" s="136">
        <f>IF(AND('NSW Oct 2020'!N4&gt;0,'NSW Oct 2020'!O4&gt;0),IF($C$5*E10/'NSW Oct 2020'!AQ4&lt;('NSW Oct 2020'!L4+'NSW Oct 2020'!M4+'NSW Oct 2020'!N4),0,IF(($C$5*E10/'NSW Oct 2020'!AQ4-'NSW Oct 2020'!L4+'NSW Oct 2020'!M4+'NSW Oct 2020'!N4)&lt;=('NSW Oct 2020'!L4+'NSW Oct 2020'!M4+'NSW Oct 2020'!N4+'NSW Oct 2020'!O4),(($C$5*E10/'NSW Oct 2020'!AQ4-('NSW Oct 2020'!L4+'NSW Oct 2020'!M4+'NSW Oct 2020'!N4))*'NSW Oct 2020'!Z4/100)*'NSW Oct 2020'!AQ4,('NSW Oct 2020'!O4*'NSW Oct 2020'!Z4/100)*'NSW Oct 2020'!AQ4)),0)</f>
        <v>898.31136363636369</v>
      </c>
      <c r="K10" s="136">
        <f>IF(AND('NSW Oct 2020'!O4&gt;0,'NSW Oct 2020'!P4&gt;0),IF($C$5*E10/'NSW Oct 2020'!AQ4&lt;('NSW Oct 2020'!L4+'NSW Oct 2020'!M4+'NSW Oct 2020'!N4+'NSW Oct 2020'!O4),0,IF(($C$5*E10/'NSW Oct 2020'!AQ4-'NSW Oct 2020'!L4+'NSW Oct 2020'!M4+'NSW Oct 2020'!N4+'NSW Oct 2020'!O4)&lt;=('NSW Oct 2020'!L4+'NSW Oct 2020'!M4+'NSW Oct 2020'!N4+'NSW Oct 2020'!O4+'NSW Oct 2020'!P4),(($C$5*E10/'NSW Oct 2020'!AQ4-('NSW Oct 2020'!L4+'NSW Oct 2020'!M4+'NSW Oct 2020'!N4+'NSW Oct 2020'!O4))*'NSW Oct 2020'!AA4/100)*'NSW Oct 2020'!AQ4,('NSW Oct 2020'!P4*'NSW Oct 2020'!AA4/100)*'NSW Oct 2020'!AQ4)),0)</f>
        <v>0</v>
      </c>
      <c r="L10" s="136">
        <f>IF(AND('NSW Oct 2020'!P4&gt;0,'NSW Oct 2020'!O4&gt;0),IF(($C$5*E10/'NSW Oct 2020'!AQ4&lt;SUM('NSW Oct 2020'!L4:P4)),(0),($C$5*E10/'NSW Oct 2020'!AQ4-SUM('NSW Oct 2020'!L4:P4))*'NSW Oct 2020'!AB4/100)* 'NSW Oct 2020'!AQ4,IF(AND('NSW Oct 2020'!O4&gt;0,'NSW Oct 2020'!P4=""),IF(($C$5*E10/'NSW Oct 2020'!AQ4&lt; SUM('NSW Oct 2020'!L4:O4)),(0),($C$5*E10/'NSW Oct 2020'!AQ4-SUM('NSW Oct 2020'!L4:O4))*'NSW Oct 2020'!AA4/100)* 'NSW Oct 2020'!AQ4,IF(AND('NSW Oct 2020'!N4&gt;0,'NSW Oct 2020'!O4=""),IF(($C$5*E10/'NSW Oct 2020'!AQ4&lt; SUM('NSW Oct 2020'!L4:N4)),(0),($C$5*E10/'NSW Oct 2020'!AQ4-SUM('NSW Oct 2020'!L4:N4))*'NSW Oct 2020'!Z4/100)* 'NSW Oct 2020'!AQ4,IF(AND('NSW Oct 2020'!M4&gt;0,'NSW Oct 2020'!N4=""),IF(($C$5*E10/'NSW Oct 2020'!AQ4&lt;'NSW Oct 2020'!M4+'NSW Oct 2020'!L4),(0),(($C$5*E10/'NSW Oct 2020'!AQ4-('NSW Oct 2020'!M4+'NSW Oct 2020'!L4))*'NSW Oct 2020'!Y4/100))*'NSW Oct 2020'!AQ4,IF(AND('NSW Oct 2020'!L4&gt;0,'NSW Oct 2020'!M4=""&gt;0),IF(($C$5*E10/'NSW Oct 2020'!AQ4&lt;'NSW Oct 2020'!L4),(0),($C$5*E10/'NSW Oct 2020'!AQ4-'NSW Oct 2020'!L4)*'NSW Oct 2020'!X4/100)*'NSW Oct 2020'!AQ4,0)))))</f>
        <v>0</v>
      </c>
      <c r="M10" s="136">
        <f>IF('NSW Oct 2020'!K4="",($C$5*F10/'NSW Oct 2020'!AR4*'NSW Oct 2020'!AC4/100)*'NSW Oct 2020'!AR4,IF($C$5*F10/'NSW Oct 2020'!AR4&gt;='NSW Oct 2020'!L4,('NSW Oct 2020'!L4*'NSW Oct 2020'!AC4/100)*'NSW Oct 2020'!AR4,($C$5*F10/'NSW Oct 2020'!AR4*'NSW Oct 2020'!AC4/100)*'NSW Oct 2020'!AR4))</f>
        <v>147.12599999999998</v>
      </c>
      <c r="N10" s="136">
        <f>IF(AND('NSW Oct 2020'!L4&gt;0,'NSW Oct 2020'!M4&gt;0),IF($C$5*F10/'NSW Oct 2020'!AR4&lt;'NSW Oct 2020'!L4,0,IF(($C$5*F10/'NSW Oct 2020'!AR4-'NSW Oct 2020'!L4)&lt;=('NSW Oct 2020'!M4+'NSW Oct 2020'!L4),((($C$5*F10/'NSW Oct 2020'!AR4-'NSW Oct 2020'!L4)*'NSW Oct 2020'!AD4/100))*'NSW Oct 2020'!AR4,((('NSW Oct 2020'!M4)*'NSW Oct 2020'!AD4/100)*'NSW Oct 2020'!AR4))),0)</f>
        <v>104.06618181818183</v>
      </c>
      <c r="O10" s="136">
        <f>IF(AND('NSW Oct 2020'!M4&gt;0,'NSW Oct 2020'!N4&gt;0),IF($C$5*F10/'NSW Oct 2020'!AR4&lt;('NSW Oct 2020'!L4+'NSW Oct 2020'!M4),0,IF(($C$5*F10/'NSW Oct 2020'!AR4-'NSW Oct 2020'!L4+'NSW Oct 2020'!M4)&lt;=('NSW Oct 2020'!L4+'NSW Oct 2020'!M4+'NSW Oct 2020'!N4),((($C$5*F10/'NSW Oct 2020'!AR4-('NSW Oct 2020'!L4+'NSW Oct 2020'!M4))*'NSW Oct 2020'!AE4/100))*'NSW Oct 2020'!AR4,('NSW Oct 2020'!N4*'NSW Oct 2020'!AE4/100)*'NSW Oct 2020'!AR4)),0)</f>
        <v>238.06499999999997</v>
      </c>
      <c r="P10" s="136">
        <f>IF(AND('NSW Oct 2020'!N4&gt;0,'NSW Oct 2020'!O4&gt;0),IF($C$5*F10/'NSW Oct 2020'!AR4&lt;('NSW Oct 2020'!L4+'NSW Oct 2020'!M4+'NSW Oct 2020'!N4),0,IF(($C$5*F10/'NSW Oct 2020'!AR4-'NSW Oct 2020'!L4+'NSW Oct 2020'!M4+'NSW Oct 2020'!N4)&lt;=('NSW Oct 2020'!L4+'NSW Oct 2020'!M4+'NSW Oct 2020'!N4+'NSW Oct 2020'!O4),(($C$5*F10/'NSW Oct 2020'!AR4-('NSW Oct 2020'!L4+'NSW Oct 2020'!M4+'NSW Oct 2020'!N4))*'NSW Oct 2020'!AF4/100)*'NSW Oct 2020'!AR4,('NSW Oct 2020'!O4*'NSW Oct 2020'!AF4/100)*'NSW Oct 2020'!AR4)),0)</f>
        <v>898.31136363636369</v>
      </c>
      <c r="Q10" s="136">
        <f>IF(AND('NSW Oct 2020'!P4&gt;0,'NSW Oct 2020'!P4&gt;0),IF($C$5*F10/'NSW Oct 2020'!AR4&lt;('NSW Oct 2020'!L4+'NSW Oct 2020'!M4+'NSW Oct 2020'!N4+'NSW Oct 2020'!O4),0,IF(($C$5*F10/'NSW Oct 2020'!AR4-'NSW Oct 2020'!L4+'NSW Oct 2020'!M4+'NSW Oct 2020'!N4+'NSW Oct 2020'!O4)&lt;=('NSW Oct 2020'!L4+'NSW Oct 2020'!M4+'NSW Oct 2020'!N4+'NSW Oct 2020'!O4+'NSW Oct 2020'!P4),(($C$5*F10/'NSW Oct 2020'!AR4-('NSW Oct 2020'!L4+'NSW Oct 2020'!M4+'NSW Oct 2020'!N4+'NSW Oct 2020'!O4))*'NSW Oct 2020'!AG4/100)*'NSW Oct 2020'!AR4,('NSW Oct 2020'!P4*'NSW Oct 2020'!AG4/100)*'NSW Oct 2020'!AR4)),0)</f>
        <v>0</v>
      </c>
      <c r="R10" s="136">
        <f>IF(AND('NSW Oct 2020'!P4&gt;0,'NSW Oct 2020'!O4&gt;0),IF(($C$5*F10/'NSW Oct 2020'!AR4&lt;SUM('NSW Oct 2020'!L4:P4)),(0),($C$5*F10/'NSW Oct 2020'!AR4-SUM('NSW Oct 2020'!L4:P4))*'NSW Oct 2020'!AB4/100)* 'NSW Oct 2020'!AR4,IF(AND('NSW Oct 2020'!O4&gt;0,'NSW Oct 2020'!P4=""),IF(($C$5*F10/'NSW Oct 2020'!AR4&lt; SUM('NSW Oct 2020'!L4:O4)),(0),($C$5*F10/'NSW Oct 2020'!AR4-SUM('NSW Oct 2020'!L4:O4))*'NSW Oct 2020'!AG4/100)* 'NSW Oct 2020'!AR4,IF(AND('NSW Oct 2020'!N4&gt;0,'NSW Oct 2020'!O4=""),IF(($C$5*F10/'NSW Oct 2020'!AR4&lt; SUM('NSW Oct 2020'!L4:N4)),(0),($C$5*F10/'NSW Oct 2020'!AR4-SUM('NSW Oct 2020'!L4:N4))*'NSW Oct 2020'!AF4/100)* 'NSW Oct 2020'!AR4,IF(AND('NSW Oct 2020'!M4&gt;0,'NSW Oct 2020'!N4=""),IF(($C$5*F10/'NSW Oct 2020'!AR4&lt;'NSW Oct 2020'!M4+'NSW Oct 2020'!L4),(0),(($C$5*F10/'NSW Oct 2020'!AR4-('NSW Oct 2020'!M4+'NSW Oct 2020'!L4))*'NSW Oct 2020'!AE4/100))*'NSW Oct 2020'!AR4,IF(AND('NSW Oct 2020'!L4&gt;0,'NSW Oct 2020'!M4=""&gt;0),IF(($C$5*F10/'NSW Oct 2020'!AR4&lt;'NSW Oct 2020'!L4),(0),($C$5*F10/'NSW Oct 2020'!AR4-'NSW Oct 2020'!L4)*'NSW Oct 2020'!AD4/100)*'NSW Oct 2020'!AR4,0)))))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Oct 2020'!AT4</f>
        <v>19</v>
      </c>
      <c r="W10" s="83">
        <f>'NSW Oct 2020'!AU4</f>
        <v>0</v>
      </c>
      <c r="X10" s="83">
        <f>'NSW Oct 2020'!AV4</f>
        <v>0</v>
      </c>
      <c r="Y10" s="83">
        <f>'NSW Oct 2020'!AW4</f>
        <v>0</v>
      </c>
      <c r="Z10" s="243" t="str">
        <f t="shared" ref="Z10:Z3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1" si="8">IF(OR(B10="Origin Energy",B10="Red Energy",B10="Powershop"),"Inclusive","Exclusive")</f>
        <v>Exclusive</v>
      </c>
      <c r="AB10" s="243">
        <f t="shared" si="0"/>
        <v>2450.9725936363639</v>
      </c>
      <c r="AC10" s="243">
        <f t="shared" si="1"/>
        <v>2450.9725936363639</v>
      </c>
      <c r="AD10" s="122">
        <f t="shared" si="2"/>
        <v>2696.0698530000004</v>
      </c>
      <c r="AE10" s="122">
        <f t="shared" si="2"/>
        <v>2696.0698530000004</v>
      </c>
      <c r="AF10" s="208">
        <f>'NSW Oct 2020'!BF4</f>
        <v>0</v>
      </c>
      <c r="AG10" s="125" t="str">
        <f>'NSW Oct 2020'!BG4</f>
        <v>n</v>
      </c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99"/>
      <c r="DV10" s="299"/>
      <c r="DW10" s="299"/>
      <c r="DX10" s="299"/>
      <c r="DY10" s="299"/>
      <c r="DZ10" s="299"/>
      <c r="EA10" s="299"/>
      <c r="EB10" s="299"/>
      <c r="EC10" s="299"/>
      <c r="ED10" s="299"/>
      <c r="EE10" s="299"/>
      <c r="EF10" s="299"/>
      <c r="EG10" s="299"/>
      <c r="EH10" s="299"/>
      <c r="EI10" s="299"/>
      <c r="EJ10" s="299"/>
      <c r="EK10" s="299"/>
      <c r="EL10" s="299"/>
      <c r="EM10" s="299"/>
      <c r="EN10" s="299"/>
      <c r="EO10" s="299"/>
      <c r="EP10" s="299"/>
      <c r="EQ10" s="299"/>
      <c r="ER10" s="299"/>
    </row>
    <row r="11" spans="1:148" ht="23" customHeight="1">
      <c r="A11" s="417"/>
      <c r="B11" s="83" t="str">
        <f>'NSW Oct 2020'!F5</f>
        <v>Origin Energy</v>
      </c>
      <c r="C11" s="83" t="str">
        <f>'NSW Oct 2020'!G5</f>
        <v>Business Flexi</v>
      </c>
      <c r="D11" s="136">
        <f>365*'NSW Oct 2020'!H5/100</f>
        <v>238.89250000000001</v>
      </c>
      <c r="E11" s="264">
        <f>IF('NSW Oct 2020'!AQ5=3,0.5,IF('NSW Oct 2020'!AQ5=2,0.33,0))</f>
        <v>0.5</v>
      </c>
      <c r="F11" s="264">
        <f t="shared" si="3"/>
        <v>0.5</v>
      </c>
      <c r="G11" s="136">
        <f>IF('NSW Oct 2020'!K5="",($C$5*E11/'NSW Oct 2020'!AQ5*'NSW Oct 2020'!W5/100)*'NSW Oct 2020'!AQ5,IF($C$5*E11/'NSW Oct 2020'!AQ5&gt;='NSW Oct 2020'!L5,('NSW Oct 2020'!L5*'NSW Oct 2020'!W5/100)*'NSW Oct 2020'!AQ5,($C$5*E11/'NSW Oct 2020'!AQ5*'NSW Oct 2020'!W5/100)*'NSW Oct 2020'!AQ5))</f>
        <v>130.51500000000001</v>
      </c>
      <c r="H11" s="136">
        <f>IF(AND('NSW Oct 2020'!L5&gt;0,'NSW Oct 2020'!M5&gt;0),IF($C$5*E11/'NSW Oct 2020'!AQ5&lt;'NSW Oct 2020'!L5,0,IF(($C$5*E11/'NSW Oct 2020'!AQ5-'NSW Oct 2020'!L5)&lt;=('NSW Oct 2020'!M5+'NSW Oct 2020'!L5),((($C$5*E11/'NSW Oct 2020'!AQ5-'NSW Oct 2020'!L5)*'NSW Oct 2020'!X5/100))*'NSW Oct 2020'!AQ5,((('NSW Oct 2020'!M5)*'NSW Oct 2020'!X5/100)*'NSW Oct 2020'!AQ5))),0)</f>
        <v>1013.7555454545455</v>
      </c>
      <c r="I11" s="136">
        <f>IF(AND('NSW Oct 2020'!M5&gt;0,'NSW Oct 2020'!N5&gt;0),IF($C$5*E11/'NSW Oct 2020'!AQ5&lt;('NSW Oct 2020'!L5+'NSW Oct 2020'!M5),0,IF(($C$5*E11/'NSW Oct 2020'!AQ5-'NSW Oct 2020'!L5+'NSW Oct 2020'!M5)&lt;=('NSW Oct 2020'!L5+'NSW Oct 2020'!M5+'NSW Oct 2020'!N5),((($C$5*E11/'NSW Oct 2020'!AQ5-('NSW Oct 2020'!L5+'NSW Oct 2020'!M5))*'NSW Oct 2020'!Y5/100))*'NSW Oct 2020'!AQ5,('NSW Oct 2020'!N5*'NSW Oct 2020'!Y5/100)* 'NSW Oct 2020'!AQ5)),0)</f>
        <v>0</v>
      </c>
      <c r="J11" s="136">
        <f>IF(AND('NSW Oct 2020'!N5&gt;0,'NSW Oct 2020'!O5&gt;0),IF($C$5*E11/'NSW Oct 2020'!AQ5&lt;('NSW Oct 2020'!L5+'NSW Oct 2020'!M5+'NSW Oct 2020'!N5),0,IF(($C$5*E11/'NSW Oct 2020'!AQ5-'NSW Oct 2020'!L5+'NSW Oct 2020'!M5+'NSW Oct 2020'!N5)&lt;=('NSW Oct 2020'!L5+'NSW Oct 2020'!M5+'NSW Oct 2020'!N5+'NSW Oct 2020'!O5),(($C$5*E11/'NSW Oct 2020'!AQ5-('NSW Oct 2020'!L5+'NSW Oct 2020'!M5+'NSW Oct 2020'!N5))*'NSW Oct 2020'!Z5/100)*'NSW Oct 2020'!AQ5,('NSW Oct 2020'!O5*'NSW Oct 2020'!Z5/100)*'NSW Oct 2020'!AQ5)),0)</f>
        <v>0</v>
      </c>
      <c r="K11" s="136">
        <f>IF(AND('NSW Oct 2020'!O5&gt;0,'NSW Oct 2020'!P5&gt;0),IF($C$5*E11/'NSW Oct 2020'!AQ5&lt;('NSW Oct 2020'!L5+'NSW Oct 2020'!M5+'NSW Oct 2020'!N5+'NSW Oct 2020'!O5),0,IF(($C$5*E11/'NSW Oct 2020'!AQ5-'NSW Oct 2020'!L5+'NSW Oct 2020'!M5+'NSW Oct 2020'!N5+'NSW Oct 2020'!O5)&lt;=('NSW Oct 2020'!L5+'NSW Oct 2020'!M5+'NSW Oct 2020'!N5+'NSW Oct 2020'!O5+'NSW Oct 2020'!P5),(($C$5*E11/'NSW Oct 2020'!AQ5-('NSW Oct 2020'!L5+'NSW Oct 2020'!M5+'NSW Oct 2020'!N5+'NSW Oct 2020'!O5))*'NSW Oct 2020'!AA5/100)*'NSW Oct 2020'!AQ5,('NSW Oct 2020'!P5*'NSW Oct 2020'!AA5/100)*'NSW Oct 2020'!AQ5)),0)</f>
        <v>0</v>
      </c>
      <c r="L11" s="136">
        <f>IF(AND('NSW Oct 2020'!P5&gt;0,'NSW Oct 2020'!O5&gt;0),IF(($C$5*E11/'NSW Oct 2020'!AQ5&lt;SUM('NSW Oct 2020'!L5:P5)),(0),($C$5*E11/'NSW Oct 2020'!AQ5-SUM('NSW Oct 2020'!L5:P5))*'NSW Oct 2020'!AB5/100)* 'NSW Oct 2020'!AQ5,IF(AND('NSW Oct 2020'!O5&gt;0,'NSW Oct 2020'!P5=""),IF(($C$5*E11/'NSW Oct 2020'!AQ5&lt; SUM('NSW Oct 2020'!L5:O5)),(0),($C$5*E11/'NSW Oct 2020'!AQ5-SUM('NSW Oct 2020'!L5:O5))*'NSW Oct 2020'!AA5/100)* 'NSW Oct 2020'!AQ5,IF(AND('NSW Oct 2020'!N5&gt;0,'NSW Oct 2020'!O5=""),IF(($C$5*E11/'NSW Oct 2020'!AQ5&lt; SUM('NSW Oct 2020'!L5:N5)),(0),($C$5*E11/'NSW Oct 2020'!AQ5-SUM('NSW Oct 2020'!L5:N5))*'NSW Oct 2020'!Z5/100)* 'NSW Oct 2020'!AQ5,IF(AND('NSW Oct 2020'!M5&gt;0,'NSW Oct 2020'!N5=""),IF(($C$5*E11/'NSW Oct 2020'!AQ5&lt;'NSW Oct 2020'!M5+'NSW Oct 2020'!L5),(0),(($C$5*E11/'NSW Oct 2020'!AQ5-('NSW Oct 2020'!M5+'NSW Oct 2020'!L5))*'NSW Oct 2020'!Y5/100))*'NSW Oct 2020'!AQ5,IF(AND('NSW Oct 2020'!L5&gt;0,'NSW Oct 2020'!M5=""&gt;0),IF(($C$5*E11/'NSW Oct 2020'!AQ5&lt;'NSW Oct 2020'!L5),(0),($C$5*E11/'NSW Oct 2020'!AQ5-'NSW Oct 2020'!L5)*'NSW Oct 2020'!X5/100)*'NSW Oct 2020'!AQ5,0)))))</f>
        <v>0</v>
      </c>
      <c r="M11" s="136">
        <f>IF('NSW Oct 2020'!K5="",($C$5*F11/'NSW Oct 2020'!AR5*'NSW Oct 2020'!AC5/100)*'NSW Oct 2020'!AR5,IF($C$5*F11/'NSW Oct 2020'!AR5&gt;='NSW Oct 2020'!L5,('NSW Oct 2020'!L5*'NSW Oct 2020'!AC5/100)*'NSW Oct 2020'!AR5,($C$5*F11/'NSW Oct 2020'!AR5*'NSW Oct 2020'!AC5/100)*'NSW Oct 2020'!AR5))</f>
        <v>130.51500000000001</v>
      </c>
      <c r="N11" s="136">
        <f>IF(AND('NSW Oct 2020'!L5&gt;0,'NSW Oct 2020'!M5&gt;0),IF($C$5*F11/'NSW Oct 2020'!AR5&lt;'NSW Oct 2020'!L5,0,IF(($C$5*F11/'NSW Oct 2020'!AR5-'NSW Oct 2020'!L5)&lt;=('NSW Oct 2020'!M5+'NSW Oct 2020'!L5),((($C$5*F11/'NSW Oct 2020'!AR5-'NSW Oct 2020'!L5)*'NSW Oct 2020'!AD5/100))*'NSW Oct 2020'!AR5,((('NSW Oct 2020'!M5)*'NSW Oct 2020'!AD5/100)*'NSW Oct 2020'!AR5))),0)</f>
        <v>1013.7555454545455</v>
      </c>
      <c r="O11" s="136">
        <f>IF(AND('NSW Oct 2020'!M5&gt;0,'NSW Oct 2020'!N5&gt;0),IF($C$5*F11/'NSW Oct 2020'!AR5&lt;('NSW Oct 2020'!L5+'NSW Oct 2020'!M5),0,IF(($C$5*F11/'NSW Oct 2020'!AR5-'NSW Oct 2020'!L5+'NSW Oct 2020'!M5)&lt;=('NSW Oct 2020'!L5+'NSW Oct 2020'!M5+'NSW Oct 2020'!N5),((($C$5*F11/'NSW Oct 2020'!AR5-('NSW Oct 2020'!L5+'NSW Oct 2020'!M5))*'NSW Oct 2020'!AE5/100))*'NSW Oct 2020'!AR5,('NSW Oct 2020'!N5*'NSW Oct 2020'!AE5/100)*'NSW Oct 2020'!AR5)),0)</f>
        <v>0</v>
      </c>
      <c r="P11" s="136">
        <f>IF(AND('NSW Oct 2020'!N5&gt;0,'NSW Oct 2020'!O5&gt;0),IF($C$5*F11/'NSW Oct 2020'!AR5&lt;('NSW Oct 2020'!L5+'NSW Oct 2020'!M5+'NSW Oct 2020'!N5),0,IF(($C$5*F11/'NSW Oct 2020'!AR5-'NSW Oct 2020'!L5+'NSW Oct 2020'!M5+'NSW Oct 2020'!N5)&lt;=('NSW Oct 2020'!L5+'NSW Oct 2020'!M5+'NSW Oct 2020'!N5+'NSW Oct 2020'!O5),(($C$5*F11/'NSW Oct 2020'!AR5-('NSW Oct 2020'!L5+'NSW Oct 2020'!M5+'NSW Oct 2020'!N5))*'NSW Oct 2020'!AF5/100)*'NSW Oct 2020'!AR5,('NSW Oct 2020'!O5*'NSW Oct 2020'!AF5/100)*'NSW Oct 2020'!AR5)),0)</f>
        <v>0</v>
      </c>
      <c r="Q11" s="136">
        <f>IF(AND('NSW Oct 2020'!P5&gt;0,'NSW Oct 2020'!P5&gt;0),IF($C$5*F11/'NSW Oct 2020'!AR5&lt;('NSW Oct 2020'!L5+'NSW Oct 2020'!M5+'NSW Oct 2020'!N5+'NSW Oct 2020'!O5),0,IF(($C$5*F11/'NSW Oct 2020'!AR5-'NSW Oct 2020'!L5+'NSW Oct 2020'!M5+'NSW Oct 2020'!N5+'NSW Oct 2020'!O5)&lt;=('NSW Oct 2020'!L5+'NSW Oct 2020'!M5+'NSW Oct 2020'!N5+'NSW Oct 2020'!O5+'NSW Oct 2020'!P5),(($C$5*F11/'NSW Oct 2020'!AR5-('NSW Oct 2020'!L5+'NSW Oct 2020'!M5+'NSW Oct 2020'!N5+'NSW Oct 2020'!O5))*'NSW Oct 2020'!AG5/100)*'NSW Oct 2020'!AR5,('NSW Oct 2020'!P5*'NSW Oct 2020'!AG5/100)*'NSW Oct 2020'!AR5)),0)</f>
        <v>0</v>
      </c>
      <c r="R11" s="136">
        <f>IF(AND('NSW Oct 2020'!P5&gt;0,'NSW Oct 2020'!O5&gt;0),IF(($C$5*F11/'NSW Oct 2020'!AR5&lt;SUM('NSW Oct 2020'!L5:P5)),(0),($C$5*F11/'NSW Oct 2020'!AR5-SUM('NSW Oct 2020'!L5:P5))*'NSW Oct 2020'!AB5/100)* 'NSW Oct 2020'!AR5,IF(AND('NSW Oct 2020'!O5&gt;0,'NSW Oct 2020'!P5=""),IF(($C$5*F11/'NSW Oct 2020'!AR5&lt; SUM('NSW Oct 2020'!L5:O5)),(0),($C$5*F11/'NSW Oct 2020'!AR5-SUM('NSW Oct 2020'!L5:O5))*'NSW Oct 2020'!AG5/100)* 'NSW Oct 2020'!AR5,IF(AND('NSW Oct 2020'!N5&gt;0,'NSW Oct 2020'!O5=""),IF(($C$5*F11/'NSW Oct 2020'!AR5&lt; SUM('NSW Oct 2020'!L5:N5)),(0),($C$5*F11/'NSW Oct 2020'!AR5-SUM('NSW Oct 2020'!L5:N5))*'NSW Oct 2020'!AF5/100)* 'NSW Oct 2020'!AR5,IF(AND('NSW Oct 2020'!M5&gt;0,'NSW Oct 2020'!N5=""),IF(($C$5*F11/'NSW Oct 2020'!AR5&lt;'NSW Oct 2020'!M5+'NSW Oct 2020'!L5),(0),(($C$5*F11/'NSW Oct 2020'!AR5-('NSW Oct 2020'!M5+'NSW Oct 2020'!L5))*'NSW Oct 2020'!AE5/100))*'NSW Oct 2020'!AR5,IF(AND('NSW Oct 2020'!L5&gt;0,'NSW Oct 2020'!M5=""&gt;0),IF(($C$5*F11/'NSW Oct 2020'!AR5&lt;'NSW Oct 2020'!L5),(0),($C$5*F11/'NSW Oct 2020'!AR5-'NSW Oct 2020'!L5)*'NSW Oct 2020'!AD5/100)*'NSW Oct 2020'!AR5,0)))))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Oct 2020'!AT5</f>
        <v>12</v>
      </c>
      <c r="W11" s="83">
        <f>'NSW Oct 2020'!AU5</f>
        <v>0</v>
      </c>
      <c r="X11" s="83">
        <f>'NSW Oct 2020'!AV5</f>
        <v>0</v>
      </c>
      <c r="Y11" s="83">
        <f>'NSW Oct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2224.14156</v>
      </c>
      <c r="AC11" s="243">
        <f t="shared" si="1"/>
        <v>2224.14156</v>
      </c>
      <c r="AD11" s="122">
        <f t="shared" si="2"/>
        <v>2446.5557160000003</v>
      </c>
      <c r="AE11" s="122">
        <f t="shared" si="2"/>
        <v>2446.5557160000003</v>
      </c>
      <c r="AF11" s="208">
        <f>'NSW Oct 2020'!BF5</f>
        <v>12</v>
      </c>
      <c r="AG11" s="125" t="str">
        <f>'NSW Oct 2020'!BG5</f>
        <v>n</v>
      </c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299"/>
      <c r="EK11" s="299"/>
      <c r="EL11" s="299"/>
      <c r="EM11" s="299"/>
      <c r="EN11" s="299"/>
      <c r="EO11" s="299"/>
      <c r="EP11" s="299"/>
      <c r="EQ11" s="299"/>
      <c r="ER11" s="299"/>
    </row>
    <row r="12" spans="1:148" ht="23" customHeight="1">
      <c r="A12" s="417"/>
      <c r="B12" s="83" t="str">
        <f>'NSW Oct 2020'!F6</f>
        <v>Red Energy</v>
      </c>
      <c r="C12" s="83" t="str">
        <f>'NSW Oct 2020'!G6</f>
        <v xml:space="preserve">Business Saver </v>
      </c>
      <c r="D12" s="136">
        <f>365*'NSW Oct 2020'!H6/100</f>
        <v>215.31350000000003</v>
      </c>
      <c r="E12" s="264">
        <f>IF('NSW Oct 2020'!AQ6=3,0.5,IF('NSW Oct 2020'!AQ6=2,0.33,0))</f>
        <v>0.5</v>
      </c>
      <c r="F12" s="264">
        <f t="shared" si="3"/>
        <v>0.5</v>
      </c>
      <c r="G12" s="136">
        <f>IF('NSW Oct 2020'!K6="",($C$5*E12/'NSW Oct 2020'!AQ6*'NSW Oct 2020'!W6/100)*'NSW Oct 2020'!AQ6,IF($C$5*E12/'NSW Oct 2020'!AQ6&gt;='NSW Oct 2020'!L6,('NSW Oct 2020'!L6*'NSW Oct 2020'!W6/100)*'NSW Oct 2020'!AQ6,($C$5*E12/'NSW Oct 2020'!AQ6*'NSW Oct 2020'!W6/100)*'NSW Oct 2020'!AQ6))</f>
        <v>111.53100000000001</v>
      </c>
      <c r="H12" s="136">
        <f>IF(AND('NSW Oct 2020'!L6&gt;0,'NSW Oct 2020'!M6&gt;0),IF($C$5*E12/'NSW Oct 2020'!AQ6&lt;'NSW Oct 2020'!L6,0,IF(($C$5*E12/'NSW Oct 2020'!AQ6-'NSW Oct 2020'!L6)&lt;=('NSW Oct 2020'!M6+'NSW Oct 2020'!L6),((($C$5*E12/'NSW Oct 2020'!AQ6-'NSW Oct 2020'!L6)*'NSW Oct 2020'!X6/100))*'NSW Oct 2020'!AQ6,((('NSW Oct 2020'!M6)*'NSW Oct 2020'!X6/100)*'NSW Oct 2020'!AQ6))),0)</f>
        <v>80.050909090909073</v>
      </c>
      <c r="I12" s="136">
        <f>IF(AND('NSW Oct 2020'!M6&gt;0,'NSW Oct 2020'!N6&gt;0),IF($C$5*E12/'NSW Oct 2020'!AQ6&lt;('NSW Oct 2020'!L6+'NSW Oct 2020'!M6),0,IF(($C$5*E12/'NSW Oct 2020'!AQ6-'NSW Oct 2020'!L6+'NSW Oct 2020'!M6)&lt;=('NSW Oct 2020'!L6+'NSW Oct 2020'!M6+'NSW Oct 2020'!N6),((($C$5*E12/'NSW Oct 2020'!AQ6-('NSW Oct 2020'!L6+'NSW Oct 2020'!M6))*'NSW Oct 2020'!Y6/100))*'NSW Oct 2020'!AQ6,('NSW Oct 2020'!N6*'NSW Oct 2020'!Y6/100)* 'NSW Oct 2020'!AQ6)),0)</f>
        <v>177.54</v>
      </c>
      <c r="J12" s="136">
        <f>IF(AND('NSW Oct 2020'!N6&gt;0,'NSW Oct 2020'!O6&gt;0),IF($C$5*E12/'NSW Oct 2020'!AQ6&lt;('NSW Oct 2020'!L6+'NSW Oct 2020'!M6+'NSW Oct 2020'!N6),0,IF(($C$5*E12/'NSW Oct 2020'!AQ6-'NSW Oct 2020'!L6+'NSW Oct 2020'!M6+'NSW Oct 2020'!N6)&lt;=('NSW Oct 2020'!L6+'NSW Oct 2020'!M6+'NSW Oct 2020'!N6+'NSW Oct 2020'!O6),(($C$5*E12/'NSW Oct 2020'!AQ6-('NSW Oct 2020'!L6+'NSW Oct 2020'!M6+'NSW Oct 2020'!N6))*'NSW Oct 2020'!Z6/100)*'NSW Oct 2020'!AQ6,('NSW Oct 2020'!O6*'NSW Oct 2020'!Z6/100)*'NSW Oct 2020'!AQ6)),0)</f>
        <v>659.1704545454545</v>
      </c>
      <c r="K12" s="136">
        <f>IF(AND('NSW Oct 2020'!O6&gt;0,'NSW Oct 2020'!P6&gt;0),IF($C$5*E12/'NSW Oct 2020'!AQ6&lt;('NSW Oct 2020'!L6+'NSW Oct 2020'!M6+'NSW Oct 2020'!N6+'NSW Oct 2020'!O6),0,IF(($C$5*E12/'NSW Oct 2020'!AQ6-'NSW Oct 2020'!L6+'NSW Oct 2020'!M6+'NSW Oct 2020'!N6+'NSW Oct 2020'!O6)&lt;=('NSW Oct 2020'!L6+'NSW Oct 2020'!M6+'NSW Oct 2020'!N6+'NSW Oct 2020'!O6+'NSW Oct 2020'!P6),(($C$5*E12/'NSW Oct 2020'!AQ6-('NSW Oct 2020'!L6+'NSW Oct 2020'!M6+'NSW Oct 2020'!N6+'NSW Oct 2020'!O6))*'NSW Oct 2020'!AA6/100)*'NSW Oct 2020'!AQ6,('NSW Oct 2020'!P6*'NSW Oct 2020'!AA6/100)*'NSW Oct 2020'!AQ6)),0)</f>
        <v>0</v>
      </c>
      <c r="L12" s="136">
        <f>IF(AND('NSW Oct 2020'!P6&gt;0,'NSW Oct 2020'!O6&gt;0),IF(($C$5*E12/'NSW Oct 2020'!AQ6&lt;SUM('NSW Oct 2020'!L6:P6)),(0),($C$5*E12/'NSW Oct 2020'!AQ6-SUM('NSW Oct 2020'!L6:P6))*'NSW Oct 2020'!AB6/100)* 'NSW Oct 2020'!AQ6,IF(AND('NSW Oct 2020'!O6&gt;0,'NSW Oct 2020'!P6=""),IF(($C$5*E12/'NSW Oct 2020'!AQ6&lt; SUM('NSW Oct 2020'!L6:O6)),(0),($C$5*E12/'NSW Oct 2020'!AQ6-SUM('NSW Oct 2020'!L6:O6))*'NSW Oct 2020'!AA6/100)* 'NSW Oct 2020'!AQ6,IF(AND('NSW Oct 2020'!N6&gt;0,'NSW Oct 2020'!O6=""),IF(($C$5*E12/'NSW Oct 2020'!AQ6&lt; SUM('NSW Oct 2020'!L6:N6)),(0),($C$5*E12/'NSW Oct 2020'!AQ6-SUM('NSW Oct 2020'!L6:N6))*'NSW Oct 2020'!Z6/100)* 'NSW Oct 2020'!AQ6,IF(AND('NSW Oct 2020'!M6&gt;0,'NSW Oct 2020'!N6=""),IF(($C$5*E12/'NSW Oct 2020'!AQ6&lt;'NSW Oct 2020'!M6+'NSW Oct 2020'!L6),(0),(($C$5*E12/'NSW Oct 2020'!AQ6-('NSW Oct 2020'!M6+'NSW Oct 2020'!L6))*'NSW Oct 2020'!Y6/100))*'NSW Oct 2020'!AQ6,IF(AND('NSW Oct 2020'!L6&gt;0,'NSW Oct 2020'!M6=""&gt;0),IF(($C$5*E12/'NSW Oct 2020'!AQ6&lt;'NSW Oct 2020'!L6),(0),($C$5*E12/'NSW Oct 2020'!AQ6-'NSW Oct 2020'!L6)*'NSW Oct 2020'!X6/100)*'NSW Oct 2020'!AQ6,0)))))</f>
        <v>0</v>
      </c>
      <c r="M12" s="136">
        <f>IF('NSW Oct 2020'!K6="",($C$5*F12/'NSW Oct 2020'!AR6*'NSW Oct 2020'!AC6/100)*'NSW Oct 2020'!AR6,IF($C$5*F12/'NSW Oct 2020'!AR6&gt;='NSW Oct 2020'!L6,('NSW Oct 2020'!L6*'NSW Oct 2020'!AC6/100)*'NSW Oct 2020'!AR6,($C$5*F12/'NSW Oct 2020'!AR6*'NSW Oct 2020'!AC6/100)*'NSW Oct 2020'!AR6))</f>
        <v>111.53100000000001</v>
      </c>
      <c r="N12" s="136">
        <f>IF(AND('NSW Oct 2020'!L6&gt;0,'NSW Oct 2020'!M6&gt;0),IF($C$5*F12/'NSW Oct 2020'!AR6&lt;'NSW Oct 2020'!L6,0,IF(($C$5*F12/'NSW Oct 2020'!AR6-'NSW Oct 2020'!L6)&lt;=('NSW Oct 2020'!M6+'NSW Oct 2020'!L6),((($C$5*F12/'NSW Oct 2020'!AR6-'NSW Oct 2020'!L6)*'NSW Oct 2020'!AD6/100))*'NSW Oct 2020'!AR6,((('NSW Oct 2020'!M6)*'NSW Oct 2020'!AD6/100)*'NSW Oct 2020'!AR6))),0)</f>
        <v>80.050909090909073</v>
      </c>
      <c r="O12" s="136">
        <f>IF(AND('NSW Oct 2020'!M6&gt;0,'NSW Oct 2020'!N6&gt;0),IF($C$5*F12/'NSW Oct 2020'!AR6&lt;('NSW Oct 2020'!L6+'NSW Oct 2020'!M6),0,IF(($C$5*F12/'NSW Oct 2020'!AR6-'NSW Oct 2020'!L6+'NSW Oct 2020'!M6)&lt;=('NSW Oct 2020'!L6+'NSW Oct 2020'!M6+'NSW Oct 2020'!N6),((($C$5*F12/'NSW Oct 2020'!AR6-('NSW Oct 2020'!L6+'NSW Oct 2020'!M6))*'NSW Oct 2020'!AE6/100))*'NSW Oct 2020'!AR6,('NSW Oct 2020'!N6*'NSW Oct 2020'!AE6/100)*'NSW Oct 2020'!AR6)),0)</f>
        <v>177.54</v>
      </c>
      <c r="P12" s="136">
        <f>IF(AND('NSW Oct 2020'!N6&gt;0,'NSW Oct 2020'!O6&gt;0),IF($C$5*F12/'NSW Oct 2020'!AR6&lt;('NSW Oct 2020'!L6+'NSW Oct 2020'!M6+'NSW Oct 2020'!N6),0,IF(($C$5*F12/'NSW Oct 2020'!AR6-'NSW Oct 2020'!L6+'NSW Oct 2020'!M6+'NSW Oct 2020'!N6)&lt;=('NSW Oct 2020'!L6+'NSW Oct 2020'!M6+'NSW Oct 2020'!N6+'NSW Oct 2020'!O6),(($C$5*F12/'NSW Oct 2020'!AR6-('NSW Oct 2020'!L6+'NSW Oct 2020'!M6+'NSW Oct 2020'!N6))*'NSW Oct 2020'!AF6/100)*'NSW Oct 2020'!AR6,('NSW Oct 2020'!O6*'NSW Oct 2020'!AF6/100)*'NSW Oct 2020'!AR6)),0)</f>
        <v>659.1704545454545</v>
      </c>
      <c r="Q12" s="136">
        <f>IF(AND('NSW Oct 2020'!P6&gt;0,'NSW Oct 2020'!P6&gt;0),IF($C$5*F12/'NSW Oct 2020'!AR6&lt;('NSW Oct 2020'!L6+'NSW Oct 2020'!M6+'NSW Oct 2020'!N6+'NSW Oct 2020'!O6),0,IF(($C$5*F12/'NSW Oct 2020'!AR6-'NSW Oct 2020'!L6+'NSW Oct 2020'!M6+'NSW Oct 2020'!N6+'NSW Oct 2020'!O6)&lt;=('NSW Oct 2020'!L6+'NSW Oct 2020'!M6+'NSW Oct 2020'!N6+'NSW Oct 2020'!O6+'NSW Oct 2020'!P6),(($C$5*F12/'NSW Oct 2020'!AR6-('NSW Oct 2020'!L6+'NSW Oct 2020'!M6+'NSW Oct 2020'!N6+'NSW Oct 2020'!O6))*'NSW Oct 2020'!AG6/100)*'NSW Oct 2020'!AR6,('NSW Oct 2020'!P6*'NSW Oct 2020'!AG6/100)*'NSW Oct 2020'!AR6)),0)</f>
        <v>0</v>
      </c>
      <c r="R12" s="136">
        <f>IF(AND('NSW Oct 2020'!P6&gt;0,'NSW Oct 2020'!O6&gt;0),IF(($C$5*F12/'NSW Oct 2020'!AR6&lt;SUM('NSW Oct 2020'!L6:P6)),(0),($C$5*F12/'NSW Oct 2020'!AR6-SUM('NSW Oct 2020'!L6:P6))*'NSW Oct 2020'!AB6/100)* 'NSW Oct 2020'!AR6,IF(AND('NSW Oct 2020'!O6&gt;0,'NSW Oct 2020'!P6=""),IF(($C$5*F12/'NSW Oct 2020'!AR6&lt; SUM('NSW Oct 2020'!L6:O6)),(0),($C$5*F12/'NSW Oct 2020'!AR6-SUM('NSW Oct 2020'!L6:O6))*'NSW Oct 2020'!AG6/100)* 'NSW Oct 2020'!AR6,IF(AND('NSW Oct 2020'!N6&gt;0,'NSW Oct 2020'!O6=""),IF(($C$5*F12/'NSW Oct 2020'!AR6&lt; SUM('NSW Oct 2020'!L6:N6)),(0),($C$5*F12/'NSW Oct 2020'!AR6-SUM('NSW Oct 2020'!L6:N6))*'NSW Oct 2020'!AF6/100)* 'NSW Oct 2020'!AR6,IF(AND('NSW Oct 2020'!M6&gt;0,'NSW Oct 2020'!N6=""),IF(($C$5*F12/'NSW Oct 2020'!AR6&lt;'NSW Oct 2020'!M6+'NSW Oct 2020'!L6),(0),(($C$5*F12/'NSW Oct 2020'!AR6-('NSW Oct 2020'!M6+'NSW Oct 2020'!L6))*'NSW Oct 2020'!AE6/100))*'NSW Oct 2020'!AR6,IF(AND('NSW Oct 2020'!L6&gt;0,'NSW Oct 2020'!M6=""&gt;0),IF(($C$5*F12/'NSW Oct 2020'!AR6&lt;'NSW Oct 2020'!L6),(0),($C$5*F12/'NSW Oct 2020'!AR6-'NSW Oct 2020'!L6)*'NSW Oct 2020'!AD6/100)*'NSW Oct 2020'!AR6,0)))))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Oct 2020'!AT6</f>
        <v>0</v>
      </c>
      <c r="W12" s="83">
        <f>'NSW Oct 2020'!AU6</f>
        <v>0</v>
      </c>
      <c r="X12" s="83">
        <f>'NSW Oct 2020'!AV6</f>
        <v>0</v>
      </c>
      <c r="Y12" s="83">
        <f>'NSW Oct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Oct 2020'!BF6</f>
        <v>0</v>
      </c>
      <c r="AG12" s="125" t="str">
        <f>'NSW Oct 2020'!BG6</f>
        <v>n</v>
      </c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</row>
    <row r="13" spans="1:148" ht="23" customHeight="1">
      <c r="A13" s="417"/>
      <c r="B13" s="83" t="str">
        <f>'NSW Oct 2020'!F7</f>
        <v>Click Energy</v>
      </c>
      <c r="C13" s="83" t="str">
        <f>'NSW Oct 2020'!G7</f>
        <v xml:space="preserve">Business Pin Gas </v>
      </c>
      <c r="D13" s="136">
        <f>365*'NSW Oct 2020'!H7/100</f>
        <v>122.42100000000001</v>
      </c>
      <c r="E13" s="264">
        <f>IF('NSW Oct 2020'!AQ7=3,0.5,IF('NSW Oct 2020'!AQ7=2,0.33,0))</f>
        <v>0.5</v>
      </c>
      <c r="F13" s="264">
        <f t="shared" si="3"/>
        <v>0.5</v>
      </c>
      <c r="G13" s="136">
        <f>IF('NSW Oct 2020'!K7="",($C$5*E13/'NSW Oct 2020'!AQ7*'NSW Oct 2020'!W7/100)*'NSW Oct 2020'!AQ7,IF($C$5*E13/'NSW Oct 2020'!AQ7&gt;='NSW Oct 2020'!L7,('NSW Oct 2020'!L7*'NSW Oct 2020'!W7/100)*'NSW Oct 2020'!AQ7,($C$5*E13/'NSW Oct 2020'!AQ7*'NSW Oct 2020'!W7/100)*'NSW Oct 2020'!AQ7))</f>
        <v>95.597999999999999</v>
      </c>
      <c r="H13" s="136">
        <f>IF(AND('NSW Oct 2020'!L7&gt;0,'NSW Oct 2020'!M7&gt;0),IF($C$5*E13/'NSW Oct 2020'!AQ7&lt;'NSW Oct 2020'!L7,0,IF(($C$5*E13/'NSW Oct 2020'!AQ7-'NSW Oct 2020'!L7)&lt;=('NSW Oct 2020'!M7+'NSW Oct 2020'!L7),((($C$5*E13/'NSW Oct 2020'!AQ7-'NSW Oct 2020'!L7)*'NSW Oct 2020'!X7/100))*'NSW Oct 2020'!AQ7,((('NSW Oct 2020'!M7)*'NSW Oct 2020'!X7/100)*'NSW Oct 2020'!AQ7))),0)</f>
        <v>83.052818181818182</v>
      </c>
      <c r="I13" s="136">
        <f>IF(AND('NSW Oct 2020'!M7&gt;0,'NSW Oct 2020'!N7&gt;0),IF($C$5*E13/'NSW Oct 2020'!AQ7&lt;('NSW Oct 2020'!L7+'NSW Oct 2020'!M7),0,IF(($C$5*E13/'NSW Oct 2020'!AQ7-'NSW Oct 2020'!L7+'NSW Oct 2020'!M7)&lt;=('NSW Oct 2020'!L7+'NSW Oct 2020'!M7+'NSW Oct 2020'!N7),((($C$5*E13/'NSW Oct 2020'!AQ7-('NSW Oct 2020'!L7+'NSW Oct 2020'!M7))*'NSW Oct 2020'!Y7/100))*'NSW Oct 2020'!AQ7,('NSW Oct 2020'!N7*'NSW Oct 2020'!Y7/100)* 'NSW Oct 2020'!AQ7)),0)</f>
        <v>185.68772727272724</v>
      </c>
      <c r="J13" s="136">
        <f>IF(AND('NSW Oct 2020'!N7&gt;0,'NSW Oct 2020'!O7&gt;0),IF($C$5*E13/'NSW Oct 2020'!AQ7&lt;('NSW Oct 2020'!L7+'NSW Oct 2020'!M7+'NSW Oct 2020'!N7),0,IF(($C$5*E13/'NSW Oct 2020'!AQ7-'NSW Oct 2020'!L7+'NSW Oct 2020'!M7+'NSW Oct 2020'!N7)&lt;=('NSW Oct 2020'!L7+'NSW Oct 2020'!M7+'NSW Oct 2020'!N7+'NSW Oct 2020'!O7),(($C$5*E13/'NSW Oct 2020'!AQ7-('NSW Oct 2020'!L7+'NSW Oct 2020'!M7+'NSW Oct 2020'!N7))*'NSW Oct 2020'!Z7/100)*'NSW Oct 2020'!AQ7,('NSW Oct 2020'!O7*'NSW Oct 2020'!Z7/100)*'NSW Oct 2020'!AQ7)),0)</f>
        <v>763.17500000000007</v>
      </c>
      <c r="K13" s="136">
        <f>IF(AND('NSW Oct 2020'!O7&gt;0,'NSW Oct 2020'!P7&gt;0),IF($C$5*E13/'NSW Oct 2020'!AQ7&lt;('NSW Oct 2020'!L7+'NSW Oct 2020'!M7+'NSW Oct 2020'!N7+'NSW Oct 2020'!O7),0,IF(($C$5*E13/'NSW Oct 2020'!AQ7-'NSW Oct 2020'!L7+'NSW Oct 2020'!M7+'NSW Oct 2020'!N7+'NSW Oct 2020'!O7)&lt;=('NSW Oct 2020'!L7+'NSW Oct 2020'!M7+'NSW Oct 2020'!N7+'NSW Oct 2020'!O7+'NSW Oct 2020'!P7),(($C$5*E13/'NSW Oct 2020'!AQ7-('NSW Oct 2020'!L7+'NSW Oct 2020'!M7+'NSW Oct 2020'!N7+'NSW Oct 2020'!O7))*'NSW Oct 2020'!AA7/100)*'NSW Oct 2020'!AQ7,('NSW Oct 2020'!P7*'NSW Oct 2020'!AA7/100)*'NSW Oct 2020'!AQ7)),0)</f>
        <v>0</v>
      </c>
      <c r="L13" s="136">
        <f>IF(AND('NSW Oct 2020'!P7&gt;0,'NSW Oct 2020'!O7&gt;0),IF(($C$5*E13/'NSW Oct 2020'!AQ7&lt;SUM('NSW Oct 2020'!L7:P7)),(0),($C$5*E13/'NSW Oct 2020'!AQ7-SUM('NSW Oct 2020'!L7:P7))*'NSW Oct 2020'!AB7/100)* 'NSW Oct 2020'!AQ7,IF(AND('NSW Oct 2020'!O7&gt;0,'NSW Oct 2020'!P7=""),IF(($C$5*E13/'NSW Oct 2020'!AQ7&lt; SUM('NSW Oct 2020'!L7:O7)),(0),($C$5*E13/'NSW Oct 2020'!AQ7-SUM('NSW Oct 2020'!L7:O7))*'NSW Oct 2020'!AA7/100)* 'NSW Oct 2020'!AQ7,IF(AND('NSW Oct 2020'!N7&gt;0,'NSW Oct 2020'!O7=""),IF(($C$5*E13/'NSW Oct 2020'!AQ7&lt; SUM('NSW Oct 2020'!L7:N7)),(0),($C$5*E13/'NSW Oct 2020'!AQ7-SUM('NSW Oct 2020'!L7:N7))*'NSW Oct 2020'!Z7/100)* 'NSW Oct 2020'!AQ7,IF(AND('NSW Oct 2020'!M7&gt;0,'NSW Oct 2020'!N7=""),IF(($C$5*E13/'NSW Oct 2020'!AQ7&lt;'NSW Oct 2020'!M7+'NSW Oct 2020'!L7),(0),(($C$5*E13/'NSW Oct 2020'!AQ7-('NSW Oct 2020'!M7+'NSW Oct 2020'!L7))*'NSW Oct 2020'!Y7/100))*'NSW Oct 2020'!AQ7,IF(AND('NSW Oct 2020'!L7&gt;0,'NSW Oct 2020'!M7=""&gt;0),IF(($C$5*E13/'NSW Oct 2020'!AQ7&lt;'NSW Oct 2020'!L7),(0),($C$5*E13/'NSW Oct 2020'!AQ7-'NSW Oct 2020'!L7)*'NSW Oct 2020'!X7/100)*'NSW Oct 2020'!AQ7,0)))))</f>
        <v>0</v>
      </c>
      <c r="M13" s="136">
        <f>IF('NSW Oct 2020'!K7="",($C$5*F13/'NSW Oct 2020'!AR7*'NSW Oct 2020'!AC7/100)*'NSW Oct 2020'!AR7,IF($C$5*F13/'NSW Oct 2020'!AR7&gt;='NSW Oct 2020'!L7,('NSW Oct 2020'!L7*'NSW Oct 2020'!AC7/100)*'NSW Oct 2020'!AR7,($C$5*F13/'NSW Oct 2020'!AR7*'NSW Oct 2020'!AC7/100)*'NSW Oct 2020'!AR7))</f>
        <v>95.597999999999999</v>
      </c>
      <c r="N13" s="136">
        <f>IF(AND('NSW Oct 2020'!L7&gt;0,'NSW Oct 2020'!M7&gt;0),IF($C$5*F13/'NSW Oct 2020'!AR7&lt;'NSW Oct 2020'!L7,0,IF(($C$5*F13/'NSW Oct 2020'!AR7-'NSW Oct 2020'!L7)&lt;=('NSW Oct 2020'!M7+'NSW Oct 2020'!L7),((($C$5*F13/'NSW Oct 2020'!AR7-'NSW Oct 2020'!L7)*'NSW Oct 2020'!AD7/100))*'NSW Oct 2020'!AR7,((('NSW Oct 2020'!M7)*'NSW Oct 2020'!AD7/100)*'NSW Oct 2020'!AR7))),0)</f>
        <v>83.052818181818182</v>
      </c>
      <c r="O13" s="136">
        <f>IF(AND('NSW Oct 2020'!M7&gt;0,'NSW Oct 2020'!N7&gt;0),IF($C$5*F13/'NSW Oct 2020'!AR7&lt;('NSW Oct 2020'!L7+'NSW Oct 2020'!M7),0,IF(($C$5*F13/'NSW Oct 2020'!AR7-'NSW Oct 2020'!L7+'NSW Oct 2020'!M7)&lt;=('NSW Oct 2020'!L7+'NSW Oct 2020'!M7+'NSW Oct 2020'!N7),((($C$5*F13/'NSW Oct 2020'!AR7-('NSW Oct 2020'!L7+'NSW Oct 2020'!M7))*'NSW Oct 2020'!AE7/100))*'NSW Oct 2020'!AR7,('NSW Oct 2020'!N7*'NSW Oct 2020'!AE7/100)*'NSW Oct 2020'!AR7)),0)</f>
        <v>185.68772727272724</v>
      </c>
      <c r="P13" s="136">
        <f>IF(AND('NSW Oct 2020'!N7&gt;0,'NSW Oct 2020'!O7&gt;0),IF($C$5*F13/'NSW Oct 2020'!AR7&lt;('NSW Oct 2020'!L7+'NSW Oct 2020'!M7+'NSW Oct 2020'!N7),0,IF(($C$5*F13/'NSW Oct 2020'!AR7-'NSW Oct 2020'!L7+'NSW Oct 2020'!M7+'NSW Oct 2020'!N7)&lt;=('NSW Oct 2020'!L7+'NSW Oct 2020'!M7+'NSW Oct 2020'!N7+'NSW Oct 2020'!O7),(($C$5*F13/'NSW Oct 2020'!AR7-('NSW Oct 2020'!L7+'NSW Oct 2020'!M7+'NSW Oct 2020'!N7))*'NSW Oct 2020'!AF7/100)*'NSW Oct 2020'!AR7,('NSW Oct 2020'!O7*'NSW Oct 2020'!AF7/100)*'NSW Oct 2020'!AR7)),0)</f>
        <v>763.17500000000007</v>
      </c>
      <c r="Q13" s="136">
        <f>IF(AND('NSW Oct 2020'!P7&gt;0,'NSW Oct 2020'!P7&gt;0),IF($C$5*F13/'NSW Oct 2020'!AR7&lt;('NSW Oct 2020'!L7+'NSW Oct 2020'!M7+'NSW Oct 2020'!N7+'NSW Oct 2020'!O7),0,IF(($C$5*F13/'NSW Oct 2020'!AR7-'NSW Oct 2020'!L7+'NSW Oct 2020'!M7+'NSW Oct 2020'!N7+'NSW Oct 2020'!O7)&lt;=('NSW Oct 2020'!L7+'NSW Oct 2020'!M7+'NSW Oct 2020'!N7+'NSW Oct 2020'!O7+'NSW Oct 2020'!P7),(($C$5*F13/'NSW Oct 2020'!AR7-('NSW Oct 2020'!L7+'NSW Oct 2020'!M7+'NSW Oct 2020'!N7+'NSW Oct 2020'!O7))*'NSW Oct 2020'!AG7/100)*'NSW Oct 2020'!AR7,('NSW Oct 2020'!P7*'NSW Oct 2020'!AG7/100)*'NSW Oct 2020'!AR7)),0)</f>
        <v>0</v>
      </c>
      <c r="R13" s="136">
        <f>IF(AND('NSW Oct 2020'!P7&gt;0,'NSW Oct 2020'!O7&gt;0),IF(($C$5*F13/'NSW Oct 2020'!AR7&lt;SUM('NSW Oct 2020'!L7:P7)),(0),($C$5*F13/'NSW Oct 2020'!AR7-SUM('NSW Oct 2020'!L7:P7))*'NSW Oct 2020'!AB7/100)* 'NSW Oct 2020'!AR7,IF(AND('NSW Oct 2020'!O7&gt;0,'NSW Oct 2020'!P7=""),IF(($C$5*F13/'NSW Oct 2020'!AR7&lt; SUM('NSW Oct 2020'!L7:O7)),(0),($C$5*F13/'NSW Oct 2020'!AR7-SUM('NSW Oct 2020'!L7:O7))*'NSW Oct 2020'!AG7/100)* 'NSW Oct 2020'!AR7,IF(AND('NSW Oct 2020'!N7&gt;0,'NSW Oct 2020'!O7=""),IF(($C$5*F13/'NSW Oct 2020'!AR7&lt; SUM('NSW Oct 2020'!L7:N7)),(0),($C$5*F13/'NSW Oct 2020'!AR7-SUM('NSW Oct 2020'!L7:N7))*'NSW Oct 2020'!AF7/100)* 'NSW Oct 2020'!AR7,IF(AND('NSW Oct 2020'!M7&gt;0,'NSW Oct 2020'!N7=""),IF(($C$5*F13/'NSW Oct 2020'!AR7&lt;'NSW Oct 2020'!M7+'NSW Oct 2020'!L7),(0),(($C$5*F13/'NSW Oct 2020'!AR7-('NSW Oct 2020'!M7+'NSW Oct 2020'!L7))*'NSW Oct 2020'!AE7/100))*'NSW Oct 2020'!AR7,IF(AND('NSW Oct 2020'!L7&gt;0,'NSW Oct 2020'!M7=""&gt;0),IF(($C$5*F13/'NSW Oct 2020'!AR7&lt;'NSW Oct 2020'!L7),(0),($C$5*F13/'NSW Oct 2020'!AR7-'NSW Oct 2020'!L7)*'NSW Oct 2020'!AD7/100)*'NSW Oct 2020'!AR7,0)))))</f>
        <v>0</v>
      </c>
      <c r="S13" s="234">
        <f t="shared" si="4"/>
        <v>2255.0270909090909</v>
      </c>
      <c r="T13" s="243">
        <f t="shared" si="5"/>
        <v>2377.4480909090908</v>
      </c>
      <c r="U13" s="132">
        <f t="shared" si="6"/>
        <v>2615.1929</v>
      </c>
      <c r="V13" s="83">
        <f>'NSW Oct 2020'!AT7</f>
        <v>0</v>
      </c>
      <c r="W13" s="83">
        <f>'NSW Oct 2020'!AU7</f>
        <v>0</v>
      </c>
      <c r="X13" s="83">
        <f>'NSW Oct 2020'!AV7</f>
        <v>0</v>
      </c>
      <c r="Y13" s="83">
        <f>'NSW Oct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2377.4480909090908</v>
      </c>
      <c r="AC13" s="243">
        <f t="shared" si="1"/>
        <v>2377.4480909090908</v>
      </c>
      <c r="AD13" s="122">
        <f t="shared" si="2"/>
        <v>2615.1929</v>
      </c>
      <c r="AE13" s="122">
        <f t="shared" si="2"/>
        <v>2615.1929</v>
      </c>
      <c r="AF13" s="208">
        <f>'NSW Oct 2020'!BF7</f>
        <v>0</v>
      </c>
      <c r="AG13" s="125" t="str">
        <f>'NSW Oct 2020'!BG7</f>
        <v>n</v>
      </c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</row>
    <row r="14" spans="1:148" ht="23" customHeight="1" thickBot="1">
      <c r="A14" s="418"/>
      <c r="B14" s="154" t="str">
        <f>'NSW Oct 2020'!F8</f>
        <v>Simply Energy</v>
      </c>
      <c r="C14" s="154" t="str">
        <f>'NSW Oct 2020'!G8</f>
        <v xml:space="preserve">Business Saver </v>
      </c>
      <c r="D14" s="155">
        <f>365*'NSW Oct 2020'!H8/100</f>
        <v>229.76750000000001</v>
      </c>
      <c r="E14" s="265">
        <f>IF('NSW Oct 2020'!AQ8=3,0.5,IF('NSW Oct 2020'!AQ8=2,0.33,0))</f>
        <v>0.5</v>
      </c>
      <c r="F14" s="265">
        <f t="shared" si="3"/>
        <v>0.5</v>
      </c>
      <c r="G14" s="155">
        <f>IF('NSW Oct 2020'!K8="",($C$5*E14/'NSW Oct 2020'!AQ8*'NSW Oct 2020'!W8/100)*'NSW Oct 2020'!AQ8,IF($C$5*E14/'NSW Oct 2020'!AQ8&gt;='NSW Oct 2020'!L8,('NSW Oct 2020'!L8*'NSW Oct 2020'!W8/100)*'NSW Oct 2020'!AQ8,($C$5*E14/'NSW Oct 2020'!AQ8*'NSW Oct 2020'!W8/100)*'NSW Oct 2020'!AQ8))</f>
        <v>121.70099999999998</v>
      </c>
      <c r="H14" s="155">
        <f>IF(AND('NSW Oct 2020'!L8&gt;0,'NSW Oct 2020'!M8&gt;0),IF($C$5*E14/'NSW Oct 2020'!AQ8&lt;'NSW Oct 2020'!L8,0,IF(($C$5*E14/'NSW Oct 2020'!AQ8-'NSW Oct 2020'!L8)&lt;=('NSW Oct 2020'!M8+'NSW Oct 2020'!L8),((($C$5*E14/'NSW Oct 2020'!AQ8-'NSW Oct 2020'!L8)*'NSW Oct 2020'!X8/100))*'NSW Oct 2020'!AQ8,((('NSW Oct 2020'!M8)*'NSW Oct 2020'!X8/100)*'NSW Oct 2020'!AQ8))),0)</f>
        <v>74.380636363636356</v>
      </c>
      <c r="I14" s="155">
        <f>IF(AND('NSW Oct 2020'!M8&gt;0,'NSW Oct 2020'!N8&gt;0),IF($C$5*E14/'NSW Oct 2020'!AQ8&lt;('NSW Oct 2020'!L8+'NSW Oct 2020'!M8),0,IF(($C$5*E14/'NSW Oct 2020'!AQ8-'NSW Oct 2020'!L8+'NSW Oct 2020'!M8)&lt;=('NSW Oct 2020'!L8+'NSW Oct 2020'!M8+'NSW Oct 2020'!N8),((($C$5*E14/'NSW Oct 2020'!AQ8-('NSW Oct 2020'!L8+'NSW Oct 2020'!M8))*'NSW Oct 2020'!Y8/100))*'NSW Oct 2020'!AQ8,('NSW Oct 2020'!N8*'NSW Oct 2020'!Y8/100)* 'NSW Oct 2020'!AQ8)),0)</f>
        <v>175.92599999999999</v>
      </c>
      <c r="J14" s="155">
        <f>IF(AND('NSW Oct 2020'!N8&gt;0,'NSW Oct 2020'!O8&gt;0),IF($C$5*E14/'NSW Oct 2020'!AQ8&lt;('NSW Oct 2020'!L8+'NSW Oct 2020'!M8+'NSW Oct 2020'!N8),0,IF(($C$5*E14/'NSW Oct 2020'!AQ8-'NSW Oct 2020'!L8+'NSW Oct 2020'!M8+'NSW Oct 2020'!N8)&lt;=('NSW Oct 2020'!L8+'NSW Oct 2020'!M8+'NSW Oct 2020'!N8+'NSW Oct 2020'!O8),(($C$5*E14/'NSW Oct 2020'!AQ8-('NSW Oct 2020'!L8+'NSW Oct 2020'!M8+'NSW Oct 2020'!N8))*'NSW Oct 2020'!Z8/100)*'NSW Oct 2020'!AQ8,('NSW Oct 2020'!O8*'NSW Oct 2020'!Z8/100)*'NSW Oct 2020'!AQ8)),0)</f>
        <v>665.30227272727268</v>
      </c>
      <c r="K14" s="155">
        <f>IF(AND('NSW Oct 2020'!O8&gt;0,'NSW Oct 2020'!P8&gt;0),IF($C$5*E14/'NSW Oct 2020'!AQ8&lt;('NSW Oct 2020'!L8+'NSW Oct 2020'!M8+'NSW Oct 2020'!N8+'NSW Oct 2020'!O8),0,IF(($C$5*E14/'NSW Oct 2020'!AQ8-'NSW Oct 2020'!L8+'NSW Oct 2020'!M8+'NSW Oct 2020'!N8+'NSW Oct 2020'!O8)&lt;=('NSW Oct 2020'!L8+'NSW Oct 2020'!M8+'NSW Oct 2020'!N8+'NSW Oct 2020'!O8+'NSW Oct 2020'!P8),(($C$5*E14/'NSW Oct 2020'!AQ8-('NSW Oct 2020'!L8+'NSW Oct 2020'!M8+'NSW Oct 2020'!N8+'NSW Oct 2020'!O8))*'NSW Oct 2020'!AA8/100)*'NSW Oct 2020'!AQ8,('NSW Oct 2020'!P8*'NSW Oct 2020'!AA8/100)*'NSW Oct 2020'!AQ8)),0)</f>
        <v>0</v>
      </c>
      <c r="L14" s="155">
        <f>IF(AND('NSW Oct 2020'!P8&gt;0,'NSW Oct 2020'!O8&gt;0),IF(($C$5*E14/'NSW Oct 2020'!AQ8&lt;SUM('NSW Oct 2020'!L8:P8)),(0),($C$5*E14/'NSW Oct 2020'!AQ8-SUM('NSW Oct 2020'!L8:P8))*'NSW Oct 2020'!AB8/100)* 'NSW Oct 2020'!AQ8,IF(AND('NSW Oct 2020'!O8&gt;0,'NSW Oct 2020'!P8=""),IF(($C$5*E14/'NSW Oct 2020'!AQ8&lt; SUM('NSW Oct 2020'!L8:O8)),(0),($C$5*E14/'NSW Oct 2020'!AQ8-SUM('NSW Oct 2020'!L8:O8))*'NSW Oct 2020'!AA8/100)* 'NSW Oct 2020'!AQ8,IF(AND('NSW Oct 2020'!N8&gt;0,'NSW Oct 2020'!O8=""),IF(($C$5*E14/'NSW Oct 2020'!AQ8&lt; SUM('NSW Oct 2020'!L8:N8)),(0),($C$5*E14/'NSW Oct 2020'!AQ8-SUM('NSW Oct 2020'!L8:N8))*'NSW Oct 2020'!Z8/100)* 'NSW Oct 2020'!AQ8,IF(AND('NSW Oct 2020'!M8&gt;0,'NSW Oct 2020'!N8=""),IF(($C$5*E14/'NSW Oct 2020'!AQ8&lt;'NSW Oct 2020'!M8+'NSW Oct 2020'!L8),(0),(($C$5*E14/'NSW Oct 2020'!AQ8-('NSW Oct 2020'!M8+'NSW Oct 2020'!L8))*'NSW Oct 2020'!Y8/100))*'NSW Oct 2020'!AQ8,IF(AND('NSW Oct 2020'!L8&gt;0,'NSW Oct 2020'!M8=""&gt;0),IF(($C$5*E14/'NSW Oct 2020'!AQ8&lt;'NSW Oct 2020'!L8),(0),($C$5*E14/'NSW Oct 2020'!AQ8-'NSW Oct 2020'!L8)*'NSW Oct 2020'!X8/100)*'NSW Oct 2020'!AQ8,0)))))</f>
        <v>0</v>
      </c>
      <c r="M14" s="155">
        <f>IF('NSW Oct 2020'!K8="",($C$5*F14/'NSW Oct 2020'!AR8*'NSW Oct 2020'!AC8/100)*'NSW Oct 2020'!AR8,IF($C$5*F14/'NSW Oct 2020'!AR8&gt;='NSW Oct 2020'!L8,('NSW Oct 2020'!L8*'NSW Oct 2020'!AC8/100)*'NSW Oct 2020'!AR8,($C$5*F14/'NSW Oct 2020'!AR8*'NSW Oct 2020'!AC8/100)*'NSW Oct 2020'!AR8))</f>
        <v>121.70099999999998</v>
      </c>
      <c r="N14" s="155">
        <f>IF(AND('NSW Oct 2020'!L8&gt;0,'NSW Oct 2020'!M8&gt;0),IF($C$5*F14/'NSW Oct 2020'!AR8&lt;'NSW Oct 2020'!L8,0,IF(($C$5*F14/'NSW Oct 2020'!AR8-'NSW Oct 2020'!L8)&lt;=('NSW Oct 2020'!M8+'NSW Oct 2020'!L8),((($C$5*F14/'NSW Oct 2020'!AR8-'NSW Oct 2020'!L8)*'NSW Oct 2020'!AD8/100))*'NSW Oct 2020'!AR8,((('NSW Oct 2020'!M8)*'NSW Oct 2020'!AD8/100)*'NSW Oct 2020'!AR8))),0)</f>
        <v>74.380636363636356</v>
      </c>
      <c r="O14" s="155">
        <f>IF(AND('NSW Oct 2020'!M8&gt;0,'NSW Oct 2020'!N8&gt;0),IF($C$5*F14/'NSW Oct 2020'!AR8&lt;('NSW Oct 2020'!L8+'NSW Oct 2020'!M8),0,IF(($C$5*F14/'NSW Oct 2020'!AR8-'NSW Oct 2020'!L8+'NSW Oct 2020'!M8)&lt;=('NSW Oct 2020'!L8+'NSW Oct 2020'!M8+'NSW Oct 2020'!N8),((($C$5*F14/'NSW Oct 2020'!AR8-('NSW Oct 2020'!L8+'NSW Oct 2020'!M8))*'NSW Oct 2020'!AE8/100))*'NSW Oct 2020'!AR8,('NSW Oct 2020'!N8*'NSW Oct 2020'!AE8/100)*'NSW Oct 2020'!AR8)),0)</f>
        <v>175.92599999999999</v>
      </c>
      <c r="P14" s="155">
        <f>IF(AND('NSW Oct 2020'!N8&gt;0,'NSW Oct 2020'!O8&gt;0),IF($C$5*F14/'NSW Oct 2020'!AR8&lt;('NSW Oct 2020'!L8+'NSW Oct 2020'!M8+'NSW Oct 2020'!N8),0,IF(($C$5*F14/'NSW Oct 2020'!AR8-'NSW Oct 2020'!L8+'NSW Oct 2020'!M8+'NSW Oct 2020'!N8)&lt;=('NSW Oct 2020'!L8+'NSW Oct 2020'!M8+'NSW Oct 2020'!N8+'NSW Oct 2020'!O8),(($C$5*F14/'NSW Oct 2020'!AR8-('NSW Oct 2020'!L8+'NSW Oct 2020'!M8+'NSW Oct 2020'!N8))*'NSW Oct 2020'!AF8/100)*'NSW Oct 2020'!AR8,('NSW Oct 2020'!O8*'NSW Oct 2020'!AF8/100)*'NSW Oct 2020'!AR8)),0)</f>
        <v>665.30227272727268</v>
      </c>
      <c r="Q14" s="155">
        <f>IF(AND('NSW Oct 2020'!P8&gt;0,'NSW Oct 2020'!P8&gt;0),IF($C$5*F14/'NSW Oct 2020'!AR8&lt;('NSW Oct 2020'!L8+'NSW Oct 2020'!M8+'NSW Oct 2020'!N8+'NSW Oct 2020'!O8),0,IF(($C$5*F14/'NSW Oct 2020'!AR8-'NSW Oct 2020'!L8+'NSW Oct 2020'!M8+'NSW Oct 2020'!N8+'NSW Oct 2020'!O8)&lt;=('NSW Oct 2020'!L8+'NSW Oct 2020'!M8+'NSW Oct 2020'!N8+'NSW Oct 2020'!O8+'NSW Oct 2020'!P8),(($C$5*F14/'NSW Oct 2020'!AR8-('NSW Oct 2020'!L8+'NSW Oct 2020'!M8+'NSW Oct 2020'!N8+'NSW Oct 2020'!O8))*'NSW Oct 2020'!AG8/100)*'NSW Oct 2020'!AR8,('NSW Oct 2020'!P8*'NSW Oct 2020'!AG8/100)*'NSW Oct 2020'!AR8)),0)</f>
        <v>0</v>
      </c>
      <c r="R14" s="155">
        <f>IF(AND('NSW Oct 2020'!P8&gt;0,'NSW Oct 2020'!O8&gt;0),IF(($C$5*F14/'NSW Oct 2020'!AR8&lt;SUM('NSW Oct 2020'!L8:P8)),(0),($C$5*F14/'NSW Oct 2020'!AR8-SUM('NSW Oct 2020'!L8:P8))*'NSW Oct 2020'!AB8/100)* 'NSW Oct 2020'!AR8,IF(AND('NSW Oct 2020'!O8&gt;0,'NSW Oct 2020'!P8=""),IF(($C$5*F14/'NSW Oct 2020'!AR8&lt; SUM('NSW Oct 2020'!L8:O8)),(0),($C$5*F14/'NSW Oct 2020'!AR8-SUM('NSW Oct 2020'!L8:O8))*'NSW Oct 2020'!AG8/100)* 'NSW Oct 2020'!AR8,IF(AND('NSW Oct 2020'!N8&gt;0,'NSW Oct 2020'!O8=""),IF(($C$5*F14/'NSW Oct 2020'!AR8&lt; SUM('NSW Oct 2020'!L8:N8)),(0),($C$5*F14/'NSW Oct 2020'!AR8-SUM('NSW Oct 2020'!L8:N8))*'NSW Oct 2020'!AF8/100)* 'NSW Oct 2020'!AR8,IF(AND('NSW Oct 2020'!M8&gt;0,'NSW Oct 2020'!N8=""),IF(($C$5*F14/'NSW Oct 2020'!AR8&lt;'NSW Oct 2020'!M8+'NSW Oct 2020'!L8),(0),(($C$5*F14/'NSW Oct 2020'!AR8-('NSW Oct 2020'!M8+'NSW Oct 2020'!L8))*'NSW Oct 2020'!AE8/100))*'NSW Oct 2020'!AR8,IF(AND('NSW Oct 2020'!L8&gt;0,'NSW Oct 2020'!M8=""&gt;0),IF(($C$5*F14/'NSW Oct 2020'!AR8&lt;'NSW Oct 2020'!L8),(0),($C$5*F14/'NSW Oct 2020'!AR8-'NSW Oct 2020'!L8)*'NSW Oct 2020'!AD8/100)*'NSW Oct 2020'!AR8,0)))))</f>
        <v>0</v>
      </c>
      <c r="S14" s="273">
        <f t="shared" si="4"/>
        <v>2074.6198181818181</v>
      </c>
      <c r="T14" s="268">
        <f t="shared" si="5"/>
        <v>2304.387318181818</v>
      </c>
      <c r="U14" s="151">
        <f t="shared" si="6"/>
        <v>2534.8260500000001</v>
      </c>
      <c r="V14" s="154">
        <f>'NSW Oct 2020'!AT8</f>
        <v>21</v>
      </c>
      <c r="W14" s="154">
        <f>'NSW Oct 2020'!AU8</f>
        <v>0</v>
      </c>
      <c r="X14" s="154">
        <f>'NSW Oct 2020'!AV8</f>
        <v>0</v>
      </c>
      <c r="Y14" s="154">
        <f>'NSW Oct 2020'!AW8</f>
        <v>0</v>
      </c>
      <c r="Z14" s="268" t="str">
        <f t="shared" si="7"/>
        <v>Guaranteed off bill</v>
      </c>
      <c r="AA14" s="268" t="str">
        <f t="shared" si="8"/>
        <v>Exclusive</v>
      </c>
      <c r="AB14" s="268">
        <f t="shared" si="0"/>
        <v>1820.4659813636363</v>
      </c>
      <c r="AC14" s="268">
        <f t="shared" si="1"/>
        <v>1820.4659813636363</v>
      </c>
      <c r="AD14" s="149">
        <f t="shared" si="2"/>
        <v>2002.5125795000001</v>
      </c>
      <c r="AE14" s="149">
        <f t="shared" si="2"/>
        <v>2002.5125795000001</v>
      </c>
      <c r="AF14" s="211">
        <f>'NSW Oct 2020'!BF8</f>
        <v>0</v>
      </c>
      <c r="AG14" s="153" t="str">
        <f>'NSW Oct 2020'!BG8</f>
        <v>n</v>
      </c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</row>
    <row r="15" spans="1:148" ht="23" customHeight="1" thickTop="1">
      <c r="A15" s="416" t="str">
        <f>'NSW Oct 2020'!D9</f>
        <v xml:space="preserve">ActewAGL Queanbeyan </v>
      </c>
      <c r="B15" s="139" t="str">
        <f>'NSW Oct 2020'!F9</f>
        <v>ActewAGL</v>
      </c>
      <c r="C15" s="139" t="str">
        <f>'NSW Oct 2020'!G9</f>
        <v>Business plan</v>
      </c>
      <c r="D15" s="136">
        <f>365*'NSW Oct 2020'!H9/100</f>
        <v>350.14450000000005</v>
      </c>
      <c r="E15" s="264">
        <f>IF('NSW Oct 2020'!AQ9=3,0.5,IF('NSW Oct 2020'!AQ9=2,0.33,0))</f>
        <v>0.5</v>
      </c>
      <c r="F15" s="264">
        <f t="shared" si="3"/>
        <v>0.5</v>
      </c>
      <c r="G15" s="134">
        <f>IF('NSW Oct 2020'!K9="",($C$5*E15/'NSW Oct 2020'!AQ9*'NSW Oct 2020'!W9/100)*'NSW Oct 2020'!AQ9,IF($C$5*E15/'NSW Oct 2020'!AQ9&gt;='NSW Oct 2020'!L9,('NSW Oct 2020'!L9*'NSW Oct 2020'!W9/100)*'NSW Oct 2020'!AQ9,($C$5*E15/'NSW Oct 2020'!AQ9*'NSW Oct 2020'!W9/100)*'NSW Oct 2020'!AQ9))</f>
        <v>394.09199999999998</v>
      </c>
      <c r="H15" s="134">
        <f>IF(AND('NSW Oct 2020'!L9&gt;0,'NSW Oct 2020'!M9&gt;0),IF($C$5*E15/'NSW Oct 2020'!AQ9&lt;'NSW Oct 2020'!L9,0,IF(($C$5*E15/'NSW Oct 2020'!AQ9-'NSW Oct 2020'!L9)&lt;=('NSW Oct 2020'!M9+'NSW Oct 2020'!L9),((($C$5*E15/'NSW Oct 2020'!AQ9-'NSW Oct 2020'!L9)*'NSW Oct 2020'!X9/100))*'NSW Oct 2020'!AQ9,((('NSW Oct 2020'!M9)*'NSW Oct 2020'!X9/100)*'NSW Oct 2020'!AQ9))),0)</f>
        <v>866.904</v>
      </c>
      <c r="I15" s="134">
        <f>IF(AND('NSW Oct 2020'!M9&gt;0,'NSW Oct 2020'!N9&gt;0),IF($C$5*E15/'NSW Oct 2020'!AQ9&lt;('NSW Oct 2020'!L9+'NSW Oct 2020'!M9),0,IF(($C$5*E15/'NSW Oct 2020'!AQ9-'NSW Oct 2020'!L9+'NSW Oct 2020'!M9)&lt;=('NSW Oct 2020'!L9+'NSW Oct 2020'!M9+'NSW Oct 2020'!N9),((($C$5*E15/'NSW Oct 2020'!AQ9-('NSW Oct 2020'!L9+'NSW Oct 2020'!M9))*'NSW Oct 2020'!Y9/100))*'NSW Oct 2020'!AQ9,('NSW Oct 2020'!N9*'NSW Oct 2020'!Y9/100)* 'NSW Oct 2020'!AQ9)),0)</f>
        <v>0</v>
      </c>
      <c r="J15" s="134">
        <f>IF(AND('NSW Oct 2020'!N9&gt;0,'NSW Oct 2020'!O9&gt;0),IF($C$5*E15/'NSW Oct 2020'!AQ9&lt;('NSW Oct 2020'!L9+'NSW Oct 2020'!M9+'NSW Oct 2020'!N9),0,IF(($C$5*E15/'NSW Oct 2020'!AQ9-'NSW Oct 2020'!L9+'NSW Oct 2020'!M9+'NSW Oct 2020'!N9)&lt;=('NSW Oct 2020'!L9+'NSW Oct 2020'!M9+'NSW Oct 2020'!N9+'NSW Oct 2020'!O9),(($C$5*E15/'NSW Oct 2020'!AQ9-('NSW Oct 2020'!L9+'NSW Oct 2020'!M9+'NSW Oct 2020'!N9))*'NSW Oct 2020'!Z9/100)*'NSW Oct 2020'!AQ9,('NSW Oct 2020'!O9*'NSW Oct 2020'!Z9/100)*'NSW Oct 2020'!AQ9)),0)</f>
        <v>0</v>
      </c>
      <c r="K15" s="134">
        <f>IF(AND('NSW Oct 2020'!O9&gt;0,'NSW Oct 2020'!P9&gt;0),IF($C$5*E15/'NSW Oct 2020'!AQ9&lt;('NSW Oct 2020'!L9+'NSW Oct 2020'!M9+'NSW Oct 2020'!N9+'NSW Oct 2020'!O9),0,IF(($C$5*E15/'NSW Oct 2020'!AQ9-'NSW Oct 2020'!L9+'NSW Oct 2020'!M9+'NSW Oct 2020'!N9+'NSW Oct 2020'!O9)&lt;=('NSW Oct 2020'!L9+'NSW Oct 2020'!M9+'NSW Oct 2020'!N9+'NSW Oct 2020'!O9+'NSW Oct 2020'!P9),(($C$5*E15/'NSW Oct 2020'!AQ9-('NSW Oct 2020'!L9+'NSW Oct 2020'!M9+'NSW Oct 2020'!N9+'NSW Oct 2020'!O9))*'NSW Oct 2020'!AA9/100)*'NSW Oct 2020'!AQ9,('NSW Oct 2020'!P9*'NSW Oct 2020'!AA9/100)*'NSW Oct 2020'!AQ9)),0)</f>
        <v>0</v>
      </c>
      <c r="L15" s="134">
        <f>IF(AND('NSW Oct 2020'!P9&gt;0,'NSW Oct 2020'!O9&gt;0),IF(($C$5*E15/'NSW Oct 2020'!AQ9&lt;SUM('NSW Oct 2020'!L9:P9)),(0),($C$5*E15/'NSW Oct 2020'!AQ9-SUM('NSW Oct 2020'!L9:P9))*'NSW Oct 2020'!AB9/100)* 'NSW Oct 2020'!AQ9,IF(AND('NSW Oct 2020'!O9&gt;0,'NSW Oct 2020'!P9=""),IF(($C$5*E15/'NSW Oct 2020'!AQ9&lt; SUM('NSW Oct 2020'!L9:O9)),(0),($C$5*E15/'NSW Oct 2020'!AQ9-SUM('NSW Oct 2020'!L9:O9))*'NSW Oct 2020'!AA9/100)* 'NSW Oct 2020'!AQ9,IF(AND('NSW Oct 2020'!N9&gt;0,'NSW Oct 2020'!O9=""),IF(($C$5*E15/'NSW Oct 2020'!AQ9&lt; SUM('NSW Oct 2020'!L9:N9)),(0),($C$5*E15/'NSW Oct 2020'!AQ9-SUM('NSW Oct 2020'!L9:N9))*'NSW Oct 2020'!Z9/100)* 'NSW Oct 2020'!AQ9,IF(AND('NSW Oct 2020'!M9&gt;0,'NSW Oct 2020'!N9=""),IF(($C$5*E15/'NSW Oct 2020'!AQ9&lt;'NSW Oct 2020'!M9+'NSW Oct 2020'!L9),(0),(($C$5*E15/'NSW Oct 2020'!AQ9-('NSW Oct 2020'!M9+'NSW Oct 2020'!L9))*'NSW Oct 2020'!Y9/100))*'NSW Oct 2020'!AQ9,IF(AND('NSW Oct 2020'!L9&gt;0,'NSW Oct 2020'!M9=""&gt;0),IF(($C$5*E15/'NSW Oct 2020'!AQ9&lt;'NSW Oct 2020'!L9),(0),($C$5*E15/'NSW Oct 2020'!AQ9-'NSW Oct 2020'!L9)*'NSW Oct 2020'!X9/100)*'NSW Oct 2020'!AQ9,0)))))</f>
        <v>0</v>
      </c>
      <c r="M15" s="134">
        <f>IF('NSW Oct 2020'!K9="",($C$5*F15/'NSW Oct 2020'!AR9*'NSW Oct 2020'!AC9/100)*'NSW Oct 2020'!AR9,IF($C$5*F15/'NSW Oct 2020'!AR9&gt;='NSW Oct 2020'!L9,('NSW Oct 2020'!L9*'NSW Oct 2020'!AC9/100)*'NSW Oct 2020'!AR9,($C$5*F15/'NSW Oct 2020'!AR9*'NSW Oct 2020'!AC9/100)*'NSW Oct 2020'!AR9))</f>
        <v>394.09199999999998</v>
      </c>
      <c r="N15" s="134">
        <f>IF(AND('NSW Oct 2020'!L9&gt;0,'NSW Oct 2020'!M9&gt;0),IF($C$5*F15/'NSW Oct 2020'!AR9&lt;'NSW Oct 2020'!L9,0,IF(($C$5*F15/'NSW Oct 2020'!AR9-'NSW Oct 2020'!L9)&lt;=('NSW Oct 2020'!M9+'NSW Oct 2020'!L9),((($C$5*F15/'NSW Oct 2020'!AR9-'NSW Oct 2020'!L9)*'NSW Oct 2020'!AD9/100))*'NSW Oct 2020'!AR9,((('NSW Oct 2020'!M9)*'NSW Oct 2020'!AD9/100)*'NSW Oct 2020'!AR9))),0)</f>
        <v>866.904</v>
      </c>
      <c r="O15" s="134">
        <f>IF(AND('NSW Oct 2020'!M9&gt;0,'NSW Oct 2020'!N9&gt;0),IF($C$5*F15/'NSW Oct 2020'!AR9&lt;('NSW Oct 2020'!L9+'NSW Oct 2020'!M9),0,IF(($C$5*F15/'NSW Oct 2020'!AR9-'NSW Oct 2020'!L9+'NSW Oct 2020'!M9)&lt;=('NSW Oct 2020'!L9+'NSW Oct 2020'!M9+'NSW Oct 2020'!N9),((($C$5*F15/'NSW Oct 2020'!AR9-('NSW Oct 2020'!L9+'NSW Oct 2020'!M9))*'NSW Oct 2020'!AE9/100))*'NSW Oct 2020'!AR9,('NSW Oct 2020'!N9*'NSW Oct 2020'!AE9/100)*'NSW Oct 2020'!AR9)),0)</f>
        <v>0</v>
      </c>
      <c r="P15" s="134">
        <f>IF(AND('NSW Oct 2020'!N9&gt;0,'NSW Oct 2020'!O9&gt;0),IF($C$5*F15/'NSW Oct 2020'!AR9&lt;('NSW Oct 2020'!L9+'NSW Oct 2020'!M9+'NSW Oct 2020'!N9),0,IF(($C$5*F15/'NSW Oct 2020'!AR9-'NSW Oct 2020'!L9+'NSW Oct 2020'!M9+'NSW Oct 2020'!N9)&lt;=('NSW Oct 2020'!L9+'NSW Oct 2020'!M9+'NSW Oct 2020'!N9+'NSW Oct 2020'!O9),(($C$5*F15/'NSW Oct 2020'!AR9-('NSW Oct 2020'!L9+'NSW Oct 2020'!M9+'NSW Oct 2020'!N9))*'NSW Oct 2020'!AF9/100)*'NSW Oct 2020'!AR9,('NSW Oct 2020'!O9*'NSW Oct 2020'!AF9/100)*'NSW Oct 2020'!AR9)),0)</f>
        <v>0</v>
      </c>
      <c r="Q15" s="134">
        <f>IF(AND('NSW Oct 2020'!P9&gt;0,'NSW Oct 2020'!P9&gt;0),IF($C$5*F15/'NSW Oct 2020'!AR9&lt;('NSW Oct 2020'!L9+'NSW Oct 2020'!M9+'NSW Oct 2020'!N9+'NSW Oct 2020'!O9),0,IF(($C$5*F15/'NSW Oct 2020'!AR9-'NSW Oct 2020'!L9+'NSW Oct 2020'!M9+'NSW Oct 2020'!N9+'NSW Oct 2020'!O9)&lt;=('NSW Oct 2020'!L9+'NSW Oct 2020'!M9+'NSW Oct 2020'!N9+'NSW Oct 2020'!O9+'NSW Oct 2020'!P9),(($C$5*F15/'NSW Oct 2020'!AR9-('NSW Oct 2020'!L9+'NSW Oct 2020'!M9+'NSW Oct 2020'!N9+'NSW Oct 2020'!O9))*'NSW Oct 2020'!AG9/100)*'NSW Oct 2020'!AR9,('NSW Oct 2020'!P9*'NSW Oct 2020'!AG9/100)*'NSW Oct 2020'!AR9)),0)</f>
        <v>0</v>
      </c>
      <c r="R15" s="134">
        <f>IF(AND('NSW Oct 2020'!P9&gt;0,'NSW Oct 2020'!O9&gt;0),IF(($C$5*F15/'NSW Oct 2020'!AR9&lt;SUM('NSW Oct 2020'!L9:P9)),(0),($C$5*F15/'NSW Oct 2020'!AR9-SUM('NSW Oct 2020'!L9:P9))*'NSW Oct 2020'!AB9/100)* 'NSW Oct 2020'!AR9,IF(AND('NSW Oct 2020'!O9&gt;0,'NSW Oct 2020'!P9=""),IF(($C$5*F15/'NSW Oct 2020'!AR9&lt; SUM('NSW Oct 2020'!L9:O9)),(0),($C$5*F15/'NSW Oct 2020'!AR9-SUM('NSW Oct 2020'!L9:O9))*'NSW Oct 2020'!AG9/100)* 'NSW Oct 2020'!AR9,IF(AND('NSW Oct 2020'!N9&gt;0,'NSW Oct 2020'!O9=""),IF(($C$5*F15/'NSW Oct 2020'!AR9&lt; SUM('NSW Oct 2020'!L9:N9)),(0),($C$5*F15/'NSW Oct 2020'!AR9-SUM('NSW Oct 2020'!L9:N9))*'NSW Oct 2020'!AF9/100)* 'NSW Oct 2020'!AR9,IF(AND('NSW Oct 2020'!M9&gt;0,'NSW Oct 2020'!N9=""),IF(($C$5*F15/'NSW Oct 2020'!AR9&lt;'NSW Oct 2020'!M9+'NSW Oct 2020'!L9),(0),(($C$5*F15/'NSW Oct 2020'!AR9-('NSW Oct 2020'!M9+'NSW Oct 2020'!L9))*'NSW Oct 2020'!AE9/100))*'NSW Oct 2020'!AR9,IF(AND('NSW Oct 2020'!L9&gt;0,'NSW Oct 2020'!M9=""&gt;0),IF(($C$5*F15/'NSW Oct 2020'!AR9&lt;'NSW Oct 2020'!L9),(0),($C$5*F15/'NSW Oct 2020'!AR9-'NSW Oct 2020'!L9)*'NSW Oct 2020'!AD9/100)*'NSW Oct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Oct 2020'!AT9</f>
        <v>10</v>
      </c>
      <c r="W15" s="139">
        <f>'NSW Oct 2020'!AU9</f>
        <v>0</v>
      </c>
      <c r="X15" s="139">
        <f>'NSW Oct 2020'!AV9</f>
        <v>0</v>
      </c>
      <c r="Y15" s="139">
        <f>'NSW Oct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Oct 2020'!BF9</f>
        <v>12</v>
      </c>
      <c r="AG15" s="142" t="str">
        <f>'NSW Oct 2020'!BG9</f>
        <v>n</v>
      </c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  <c r="EK15" s="299"/>
      <c r="EL15" s="299"/>
      <c r="EM15" s="299"/>
      <c r="EN15" s="299"/>
      <c r="EO15" s="299"/>
      <c r="EP15" s="299"/>
      <c r="EQ15" s="299"/>
      <c r="ER15" s="299"/>
    </row>
    <row r="16" spans="1:148" ht="23" customHeight="1" thickBot="1">
      <c r="A16" s="418"/>
      <c r="B16" s="154" t="str">
        <f>'NSW Oct 2020'!F10</f>
        <v>EnergyAustralia</v>
      </c>
      <c r="C16" s="154" t="str">
        <f>'NSW Oct 2020'!G10</f>
        <v>Total Plan</v>
      </c>
      <c r="D16" s="155">
        <f>365*'NSW Oct 2020'!H10/100</f>
        <v>308.06000000000006</v>
      </c>
      <c r="E16" s="265">
        <f>IF('NSW Oct 2020'!AQ10=3,0.5,IF('NSW Oct 2020'!AQ10=2,0.33,0))</f>
        <v>0.5</v>
      </c>
      <c r="F16" s="265">
        <f t="shared" si="3"/>
        <v>0.5</v>
      </c>
      <c r="G16" s="155">
        <f>IF('NSW Oct 2020'!K10="",($C$5*E16/'NSW Oct 2020'!AQ10*'NSW Oct 2020'!W10/100)*'NSW Oct 2020'!AQ10,IF($C$5*E16/'NSW Oct 2020'!AQ10&gt;='NSW Oct 2020'!L10,('NSW Oct 2020'!L10*'NSW Oct 2020'!W10/100)*'NSW Oct 2020'!AQ10,($C$5*E16/'NSW Oct 2020'!AQ10*'NSW Oct 2020'!W10/100)*'NSW Oct 2020'!AQ10))</f>
        <v>214.52111999999997</v>
      </c>
      <c r="H16" s="155">
        <f>IF(AND('NSW Oct 2020'!L10&gt;0,'NSW Oct 2020'!M10&gt;0),IF($C$5*E16/'NSW Oct 2020'!AQ10&lt;'NSW Oct 2020'!L10,0,IF(($C$5*E16/'NSW Oct 2020'!AQ10-'NSW Oct 2020'!L10)&lt;=('NSW Oct 2020'!M10+'NSW Oct 2020'!L10),((($C$5*E16/'NSW Oct 2020'!AQ10-'NSW Oct 2020'!L10)*'NSW Oct 2020'!X10/100))*'NSW Oct 2020'!AQ10,((('NSW Oct 2020'!M10)*'NSW Oct 2020'!X10/100)*'NSW Oct 2020'!AQ10))),0)</f>
        <v>1124.711808</v>
      </c>
      <c r="I16" s="155">
        <f>IF(AND('NSW Oct 2020'!M10&gt;0,'NSW Oct 2020'!N10&gt;0),IF($C$5*E16/'NSW Oct 2020'!AQ10&lt;('NSW Oct 2020'!L10+'NSW Oct 2020'!M10),0,IF(($C$5*E16/'NSW Oct 2020'!AQ10-'NSW Oct 2020'!L10+'NSW Oct 2020'!M10)&lt;=('NSW Oct 2020'!L10+'NSW Oct 2020'!M10+'NSW Oct 2020'!N10),((($C$5*E16/'NSW Oct 2020'!AQ10-('NSW Oct 2020'!L10+'NSW Oct 2020'!M10))*'NSW Oct 2020'!Y10/100))*'NSW Oct 2020'!AQ10,('NSW Oct 2020'!N10*'NSW Oct 2020'!Y10/100)* 'NSW Oct 2020'!AQ10)),0)</f>
        <v>0</v>
      </c>
      <c r="J16" s="155">
        <f>IF(AND('NSW Oct 2020'!N10&gt;0,'NSW Oct 2020'!O10&gt;0),IF($C$5*E16/'NSW Oct 2020'!AQ10&lt;('NSW Oct 2020'!L10+'NSW Oct 2020'!M10+'NSW Oct 2020'!N10),0,IF(($C$5*E16/'NSW Oct 2020'!AQ10-'NSW Oct 2020'!L10+'NSW Oct 2020'!M10+'NSW Oct 2020'!N10)&lt;=('NSW Oct 2020'!L10+'NSW Oct 2020'!M10+'NSW Oct 2020'!N10+'NSW Oct 2020'!O10),(($C$5*E16/'NSW Oct 2020'!AQ10-('NSW Oct 2020'!L10+'NSW Oct 2020'!M10+'NSW Oct 2020'!N10))*'NSW Oct 2020'!Z10/100)*'NSW Oct 2020'!AQ10,('NSW Oct 2020'!O10*'NSW Oct 2020'!Z10/100)*'NSW Oct 2020'!AQ10)),0)</f>
        <v>0</v>
      </c>
      <c r="K16" s="155">
        <f>IF(AND('NSW Oct 2020'!O10&gt;0,'NSW Oct 2020'!P10&gt;0),IF($C$5*E16/'NSW Oct 2020'!AQ10&lt;('NSW Oct 2020'!L10+'NSW Oct 2020'!M10+'NSW Oct 2020'!N10+'NSW Oct 2020'!O10),0,IF(($C$5*E16/'NSW Oct 2020'!AQ10-'NSW Oct 2020'!L10+'NSW Oct 2020'!M10+'NSW Oct 2020'!N10+'NSW Oct 2020'!O10)&lt;=('NSW Oct 2020'!L10+'NSW Oct 2020'!M10+'NSW Oct 2020'!N10+'NSW Oct 2020'!O10+'NSW Oct 2020'!P10),(($C$5*E16/'NSW Oct 2020'!AQ10-('NSW Oct 2020'!L10+'NSW Oct 2020'!M10+'NSW Oct 2020'!N10+'NSW Oct 2020'!O10))*'NSW Oct 2020'!AA10/100)*'NSW Oct 2020'!AQ10,('NSW Oct 2020'!P10*'NSW Oct 2020'!AA10/100)*'NSW Oct 2020'!AQ10)),0)</f>
        <v>0</v>
      </c>
      <c r="L16" s="155">
        <f>IF(AND('NSW Oct 2020'!P10&gt;0,'NSW Oct 2020'!O10&gt;0),IF(($C$5*E16/'NSW Oct 2020'!AQ10&lt;SUM('NSW Oct 2020'!L10:P10)),(0),($C$5*E16/'NSW Oct 2020'!AQ10-SUM('NSW Oct 2020'!L10:P10))*'NSW Oct 2020'!AB10/100)* 'NSW Oct 2020'!AQ10,IF(AND('NSW Oct 2020'!O10&gt;0,'NSW Oct 2020'!P10=""),IF(($C$5*E16/'NSW Oct 2020'!AQ10&lt; SUM('NSW Oct 2020'!L10:O10)),(0),($C$5*E16/'NSW Oct 2020'!AQ10-SUM('NSW Oct 2020'!L10:O10))*'NSW Oct 2020'!AA10/100)* 'NSW Oct 2020'!AQ10,IF(AND('NSW Oct 2020'!N10&gt;0,'NSW Oct 2020'!O10=""),IF(($C$5*E16/'NSW Oct 2020'!AQ10&lt; SUM('NSW Oct 2020'!L10:N10)),(0),($C$5*E16/'NSW Oct 2020'!AQ10-SUM('NSW Oct 2020'!L10:N10))*'NSW Oct 2020'!Z10/100)* 'NSW Oct 2020'!AQ10,IF(AND('NSW Oct 2020'!M10&gt;0,'NSW Oct 2020'!N10=""),IF(($C$5*E16/'NSW Oct 2020'!AQ10&lt;'NSW Oct 2020'!M10+'NSW Oct 2020'!L10),(0),(($C$5*E16/'NSW Oct 2020'!AQ10-('NSW Oct 2020'!M10+'NSW Oct 2020'!L10))*'NSW Oct 2020'!Y10/100))*'NSW Oct 2020'!AQ10,IF(AND('NSW Oct 2020'!L10&gt;0,'NSW Oct 2020'!M10=""&gt;0),IF(($C$5*E16/'NSW Oct 2020'!AQ10&lt;'NSW Oct 2020'!L10),(0),($C$5*E16/'NSW Oct 2020'!AQ10-'NSW Oct 2020'!L10)*'NSW Oct 2020'!X10/100)*'NSW Oct 2020'!AQ10,0)))))</f>
        <v>0</v>
      </c>
      <c r="M16" s="155">
        <f>IF('NSW Oct 2020'!K10="",($C$5*F16/'NSW Oct 2020'!AR10*'NSW Oct 2020'!AC10/100)*'NSW Oct 2020'!AR10,IF($C$5*F16/'NSW Oct 2020'!AR10&gt;='NSW Oct 2020'!L10,('NSW Oct 2020'!L10*'NSW Oct 2020'!AC10/100)*'NSW Oct 2020'!AR10,($C$5*F16/'NSW Oct 2020'!AR10*'NSW Oct 2020'!AC10/100)*'NSW Oct 2020'!AR10))</f>
        <v>214.52111999999997</v>
      </c>
      <c r="N16" s="155">
        <f>IF(AND('NSW Oct 2020'!L10&gt;0,'NSW Oct 2020'!M10&gt;0),IF($C$5*F16/'NSW Oct 2020'!AR10&lt;'NSW Oct 2020'!L10,0,IF(($C$5*F16/'NSW Oct 2020'!AR10-'NSW Oct 2020'!L10)&lt;=('NSW Oct 2020'!M10+'NSW Oct 2020'!L10),((($C$5*F16/'NSW Oct 2020'!AR10-'NSW Oct 2020'!L10)*'NSW Oct 2020'!AD10/100))*'NSW Oct 2020'!AR10,((('NSW Oct 2020'!M10)*'NSW Oct 2020'!AD10/100)*'NSW Oct 2020'!AR10))),0)</f>
        <v>1124.711808</v>
      </c>
      <c r="O16" s="155">
        <f>IF(AND('NSW Oct 2020'!M10&gt;0,'NSW Oct 2020'!N10&gt;0),IF($C$5*F16/'NSW Oct 2020'!AR10&lt;('NSW Oct 2020'!L10+'NSW Oct 2020'!M10),0,IF(($C$5*F16/'NSW Oct 2020'!AR10-'NSW Oct 2020'!L10+'NSW Oct 2020'!M10)&lt;=('NSW Oct 2020'!L10+'NSW Oct 2020'!M10+'NSW Oct 2020'!N10),((($C$5*F16/'NSW Oct 2020'!AR10-('NSW Oct 2020'!L10+'NSW Oct 2020'!M10))*'NSW Oct 2020'!AE10/100))*'NSW Oct 2020'!AR10,('NSW Oct 2020'!N10*'NSW Oct 2020'!AE10/100)*'NSW Oct 2020'!AR10)),0)</f>
        <v>0</v>
      </c>
      <c r="P16" s="155">
        <f>IF(AND('NSW Oct 2020'!N10&gt;0,'NSW Oct 2020'!O10&gt;0),IF($C$5*F16/'NSW Oct 2020'!AR10&lt;('NSW Oct 2020'!L10+'NSW Oct 2020'!M10+'NSW Oct 2020'!N10),0,IF(($C$5*F16/'NSW Oct 2020'!AR10-'NSW Oct 2020'!L10+'NSW Oct 2020'!M10+'NSW Oct 2020'!N10)&lt;=('NSW Oct 2020'!L10+'NSW Oct 2020'!M10+'NSW Oct 2020'!N10+'NSW Oct 2020'!O10),(($C$5*F16/'NSW Oct 2020'!AR10-('NSW Oct 2020'!L10+'NSW Oct 2020'!M10+'NSW Oct 2020'!N10))*'NSW Oct 2020'!AF10/100)*'NSW Oct 2020'!AR10,('NSW Oct 2020'!O10*'NSW Oct 2020'!AF10/100)*'NSW Oct 2020'!AR10)),0)</f>
        <v>0</v>
      </c>
      <c r="Q16" s="155">
        <f>IF(AND('NSW Oct 2020'!P10&gt;0,'NSW Oct 2020'!P10&gt;0),IF($C$5*F16/'NSW Oct 2020'!AR10&lt;('NSW Oct 2020'!L10+'NSW Oct 2020'!M10+'NSW Oct 2020'!N10+'NSW Oct 2020'!O10),0,IF(($C$5*F16/'NSW Oct 2020'!AR10-'NSW Oct 2020'!L10+'NSW Oct 2020'!M10+'NSW Oct 2020'!N10+'NSW Oct 2020'!O10)&lt;=('NSW Oct 2020'!L10+'NSW Oct 2020'!M10+'NSW Oct 2020'!N10+'NSW Oct 2020'!O10+'NSW Oct 2020'!P10),(($C$5*F16/'NSW Oct 2020'!AR10-('NSW Oct 2020'!L10+'NSW Oct 2020'!M10+'NSW Oct 2020'!N10+'NSW Oct 2020'!O10))*'NSW Oct 2020'!AG10/100)*'NSW Oct 2020'!AR10,('NSW Oct 2020'!P10*'NSW Oct 2020'!AG10/100)*'NSW Oct 2020'!AR10)),0)</f>
        <v>0</v>
      </c>
      <c r="R16" s="155">
        <f>IF(AND('NSW Oct 2020'!P10&gt;0,'NSW Oct 2020'!O10&gt;0),IF(($C$5*F16/'NSW Oct 2020'!AR10&lt;SUM('NSW Oct 2020'!L10:P10)),(0),($C$5*F16/'NSW Oct 2020'!AR10-SUM('NSW Oct 2020'!L10:P10))*'NSW Oct 2020'!AB10/100)* 'NSW Oct 2020'!AR10,IF(AND('NSW Oct 2020'!O10&gt;0,'NSW Oct 2020'!P10=""),IF(($C$5*F16/'NSW Oct 2020'!AR10&lt; SUM('NSW Oct 2020'!L10:O10)),(0),($C$5*F16/'NSW Oct 2020'!AR10-SUM('NSW Oct 2020'!L10:O10))*'NSW Oct 2020'!AG10/100)* 'NSW Oct 2020'!AR10,IF(AND('NSW Oct 2020'!N10&gt;0,'NSW Oct 2020'!O10=""),IF(($C$5*F16/'NSW Oct 2020'!AR10&lt; SUM('NSW Oct 2020'!L10:N10)),(0),($C$5*F16/'NSW Oct 2020'!AR10-SUM('NSW Oct 2020'!L10:N10))*'NSW Oct 2020'!AF10/100)* 'NSW Oct 2020'!AR10,IF(AND('NSW Oct 2020'!M10&gt;0,'NSW Oct 2020'!N10=""),IF(($C$5*F16/'NSW Oct 2020'!AR10&lt;'NSW Oct 2020'!M10+'NSW Oct 2020'!L10),(0),(($C$5*F16/'NSW Oct 2020'!AR10-('NSW Oct 2020'!M10+'NSW Oct 2020'!L10))*'NSW Oct 2020'!AE10/100))*'NSW Oct 2020'!AR10,IF(AND('NSW Oct 2020'!L10&gt;0,'NSW Oct 2020'!M10=""&gt;0),IF(($C$5*F16/'NSW Oct 2020'!AR10&lt;'NSW Oct 2020'!L10),(0),($C$5*F16/'NSW Oct 2020'!AR10-'NSW Oct 2020'!L10)*'NSW Oct 2020'!AD10/100)*'NSW Oct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Oct 2020'!AT10</f>
        <v>19</v>
      </c>
      <c r="W16" s="154">
        <f>'NSW Oct 2020'!AU10</f>
        <v>0</v>
      </c>
      <c r="X16" s="154">
        <f>'NSW Oct 2020'!AV10</f>
        <v>0</v>
      </c>
      <c r="Y16" s="154">
        <f>'NSW Oct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Oct 2020'!BF10</f>
        <v>0</v>
      </c>
      <c r="AG16" s="153" t="str">
        <f>'NSW Oct 2020'!BG10</f>
        <v>n</v>
      </c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299"/>
      <c r="AT16" s="299"/>
      <c r="AU16" s="299"/>
      <c r="AV16" s="299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299"/>
      <c r="DX16" s="299"/>
      <c r="DY16" s="299"/>
      <c r="DZ16" s="299"/>
      <c r="EA16" s="299"/>
      <c r="EB16" s="299"/>
      <c r="EC16" s="299"/>
      <c r="ED16" s="299"/>
      <c r="EE16" s="299"/>
      <c r="EF16" s="299"/>
      <c r="EG16" s="299"/>
      <c r="EH16" s="299"/>
      <c r="EI16" s="299"/>
      <c r="EJ16" s="299"/>
      <c r="EK16" s="299"/>
      <c r="EL16" s="299"/>
      <c r="EM16" s="299"/>
      <c r="EN16" s="299"/>
      <c r="EO16" s="299"/>
      <c r="EP16" s="299"/>
      <c r="EQ16" s="299"/>
      <c r="ER16" s="299"/>
    </row>
    <row r="17" spans="1:148" ht="23" customHeight="1" thickTop="1" thickBot="1">
      <c r="A17" s="213" t="str">
        <f>'NSW Oct 2020'!D11</f>
        <v>ActewAGL Shoalhaven</v>
      </c>
      <c r="B17" s="214" t="str">
        <f>'NSW Oct 2020'!F11</f>
        <v>ActewAGL</v>
      </c>
      <c r="C17" s="214" t="str">
        <f>'NSW Oct 2020'!G11</f>
        <v>Standard plan</v>
      </c>
      <c r="D17" s="155">
        <f>365*'NSW Oct 2020'!H11/100</f>
        <v>375.03750000000002</v>
      </c>
      <c r="E17" s="265">
        <f>IF('NSW Oct 2020'!AQ11=3,0.5,IF('NSW Oct 2020'!AQ11=2,0.33,0))</f>
        <v>0.5</v>
      </c>
      <c r="F17" s="265">
        <f t="shared" si="3"/>
        <v>0.5</v>
      </c>
      <c r="G17" s="215">
        <f>IF('NSW Oct 2020'!K11="",($C$5*E17/'NSW Oct 2020'!AQ11*'NSW Oct 2020'!W11/100)*'NSW Oct 2020'!AQ11,IF($C$5*E17/'NSW Oct 2020'!AQ11&gt;='NSW Oct 2020'!L11,('NSW Oct 2020'!L11*'NSW Oct 2020'!W11/100)*'NSW Oct 2020'!AQ11,($C$5*E17/'NSW Oct 2020'!AQ11*'NSW Oct 2020'!W11/100)*'NSW Oct 2020'!AQ11))</f>
        <v>1427.2727272727273</v>
      </c>
      <c r="H17" s="215">
        <f>IF(AND('NSW Oct 2020'!L11&gt;0,'NSW Oct 2020'!M11&gt;0),IF($C$5*E17/'NSW Oct 2020'!AQ11&lt;'NSW Oct 2020'!L11,0,IF(($C$5*E17/'NSW Oct 2020'!AQ11-'NSW Oct 2020'!L11)&lt;=('NSW Oct 2020'!M11+'NSW Oct 2020'!L11),((($C$5*E17/'NSW Oct 2020'!AQ11-'NSW Oct 2020'!L11)*'NSW Oct 2020'!X11/100))*'NSW Oct 2020'!AQ11,((('NSW Oct 2020'!M11)*'NSW Oct 2020'!X11/100)*'NSW Oct 2020'!AQ11))),0)</f>
        <v>0</v>
      </c>
      <c r="I17" s="215">
        <f>IF(AND('NSW Oct 2020'!M11&gt;0,'NSW Oct 2020'!N11&gt;0),IF($C$5*E17/'NSW Oct 2020'!AQ11&lt;('NSW Oct 2020'!L11+'NSW Oct 2020'!M11),0,IF(($C$5*E17/'NSW Oct 2020'!AQ11-'NSW Oct 2020'!L11+'NSW Oct 2020'!M11)&lt;=('NSW Oct 2020'!L11+'NSW Oct 2020'!M11+'NSW Oct 2020'!N11),((($C$5*E17/'NSW Oct 2020'!AQ11-('NSW Oct 2020'!L11+'NSW Oct 2020'!M11))*'NSW Oct 2020'!Y11/100))*'NSW Oct 2020'!AQ11,('NSW Oct 2020'!N11*'NSW Oct 2020'!Y11/100)* 'NSW Oct 2020'!AQ11)),0)</f>
        <v>0</v>
      </c>
      <c r="J17" s="215">
        <f>IF(AND('NSW Oct 2020'!N11&gt;0,'NSW Oct 2020'!O11&gt;0),IF($C$5*E17/'NSW Oct 2020'!AQ11&lt;('NSW Oct 2020'!L11+'NSW Oct 2020'!M11+'NSW Oct 2020'!N11),0,IF(($C$5*E17/'NSW Oct 2020'!AQ11-'NSW Oct 2020'!L11+'NSW Oct 2020'!M11+'NSW Oct 2020'!N11)&lt;=('NSW Oct 2020'!L11+'NSW Oct 2020'!M11+'NSW Oct 2020'!N11+'NSW Oct 2020'!O11),(($C$5*E17/'NSW Oct 2020'!AQ11-('NSW Oct 2020'!L11+'NSW Oct 2020'!M11+'NSW Oct 2020'!N11))*'NSW Oct 2020'!Z11/100)*'NSW Oct 2020'!AQ11,('NSW Oct 2020'!O11*'NSW Oct 2020'!Z11/100)*'NSW Oct 2020'!AQ11)),0)</f>
        <v>0</v>
      </c>
      <c r="K17" s="215">
        <f>IF(AND('NSW Oct 2020'!O11&gt;0,'NSW Oct 2020'!P11&gt;0),IF($C$5*E17/'NSW Oct 2020'!AQ11&lt;('NSW Oct 2020'!L11+'NSW Oct 2020'!M11+'NSW Oct 2020'!N11+'NSW Oct 2020'!O11),0,IF(($C$5*E17/'NSW Oct 2020'!AQ11-'NSW Oct 2020'!L11+'NSW Oct 2020'!M11+'NSW Oct 2020'!N11+'NSW Oct 2020'!O11)&lt;=('NSW Oct 2020'!L11+'NSW Oct 2020'!M11+'NSW Oct 2020'!N11+'NSW Oct 2020'!O11+'NSW Oct 2020'!P11),(($C$5*E17/'NSW Oct 2020'!AQ11-('NSW Oct 2020'!L11+'NSW Oct 2020'!M11+'NSW Oct 2020'!N11+'NSW Oct 2020'!O11))*'NSW Oct 2020'!AA11/100)*'NSW Oct 2020'!AQ11,('NSW Oct 2020'!P11*'NSW Oct 2020'!AA11/100)*'NSW Oct 2020'!AQ11)),0)</f>
        <v>0</v>
      </c>
      <c r="L17" s="215">
        <f>IF(AND('NSW Oct 2020'!P11&gt;0,'NSW Oct 2020'!O11&gt;0),IF(($C$5*E17/'NSW Oct 2020'!AQ11&lt;SUM('NSW Oct 2020'!L11:P11)),(0),($C$5*E17/'NSW Oct 2020'!AQ11-SUM('NSW Oct 2020'!L11:P11))*'NSW Oct 2020'!AB11/100)* 'NSW Oct 2020'!AQ11,IF(AND('NSW Oct 2020'!O11&gt;0,'NSW Oct 2020'!P11=""),IF(($C$5*E17/'NSW Oct 2020'!AQ11&lt; SUM('NSW Oct 2020'!L11:O11)),(0),($C$5*E17/'NSW Oct 2020'!AQ11-SUM('NSW Oct 2020'!L11:O11))*'NSW Oct 2020'!AA11/100)* 'NSW Oct 2020'!AQ11,IF(AND('NSW Oct 2020'!N11&gt;0,'NSW Oct 2020'!O11=""),IF(($C$5*E17/'NSW Oct 2020'!AQ11&lt; SUM('NSW Oct 2020'!L11:N11)),(0),($C$5*E17/'NSW Oct 2020'!AQ11-SUM('NSW Oct 2020'!L11:N11))*'NSW Oct 2020'!Z11/100)* 'NSW Oct 2020'!AQ11,IF(AND('NSW Oct 2020'!M11&gt;0,'NSW Oct 2020'!N11=""),IF(($C$5*E17/'NSW Oct 2020'!AQ11&lt;'NSW Oct 2020'!M11+'NSW Oct 2020'!L11),(0),(($C$5*E17/'NSW Oct 2020'!AQ11-('NSW Oct 2020'!M11+'NSW Oct 2020'!L11))*'NSW Oct 2020'!Y11/100))*'NSW Oct 2020'!AQ11,IF(AND('NSW Oct 2020'!L11&gt;0,'NSW Oct 2020'!M11=""&gt;0),IF(($C$5*E17/'NSW Oct 2020'!AQ11&lt;'NSW Oct 2020'!L11),(0),($C$5*E17/'NSW Oct 2020'!AQ11-'NSW Oct 2020'!L11)*'NSW Oct 2020'!X11/100)*'NSW Oct 2020'!AQ11,0)))))</f>
        <v>0</v>
      </c>
      <c r="M17" s="215">
        <f>IF('NSW Oct 2020'!K11="",($C$5*F17/'NSW Oct 2020'!AR11*'NSW Oct 2020'!AC11/100)*'NSW Oct 2020'!AR11,IF($C$5*F17/'NSW Oct 2020'!AR11&gt;='NSW Oct 2020'!L11,('NSW Oct 2020'!L11*'NSW Oct 2020'!AC11/100)*'NSW Oct 2020'!AR11,($C$5*F17/'NSW Oct 2020'!AR11*'NSW Oct 2020'!AC11/100)*'NSW Oct 2020'!AR11))</f>
        <v>1427.2727272727273</v>
      </c>
      <c r="N17" s="215">
        <f>IF(AND('NSW Oct 2020'!L11&gt;0,'NSW Oct 2020'!M11&gt;0),IF($C$5*F17/'NSW Oct 2020'!AR11&lt;'NSW Oct 2020'!L11,0,IF(($C$5*F17/'NSW Oct 2020'!AR11-'NSW Oct 2020'!L11)&lt;=('NSW Oct 2020'!M11+'NSW Oct 2020'!L11),((($C$5*F17/'NSW Oct 2020'!AR11-'NSW Oct 2020'!L11)*'NSW Oct 2020'!AD11/100))*'NSW Oct 2020'!AR11,((('NSW Oct 2020'!M11)*'NSW Oct 2020'!AD11/100)*'NSW Oct 2020'!AR11))),0)</f>
        <v>0</v>
      </c>
      <c r="O17" s="215">
        <f>IF(AND('NSW Oct 2020'!M11&gt;0,'NSW Oct 2020'!N11&gt;0),IF($C$5*F17/'NSW Oct 2020'!AR11&lt;('NSW Oct 2020'!L11+'NSW Oct 2020'!M11),0,IF(($C$5*F17/'NSW Oct 2020'!AR11-'NSW Oct 2020'!L11+'NSW Oct 2020'!M11)&lt;=('NSW Oct 2020'!L11+'NSW Oct 2020'!M11+'NSW Oct 2020'!N11),((($C$5*F17/'NSW Oct 2020'!AR11-('NSW Oct 2020'!L11+'NSW Oct 2020'!M11))*'NSW Oct 2020'!AE11/100))*'NSW Oct 2020'!AR11,('NSW Oct 2020'!N11*'NSW Oct 2020'!AE11/100)*'NSW Oct 2020'!AR11)),0)</f>
        <v>0</v>
      </c>
      <c r="P17" s="215">
        <f>IF(AND('NSW Oct 2020'!N11&gt;0,'NSW Oct 2020'!O11&gt;0),IF($C$5*F17/'NSW Oct 2020'!AR11&lt;('NSW Oct 2020'!L11+'NSW Oct 2020'!M11+'NSW Oct 2020'!N11),0,IF(($C$5*F17/'NSW Oct 2020'!AR11-'NSW Oct 2020'!L11+'NSW Oct 2020'!M11+'NSW Oct 2020'!N11)&lt;=('NSW Oct 2020'!L11+'NSW Oct 2020'!M11+'NSW Oct 2020'!N11+'NSW Oct 2020'!O11),(($C$5*F17/'NSW Oct 2020'!AR11-('NSW Oct 2020'!L11+'NSW Oct 2020'!M11+'NSW Oct 2020'!N11))*'NSW Oct 2020'!AF11/100)*'NSW Oct 2020'!AR11,('NSW Oct 2020'!O11*'NSW Oct 2020'!AF11/100)*'NSW Oct 2020'!AR11)),0)</f>
        <v>0</v>
      </c>
      <c r="Q17" s="215">
        <f>IF(AND('NSW Oct 2020'!P11&gt;0,'NSW Oct 2020'!P11&gt;0),IF($C$5*F17/'NSW Oct 2020'!AR11&lt;('NSW Oct 2020'!L11+'NSW Oct 2020'!M11+'NSW Oct 2020'!N11+'NSW Oct 2020'!O11),0,IF(($C$5*F17/'NSW Oct 2020'!AR11-'NSW Oct 2020'!L11+'NSW Oct 2020'!M11+'NSW Oct 2020'!N11+'NSW Oct 2020'!O11)&lt;=('NSW Oct 2020'!L11+'NSW Oct 2020'!M11+'NSW Oct 2020'!N11+'NSW Oct 2020'!O11+'NSW Oct 2020'!P11),(($C$5*F17/'NSW Oct 2020'!AR11-('NSW Oct 2020'!L11+'NSW Oct 2020'!M11+'NSW Oct 2020'!N11+'NSW Oct 2020'!O11))*'NSW Oct 2020'!AG11/100)*'NSW Oct 2020'!AR11,('NSW Oct 2020'!P11*'NSW Oct 2020'!AG11/100)*'NSW Oct 2020'!AR11)),0)</f>
        <v>0</v>
      </c>
      <c r="R17" s="215">
        <f>IF(AND('NSW Oct 2020'!P11&gt;0,'NSW Oct 2020'!O11&gt;0),IF(($C$5*F17/'NSW Oct 2020'!AR11&lt;SUM('NSW Oct 2020'!L11:P11)),(0),($C$5*F17/'NSW Oct 2020'!AR11-SUM('NSW Oct 2020'!L11:P11))*'NSW Oct 2020'!AB11/100)* 'NSW Oct 2020'!AR11,IF(AND('NSW Oct 2020'!O11&gt;0,'NSW Oct 2020'!P11=""),IF(($C$5*F17/'NSW Oct 2020'!AR11&lt; SUM('NSW Oct 2020'!L11:O11)),(0),($C$5*F17/'NSW Oct 2020'!AR11-SUM('NSW Oct 2020'!L11:O11))*'NSW Oct 2020'!AG11/100)* 'NSW Oct 2020'!AR11,IF(AND('NSW Oct 2020'!N11&gt;0,'NSW Oct 2020'!O11=""),IF(($C$5*F17/'NSW Oct 2020'!AR11&lt; SUM('NSW Oct 2020'!L11:N11)),(0),($C$5*F17/'NSW Oct 2020'!AR11-SUM('NSW Oct 2020'!L11:N11))*'NSW Oct 2020'!AF11/100)* 'NSW Oct 2020'!AR11,IF(AND('NSW Oct 2020'!M11&gt;0,'NSW Oct 2020'!N11=""),IF(($C$5*F17/'NSW Oct 2020'!AR11&lt;'NSW Oct 2020'!M11+'NSW Oct 2020'!L11),(0),(($C$5*F17/'NSW Oct 2020'!AR11-('NSW Oct 2020'!M11+'NSW Oct 2020'!L11))*'NSW Oct 2020'!AE11/100))*'NSW Oct 2020'!AR11,IF(AND('NSW Oct 2020'!L11&gt;0,'NSW Oct 2020'!M11=""&gt;0),IF(($C$5*F17/'NSW Oct 2020'!AR11&lt;'NSW Oct 2020'!L11),(0),($C$5*F17/'NSW Oct 2020'!AR11-'NSW Oct 2020'!L11)*'NSW Oct 2020'!AD11/100)*'NSW Oct 2020'!AR11,0)))))</f>
        <v>0</v>
      </c>
      <c r="S17" s="273">
        <f t="shared" si="4"/>
        <v>2854.5454545454545</v>
      </c>
      <c r="T17" s="270">
        <f t="shared" si="5"/>
        <v>3229.5829545454544</v>
      </c>
      <c r="U17" s="216">
        <f t="shared" si="6"/>
        <v>3552.5412500000002</v>
      </c>
      <c r="V17" s="214">
        <f>'NSW Oct 2020'!AT11</f>
        <v>0</v>
      </c>
      <c r="W17" s="214">
        <f>'NSW Oct 2020'!AU11</f>
        <v>0</v>
      </c>
      <c r="X17" s="214">
        <f>'NSW Oct 2020'!AV11</f>
        <v>0</v>
      </c>
      <c r="Y17" s="214">
        <f>'NSW Oct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3229.5829545454544</v>
      </c>
      <c r="AC17" s="268">
        <f t="shared" si="1"/>
        <v>3229.5829545454544</v>
      </c>
      <c r="AD17" s="149">
        <f t="shared" si="2"/>
        <v>3552.5412500000002</v>
      </c>
      <c r="AE17" s="149">
        <f t="shared" si="2"/>
        <v>3552.5412500000002</v>
      </c>
      <c r="AF17" s="217">
        <f>'NSW Oct 2020'!BF11</f>
        <v>0</v>
      </c>
      <c r="AG17" s="218" t="str">
        <f>'NSW Oct 2020'!BG11</f>
        <v>n</v>
      </c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</row>
    <row r="18" spans="1:148" ht="23" customHeight="1" thickTop="1" thickBot="1">
      <c r="A18" s="308" t="str">
        <f>'NSW Oct 2020'!D12</f>
        <v>Capital Region</v>
      </c>
      <c r="B18" s="139" t="str">
        <f>'NSW Oct 2020'!F12</f>
        <v>ActewAGL</v>
      </c>
      <c r="C18" s="139" t="str">
        <f>'NSW Oct 2020'!G12</f>
        <v>Business plan</v>
      </c>
      <c r="D18" s="215">
        <f>365*'NSW Oct 2020'!H12/100</f>
        <v>288.35000000000002</v>
      </c>
      <c r="E18" s="264">
        <f>IF('NSW Oct 2020'!AQ12=3,0.5,IF('NSW Oct 2020'!AQ12=2,0.33,0))</f>
        <v>0.5</v>
      </c>
      <c r="F18" s="264">
        <f t="shared" si="3"/>
        <v>0.5</v>
      </c>
      <c r="G18" s="134">
        <f>IF('NSW Oct 2020'!K12="",($C$5*E18/'NSW Oct 2020'!AQ12*'NSW Oct 2020'!W12/100)*'NSW Oct 2020'!AQ12,IF($C$5*E18/'NSW Oct 2020'!AQ12&gt;='NSW Oct 2020'!L12,('NSW Oct 2020'!L12*'NSW Oct 2020'!W12/100)*'NSW Oct 2020'!AQ12,($C$5*E18/'NSW Oct 2020'!AQ12*'NSW Oct 2020'!W12/100)*'NSW Oct 2020'!AQ12))</f>
        <v>137.63399999999999</v>
      </c>
      <c r="H18" s="134">
        <f>IF(AND('NSW Oct 2020'!L12&gt;0,'NSW Oct 2020'!M12&gt;0),IF($C$5*E18/'NSW Oct 2020'!AQ12&lt;'NSW Oct 2020'!L12,0,IF(($C$5*E18/'NSW Oct 2020'!AQ12-'NSW Oct 2020'!L12)&lt;=('NSW Oct 2020'!M12+'NSW Oct 2020'!L12),((($C$5*E18/'NSW Oct 2020'!AQ12-'NSW Oct 2020'!L12)*'NSW Oct 2020'!X12/100))*'NSW Oct 2020'!AQ12,((('NSW Oct 2020'!M12)*'NSW Oct 2020'!X12/100)*'NSW Oct 2020'!AQ12))),0)</f>
        <v>90.057272727272732</v>
      </c>
      <c r="I18" s="134">
        <f>IF(AND('NSW Oct 2020'!M12&gt;0,'NSW Oct 2020'!N12&gt;0),IF($C$5*E18/'NSW Oct 2020'!AQ12&lt;('NSW Oct 2020'!L12+'NSW Oct 2020'!M12),0,IF(($C$5*E18/'NSW Oct 2020'!AQ12-'NSW Oct 2020'!L12+'NSW Oct 2020'!M12)&lt;=('NSW Oct 2020'!L12+'NSW Oct 2020'!M12+'NSW Oct 2020'!N12),((($C$5*E18/'NSW Oct 2020'!AQ12-('NSW Oct 2020'!L12+'NSW Oct 2020'!M12))*'NSW Oct 2020'!Y12/100))*'NSW Oct 2020'!AQ12,('NSW Oct 2020'!N12*'NSW Oct 2020'!Y12/100)* 'NSW Oct 2020'!AQ12)),0)</f>
        <v>214.66200000000001</v>
      </c>
      <c r="J18" s="134">
        <f>IF(AND('NSW Oct 2020'!N12&gt;0,'NSW Oct 2020'!O12&gt;0),IF($C$5*E18/'NSW Oct 2020'!AQ12&lt;('NSW Oct 2020'!L12+'NSW Oct 2020'!M12+'NSW Oct 2020'!N12),0,IF(($C$5*E18/'NSW Oct 2020'!AQ12-'NSW Oct 2020'!L12+'NSW Oct 2020'!M12+'NSW Oct 2020'!N12)&lt;=('NSW Oct 2020'!L12+'NSW Oct 2020'!M12+'NSW Oct 2020'!N12+'NSW Oct 2020'!O12),(($C$5*E18/'NSW Oct 2020'!AQ12-('NSW Oct 2020'!L12+'NSW Oct 2020'!M12+'NSW Oct 2020'!N12))*'NSW Oct 2020'!Z12/100)*'NSW Oct 2020'!AQ12,('NSW Oct 2020'!O12*'NSW Oct 2020'!Z12/100)*'NSW Oct 2020'!AQ12)),0)</f>
        <v>803.26818181818203</v>
      </c>
      <c r="K18" s="134">
        <f>IF(AND('NSW Oct 2020'!O12&gt;0,'NSW Oct 2020'!P12&gt;0),IF($C$5*E18/'NSW Oct 2020'!AQ12&lt;('NSW Oct 2020'!L12+'NSW Oct 2020'!M12+'NSW Oct 2020'!N12+'NSW Oct 2020'!O12),0,IF(($C$5*E18/'NSW Oct 2020'!AQ12-'NSW Oct 2020'!L12+'NSW Oct 2020'!M12+'NSW Oct 2020'!N12+'NSW Oct 2020'!O12)&lt;=('NSW Oct 2020'!L12+'NSW Oct 2020'!M12+'NSW Oct 2020'!N12+'NSW Oct 2020'!O12+'NSW Oct 2020'!P12),(($C$5*E18/'NSW Oct 2020'!AQ12-('NSW Oct 2020'!L12+'NSW Oct 2020'!M12+'NSW Oct 2020'!N12+'NSW Oct 2020'!O12))*'NSW Oct 2020'!AA12/100)*'NSW Oct 2020'!AQ12,('NSW Oct 2020'!P12*'NSW Oct 2020'!AA12/100)*'NSW Oct 2020'!AQ12)),0)</f>
        <v>0</v>
      </c>
      <c r="L18" s="134">
        <f>IF(AND('NSW Oct 2020'!P12&gt;0,'NSW Oct 2020'!O12&gt;0),IF(($C$5*E18/'NSW Oct 2020'!AQ12&lt;SUM('NSW Oct 2020'!L12:P12)),(0),($C$5*E18/'NSW Oct 2020'!AQ12-SUM('NSW Oct 2020'!L12:P12))*'NSW Oct 2020'!AB12/100)* 'NSW Oct 2020'!AQ12,IF(AND('NSW Oct 2020'!O12&gt;0,'NSW Oct 2020'!P12=""),IF(($C$5*E18/'NSW Oct 2020'!AQ12&lt; SUM('NSW Oct 2020'!L12:O12)),(0),($C$5*E18/'NSW Oct 2020'!AQ12-SUM('NSW Oct 2020'!L12:O12))*'NSW Oct 2020'!AA12/100)* 'NSW Oct 2020'!AQ12,IF(AND('NSW Oct 2020'!N12&gt;0,'NSW Oct 2020'!O12=""),IF(($C$5*E18/'NSW Oct 2020'!AQ12&lt; SUM('NSW Oct 2020'!L12:N12)),(0),($C$5*E18/'NSW Oct 2020'!AQ12-SUM('NSW Oct 2020'!L12:N12))*'NSW Oct 2020'!Z12/100)* 'NSW Oct 2020'!AQ12,IF(AND('NSW Oct 2020'!M12&gt;0,'NSW Oct 2020'!N12=""),IF(($C$5*E18/'NSW Oct 2020'!AQ12&lt;'NSW Oct 2020'!M12+'NSW Oct 2020'!L12),(0),(($C$5*E18/'NSW Oct 2020'!AQ12-('NSW Oct 2020'!M12+'NSW Oct 2020'!L12))*'NSW Oct 2020'!Y12/100))*'NSW Oct 2020'!AQ12,IF(AND('NSW Oct 2020'!L12&gt;0,'NSW Oct 2020'!M12=""&gt;0),IF(($C$5*E18/'NSW Oct 2020'!AQ12&lt;'NSW Oct 2020'!L12),(0),($C$5*E18/'NSW Oct 2020'!AQ12-'NSW Oct 2020'!L12)*'NSW Oct 2020'!X12/100)*'NSW Oct 2020'!AQ12,0)))))</f>
        <v>0</v>
      </c>
      <c r="M18" s="134">
        <f>IF('NSW Oct 2020'!K12="",($C$5*F18/'NSW Oct 2020'!AR12*'NSW Oct 2020'!AC12/100)*'NSW Oct 2020'!AR12,IF($C$5*F18/'NSW Oct 2020'!AR12&gt;='NSW Oct 2020'!L12,('NSW Oct 2020'!L12*'NSW Oct 2020'!AC12/100)*'NSW Oct 2020'!AR12,($C$5*F18/'NSW Oct 2020'!AR12*'NSW Oct 2020'!AC12/100)*'NSW Oct 2020'!AR12))</f>
        <v>137.63399999999999</v>
      </c>
      <c r="N18" s="134">
        <f>IF(AND('NSW Oct 2020'!L12&gt;0,'NSW Oct 2020'!M12&gt;0),IF($C$5*F18/'NSW Oct 2020'!AR12&lt;'NSW Oct 2020'!L12,0,IF(($C$5*F18/'NSW Oct 2020'!AR12-'NSW Oct 2020'!L12)&lt;=('NSW Oct 2020'!M12+'NSW Oct 2020'!L12),((($C$5*F18/'NSW Oct 2020'!AR12-'NSW Oct 2020'!L12)*'NSW Oct 2020'!AD12/100))*'NSW Oct 2020'!AR12,((('NSW Oct 2020'!M12)*'NSW Oct 2020'!AD12/100)*'NSW Oct 2020'!AR12))),0)</f>
        <v>90.057272727272732</v>
      </c>
      <c r="O18" s="134">
        <f>IF(AND('NSW Oct 2020'!M12&gt;0,'NSW Oct 2020'!N12&gt;0),IF($C$5*F18/'NSW Oct 2020'!AR12&lt;('NSW Oct 2020'!L12+'NSW Oct 2020'!M12),0,IF(($C$5*F18/'NSW Oct 2020'!AR12-'NSW Oct 2020'!L12+'NSW Oct 2020'!M12)&lt;=('NSW Oct 2020'!L12+'NSW Oct 2020'!M12+'NSW Oct 2020'!N12),((($C$5*F18/'NSW Oct 2020'!AR12-('NSW Oct 2020'!L12+'NSW Oct 2020'!M12))*'NSW Oct 2020'!AE12/100))*'NSW Oct 2020'!AR12,('NSW Oct 2020'!N12*'NSW Oct 2020'!AE12/100)*'NSW Oct 2020'!AR12)),0)</f>
        <v>214.66200000000001</v>
      </c>
      <c r="P18" s="134">
        <f>IF(AND('NSW Oct 2020'!N12&gt;0,'NSW Oct 2020'!O12&gt;0),IF($C$5*F18/'NSW Oct 2020'!AR12&lt;('NSW Oct 2020'!L12+'NSW Oct 2020'!M12+'NSW Oct 2020'!N12),0,IF(($C$5*F18/'NSW Oct 2020'!AR12-'NSW Oct 2020'!L12+'NSW Oct 2020'!M12+'NSW Oct 2020'!N12)&lt;=('NSW Oct 2020'!L12+'NSW Oct 2020'!M12+'NSW Oct 2020'!N12+'NSW Oct 2020'!O12),(($C$5*F18/'NSW Oct 2020'!AR12-('NSW Oct 2020'!L12+'NSW Oct 2020'!M12+'NSW Oct 2020'!N12))*'NSW Oct 2020'!AF12/100)*'NSW Oct 2020'!AR12,('NSW Oct 2020'!O12*'NSW Oct 2020'!AF12/100)*'NSW Oct 2020'!AR12)),0)</f>
        <v>803.26818181818203</v>
      </c>
      <c r="Q18" s="134">
        <f>IF(AND('NSW Oct 2020'!P12&gt;0,'NSW Oct 2020'!P12&gt;0),IF($C$5*F18/'NSW Oct 2020'!AR12&lt;('NSW Oct 2020'!L12+'NSW Oct 2020'!M12+'NSW Oct 2020'!N12+'NSW Oct 2020'!O12),0,IF(($C$5*F18/'NSW Oct 2020'!AR12-'NSW Oct 2020'!L12+'NSW Oct 2020'!M12+'NSW Oct 2020'!N12+'NSW Oct 2020'!O12)&lt;=('NSW Oct 2020'!L12+'NSW Oct 2020'!M12+'NSW Oct 2020'!N12+'NSW Oct 2020'!O12+'NSW Oct 2020'!P12),(($C$5*F18/'NSW Oct 2020'!AR12-('NSW Oct 2020'!L12+'NSW Oct 2020'!M12+'NSW Oct 2020'!N12+'NSW Oct 2020'!O12))*'NSW Oct 2020'!AG12/100)*'NSW Oct 2020'!AR12,('NSW Oct 2020'!P12*'NSW Oct 2020'!AG12/100)*'NSW Oct 2020'!AR12)),0)</f>
        <v>0</v>
      </c>
      <c r="R18" s="134">
        <f>IF(AND('NSW Oct 2020'!P12&gt;0,'NSW Oct 2020'!O12&gt;0),IF(($C$5*F18/'NSW Oct 2020'!AR12&lt;SUM('NSW Oct 2020'!L12:P12)),(0),($C$5*F18/'NSW Oct 2020'!AR12-SUM('NSW Oct 2020'!L12:P12))*'NSW Oct 2020'!AB12/100)* 'NSW Oct 2020'!AR12,IF(AND('NSW Oct 2020'!O12&gt;0,'NSW Oct 2020'!P12=""),IF(($C$5*F18/'NSW Oct 2020'!AR12&lt; SUM('NSW Oct 2020'!L12:O12)),(0),($C$5*F18/'NSW Oct 2020'!AR12-SUM('NSW Oct 2020'!L12:O12))*'NSW Oct 2020'!AG12/100)* 'NSW Oct 2020'!AR12,IF(AND('NSW Oct 2020'!N12&gt;0,'NSW Oct 2020'!O12=""),IF(($C$5*F18/'NSW Oct 2020'!AR12&lt; SUM('NSW Oct 2020'!L12:N12)),(0),($C$5*F18/'NSW Oct 2020'!AR12-SUM('NSW Oct 2020'!L12:N12))*'NSW Oct 2020'!AF12/100)* 'NSW Oct 2020'!AR12,IF(AND('NSW Oct 2020'!M12&gt;0,'NSW Oct 2020'!N12=""),IF(($C$5*F18/'NSW Oct 2020'!AR12&lt;'NSW Oct 2020'!M12+'NSW Oct 2020'!L12),(0),(($C$5*F18/'NSW Oct 2020'!AR12-('NSW Oct 2020'!M12+'NSW Oct 2020'!L12))*'NSW Oct 2020'!AE12/100))*'NSW Oct 2020'!AR12,IF(AND('NSW Oct 2020'!L12&gt;0,'NSW Oct 2020'!M12=""&gt;0),IF(($C$5*F18/'NSW Oct 2020'!AR12&lt;'NSW Oct 2020'!L12),(0),($C$5*F18/'NSW Oct 2020'!AR12-'NSW Oct 2020'!L12)*'NSW Oct 2020'!AD12/100)*'NSW Oct 2020'!AR12,0)))))</f>
        <v>0</v>
      </c>
      <c r="S18" s="234">
        <f t="shared" si="4"/>
        <v>2491.2429090909095</v>
      </c>
      <c r="T18" s="269">
        <f t="shared" si="5"/>
        <v>2779.5929090909094</v>
      </c>
      <c r="U18" s="140">
        <f t="shared" si="6"/>
        <v>3057.5522000000005</v>
      </c>
      <c r="V18" s="139">
        <f>'NSW Oct 2020'!AT12</f>
        <v>10</v>
      </c>
      <c r="W18" s="139">
        <f>'NSW Oct 2020'!AU12</f>
        <v>0</v>
      </c>
      <c r="X18" s="139">
        <f>'NSW Oct 2020'!AV12</f>
        <v>0</v>
      </c>
      <c r="Y18" s="139">
        <f>'NSW Oct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2501.6336181818187</v>
      </c>
      <c r="AC18" s="243">
        <f t="shared" si="1"/>
        <v>2501.6336181818187</v>
      </c>
      <c r="AD18" s="122">
        <f t="shared" si="2"/>
        <v>2751.796980000001</v>
      </c>
      <c r="AE18" s="122">
        <f t="shared" si="2"/>
        <v>2751.796980000001</v>
      </c>
      <c r="AF18" s="212">
        <f>'NSW Oct 2020'!BF12</f>
        <v>12</v>
      </c>
      <c r="AG18" s="142" t="str">
        <f>'NSW Oct 2020'!BG12</f>
        <v>n</v>
      </c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  <c r="DB18" s="299"/>
      <c r="DC18" s="299"/>
      <c r="DD18" s="299"/>
      <c r="DE18" s="299"/>
      <c r="DF18" s="299"/>
      <c r="DG18" s="299"/>
      <c r="DH18" s="299"/>
      <c r="DI18" s="299"/>
      <c r="DJ18" s="299"/>
      <c r="DK18" s="299"/>
      <c r="DL18" s="299"/>
      <c r="DM18" s="299"/>
      <c r="DN18" s="299"/>
      <c r="DO18" s="299"/>
      <c r="DP18" s="299"/>
      <c r="DQ18" s="299"/>
      <c r="DR18" s="299"/>
      <c r="DS18" s="299"/>
      <c r="DT18" s="299"/>
      <c r="DU18" s="299"/>
      <c r="DV18" s="299"/>
      <c r="DW18" s="299"/>
      <c r="DX18" s="299"/>
      <c r="DY18" s="299"/>
      <c r="DZ18" s="299"/>
      <c r="EA18" s="299"/>
      <c r="EB18" s="299"/>
      <c r="EC18" s="299"/>
      <c r="ED18" s="299"/>
      <c r="EE18" s="299"/>
      <c r="EF18" s="299"/>
      <c r="EG18" s="299"/>
      <c r="EH18" s="299"/>
      <c r="EI18" s="299"/>
      <c r="EJ18" s="299"/>
      <c r="EK18" s="299"/>
      <c r="EL18" s="299"/>
      <c r="EM18" s="299"/>
      <c r="EN18" s="299"/>
      <c r="EO18" s="299"/>
      <c r="EP18" s="299"/>
      <c r="EQ18" s="299"/>
      <c r="ER18" s="299"/>
    </row>
    <row r="19" spans="1:148" ht="23" customHeight="1" thickTop="1" thickBot="1">
      <c r="A19" s="213" t="str">
        <f>'NSW Oct 2020'!D13</f>
        <v>Tamworth</v>
      </c>
      <c r="B19" s="214" t="str">
        <f>'NSW Oct 2020'!F13</f>
        <v>Origin Energy</v>
      </c>
      <c r="C19" s="214" t="str">
        <f>'NSW Oct 2020'!G13</f>
        <v>Business Flexi</v>
      </c>
      <c r="D19" s="155">
        <f>365*'NSW Oct 2020'!H13/100</f>
        <v>338.46450000000004</v>
      </c>
      <c r="E19" s="265">
        <f>IF('NSW Oct 2020'!AQ13=3,0.5,IF('NSW Oct 2020'!AQ13=2,0.33,0))</f>
        <v>0.5</v>
      </c>
      <c r="F19" s="265">
        <f t="shared" si="3"/>
        <v>0.5</v>
      </c>
      <c r="G19" s="215">
        <f>IF('NSW Oct 2020'!K13="",($C$5*E19/'NSW Oct 2020'!AQ13*'NSW Oct 2020'!W13/100)*'NSW Oct 2020'!AQ13,IF($C$5*E19/'NSW Oct 2020'!AQ13&gt;='NSW Oct 2020'!L13,('NSW Oct 2020'!L13*'NSW Oct 2020'!W13/100)*'NSW Oct 2020'!AQ13,($C$5*E19/'NSW Oct 2020'!AQ13*'NSW Oct 2020'!W13/100)*'NSW Oct 2020'!AQ13))</f>
        <v>1735.0000000000005</v>
      </c>
      <c r="H19" s="215">
        <f>IF(AND('NSW Oct 2020'!L13&gt;0,'NSW Oct 2020'!M13&gt;0),IF($C$5*E19/'NSW Oct 2020'!AQ13&lt;'NSW Oct 2020'!L13,0,IF(($C$5*E19/'NSW Oct 2020'!AQ13-'NSW Oct 2020'!L13)&lt;=('NSW Oct 2020'!M13+'NSW Oct 2020'!L13),((($C$5*E19/'NSW Oct 2020'!AQ13-'NSW Oct 2020'!L13)*'NSW Oct 2020'!X13/100))*'NSW Oct 2020'!AQ13,((('NSW Oct 2020'!M13)*'NSW Oct 2020'!X13/100)*'NSW Oct 2020'!AQ13))),0)</f>
        <v>0</v>
      </c>
      <c r="I19" s="215">
        <f>IF(AND('NSW Oct 2020'!M13&gt;0,'NSW Oct 2020'!N13&gt;0),IF($C$5*E19/'NSW Oct 2020'!AQ13&lt;('NSW Oct 2020'!L13+'NSW Oct 2020'!M13),0,IF(($C$5*E19/'NSW Oct 2020'!AQ13-'NSW Oct 2020'!L13+'NSW Oct 2020'!M13)&lt;=('NSW Oct 2020'!L13+'NSW Oct 2020'!M13+'NSW Oct 2020'!N13),((($C$5*E19/'NSW Oct 2020'!AQ13-('NSW Oct 2020'!L13+'NSW Oct 2020'!M13))*'NSW Oct 2020'!Y13/100))*'NSW Oct 2020'!AQ13,('NSW Oct 2020'!N13*'NSW Oct 2020'!Y13/100)* 'NSW Oct 2020'!AQ13)),0)</f>
        <v>0</v>
      </c>
      <c r="J19" s="215">
        <f>IF(AND('NSW Oct 2020'!N13&gt;0,'NSW Oct 2020'!O13&gt;0),IF($C$5*E19/'NSW Oct 2020'!AQ13&lt;('NSW Oct 2020'!L13+'NSW Oct 2020'!M13+'NSW Oct 2020'!N13),0,IF(($C$5*E19/'NSW Oct 2020'!AQ13-'NSW Oct 2020'!L13+'NSW Oct 2020'!M13+'NSW Oct 2020'!N13)&lt;=('NSW Oct 2020'!L13+'NSW Oct 2020'!M13+'NSW Oct 2020'!N13+'NSW Oct 2020'!O13),(($C$5*E19/'NSW Oct 2020'!AQ13-('NSW Oct 2020'!L13+'NSW Oct 2020'!M13+'NSW Oct 2020'!N13))*'NSW Oct 2020'!Z13/100)*'NSW Oct 2020'!AQ13,('NSW Oct 2020'!O13*'NSW Oct 2020'!Z13/100)*'NSW Oct 2020'!AQ13)),0)</f>
        <v>0</v>
      </c>
      <c r="K19" s="215">
        <f>IF(AND('NSW Oct 2020'!O13&gt;0,'NSW Oct 2020'!P13&gt;0),IF($C$5*E19/'NSW Oct 2020'!AQ13&lt;('NSW Oct 2020'!L13+'NSW Oct 2020'!M13+'NSW Oct 2020'!N13+'NSW Oct 2020'!O13),0,IF(($C$5*E19/'NSW Oct 2020'!AQ13-'NSW Oct 2020'!L13+'NSW Oct 2020'!M13+'NSW Oct 2020'!N13+'NSW Oct 2020'!O13)&lt;=('NSW Oct 2020'!L13+'NSW Oct 2020'!M13+'NSW Oct 2020'!N13+'NSW Oct 2020'!O13+'NSW Oct 2020'!P13),(($C$5*E19/'NSW Oct 2020'!AQ13-('NSW Oct 2020'!L13+'NSW Oct 2020'!M13+'NSW Oct 2020'!N13+'NSW Oct 2020'!O13))*'NSW Oct 2020'!AA13/100)*'NSW Oct 2020'!AQ13,('NSW Oct 2020'!P13*'NSW Oct 2020'!AA13/100)*'NSW Oct 2020'!AQ13)),0)</f>
        <v>0</v>
      </c>
      <c r="L19" s="215">
        <f>IF(AND('NSW Oct 2020'!P13&gt;0,'NSW Oct 2020'!O13&gt;0),IF(($C$5*E19/'NSW Oct 2020'!AQ13&lt;SUM('NSW Oct 2020'!L13:P13)),(0),($C$5*E19/'NSW Oct 2020'!AQ13-SUM('NSW Oct 2020'!L13:P13))*'NSW Oct 2020'!AB13/100)* 'NSW Oct 2020'!AQ13,IF(AND('NSW Oct 2020'!O13&gt;0,'NSW Oct 2020'!P13=""),IF(($C$5*E19/'NSW Oct 2020'!AQ13&lt; SUM('NSW Oct 2020'!L13:O13)),(0),($C$5*E19/'NSW Oct 2020'!AQ13-SUM('NSW Oct 2020'!L13:O13))*'NSW Oct 2020'!AA13/100)* 'NSW Oct 2020'!AQ13,IF(AND('NSW Oct 2020'!N13&gt;0,'NSW Oct 2020'!O13=""),IF(($C$5*E19/'NSW Oct 2020'!AQ13&lt; SUM('NSW Oct 2020'!L13:N13)),(0),($C$5*E19/'NSW Oct 2020'!AQ13-SUM('NSW Oct 2020'!L13:N13))*'NSW Oct 2020'!Z13/100)* 'NSW Oct 2020'!AQ13,IF(AND('NSW Oct 2020'!M13&gt;0,'NSW Oct 2020'!N13=""),IF(($C$5*E19/'NSW Oct 2020'!AQ13&lt;'NSW Oct 2020'!M13+'NSW Oct 2020'!L13),(0),(($C$5*E19/'NSW Oct 2020'!AQ13-('NSW Oct 2020'!M13+'NSW Oct 2020'!L13))*'NSW Oct 2020'!Y13/100))*'NSW Oct 2020'!AQ13,IF(AND('NSW Oct 2020'!L13&gt;0,'NSW Oct 2020'!M13=""&gt;0),IF(($C$5*E19/'NSW Oct 2020'!AQ13&lt;'NSW Oct 2020'!L13),(0),($C$5*E19/'NSW Oct 2020'!AQ13-'NSW Oct 2020'!L13)*'NSW Oct 2020'!X13/100)*'NSW Oct 2020'!AQ13,0)))))</f>
        <v>0</v>
      </c>
      <c r="M19" s="215">
        <f>IF('NSW Oct 2020'!K13="",($C$5*F19/'NSW Oct 2020'!AR13*'NSW Oct 2020'!AC13/100)*'NSW Oct 2020'!AR13,IF($C$5*F19/'NSW Oct 2020'!AR13&gt;='NSW Oct 2020'!L13,('NSW Oct 2020'!L13*'NSW Oct 2020'!AC13/100)*'NSW Oct 2020'!AR13,($C$5*F19/'NSW Oct 2020'!AR13*'NSW Oct 2020'!AC13/100)*'NSW Oct 2020'!AR13))</f>
        <v>1735.0000000000005</v>
      </c>
      <c r="N19" s="215">
        <f>IF(AND('NSW Oct 2020'!L13&gt;0,'NSW Oct 2020'!M13&gt;0),IF($C$5*F19/'NSW Oct 2020'!AR13&lt;'NSW Oct 2020'!L13,0,IF(($C$5*F19/'NSW Oct 2020'!AR13-'NSW Oct 2020'!L13)&lt;=('NSW Oct 2020'!M13+'NSW Oct 2020'!L13),((($C$5*F19/'NSW Oct 2020'!AR13-'NSW Oct 2020'!L13)*'NSW Oct 2020'!AD13/100))*'NSW Oct 2020'!AR13,((('NSW Oct 2020'!M13)*'NSW Oct 2020'!AD13/100)*'NSW Oct 2020'!AR13))),0)</f>
        <v>0</v>
      </c>
      <c r="O19" s="215">
        <f>IF(AND('NSW Oct 2020'!M13&gt;0,'NSW Oct 2020'!N13&gt;0),IF($C$5*F19/'NSW Oct 2020'!AR13&lt;('NSW Oct 2020'!L13+'NSW Oct 2020'!M13),0,IF(($C$5*F19/'NSW Oct 2020'!AR13-'NSW Oct 2020'!L13+'NSW Oct 2020'!M13)&lt;=('NSW Oct 2020'!L13+'NSW Oct 2020'!M13+'NSW Oct 2020'!N13),((($C$5*F19/'NSW Oct 2020'!AR13-('NSW Oct 2020'!L13+'NSW Oct 2020'!M13))*'NSW Oct 2020'!AE13/100))*'NSW Oct 2020'!AR13,('NSW Oct 2020'!N13*'NSW Oct 2020'!AE13/100)*'NSW Oct 2020'!AR13)),0)</f>
        <v>0</v>
      </c>
      <c r="P19" s="215">
        <f>IF(AND('NSW Oct 2020'!N13&gt;0,'NSW Oct 2020'!O13&gt;0),IF($C$5*F19/'NSW Oct 2020'!AR13&lt;('NSW Oct 2020'!L13+'NSW Oct 2020'!M13+'NSW Oct 2020'!N13),0,IF(($C$5*F19/'NSW Oct 2020'!AR13-'NSW Oct 2020'!L13+'NSW Oct 2020'!M13+'NSW Oct 2020'!N13)&lt;=('NSW Oct 2020'!L13+'NSW Oct 2020'!M13+'NSW Oct 2020'!N13+'NSW Oct 2020'!O13),(($C$5*F19/'NSW Oct 2020'!AR13-('NSW Oct 2020'!L13+'NSW Oct 2020'!M13+'NSW Oct 2020'!N13))*'NSW Oct 2020'!AF13/100)*'NSW Oct 2020'!AR13,('NSW Oct 2020'!O13*'NSW Oct 2020'!AF13/100)*'NSW Oct 2020'!AR13)),0)</f>
        <v>0</v>
      </c>
      <c r="Q19" s="215">
        <f>IF(AND('NSW Oct 2020'!P13&gt;0,'NSW Oct 2020'!P13&gt;0),IF($C$5*F19/'NSW Oct 2020'!AR13&lt;('NSW Oct 2020'!L13+'NSW Oct 2020'!M13+'NSW Oct 2020'!N13+'NSW Oct 2020'!O13),0,IF(($C$5*F19/'NSW Oct 2020'!AR13-'NSW Oct 2020'!L13+'NSW Oct 2020'!M13+'NSW Oct 2020'!N13+'NSW Oct 2020'!O13)&lt;=('NSW Oct 2020'!L13+'NSW Oct 2020'!M13+'NSW Oct 2020'!N13+'NSW Oct 2020'!O13+'NSW Oct 2020'!P13),(($C$5*F19/'NSW Oct 2020'!AR13-('NSW Oct 2020'!L13+'NSW Oct 2020'!M13+'NSW Oct 2020'!N13+'NSW Oct 2020'!O13))*'NSW Oct 2020'!AG13/100)*'NSW Oct 2020'!AR13,('NSW Oct 2020'!P13*'NSW Oct 2020'!AG13/100)*'NSW Oct 2020'!AR13)),0)</f>
        <v>0</v>
      </c>
      <c r="R19" s="215">
        <f>IF(AND('NSW Oct 2020'!P13&gt;0,'NSW Oct 2020'!O13&gt;0),IF(($C$5*F19/'NSW Oct 2020'!AR13&lt;SUM('NSW Oct 2020'!L13:P13)),(0),($C$5*F19/'NSW Oct 2020'!AR13-SUM('NSW Oct 2020'!L13:P13))*'NSW Oct 2020'!AB13/100)* 'NSW Oct 2020'!AR13,IF(AND('NSW Oct 2020'!O13&gt;0,'NSW Oct 2020'!P13=""),IF(($C$5*F19/'NSW Oct 2020'!AR13&lt; SUM('NSW Oct 2020'!L13:O13)),(0),($C$5*F19/'NSW Oct 2020'!AR13-SUM('NSW Oct 2020'!L13:O13))*'NSW Oct 2020'!AG13/100)* 'NSW Oct 2020'!AR13,IF(AND('NSW Oct 2020'!N13&gt;0,'NSW Oct 2020'!O13=""),IF(($C$5*F19/'NSW Oct 2020'!AR13&lt; SUM('NSW Oct 2020'!L13:N13)),(0),($C$5*F19/'NSW Oct 2020'!AR13-SUM('NSW Oct 2020'!L13:N13))*'NSW Oct 2020'!AF13/100)* 'NSW Oct 2020'!AR13,IF(AND('NSW Oct 2020'!M13&gt;0,'NSW Oct 2020'!N13=""),IF(($C$5*F19/'NSW Oct 2020'!AR13&lt;'NSW Oct 2020'!M13+'NSW Oct 2020'!L13),(0),(($C$5*F19/'NSW Oct 2020'!AR13-('NSW Oct 2020'!M13+'NSW Oct 2020'!L13))*'NSW Oct 2020'!AE13/100))*'NSW Oct 2020'!AR13,IF(AND('NSW Oct 2020'!L13&gt;0,'NSW Oct 2020'!M13=""&gt;0),IF(($C$5*F19/'NSW Oct 2020'!AR13&lt;'NSW Oct 2020'!L13),(0),($C$5*F19/'NSW Oct 2020'!AR13-'NSW Oct 2020'!L13)*'NSW Oct 2020'!AD13/100)*'NSW Oct 2020'!AR13,0)))))</f>
        <v>0</v>
      </c>
      <c r="S19" s="273">
        <f t="shared" si="4"/>
        <v>3470.0000000000009</v>
      </c>
      <c r="T19" s="270">
        <f t="shared" si="5"/>
        <v>3808.464500000001</v>
      </c>
      <c r="U19" s="216">
        <f t="shared" si="6"/>
        <v>4189.310950000001</v>
      </c>
      <c r="V19" s="214">
        <f>'NSW Oct 2020'!AT13</f>
        <v>12</v>
      </c>
      <c r="W19" s="214">
        <f>'NSW Oct 2020'!AU13</f>
        <v>0</v>
      </c>
      <c r="X19" s="214">
        <f>'NSW Oct 2020'!AV13</f>
        <v>0</v>
      </c>
      <c r="Y19" s="214">
        <f>'NSW Oct 2020'!AW13</f>
        <v>0</v>
      </c>
      <c r="Z19" s="270" t="str">
        <f t="shared" si="7"/>
        <v>Guaranteed off bill</v>
      </c>
      <c r="AA19" s="270" t="str">
        <f t="shared" si="8"/>
        <v>Inclusive</v>
      </c>
      <c r="AB19" s="268">
        <f t="shared" si="0"/>
        <v>3351.4487600000007</v>
      </c>
      <c r="AC19" s="268">
        <f t="shared" si="1"/>
        <v>3351.4487600000007</v>
      </c>
      <c r="AD19" s="149">
        <f t="shared" si="2"/>
        <v>3686.593636000001</v>
      </c>
      <c r="AE19" s="149">
        <f t="shared" si="2"/>
        <v>3686.593636000001</v>
      </c>
      <c r="AF19" s="217">
        <f>'NSW Oct 2020'!BF13</f>
        <v>12</v>
      </c>
      <c r="AG19" s="218" t="str">
        <f>'NSW Oct 2020'!BG13</f>
        <v>n</v>
      </c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  <c r="EK19" s="299"/>
      <c r="EL19" s="299"/>
      <c r="EM19" s="299"/>
      <c r="EN19" s="299"/>
      <c r="EO19" s="299"/>
      <c r="EP19" s="299"/>
      <c r="EQ19" s="299"/>
      <c r="ER19" s="299"/>
    </row>
    <row r="20" spans="1:148" ht="23" customHeight="1" thickTop="1">
      <c r="A20" s="416" t="str">
        <f>'NSW Oct 2020'!D14</f>
        <v>AGN Albury</v>
      </c>
      <c r="B20" s="139" t="str">
        <f>'NSW Oct 2020'!F14</f>
        <v>EnergyAustralia</v>
      </c>
      <c r="C20" s="139" t="str">
        <f>'NSW Oct 2020'!G14</f>
        <v>Total Plan</v>
      </c>
      <c r="D20" s="136">
        <f>365*'NSW Oct 2020'!H14/100</f>
        <v>311.71000000000004</v>
      </c>
      <c r="E20" s="264">
        <f>IF('NSW Oct 2020'!AQ14=3,0.5,IF('NSW Oct 2020'!AQ14=2,0.33,0))</f>
        <v>0.5</v>
      </c>
      <c r="F20" s="264">
        <f t="shared" si="3"/>
        <v>0.5</v>
      </c>
      <c r="G20" s="134">
        <f>IF('NSW Oct 2020'!K14="",($C$5*E20/'NSW Oct 2020'!AQ14*'NSW Oct 2020'!W14/100)*'NSW Oct 2020'!AQ14,IF($C$5*E20/'NSW Oct 2020'!AQ14&gt;='NSW Oct 2020'!L14,('NSW Oct 2020'!L14*'NSW Oct 2020'!W14/100)*'NSW Oct 2020'!AQ14,($C$5*E20/'NSW Oct 2020'!AQ14*'NSW Oct 2020'!W14/100)*'NSW Oct 2020'!AQ14))</f>
        <v>473.40000000000003</v>
      </c>
      <c r="H20" s="134">
        <f>IF(AND('NSW Oct 2020'!L14&gt;0,'NSW Oct 2020'!M14&gt;0),IF($C$5*E20/'NSW Oct 2020'!AQ14&lt;'NSW Oct 2020'!L14,0,IF(($C$5*E20/'NSW Oct 2020'!AQ14-'NSW Oct 2020'!L14)&lt;=('NSW Oct 2020'!M14+'NSW Oct 2020'!L14),((($C$5*E20/'NSW Oct 2020'!AQ14-'NSW Oct 2020'!L14)*'NSW Oct 2020'!X14/100))*'NSW Oct 2020'!AQ14,((('NSW Oct 2020'!M14)*'NSW Oct 2020'!X14/100)*'NSW Oct 2020'!AQ14))),0)</f>
        <v>758.40000000000009</v>
      </c>
      <c r="I20" s="134">
        <f>IF(AND('NSW Oct 2020'!M14&gt;0,'NSW Oct 2020'!N14&gt;0),IF($C$5*E20/'NSW Oct 2020'!AQ14&lt;('NSW Oct 2020'!L14+'NSW Oct 2020'!M14),0,IF(($C$5*E20/'NSW Oct 2020'!AQ14-'NSW Oct 2020'!L14+'NSW Oct 2020'!M14)&lt;=('NSW Oct 2020'!L14+'NSW Oct 2020'!M14+'NSW Oct 2020'!N14),((($C$5*E20/'NSW Oct 2020'!AQ14-('NSW Oct 2020'!L14+'NSW Oct 2020'!M14))*'NSW Oct 2020'!Y14/100))*'NSW Oct 2020'!AQ14,('NSW Oct 2020'!N14*'NSW Oct 2020'!Y14/100)* 'NSW Oct 2020'!AQ14)),0)</f>
        <v>327.60000000000002</v>
      </c>
      <c r="J20" s="134">
        <f>IF(AND('NSW Oct 2020'!N14&gt;0,'NSW Oct 2020'!O14&gt;0),IF($C$5*E20/'NSW Oct 2020'!AQ14&lt;('NSW Oct 2020'!L14+'NSW Oct 2020'!M14+'NSW Oct 2020'!N14),0,IF(($C$5*E20/'NSW Oct 2020'!AQ14-'NSW Oct 2020'!L14+'NSW Oct 2020'!M14+'NSW Oct 2020'!N14)&lt;=('NSW Oct 2020'!L14+'NSW Oct 2020'!M14+'NSW Oct 2020'!N14+'NSW Oct 2020'!O14),(($C$5*E20/'NSW Oct 2020'!AQ14-('NSW Oct 2020'!L14+'NSW Oct 2020'!M14+'NSW Oct 2020'!N14))*'NSW Oct 2020'!Z14/100)*'NSW Oct 2020'!AQ14,('NSW Oct 2020'!O14*'NSW Oct 2020'!Z14/100)*'NSW Oct 2020'!AQ14)),0)</f>
        <v>0</v>
      </c>
      <c r="K20" s="134">
        <f>IF(AND('NSW Oct 2020'!O14&gt;0,'NSW Oct 2020'!P14&gt;0),IF($C$5*E20/'NSW Oct 2020'!AQ14&lt;('NSW Oct 2020'!L14+'NSW Oct 2020'!M14+'NSW Oct 2020'!N14+'NSW Oct 2020'!O14),0,IF(($C$5*E20/'NSW Oct 2020'!AQ14-'NSW Oct 2020'!L14+'NSW Oct 2020'!M14+'NSW Oct 2020'!N14+'NSW Oct 2020'!O14)&lt;=('NSW Oct 2020'!L14+'NSW Oct 2020'!M14+'NSW Oct 2020'!N14+'NSW Oct 2020'!O14+'NSW Oct 2020'!P14),(($C$5*E20/'NSW Oct 2020'!AQ14-('NSW Oct 2020'!L14+'NSW Oct 2020'!M14+'NSW Oct 2020'!N14+'NSW Oct 2020'!O14))*'NSW Oct 2020'!AA14/100)*'NSW Oct 2020'!AQ14,('NSW Oct 2020'!P14*'NSW Oct 2020'!AA14/100)*'NSW Oct 2020'!AQ14)),0)</f>
        <v>0</v>
      </c>
      <c r="L20" s="134">
        <f>IF(AND('NSW Oct 2020'!P14&gt;0,'NSW Oct 2020'!O14&gt;0),IF(($C$5*E20/'NSW Oct 2020'!AQ14&lt;SUM('NSW Oct 2020'!L14:P14)),(0),($C$5*E20/'NSW Oct 2020'!AQ14-SUM('NSW Oct 2020'!L14:P14))*'NSW Oct 2020'!AB14/100)* 'NSW Oct 2020'!AQ14,IF(AND('NSW Oct 2020'!O14&gt;0,'NSW Oct 2020'!P14=""),IF(($C$5*E20/'NSW Oct 2020'!AQ14&lt; SUM('NSW Oct 2020'!L14:O14)),(0),($C$5*E20/'NSW Oct 2020'!AQ14-SUM('NSW Oct 2020'!L14:O14))*'NSW Oct 2020'!AA14/100)* 'NSW Oct 2020'!AQ14,IF(AND('NSW Oct 2020'!N14&gt;0,'NSW Oct 2020'!O14=""),IF(($C$5*E20/'NSW Oct 2020'!AQ14&lt; SUM('NSW Oct 2020'!L14:N14)),(0),($C$5*E20/'NSW Oct 2020'!AQ14-SUM('NSW Oct 2020'!L14:N14))*'NSW Oct 2020'!Z14/100)* 'NSW Oct 2020'!AQ14,IF(AND('NSW Oct 2020'!M14&gt;0,'NSW Oct 2020'!N14=""),IF(($C$5*E20/'NSW Oct 2020'!AQ14&lt;'NSW Oct 2020'!M14+'NSW Oct 2020'!L14),(0),(($C$5*E20/'NSW Oct 2020'!AQ14-('NSW Oct 2020'!M14+'NSW Oct 2020'!L14))*'NSW Oct 2020'!Y14/100))*'NSW Oct 2020'!AQ14,IF(AND('NSW Oct 2020'!L14&gt;0,'NSW Oct 2020'!M14=""&gt;0),IF(($C$5*E20/'NSW Oct 2020'!AQ14&lt;'NSW Oct 2020'!L14),(0),($C$5*E20/'NSW Oct 2020'!AQ14-'NSW Oct 2020'!L14)*'NSW Oct 2020'!X14/100)*'NSW Oct 2020'!AQ14,0)))))</f>
        <v>0</v>
      </c>
      <c r="M20" s="134">
        <f>IF('NSW Oct 2020'!K14="",($C$5*F20/'NSW Oct 2020'!AR14*'NSW Oct 2020'!AC14/100)*'NSW Oct 2020'!AR14,IF($C$5*F20/'NSW Oct 2020'!AR14&gt;='NSW Oct 2020'!L14,('NSW Oct 2020'!L14*'NSW Oct 2020'!AC14/100)*'NSW Oct 2020'!AR14,($C$5*F20/'NSW Oct 2020'!AR14*'NSW Oct 2020'!AC14/100)*'NSW Oct 2020'!AR14))</f>
        <v>473.40000000000003</v>
      </c>
      <c r="N20" s="134">
        <f>IF(AND('NSW Oct 2020'!L14&gt;0,'NSW Oct 2020'!M14&gt;0),IF($C$5*F20/'NSW Oct 2020'!AR14&lt;'NSW Oct 2020'!L14,0,IF(($C$5*F20/'NSW Oct 2020'!AR14-'NSW Oct 2020'!L14)&lt;=('NSW Oct 2020'!M14+'NSW Oct 2020'!L14),((($C$5*F20/'NSW Oct 2020'!AR14-'NSW Oct 2020'!L14)*'NSW Oct 2020'!AD14/100))*'NSW Oct 2020'!AR14,((('NSW Oct 2020'!M14)*'NSW Oct 2020'!AD14/100)*'NSW Oct 2020'!AR14))),0)</f>
        <v>758.40000000000009</v>
      </c>
      <c r="O20" s="134">
        <f>IF(AND('NSW Oct 2020'!M14&gt;0,'NSW Oct 2020'!N14&gt;0),IF($C$5*F20/'NSW Oct 2020'!AR14&lt;('NSW Oct 2020'!L14+'NSW Oct 2020'!M14),0,IF(($C$5*F20/'NSW Oct 2020'!AR14-'NSW Oct 2020'!L14+'NSW Oct 2020'!M14)&lt;=('NSW Oct 2020'!L14+'NSW Oct 2020'!M14+'NSW Oct 2020'!N14),((($C$5*F20/'NSW Oct 2020'!AR14-('NSW Oct 2020'!L14+'NSW Oct 2020'!M14))*'NSW Oct 2020'!AE14/100))*'NSW Oct 2020'!AR14,('NSW Oct 2020'!N14*'NSW Oct 2020'!AE14/100)*'NSW Oct 2020'!AR14)),0)</f>
        <v>327.60000000000002</v>
      </c>
      <c r="P20" s="134">
        <f>IF(AND('NSW Oct 2020'!N14&gt;0,'NSW Oct 2020'!O14&gt;0),IF($C$5*F20/'NSW Oct 2020'!AR14&lt;('NSW Oct 2020'!L14+'NSW Oct 2020'!M14+'NSW Oct 2020'!N14),0,IF(($C$5*F20/'NSW Oct 2020'!AR14-'NSW Oct 2020'!L14+'NSW Oct 2020'!M14+'NSW Oct 2020'!N14)&lt;=('NSW Oct 2020'!L14+'NSW Oct 2020'!M14+'NSW Oct 2020'!N14+'NSW Oct 2020'!O14),(($C$5*F20/'NSW Oct 2020'!AR14-('NSW Oct 2020'!L14+'NSW Oct 2020'!M14+'NSW Oct 2020'!N14))*'NSW Oct 2020'!AF14/100)*'NSW Oct 2020'!AR14,('NSW Oct 2020'!O14*'NSW Oct 2020'!AF14/100)*'NSW Oct 2020'!AR14)),0)</f>
        <v>0</v>
      </c>
      <c r="Q20" s="134">
        <f>IF(AND('NSW Oct 2020'!P14&gt;0,'NSW Oct 2020'!P14&gt;0),IF($C$5*F20/'NSW Oct 2020'!AR14&lt;('NSW Oct 2020'!L14+'NSW Oct 2020'!M14+'NSW Oct 2020'!N14+'NSW Oct 2020'!O14),0,IF(($C$5*F20/'NSW Oct 2020'!AR14-'NSW Oct 2020'!L14+'NSW Oct 2020'!M14+'NSW Oct 2020'!N14+'NSW Oct 2020'!O14)&lt;=('NSW Oct 2020'!L14+'NSW Oct 2020'!M14+'NSW Oct 2020'!N14+'NSW Oct 2020'!O14+'NSW Oct 2020'!P14),(($C$5*F20/'NSW Oct 2020'!AR14-('NSW Oct 2020'!L14+'NSW Oct 2020'!M14+'NSW Oct 2020'!N14+'NSW Oct 2020'!O14))*'NSW Oct 2020'!AG14/100)*'NSW Oct 2020'!AR14,('NSW Oct 2020'!P14*'NSW Oct 2020'!AG14/100)*'NSW Oct 2020'!AR14)),0)</f>
        <v>0</v>
      </c>
      <c r="R20" s="134">
        <f>IF(AND('NSW Oct 2020'!P14&gt;0,'NSW Oct 2020'!O14&gt;0),IF(($C$5*F20/'NSW Oct 2020'!AR14&lt;SUM('NSW Oct 2020'!L14:P14)),(0),($C$5*F20/'NSW Oct 2020'!AR14-SUM('NSW Oct 2020'!L14:P14))*'NSW Oct 2020'!AB14/100)* 'NSW Oct 2020'!AR14,IF(AND('NSW Oct 2020'!O14&gt;0,'NSW Oct 2020'!P14=""),IF(($C$5*F20/'NSW Oct 2020'!AR14&lt; SUM('NSW Oct 2020'!L14:O14)),(0),($C$5*F20/'NSW Oct 2020'!AR14-SUM('NSW Oct 2020'!L14:O14))*'NSW Oct 2020'!AG14/100)* 'NSW Oct 2020'!AR14,IF(AND('NSW Oct 2020'!N14&gt;0,'NSW Oct 2020'!O14=""),IF(($C$5*F20/'NSW Oct 2020'!AR14&lt; SUM('NSW Oct 2020'!L14:N14)),(0),($C$5*F20/'NSW Oct 2020'!AR14-SUM('NSW Oct 2020'!L14:N14))*'NSW Oct 2020'!AF14/100)* 'NSW Oct 2020'!AR14,IF(AND('NSW Oct 2020'!M14&gt;0,'NSW Oct 2020'!N14=""),IF(($C$5*F20/'NSW Oct 2020'!AR14&lt;'NSW Oct 2020'!M14+'NSW Oct 2020'!L14),(0),(($C$5*F20/'NSW Oct 2020'!AR14-('NSW Oct 2020'!M14+'NSW Oct 2020'!L14))*'NSW Oct 2020'!AE14/100))*'NSW Oct 2020'!AR14,IF(AND('NSW Oct 2020'!L14&gt;0,'NSW Oct 2020'!M14=""&gt;0),IF(($C$5*F20/'NSW Oct 2020'!AR14&lt;'NSW Oct 2020'!L14),(0),($C$5*F20/'NSW Oct 2020'!AR14-'NSW Oct 2020'!L14)*'NSW Oct 2020'!AD14/100)*'NSW Oct 2020'!AR14,0)))))</f>
        <v>0</v>
      </c>
      <c r="S20" s="234">
        <f t="shared" si="4"/>
        <v>3118.8</v>
      </c>
      <c r="T20" s="269">
        <f t="shared" si="5"/>
        <v>3430.51</v>
      </c>
      <c r="U20" s="140">
        <f t="shared" si="6"/>
        <v>3773.5610000000006</v>
      </c>
      <c r="V20" s="139">
        <f>'NSW Oct 2020'!AT14</f>
        <v>19</v>
      </c>
      <c r="W20" s="139">
        <f>'NSW Oct 2020'!AU14</f>
        <v>0</v>
      </c>
      <c r="X20" s="139">
        <f>'NSW Oct 2020'!AV14</f>
        <v>0</v>
      </c>
      <c r="Y20" s="139">
        <f>'NSW Oct 2020'!AW14</f>
        <v>0</v>
      </c>
      <c r="Z20" s="269" t="str">
        <f t="shared" si="7"/>
        <v>Guaranteed off bill</v>
      </c>
      <c r="AA20" s="269" t="str">
        <f t="shared" si="8"/>
        <v>Exclusive</v>
      </c>
      <c r="AB20" s="243">
        <f t="shared" si="0"/>
        <v>2778.7130999999999</v>
      </c>
      <c r="AC20" s="243">
        <f t="shared" si="1"/>
        <v>2778.7130999999999</v>
      </c>
      <c r="AD20" s="122">
        <f t="shared" si="2"/>
        <v>3056.5844100000004</v>
      </c>
      <c r="AE20" s="122">
        <f t="shared" si="2"/>
        <v>3056.5844100000004</v>
      </c>
      <c r="AF20" s="212">
        <f>'NSW Oct 2020'!BF14</f>
        <v>0</v>
      </c>
      <c r="AG20" s="142" t="str">
        <f>'NSW Oct 2020'!BG14</f>
        <v>n</v>
      </c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299"/>
      <c r="EB20" s="299"/>
      <c r="EC20" s="299"/>
      <c r="ED20" s="299"/>
      <c r="EE20" s="299"/>
      <c r="EF20" s="299"/>
      <c r="EG20" s="299"/>
      <c r="EH20" s="299"/>
      <c r="EI20" s="299"/>
      <c r="EJ20" s="299"/>
      <c r="EK20" s="299"/>
      <c r="EL20" s="299"/>
      <c r="EM20" s="299"/>
      <c r="EN20" s="299"/>
      <c r="EO20" s="299"/>
      <c r="EP20" s="299"/>
      <c r="EQ20" s="299"/>
      <c r="ER20" s="299"/>
    </row>
    <row r="21" spans="1:148" ht="23" customHeight="1">
      <c r="A21" s="417"/>
      <c r="B21" s="83" t="str">
        <f>'NSW Oct 2020'!F15</f>
        <v>Origin Energy</v>
      </c>
      <c r="C21" s="83" t="str">
        <f>'NSW Oct 2020'!G15</f>
        <v>Business Flexi</v>
      </c>
      <c r="D21" s="136">
        <f>365*'NSW Oct 2020'!H15/100</f>
        <v>205.71400000000003</v>
      </c>
      <c r="E21" s="264">
        <f>IF('NSW Oct 2020'!AQ15=3,0.5,IF('NSW Oct 2020'!AQ15=2,0.33,0))</f>
        <v>0.5</v>
      </c>
      <c r="F21" s="264">
        <f t="shared" si="3"/>
        <v>0.5</v>
      </c>
      <c r="G21" s="136">
        <f>IF('NSW Oct 2020'!K15="",($C$5*E21/'NSW Oct 2020'!AQ15*'NSW Oct 2020'!W15/100)*'NSW Oct 2020'!AQ15,IF($C$5*E21/'NSW Oct 2020'!AQ15&gt;='NSW Oct 2020'!L15,('NSW Oct 2020'!L15*'NSW Oct 2020'!W15/100)*'NSW Oct 2020'!AQ15,($C$5*E21/'NSW Oct 2020'!AQ15*'NSW Oct 2020'!W15/100)*'NSW Oct 2020'!AQ15))</f>
        <v>977.27272727272725</v>
      </c>
      <c r="H21" s="136">
        <f>IF(AND('NSW Oct 2020'!L15&gt;0,'NSW Oct 2020'!M15&gt;0),IF($C$5*E21/'NSW Oct 2020'!AQ15&lt;'NSW Oct 2020'!L15,0,IF(($C$5*E21/'NSW Oct 2020'!AQ15-'NSW Oct 2020'!L15)&lt;=('NSW Oct 2020'!M15+'NSW Oct 2020'!L15),((($C$5*E21/'NSW Oct 2020'!AQ15-'NSW Oct 2020'!L15)*'NSW Oct 2020'!X15/100))*'NSW Oct 2020'!AQ15,((('NSW Oct 2020'!M15)*'NSW Oct 2020'!X15/100)*'NSW Oct 2020'!AQ15))),0)</f>
        <v>0</v>
      </c>
      <c r="I21" s="136">
        <f>IF(AND('NSW Oct 2020'!M15&gt;0,'NSW Oct 2020'!N15&gt;0),IF($C$5*E21/'NSW Oct 2020'!AQ15&lt;('NSW Oct 2020'!L15+'NSW Oct 2020'!M15),0,IF(($C$5*E21/'NSW Oct 2020'!AQ15-'NSW Oct 2020'!L15+'NSW Oct 2020'!M15)&lt;=('NSW Oct 2020'!L15+'NSW Oct 2020'!M15+'NSW Oct 2020'!N15),((($C$5*E21/'NSW Oct 2020'!AQ15-('NSW Oct 2020'!L15+'NSW Oct 2020'!M15))*'NSW Oct 2020'!Y15/100))*'NSW Oct 2020'!AQ15,('NSW Oct 2020'!N15*'NSW Oct 2020'!Y15/100)* 'NSW Oct 2020'!AQ15)),0)</f>
        <v>0</v>
      </c>
      <c r="J21" s="136">
        <f>IF(AND('NSW Oct 2020'!N15&gt;0,'NSW Oct 2020'!O15&gt;0),IF($C$5*E21/'NSW Oct 2020'!AQ15&lt;('NSW Oct 2020'!L15+'NSW Oct 2020'!M15+'NSW Oct 2020'!N15),0,IF(($C$5*E21/'NSW Oct 2020'!AQ15-'NSW Oct 2020'!L15+'NSW Oct 2020'!M15+'NSW Oct 2020'!N15)&lt;=('NSW Oct 2020'!L15+'NSW Oct 2020'!M15+'NSW Oct 2020'!N15+'NSW Oct 2020'!O15),(($C$5*E21/'NSW Oct 2020'!AQ15-('NSW Oct 2020'!L15+'NSW Oct 2020'!M15+'NSW Oct 2020'!N15))*'NSW Oct 2020'!Z15/100)*'NSW Oct 2020'!AQ15,('NSW Oct 2020'!O15*'NSW Oct 2020'!Z15/100)*'NSW Oct 2020'!AQ15)),0)</f>
        <v>0</v>
      </c>
      <c r="K21" s="136">
        <f>IF(AND('NSW Oct 2020'!O15&gt;0,'NSW Oct 2020'!P15&gt;0),IF($C$5*E21/'NSW Oct 2020'!AQ15&lt;('NSW Oct 2020'!L15+'NSW Oct 2020'!M15+'NSW Oct 2020'!N15+'NSW Oct 2020'!O15),0,IF(($C$5*E21/'NSW Oct 2020'!AQ15-'NSW Oct 2020'!L15+'NSW Oct 2020'!M15+'NSW Oct 2020'!N15+'NSW Oct 2020'!O15)&lt;=('NSW Oct 2020'!L15+'NSW Oct 2020'!M15+'NSW Oct 2020'!N15+'NSW Oct 2020'!O15+'NSW Oct 2020'!P15),(($C$5*E21/'NSW Oct 2020'!AQ15-('NSW Oct 2020'!L15+'NSW Oct 2020'!M15+'NSW Oct 2020'!N15+'NSW Oct 2020'!O15))*'NSW Oct 2020'!AA15/100)*'NSW Oct 2020'!AQ15,('NSW Oct 2020'!P15*'NSW Oct 2020'!AA15/100)*'NSW Oct 2020'!AQ15)),0)</f>
        <v>0</v>
      </c>
      <c r="L21" s="136">
        <f>IF(AND('NSW Oct 2020'!P15&gt;0,'NSW Oct 2020'!O15&gt;0),IF(($C$5*E21/'NSW Oct 2020'!AQ15&lt;SUM('NSW Oct 2020'!L15:P15)),(0),($C$5*E21/'NSW Oct 2020'!AQ15-SUM('NSW Oct 2020'!L15:P15))*'NSW Oct 2020'!AB15/100)* 'NSW Oct 2020'!AQ15,IF(AND('NSW Oct 2020'!O15&gt;0,'NSW Oct 2020'!P15=""),IF(($C$5*E21/'NSW Oct 2020'!AQ15&lt; SUM('NSW Oct 2020'!L15:O15)),(0),($C$5*E21/'NSW Oct 2020'!AQ15-SUM('NSW Oct 2020'!L15:O15))*'NSW Oct 2020'!AA15/100)* 'NSW Oct 2020'!AQ15,IF(AND('NSW Oct 2020'!N15&gt;0,'NSW Oct 2020'!O15=""),IF(($C$5*E21/'NSW Oct 2020'!AQ15&lt; SUM('NSW Oct 2020'!L15:N15)),(0),($C$5*E21/'NSW Oct 2020'!AQ15-SUM('NSW Oct 2020'!L15:N15))*'NSW Oct 2020'!Z15/100)* 'NSW Oct 2020'!AQ15,IF(AND('NSW Oct 2020'!M15&gt;0,'NSW Oct 2020'!N15=""),IF(($C$5*E21/'NSW Oct 2020'!AQ15&lt;'NSW Oct 2020'!M15+'NSW Oct 2020'!L15),(0),(($C$5*E21/'NSW Oct 2020'!AQ15-('NSW Oct 2020'!M15+'NSW Oct 2020'!L15))*'NSW Oct 2020'!Y15/100))*'NSW Oct 2020'!AQ15,IF(AND('NSW Oct 2020'!L15&gt;0,'NSW Oct 2020'!M15=""&gt;0),IF(($C$5*E21/'NSW Oct 2020'!AQ15&lt;'NSW Oct 2020'!L15),(0),($C$5*E21/'NSW Oct 2020'!AQ15-'NSW Oct 2020'!L15)*'NSW Oct 2020'!X15/100)*'NSW Oct 2020'!AQ15,0)))))</f>
        <v>0</v>
      </c>
      <c r="M21" s="136">
        <f>IF('NSW Oct 2020'!K15="",($C$5*F21/'NSW Oct 2020'!AR15*'NSW Oct 2020'!AC15/100)*'NSW Oct 2020'!AR15,IF($C$5*F21/'NSW Oct 2020'!AR15&gt;='NSW Oct 2020'!L15,('NSW Oct 2020'!L15*'NSW Oct 2020'!AC15/100)*'NSW Oct 2020'!AR15,($C$5*F21/'NSW Oct 2020'!AR15*'NSW Oct 2020'!AC15/100)*'NSW Oct 2020'!AR15))</f>
        <v>977.27272727272725</v>
      </c>
      <c r="N21" s="136">
        <f>IF(AND('NSW Oct 2020'!L15&gt;0,'NSW Oct 2020'!M15&gt;0),IF($C$5*F21/'NSW Oct 2020'!AR15&lt;'NSW Oct 2020'!L15,0,IF(($C$5*F21/'NSW Oct 2020'!AR15-'NSW Oct 2020'!L15)&lt;=('NSW Oct 2020'!M15+'NSW Oct 2020'!L15),((($C$5*F21/'NSW Oct 2020'!AR15-'NSW Oct 2020'!L15)*'NSW Oct 2020'!AD15/100))*'NSW Oct 2020'!AR15,((('NSW Oct 2020'!M15)*'NSW Oct 2020'!AD15/100)*'NSW Oct 2020'!AR15))),0)</f>
        <v>0</v>
      </c>
      <c r="O21" s="136">
        <f>IF(AND('NSW Oct 2020'!M15&gt;0,'NSW Oct 2020'!N15&gt;0),IF($C$5*F21/'NSW Oct 2020'!AR15&lt;('NSW Oct 2020'!L15+'NSW Oct 2020'!M15),0,IF(($C$5*F21/'NSW Oct 2020'!AR15-'NSW Oct 2020'!L15+'NSW Oct 2020'!M15)&lt;=('NSW Oct 2020'!L15+'NSW Oct 2020'!M15+'NSW Oct 2020'!N15),((($C$5*F21/'NSW Oct 2020'!AR15-('NSW Oct 2020'!L15+'NSW Oct 2020'!M15))*'NSW Oct 2020'!AE15/100))*'NSW Oct 2020'!AR15,('NSW Oct 2020'!N15*'NSW Oct 2020'!AE15/100)*'NSW Oct 2020'!AR15)),0)</f>
        <v>0</v>
      </c>
      <c r="P21" s="136">
        <f>IF(AND('NSW Oct 2020'!N15&gt;0,'NSW Oct 2020'!O15&gt;0),IF($C$5*F21/'NSW Oct 2020'!AR15&lt;('NSW Oct 2020'!L15+'NSW Oct 2020'!M15+'NSW Oct 2020'!N15),0,IF(($C$5*F21/'NSW Oct 2020'!AR15-'NSW Oct 2020'!L15+'NSW Oct 2020'!M15+'NSW Oct 2020'!N15)&lt;=('NSW Oct 2020'!L15+'NSW Oct 2020'!M15+'NSW Oct 2020'!N15+'NSW Oct 2020'!O15),(($C$5*F21/'NSW Oct 2020'!AR15-('NSW Oct 2020'!L15+'NSW Oct 2020'!M15+'NSW Oct 2020'!N15))*'NSW Oct 2020'!AF15/100)*'NSW Oct 2020'!AR15,('NSW Oct 2020'!O15*'NSW Oct 2020'!AF15/100)*'NSW Oct 2020'!AR15)),0)</f>
        <v>0</v>
      </c>
      <c r="Q21" s="136">
        <f>IF(AND('NSW Oct 2020'!P15&gt;0,'NSW Oct 2020'!P15&gt;0),IF($C$5*F21/'NSW Oct 2020'!AR15&lt;('NSW Oct 2020'!L15+'NSW Oct 2020'!M15+'NSW Oct 2020'!N15+'NSW Oct 2020'!O15),0,IF(($C$5*F21/'NSW Oct 2020'!AR15-'NSW Oct 2020'!L15+'NSW Oct 2020'!M15+'NSW Oct 2020'!N15+'NSW Oct 2020'!O15)&lt;=('NSW Oct 2020'!L15+'NSW Oct 2020'!M15+'NSW Oct 2020'!N15+'NSW Oct 2020'!O15+'NSW Oct 2020'!P15),(($C$5*F21/'NSW Oct 2020'!AR15-('NSW Oct 2020'!L15+'NSW Oct 2020'!M15+'NSW Oct 2020'!N15+'NSW Oct 2020'!O15))*'NSW Oct 2020'!AG15/100)*'NSW Oct 2020'!AR15,('NSW Oct 2020'!P15*'NSW Oct 2020'!AG15/100)*'NSW Oct 2020'!AR15)),0)</f>
        <v>0</v>
      </c>
      <c r="R21" s="136">
        <f>IF(AND('NSW Oct 2020'!P15&gt;0,'NSW Oct 2020'!O15&gt;0),IF(($C$5*F21/'NSW Oct 2020'!AR15&lt;SUM('NSW Oct 2020'!L15:P15)),(0),($C$5*F21/'NSW Oct 2020'!AR15-SUM('NSW Oct 2020'!L15:P15))*'NSW Oct 2020'!AB15/100)* 'NSW Oct 2020'!AR15,IF(AND('NSW Oct 2020'!O15&gt;0,'NSW Oct 2020'!P15=""),IF(($C$5*F21/'NSW Oct 2020'!AR15&lt; SUM('NSW Oct 2020'!L15:O15)),(0),($C$5*F21/'NSW Oct 2020'!AR15-SUM('NSW Oct 2020'!L15:O15))*'NSW Oct 2020'!AG15/100)* 'NSW Oct 2020'!AR15,IF(AND('NSW Oct 2020'!N15&gt;0,'NSW Oct 2020'!O15=""),IF(($C$5*F21/'NSW Oct 2020'!AR15&lt; SUM('NSW Oct 2020'!L15:N15)),(0),($C$5*F21/'NSW Oct 2020'!AR15-SUM('NSW Oct 2020'!L15:N15))*'NSW Oct 2020'!AF15/100)* 'NSW Oct 2020'!AR15,IF(AND('NSW Oct 2020'!M15&gt;0,'NSW Oct 2020'!N15=""),IF(($C$5*F21/'NSW Oct 2020'!AR15&lt;'NSW Oct 2020'!M15+'NSW Oct 2020'!L15),(0),(($C$5*F21/'NSW Oct 2020'!AR15-('NSW Oct 2020'!M15+'NSW Oct 2020'!L15))*'NSW Oct 2020'!AE15/100))*'NSW Oct 2020'!AR15,IF(AND('NSW Oct 2020'!L15&gt;0,'NSW Oct 2020'!M15=""&gt;0),IF(($C$5*F21/'NSW Oct 2020'!AR15&lt;'NSW Oct 2020'!L15),(0),($C$5*F21/'NSW Oct 2020'!AR15-'NSW Oct 2020'!L15)*'NSW Oct 2020'!AD15/100)*'NSW Oct 2020'!AR15,0)))))</f>
        <v>0</v>
      </c>
      <c r="S21" s="234">
        <f t="shared" si="4"/>
        <v>1954.5454545454545</v>
      </c>
      <c r="T21" s="243">
        <f t="shared" si="5"/>
        <v>2160.2594545454544</v>
      </c>
      <c r="U21" s="132">
        <f t="shared" si="6"/>
        <v>2376.2854000000002</v>
      </c>
      <c r="V21" s="83">
        <f>'NSW Oct 2020'!AT15</f>
        <v>12</v>
      </c>
      <c r="W21" s="83">
        <f>'NSW Oct 2020'!AU15</f>
        <v>0</v>
      </c>
      <c r="X21" s="83">
        <f>'NSW Oct 2020'!AV15</f>
        <v>0</v>
      </c>
      <c r="Y21" s="83">
        <f>'NSW Oct 2020'!AW15</f>
        <v>0</v>
      </c>
      <c r="Z21" s="243" t="str">
        <f t="shared" si="7"/>
        <v>Guaranteed off bill</v>
      </c>
      <c r="AA21" s="243" t="str">
        <f t="shared" si="8"/>
        <v>Inclusive</v>
      </c>
      <c r="AB21" s="243">
        <f t="shared" si="0"/>
        <v>1901.0283200000001</v>
      </c>
      <c r="AC21" s="243">
        <f t="shared" si="1"/>
        <v>1901.0283200000001</v>
      </c>
      <c r="AD21" s="122">
        <f t="shared" si="2"/>
        <v>2091.1311520000004</v>
      </c>
      <c r="AE21" s="122">
        <f t="shared" si="2"/>
        <v>2091.1311520000004</v>
      </c>
      <c r="AF21" s="208">
        <f>'NSW Oct 2020'!BF15</f>
        <v>12</v>
      </c>
      <c r="AG21" s="125" t="str">
        <f>'NSW Oct 2020'!BG15</f>
        <v>n</v>
      </c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  <c r="EK21" s="299"/>
      <c r="EL21" s="299"/>
      <c r="EM21" s="299"/>
      <c r="EN21" s="299"/>
      <c r="EO21" s="299"/>
      <c r="EP21" s="299"/>
      <c r="EQ21" s="299"/>
      <c r="ER21" s="299"/>
    </row>
    <row r="22" spans="1:148" ht="23" customHeight="1" thickBot="1">
      <c r="A22" s="418"/>
      <c r="B22" s="154" t="str">
        <f>'NSW Oct 2020'!F16</f>
        <v>AGL</v>
      </c>
      <c r="C22" s="154" t="str">
        <f>'NSW Oct 2020'!G16</f>
        <v>Business Essentials Saver</v>
      </c>
      <c r="D22" s="155">
        <f>365*'NSW Oct 2020'!H16/100</f>
        <v>224.11</v>
      </c>
      <c r="E22" s="265">
        <f>IF('NSW Oct 2020'!AQ16=3,0.5,IF('NSW Oct 2020'!AQ16=2,0.33,0))</f>
        <v>0.5</v>
      </c>
      <c r="F22" s="265">
        <f t="shared" si="3"/>
        <v>0.5</v>
      </c>
      <c r="G22" s="155">
        <f>IF('NSW Oct 2020'!K16="",($C$5*E22/'NSW Oct 2020'!AQ16*'NSW Oct 2020'!W16/100)*'NSW Oct 2020'!AQ16,IF($C$5*E22/'NSW Oct 2020'!AQ16&gt;='NSW Oct 2020'!L16,('NSW Oct 2020'!L16*'NSW Oct 2020'!W16/100)*'NSW Oct 2020'!AQ16,($C$5*E22/'NSW Oct 2020'!AQ16*'NSW Oct 2020'!W16/100)*'NSW Oct 2020'!AQ16))</f>
        <v>181.63636363636363</v>
      </c>
      <c r="H22" s="155">
        <f>IF(AND('NSW Oct 2020'!L16&gt;0,'NSW Oct 2020'!M16&gt;0),IF($C$5*E22/'NSW Oct 2020'!AQ16&lt;'NSW Oct 2020'!L16,0,IF(($C$5*E22/'NSW Oct 2020'!AQ16-'NSW Oct 2020'!L16)&lt;=('NSW Oct 2020'!M16+'NSW Oct 2020'!L16),((($C$5*E22/'NSW Oct 2020'!AQ16-'NSW Oct 2020'!L16)*'NSW Oct 2020'!X16/100))*'NSW Oct 2020'!AQ16,((('NSW Oct 2020'!M16)*'NSW Oct 2020'!X16/100)*'NSW Oct 2020'!AQ16))),0)</f>
        <v>723.09090909090912</v>
      </c>
      <c r="I22" s="155">
        <f>IF(AND('NSW Oct 2020'!M16&gt;0,'NSW Oct 2020'!N16&gt;0),IF($C$5*E22/'NSW Oct 2020'!AQ16&lt;('NSW Oct 2020'!L16+'NSW Oct 2020'!M16),0,IF(($C$5*E22/'NSW Oct 2020'!AQ16-'NSW Oct 2020'!L16+'NSW Oct 2020'!M16)&lt;=('NSW Oct 2020'!L16+'NSW Oct 2020'!M16+'NSW Oct 2020'!N16),((($C$5*E22/'NSW Oct 2020'!AQ16-('NSW Oct 2020'!L16+'NSW Oct 2020'!M16))*'NSW Oct 2020'!Y16/100))*'NSW Oct 2020'!AQ16,('NSW Oct 2020'!N16*'NSW Oct 2020'!Y16/100)* 'NSW Oct 2020'!AQ16)),0)</f>
        <v>0</v>
      </c>
      <c r="J22" s="155">
        <f>IF(AND('NSW Oct 2020'!N16&gt;0,'NSW Oct 2020'!O16&gt;0),IF($C$5*E22/'NSW Oct 2020'!AQ16&lt;('NSW Oct 2020'!L16+'NSW Oct 2020'!M16+'NSW Oct 2020'!N16),0,IF(($C$5*E22/'NSW Oct 2020'!AQ16-'NSW Oct 2020'!L16+'NSW Oct 2020'!M16+'NSW Oct 2020'!N16)&lt;=('NSW Oct 2020'!L16+'NSW Oct 2020'!M16+'NSW Oct 2020'!N16+'NSW Oct 2020'!O16),(($C$5*E22/'NSW Oct 2020'!AQ16-('NSW Oct 2020'!L16+'NSW Oct 2020'!M16+'NSW Oct 2020'!N16))*'NSW Oct 2020'!Z16/100)*'NSW Oct 2020'!AQ16,('NSW Oct 2020'!O16*'NSW Oct 2020'!Z16/100)*'NSW Oct 2020'!AQ16)),0)</f>
        <v>0</v>
      </c>
      <c r="K22" s="155">
        <f>IF(AND('NSW Oct 2020'!O16&gt;0,'NSW Oct 2020'!P16&gt;0),IF($C$5*E22/'NSW Oct 2020'!AQ16&lt;('NSW Oct 2020'!L16+'NSW Oct 2020'!M16+'NSW Oct 2020'!N16+'NSW Oct 2020'!O16),0,IF(($C$5*E22/'NSW Oct 2020'!AQ16-'NSW Oct 2020'!L16+'NSW Oct 2020'!M16+'NSW Oct 2020'!N16+'NSW Oct 2020'!O16)&lt;=('NSW Oct 2020'!L16+'NSW Oct 2020'!M16+'NSW Oct 2020'!N16+'NSW Oct 2020'!O16+'NSW Oct 2020'!P16),(($C$5*E22/'NSW Oct 2020'!AQ16-('NSW Oct 2020'!L16+'NSW Oct 2020'!M16+'NSW Oct 2020'!N16+'NSW Oct 2020'!O16))*'NSW Oct 2020'!AA16/100)*'NSW Oct 2020'!AQ16,('NSW Oct 2020'!P16*'NSW Oct 2020'!AA16/100)*'NSW Oct 2020'!AQ16)),0)</f>
        <v>0</v>
      </c>
      <c r="L22" s="155">
        <f>IF(AND('NSW Oct 2020'!P16&gt;0,'NSW Oct 2020'!O16&gt;0),IF(($C$5*E22/'NSW Oct 2020'!AQ16&lt;SUM('NSW Oct 2020'!L16:P16)),(0),($C$5*E22/'NSW Oct 2020'!AQ16-SUM('NSW Oct 2020'!L16:P16))*'NSW Oct 2020'!AB16/100)* 'NSW Oct 2020'!AQ16,IF(AND('NSW Oct 2020'!O16&gt;0,'NSW Oct 2020'!P16=""),IF(($C$5*E22/'NSW Oct 2020'!AQ16&lt; SUM('NSW Oct 2020'!L16:O16)),(0),($C$5*E22/'NSW Oct 2020'!AQ16-SUM('NSW Oct 2020'!L16:O16))*'NSW Oct 2020'!AA16/100)* 'NSW Oct 2020'!AQ16,IF(AND('NSW Oct 2020'!N16&gt;0,'NSW Oct 2020'!O16=""),IF(($C$5*E22/'NSW Oct 2020'!AQ16&lt; SUM('NSW Oct 2020'!L16:N16)),(0),($C$5*E22/'NSW Oct 2020'!AQ16-SUM('NSW Oct 2020'!L16:N16))*'NSW Oct 2020'!Z16/100)* 'NSW Oct 2020'!AQ16,IF(AND('NSW Oct 2020'!M16&gt;0,'NSW Oct 2020'!N16=""),IF(($C$5*E22/'NSW Oct 2020'!AQ16&lt;'NSW Oct 2020'!M16+'NSW Oct 2020'!L16),(0),(($C$5*E22/'NSW Oct 2020'!AQ16-('NSW Oct 2020'!M16+'NSW Oct 2020'!L16))*'NSW Oct 2020'!Y16/100))*'NSW Oct 2020'!AQ16,IF(AND('NSW Oct 2020'!L16&gt;0,'NSW Oct 2020'!M16=""&gt;0),IF(($C$5*E22/'NSW Oct 2020'!AQ16&lt;'NSW Oct 2020'!L16),(0),($C$5*E22/'NSW Oct 2020'!AQ16-'NSW Oct 2020'!L16)*'NSW Oct 2020'!X16/100)*'NSW Oct 2020'!AQ16,0)))))</f>
        <v>0</v>
      </c>
      <c r="M22" s="155">
        <f>IF('NSW Oct 2020'!K16="",($C$5*F22/'NSW Oct 2020'!AR16*'NSW Oct 2020'!AC16/100)*'NSW Oct 2020'!AR16,IF($C$5*F22/'NSW Oct 2020'!AR16&gt;='NSW Oct 2020'!L16,('NSW Oct 2020'!L16*'NSW Oct 2020'!AC16/100)*'NSW Oct 2020'!AR16,($C$5*F22/'NSW Oct 2020'!AR16*'NSW Oct 2020'!AC16/100)*'NSW Oct 2020'!AR16))</f>
        <v>181.63636363636363</v>
      </c>
      <c r="N22" s="155">
        <f>IF(AND('NSW Oct 2020'!L16&gt;0,'NSW Oct 2020'!M16&gt;0),IF($C$5*F22/'NSW Oct 2020'!AR16&lt;'NSW Oct 2020'!L16,0,IF(($C$5*F22/'NSW Oct 2020'!AR16-'NSW Oct 2020'!L16)&lt;=('NSW Oct 2020'!M16+'NSW Oct 2020'!L16),((($C$5*F22/'NSW Oct 2020'!AR16-'NSW Oct 2020'!L16)*'NSW Oct 2020'!AD16/100))*'NSW Oct 2020'!AR16,((('NSW Oct 2020'!M16)*'NSW Oct 2020'!AD16/100)*'NSW Oct 2020'!AR16))),0)</f>
        <v>723.09090909090912</v>
      </c>
      <c r="O22" s="155">
        <f>IF(AND('NSW Oct 2020'!M16&gt;0,'NSW Oct 2020'!N16&gt;0),IF($C$5*F22/'NSW Oct 2020'!AR16&lt;('NSW Oct 2020'!L16+'NSW Oct 2020'!M16),0,IF(($C$5*F22/'NSW Oct 2020'!AR16-'NSW Oct 2020'!L16+'NSW Oct 2020'!M16)&lt;=('NSW Oct 2020'!L16+'NSW Oct 2020'!M16+'NSW Oct 2020'!N16),((($C$5*F22/'NSW Oct 2020'!AR16-('NSW Oct 2020'!L16+'NSW Oct 2020'!M16))*'NSW Oct 2020'!AE16/100))*'NSW Oct 2020'!AR16,('NSW Oct 2020'!N16*'NSW Oct 2020'!AE16/100)*'NSW Oct 2020'!AR16)),0)</f>
        <v>0</v>
      </c>
      <c r="P22" s="155">
        <f>IF(AND('NSW Oct 2020'!N16&gt;0,'NSW Oct 2020'!O16&gt;0),IF($C$5*F22/'NSW Oct 2020'!AR16&lt;('NSW Oct 2020'!L16+'NSW Oct 2020'!M16+'NSW Oct 2020'!N16),0,IF(($C$5*F22/'NSW Oct 2020'!AR16-'NSW Oct 2020'!L16+'NSW Oct 2020'!M16+'NSW Oct 2020'!N16)&lt;=('NSW Oct 2020'!L16+'NSW Oct 2020'!M16+'NSW Oct 2020'!N16+'NSW Oct 2020'!O16),(($C$5*F22/'NSW Oct 2020'!AR16-('NSW Oct 2020'!L16+'NSW Oct 2020'!M16+'NSW Oct 2020'!N16))*'NSW Oct 2020'!AF16/100)*'NSW Oct 2020'!AR16,('NSW Oct 2020'!O16*'NSW Oct 2020'!AF16/100)*'NSW Oct 2020'!AR16)),0)</f>
        <v>0</v>
      </c>
      <c r="Q22" s="155">
        <f>IF(AND('NSW Oct 2020'!P16&gt;0,'NSW Oct 2020'!P16&gt;0),IF($C$5*F22/'NSW Oct 2020'!AR16&lt;('NSW Oct 2020'!L16+'NSW Oct 2020'!M16+'NSW Oct 2020'!N16+'NSW Oct 2020'!O16),0,IF(($C$5*F22/'NSW Oct 2020'!AR16-'NSW Oct 2020'!L16+'NSW Oct 2020'!M16+'NSW Oct 2020'!N16+'NSW Oct 2020'!O16)&lt;=('NSW Oct 2020'!L16+'NSW Oct 2020'!M16+'NSW Oct 2020'!N16+'NSW Oct 2020'!O16+'NSW Oct 2020'!P16),(($C$5*F22/'NSW Oct 2020'!AR16-('NSW Oct 2020'!L16+'NSW Oct 2020'!M16+'NSW Oct 2020'!N16+'NSW Oct 2020'!O16))*'NSW Oct 2020'!AG16/100)*'NSW Oct 2020'!AR16,('NSW Oct 2020'!P16*'NSW Oct 2020'!AG16/100)*'NSW Oct 2020'!AR16)),0)</f>
        <v>0</v>
      </c>
      <c r="R22" s="155">
        <f>IF(AND('NSW Oct 2020'!P16&gt;0,'NSW Oct 2020'!O16&gt;0),IF(($C$5*F22/'NSW Oct 2020'!AR16&lt;SUM('NSW Oct 2020'!L16:P16)),(0),($C$5*F22/'NSW Oct 2020'!AR16-SUM('NSW Oct 2020'!L16:P16))*'NSW Oct 2020'!AB16/100)* 'NSW Oct 2020'!AR16,IF(AND('NSW Oct 2020'!O16&gt;0,'NSW Oct 2020'!P16=""),IF(($C$5*F22/'NSW Oct 2020'!AR16&lt; SUM('NSW Oct 2020'!L16:O16)),(0),($C$5*F22/'NSW Oct 2020'!AR16-SUM('NSW Oct 2020'!L16:O16))*'NSW Oct 2020'!AG16/100)* 'NSW Oct 2020'!AR16,IF(AND('NSW Oct 2020'!N16&gt;0,'NSW Oct 2020'!O16=""),IF(($C$5*F22/'NSW Oct 2020'!AR16&lt; SUM('NSW Oct 2020'!L16:N16)),(0),($C$5*F22/'NSW Oct 2020'!AR16-SUM('NSW Oct 2020'!L16:N16))*'NSW Oct 2020'!AF16/100)* 'NSW Oct 2020'!AR16,IF(AND('NSW Oct 2020'!M16&gt;0,'NSW Oct 2020'!N16=""),IF(($C$5*F22/'NSW Oct 2020'!AR16&lt;'NSW Oct 2020'!M16+'NSW Oct 2020'!L16),(0),(($C$5*F22/'NSW Oct 2020'!AR16-('NSW Oct 2020'!M16+'NSW Oct 2020'!L16))*'NSW Oct 2020'!AE16/100))*'NSW Oct 2020'!AR16,IF(AND('NSW Oct 2020'!L16&gt;0,'NSW Oct 2020'!M16=""&gt;0),IF(($C$5*F22/'NSW Oct 2020'!AR16&lt;'NSW Oct 2020'!L16),(0),($C$5*F22/'NSW Oct 2020'!AR16-'NSW Oct 2020'!L16)*'NSW Oct 2020'!AD16/100)*'NSW Oct 2020'!AR16,0)))))</f>
        <v>0</v>
      </c>
      <c r="S22" s="273">
        <f t="shared" si="4"/>
        <v>1809.4545454545455</v>
      </c>
      <c r="T22" s="268">
        <f t="shared" si="5"/>
        <v>2033.5645454545456</v>
      </c>
      <c r="U22" s="151">
        <f t="shared" si="6"/>
        <v>2236.9210000000003</v>
      </c>
      <c r="V22" s="154">
        <f>'NSW Oct 2020'!AT16</f>
        <v>0</v>
      </c>
      <c r="W22" s="154">
        <f>'NSW Oct 2020'!AU16</f>
        <v>0</v>
      </c>
      <c r="X22" s="154">
        <f>'NSW Oct 2020'!AV16</f>
        <v>0</v>
      </c>
      <c r="Y22" s="154">
        <f>'NSW Oct 2020'!AW16</f>
        <v>0</v>
      </c>
      <c r="Z22" s="268" t="str">
        <f t="shared" si="7"/>
        <v>No discount</v>
      </c>
      <c r="AA22" s="268" t="str">
        <f t="shared" si="8"/>
        <v>Exclusive</v>
      </c>
      <c r="AB22" s="268">
        <f t="shared" si="0"/>
        <v>2033.5645454545456</v>
      </c>
      <c r="AC22" s="268">
        <f t="shared" si="1"/>
        <v>2033.5645454545456</v>
      </c>
      <c r="AD22" s="149">
        <f t="shared" si="2"/>
        <v>2236.9210000000003</v>
      </c>
      <c r="AE22" s="149">
        <f t="shared" si="2"/>
        <v>2236.9210000000003</v>
      </c>
      <c r="AF22" s="211">
        <f>'NSW Oct 2020'!BF16</f>
        <v>0</v>
      </c>
      <c r="AG22" s="153" t="str">
        <f>'NSW Oct 2020'!BG16</f>
        <v>n</v>
      </c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</row>
    <row r="23" spans="1:148" ht="23" customHeight="1" thickTop="1">
      <c r="A23" s="416" t="str">
        <f>'NSW Oct 2020'!D17</f>
        <v>AGN Cooma</v>
      </c>
      <c r="B23" s="139" t="str">
        <f>'NSW Oct 2020'!F17</f>
        <v>Origin Energy</v>
      </c>
      <c r="C23" s="139" t="str">
        <f>'NSW Oct 2020'!G17</f>
        <v>Business Flexi</v>
      </c>
      <c r="D23" s="134">
        <f>365*'NSW Oct 2020'!H17/100</f>
        <v>331.82150000000001</v>
      </c>
      <c r="E23" s="264">
        <f>IF('NSW Oct 2020'!AQ17=3,0.5,IF('NSW Oct 2020'!AQ17=2,0.33,0))</f>
        <v>0.5</v>
      </c>
      <c r="F23" s="264">
        <f t="shared" si="3"/>
        <v>0.5</v>
      </c>
      <c r="G23" s="134">
        <f>IF('NSW Oct 2020'!K17="",($C$5*E23/'NSW Oct 2020'!AQ17*'NSW Oct 2020'!W17/100)*'NSW Oct 2020'!AQ17,IF($C$5*E23/'NSW Oct 2020'!AQ17&gt;='NSW Oct 2020'!L17,('NSW Oct 2020'!L17*'NSW Oct 2020'!W17/100)*'NSW Oct 2020'!AQ17,($C$5*E23/'NSW Oct 2020'!AQ17*'NSW Oct 2020'!W17/100)*'NSW Oct 2020'!AQ17))</f>
        <v>1159.090909090909</v>
      </c>
      <c r="H23" s="134">
        <f>IF(AND('NSW Oct 2020'!L17&gt;0,'NSW Oct 2020'!M17&gt;0),IF($C$5*E23/'NSW Oct 2020'!AQ17&lt;'NSW Oct 2020'!L17,0,IF(($C$5*E23/'NSW Oct 2020'!AQ17-'NSW Oct 2020'!L17)&lt;=('NSW Oct 2020'!M17+'NSW Oct 2020'!L17),((($C$5*E23/'NSW Oct 2020'!AQ17-'NSW Oct 2020'!L17)*'NSW Oct 2020'!X17/100))*'NSW Oct 2020'!AQ17,((('NSW Oct 2020'!M17)*'NSW Oct 2020'!X17/100)*'NSW Oct 2020'!AQ17))),0)</f>
        <v>0</v>
      </c>
      <c r="I23" s="134">
        <f>IF(AND('NSW Oct 2020'!M17&gt;0,'NSW Oct 2020'!N17&gt;0),IF($C$5*E23/'NSW Oct 2020'!AQ17&lt;('NSW Oct 2020'!L17+'NSW Oct 2020'!M17),0,IF(($C$5*E23/'NSW Oct 2020'!AQ17-'NSW Oct 2020'!L17+'NSW Oct 2020'!M17)&lt;=('NSW Oct 2020'!L17+'NSW Oct 2020'!M17+'NSW Oct 2020'!N17),((($C$5*E23/'NSW Oct 2020'!AQ17-('NSW Oct 2020'!L17+'NSW Oct 2020'!M17))*'NSW Oct 2020'!Y17/100))*'NSW Oct 2020'!AQ17,('NSW Oct 2020'!N17*'NSW Oct 2020'!Y17/100)* 'NSW Oct 2020'!AQ17)),0)</f>
        <v>0</v>
      </c>
      <c r="J23" s="134">
        <f>IF(AND('NSW Oct 2020'!N17&gt;0,'NSW Oct 2020'!O17&gt;0),IF($C$5*E23/'NSW Oct 2020'!AQ17&lt;('NSW Oct 2020'!L17+'NSW Oct 2020'!M17+'NSW Oct 2020'!N17),0,IF(($C$5*E23/'NSW Oct 2020'!AQ17-'NSW Oct 2020'!L17+'NSW Oct 2020'!M17+'NSW Oct 2020'!N17)&lt;=('NSW Oct 2020'!L17+'NSW Oct 2020'!M17+'NSW Oct 2020'!N17+'NSW Oct 2020'!O17),(($C$5*E23/'NSW Oct 2020'!AQ17-('NSW Oct 2020'!L17+'NSW Oct 2020'!M17+'NSW Oct 2020'!N17))*'NSW Oct 2020'!Z17/100)*'NSW Oct 2020'!AQ17,('NSW Oct 2020'!O17*'NSW Oct 2020'!Z17/100)*'NSW Oct 2020'!AQ17)),0)</f>
        <v>0</v>
      </c>
      <c r="K23" s="134">
        <f>IF(AND('NSW Oct 2020'!O17&gt;0,'NSW Oct 2020'!P17&gt;0),IF($C$5*E23/'NSW Oct 2020'!AQ17&lt;('NSW Oct 2020'!L17+'NSW Oct 2020'!M17+'NSW Oct 2020'!N17+'NSW Oct 2020'!O17),0,IF(($C$5*E23/'NSW Oct 2020'!AQ17-'NSW Oct 2020'!L17+'NSW Oct 2020'!M17+'NSW Oct 2020'!N17+'NSW Oct 2020'!O17)&lt;=('NSW Oct 2020'!L17+'NSW Oct 2020'!M17+'NSW Oct 2020'!N17+'NSW Oct 2020'!O17+'NSW Oct 2020'!P17),(($C$5*E23/'NSW Oct 2020'!AQ17-('NSW Oct 2020'!L17+'NSW Oct 2020'!M17+'NSW Oct 2020'!N17+'NSW Oct 2020'!O17))*'NSW Oct 2020'!AA17/100)*'NSW Oct 2020'!AQ17,('NSW Oct 2020'!P17*'NSW Oct 2020'!AA17/100)*'NSW Oct 2020'!AQ17)),0)</f>
        <v>0</v>
      </c>
      <c r="L23" s="134">
        <f>IF(AND('NSW Oct 2020'!P17&gt;0,'NSW Oct 2020'!O17&gt;0),IF(($C$5*E23/'NSW Oct 2020'!AQ17&lt;SUM('NSW Oct 2020'!L17:P17)),(0),($C$5*E23/'NSW Oct 2020'!AQ17-SUM('NSW Oct 2020'!L17:P17))*'NSW Oct 2020'!AB17/100)* 'NSW Oct 2020'!AQ17,IF(AND('NSW Oct 2020'!O17&gt;0,'NSW Oct 2020'!P17=""),IF(($C$5*E23/'NSW Oct 2020'!AQ17&lt; SUM('NSW Oct 2020'!L17:O17)),(0),($C$5*E23/'NSW Oct 2020'!AQ17-SUM('NSW Oct 2020'!L17:O17))*'NSW Oct 2020'!AA17/100)* 'NSW Oct 2020'!AQ17,IF(AND('NSW Oct 2020'!N17&gt;0,'NSW Oct 2020'!O17=""),IF(($C$5*E23/'NSW Oct 2020'!AQ17&lt; SUM('NSW Oct 2020'!L17:N17)),(0),($C$5*E23/'NSW Oct 2020'!AQ17-SUM('NSW Oct 2020'!L17:N17))*'NSW Oct 2020'!Z17/100)* 'NSW Oct 2020'!AQ17,IF(AND('NSW Oct 2020'!M17&gt;0,'NSW Oct 2020'!N17=""),IF(($C$5*E23/'NSW Oct 2020'!AQ17&lt;'NSW Oct 2020'!M17+'NSW Oct 2020'!L17),(0),(($C$5*E23/'NSW Oct 2020'!AQ17-('NSW Oct 2020'!M17+'NSW Oct 2020'!L17))*'NSW Oct 2020'!Y17/100))*'NSW Oct 2020'!AQ17,IF(AND('NSW Oct 2020'!L17&gt;0,'NSW Oct 2020'!M17=""&gt;0),IF(($C$5*E23/'NSW Oct 2020'!AQ17&lt;'NSW Oct 2020'!L17),(0),($C$5*E23/'NSW Oct 2020'!AQ17-'NSW Oct 2020'!L17)*'NSW Oct 2020'!X17/100)*'NSW Oct 2020'!AQ17,0)))))</f>
        <v>0</v>
      </c>
      <c r="M23" s="134">
        <f>IF('NSW Oct 2020'!K17="",($C$5*F23/'NSW Oct 2020'!AR17*'NSW Oct 2020'!AC17/100)*'NSW Oct 2020'!AR17,IF($C$5*F23/'NSW Oct 2020'!AR17&gt;='NSW Oct 2020'!L17,('NSW Oct 2020'!L17*'NSW Oct 2020'!AC17/100)*'NSW Oct 2020'!AR17,($C$5*F23/'NSW Oct 2020'!AR17*'NSW Oct 2020'!AC17/100)*'NSW Oct 2020'!AR17))</f>
        <v>1159.090909090909</v>
      </c>
      <c r="N23" s="134">
        <f>IF(AND('NSW Oct 2020'!L17&gt;0,'NSW Oct 2020'!M17&gt;0),IF($C$5*F23/'NSW Oct 2020'!AR17&lt;'NSW Oct 2020'!L17,0,IF(($C$5*F23/'NSW Oct 2020'!AR17-'NSW Oct 2020'!L17)&lt;=('NSW Oct 2020'!M17+'NSW Oct 2020'!L17),((($C$5*F23/'NSW Oct 2020'!AR17-'NSW Oct 2020'!L17)*'NSW Oct 2020'!AD17/100))*'NSW Oct 2020'!AR17,((('NSW Oct 2020'!M17)*'NSW Oct 2020'!AD17/100)*'NSW Oct 2020'!AR17))),0)</f>
        <v>0</v>
      </c>
      <c r="O23" s="134">
        <f>IF(AND('NSW Oct 2020'!M17&gt;0,'NSW Oct 2020'!N17&gt;0),IF($C$5*F23/'NSW Oct 2020'!AR17&lt;('NSW Oct 2020'!L17+'NSW Oct 2020'!M17),0,IF(($C$5*F23/'NSW Oct 2020'!AR17-'NSW Oct 2020'!L17+'NSW Oct 2020'!M17)&lt;=('NSW Oct 2020'!L17+'NSW Oct 2020'!M17+'NSW Oct 2020'!N17),((($C$5*F23/'NSW Oct 2020'!AR17-('NSW Oct 2020'!L17+'NSW Oct 2020'!M17))*'NSW Oct 2020'!AE17/100))*'NSW Oct 2020'!AR17,('NSW Oct 2020'!N17*'NSW Oct 2020'!AE17/100)*'NSW Oct 2020'!AR17)),0)</f>
        <v>0</v>
      </c>
      <c r="P23" s="134">
        <f>IF(AND('NSW Oct 2020'!N17&gt;0,'NSW Oct 2020'!O17&gt;0),IF($C$5*F23/'NSW Oct 2020'!AR17&lt;('NSW Oct 2020'!L17+'NSW Oct 2020'!M17+'NSW Oct 2020'!N17),0,IF(($C$5*F23/'NSW Oct 2020'!AR17-'NSW Oct 2020'!L17+'NSW Oct 2020'!M17+'NSW Oct 2020'!N17)&lt;=('NSW Oct 2020'!L17+'NSW Oct 2020'!M17+'NSW Oct 2020'!N17+'NSW Oct 2020'!O17),(($C$5*F23/'NSW Oct 2020'!AR17-('NSW Oct 2020'!L17+'NSW Oct 2020'!M17+'NSW Oct 2020'!N17))*'NSW Oct 2020'!AF17/100)*'NSW Oct 2020'!AR17,('NSW Oct 2020'!O17*'NSW Oct 2020'!AF17/100)*'NSW Oct 2020'!AR17)),0)</f>
        <v>0</v>
      </c>
      <c r="Q23" s="134">
        <f>IF(AND('NSW Oct 2020'!P17&gt;0,'NSW Oct 2020'!P17&gt;0),IF($C$5*F23/'NSW Oct 2020'!AR17&lt;('NSW Oct 2020'!L17+'NSW Oct 2020'!M17+'NSW Oct 2020'!N17+'NSW Oct 2020'!O17),0,IF(($C$5*F23/'NSW Oct 2020'!AR17-'NSW Oct 2020'!L17+'NSW Oct 2020'!M17+'NSW Oct 2020'!N17+'NSW Oct 2020'!O17)&lt;=('NSW Oct 2020'!L17+'NSW Oct 2020'!M17+'NSW Oct 2020'!N17+'NSW Oct 2020'!O17+'NSW Oct 2020'!P17),(($C$5*F23/'NSW Oct 2020'!AR17-('NSW Oct 2020'!L17+'NSW Oct 2020'!M17+'NSW Oct 2020'!N17+'NSW Oct 2020'!O17))*'NSW Oct 2020'!AG17/100)*'NSW Oct 2020'!AR17,('NSW Oct 2020'!P17*'NSW Oct 2020'!AG17/100)*'NSW Oct 2020'!AR17)),0)</f>
        <v>0</v>
      </c>
      <c r="R23" s="134">
        <f>IF(AND('NSW Oct 2020'!P17&gt;0,'NSW Oct 2020'!O17&gt;0),IF(($C$5*F23/'NSW Oct 2020'!AR17&lt;SUM('NSW Oct 2020'!L17:P17)),(0),($C$5*F23/'NSW Oct 2020'!AR17-SUM('NSW Oct 2020'!L17:P17))*'NSW Oct 2020'!AB17/100)* 'NSW Oct 2020'!AR17,IF(AND('NSW Oct 2020'!O17&gt;0,'NSW Oct 2020'!P17=""),IF(($C$5*F23/'NSW Oct 2020'!AR17&lt; SUM('NSW Oct 2020'!L17:O17)),(0),($C$5*F23/'NSW Oct 2020'!AR17-SUM('NSW Oct 2020'!L17:O17))*'NSW Oct 2020'!AG17/100)* 'NSW Oct 2020'!AR17,IF(AND('NSW Oct 2020'!N17&gt;0,'NSW Oct 2020'!O17=""),IF(($C$5*F23/'NSW Oct 2020'!AR17&lt; SUM('NSW Oct 2020'!L17:N17)),(0),($C$5*F23/'NSW Oct 2020'!AR17-SUM('NSW Oct 2020'!L17:N17))*'NSW Oct 2020'!AF17/100)* 'NSW Oct 2020'!AR17,IF(AND('NSW Oct 2020'!M17&gt;0,'NSW Oct 2020'!N17=""),IF(($C$5*F23/'NSW Oct 2020'!AR17&lt;'NSW Oct 2020'!M17+'NSW Oct 2020'!L17),(0),(($C$5*F23/'NSW Oct 2020'!AR17-('NSW Oct 2020'!M17+'NSW Oct 2020'!L17))*'NSW Oct 2020'!AE17/100))*'NSW Oct 2020'!AR17,IF(AND('NSW Oct 2020'!L17&gt;0,'NSW Oct 2020'!M17=""&gt;0),IF(($C$5*F23/'NSW Oct 2020'!AR17&lt;'NSW Oct 2020'!L17),(0),($C$5*F23/'NSW Oct 2020'!AR17-'NSW Oct 2020'!L17)*'NSW Oct 2020'!AD17/100)*'NSW Oct 2020'!AR17,0)))))</f>
        <v>0</v>
      </c>
      <c r="S23" s="234">
        <f t="shared" si="4"/>
        <v>2318.181818181818</v>
      </c>
      <c r="T23" s="269">
        <f t="shared" si="5"/>
        <v>2650.003318181818</v>
      </c>
      <c r="U23" s="140">
        <f t="shared" si="6"/>
        <v>2915.0036500000001</v>
      </c>
      <c r="V23" s="139">
        <f>'NSW Oct 2020'!AT17</f>
        <v>12</v>
      </c>
      <c r="W23" s="139">
        <f>'NSW Oct 2020'!AU17</f>
        <v>0</v>
      </c>
      <c r="X23" s="139">
        <f>'NSW Oct 2020'!AV17</f>
        <v>0</v>
      </c>
      <c r="Y23" s="139">
        <f>'NSW Oct 2020'!AW17</f>
        <v>0</v>
      </c>
      <c r="Z23" s="269" t="str">
        <f t="shared" si="7"/>
        <v>Guaranteed off bill</v>
      </c>
      <c r="AA23" s="269" t="str">
        <f t="shared" si="8"/>
        <v>Inclusive</v>
      </c>
      <c r="AB23" s="243">
        <f t="shared" si="0"/>
        <v>2332.0029199999999</v>
      </c>
      <c r="AC23" s="243">
        <f t="shared" si="1"/>
        <v>2332.0029199999999</v>
      </c>
      <c r="AD23" s="122">
        <f t="shared" ref="AD23:AE31" si="9">AB23*1.1</f>
        <v>2565.2032119999999</v>
      </c>
      <c r="AE23" s="122">
        <f t="shared" si="9"/>
        <v>2565.2032119999999</v>
      </c>
      <c r="AF23" s="212">
        <f>'NSW Oct 2020'!BF17</f>
        <v>12</v>
      </c>
      <c r="AG23" s="142" t="str">
        <f>'NSW Oct 2020'!BG17</f>
        <v>n</v>
      </c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</row>
    <row r="24" spans="1:148" ht="23" customHeight="1" thickBot="1">
      <c r="A24" s="418"/>
      <c r="B24" s="154" t="str">
        <f>'NSW Oct 2020'!F18</f>
        <v>Red Energy</v>
      </c>
      <c r="C24" s="154" t="str">
        <f>'NSW Oct 2020'!G18</f>
        <v xml:space="preserve">Business Saver </v>
      </c>
      <c r="D24" s="155">
        <f>365*'NSW Oct 2020'!H18/100</f>
        <v>233.6</v>
      </c>
      <c r="E24" s="265">
        <f>IF('NSW Oct 2020'!AQ18=3,0.5,IF('NSW Oct 2020'!AQ18=2,0.33,0))</f>
        <v>0.5</v>
      </c>
      <c r="F24" s="265">
        <f t="shared" si="3"/>
        <v>0.5</v>
      </c>
      <c r="G24" s="155">
        <f>IF('NSW Oct 2020'!K18="",($C$5*E24/'NSW Oct 2020'!AQ18*'NSW Oct 2020'!W18/100)*'NSW Oct 2020'!AQ18,IF($C$5*E24/'NSW Oct 2020'!AQ18&gt;='NSW Oct 2020'!L18,('NSW Oct 2020'!L18*'NSW Oct 2020'!W18/100)*'NSW Oct 2020'!AQ18,($C$5*E24/'NSW Oct 2020'!AQ18*'NSW Oct 2020'!W18/100)*'NSW Oct 2020'!AQ18))</f>
        <v>1300</v>
      </c>
      <c r="H24" s="155">
        <f>IF(AND('NSW Oct 2020'!L18&gt;0,'NSW Oct 2020'!M18&gt;0),IF($C$5*E24/'NSW Oct 2020'!AQ18&lt;'NSW Oct 2020'!L18,0,IF(($C$5*E24/'NSW Oct 2020'!AQ18-'NSW Oct 2020'!L18)&lt;=('NSW Oct 2020'!M18+'NSW Oct 2020'!L18),((($C$5*E24/'NSW Oct 2020'!AQ18-'NSW Oct 2020'!L18)*'NSW Oct 2020'!X18/100))*'NSW Oct 2020'!AQ18,((('NSW Oct 2020'!M18)*'NSW Oct 2020'!X18/100)*'NSW Oct 2020'!AQ18))),0)</f>
        <v>0</v>
      </c>
      <c r="I24" s="155">
        <f>IF(AND('NSW Oct 2020'!M18&gt;0,'NSW Oct 2020'!N18&gt;0),IF($C$5*E24/'NSW Oct 2020'!AQ18&lt;('NSW Oct 2020'!L18+'NSW Oct 2020'!M18),0,IF(($C$5*E24/'NSW Oct 2020'!AQ18-'NSW Oct 2020'!L18+'NSW Oct 2020'!M18)&lt;=('NSW Oct 2020'!L18+'NSW Oct 2020'!M18+'NSW Oct 2020'!N18),((($C$5*E24/'NSW Oct 2020'!AQ18-('NSW Oct 2020'!L18+'NSW Oct 2020'!M18))*'NSW Oct 2020'!Y18/100))*'NSW Oct 2020'!AQ18,('NSW Oct 2020'!N18*'NSW Oct 2020'!Y18/100)* 'NSW Oct 2020'!AQ18)),0)</f>
        <v>0</v>
      </c>
      <c r="J24" s="155">
        <f>IF(AND('NSW Oct 2020'!N18&gt;0,'NSW Oct 2020'!O18&gt;0),IF($C$5*E24/'NSW Oct 2020'!AQ18&lt;('NSW Oct 2020'!L18+'NSW Oct 2020'!M18+'NSW Oct 2020'!N18),0,IF(($C$5*E24/'NSW Oct 2020'!AQ18-'NSW Oct 2020'!L18+'NSW Oct 2020'!M18+'NSW Oct 2020'!N18)&lt;=('NSW Oct 2020'!L18+'NSW Oct 2020'!M18+'NSW Oct 2020'!N18+'NSW Oct 2020'!O18),(($C$5*E24/'NSW Oct 2020'!AQ18-('NSW Oct 2020'!L18+'NSW Oct 2020'!M18+'NSW Oct 2020'!N18))*'NSW Oct 2020'!Z18/100)*'NSW Oct 2020'!AQ18,('NSW Oct 2020'!O18*'NSW Oct 2020'!Z18/100)*'NSW Oct 2020'!AQ18)),0)</f>
        <v>0</v>
      </c>
      <c r="K24" s="155">
        <f>IF(AND('NSW Oct 2020'!O18&gt;0,'NSW Oct 2020'!P18&gt;0),IF($C$5*E24/'NSW Oct 2020'!AQ18&lt;('NSW Oct 2020'!L18+'NSW Oct 2020'!M18+'NSW Oct 2020'!N18+'NSW Oct 2020'!O18),0,IF(($C$5*E24/'NSW Oct 2020'!AQ18-'NSW Oct 2020'!L18+'NSW Oct 2020'!M18+'NSW Oct 2020'!N18+'NSW Oct 2020'!O18)&lt;=('NSW Oct 2020'!L18+'NSW Oct 2020'!M18+'NSW Oct 2020'!N18+'NSW Oct 2020'!O18+'NSW Oct 2020'!P18),(($C$5*E24/'NSW Oct 2020'!AQ18-('NSW Oct 2020'!L18+'NSW Oct 2020'!M18+'NSW Oct 2020'!N18+'NSW Oct 2020'!O18))*'NSW Oct 2020'!AA18/100)*'NSW Oct 2020'!AQ18,('NSW Oct 2020'!P18*'NSW Oct 2020'!AA18/100)*'NSW Oct 2020'!AQ18)),0)</f>
        <v>0</v>
      </c>
      <c r="L24" s="155">
        <f>IF(AND('NSW Oct 2020'!P18&gt;0,'NSW Oct 2020'!O18&gt;0),IF(($C$5*E24/'NSW Oct 2020'!AQ18&lt;SUM('NSW Oct 2020'!L18:P18)),(0),($C$5*E24/'NSW Oct 2020'!AQ18-SUM('NSW Oct 2020'!L18:P18))*'NSW Oct 2020'!AB18/100)* 'NSW Oct 2020'!AQ18,IF(AND('NSW Oct 2020'!O18&gt;0,'NSW Oct 2020'!P18=""),IF(($C$5*E24/'NSW Oct 2020'!AQ18&lt; SUM('NSW Oct 2020'!L18:O18)),(0),($C$5*E24/'NSW Oct 2020'!AQ18-SUM('NSW Oct 2020'!L18:O18))*'NSW Oct 2020'!AA18/100)* 'NSW Oct 2020'!AQ18,IF(AND('NSW Oct 2020'!N18&gt;0,'NSW Oct 2020'!O18=""),IF(($C$5*E24/'NSW Oct 2020'!AQ18&lt; SUM('NSW Oct 2020'!L18:N18)),(0),($C$5*E24/'NSW Oct 2020'!AQ18-SUM('NSW Oct 2020'!L18:N18))*'NSW Oct 2020'!Z18/100)* 'NSW Oct 2020'!AQ18,IF(AND('NSW Oct 2020'!M18&gt;0,'NSW Oct 2020'!N18=""),IF(($C$5*E24/'NSW Oct 2020'!AQ18&lt;'NSW Oct 2020'!M18+'NSW Oct 2020'!L18),(0),(($C$5*E24/'NSW Oct 2020'!AQ18-('NSW Oct 2020'!M18+'NSW Oct 2020'!L18))*'NSW Oct 2020'!Y18/100))*'NSW Oct 2020'!AQ18,IF(AND('NSW Oct 2020'!L18&gt;0,'NSW Oct 2020'!M18=""&gt;0),IF(($C$5*E24/'NSW Oct 2020'!AQ18&lt;'NSW Oct 2020'!L18),(0),($C$5*E24/'NSW Oct 2020'!AQ18-'NSW Oct 2020'!L18)*'NSW Oct 2020'!X18/100)*'NSW Oct 2020'!AQ18,0)))))</f>
        <v>0</v>
      </c>
      <c r="M24" s="155">
        <f>IF('NSW Oct 2020'!K18="",($C$5*F24/'NSW Oct 2020'!AR18*'NSW Oct 2020'!AC18/100)*'NSW Oct 2020'!AR18,IF($C$5*F24/'NSW Oct 2020'!AR18&gt;='NSW Oct 2020'!L18,('NSW Oct 2020'!L18*'NSW Oct 2020'!AC18/100)*'NSW Oct 2020'!AR18,($C$5*F24/'NSW Oct 2020'!AR18*'NSW Oct 2020'!AC18/100)*'NSW Oct 2020'!AR18))</f>
        <v>1300</v>
      </c>
      <c r="N24" s="155">
        <f>IF(AND('NSW Oct 2020'!L18&gt;0,'NSW Oct 2020'!M18&gt;0),IF($C$5*F24/'NSW Oct 2020'!AR18&lt;'NSW Oct 2020'!L18,0,IF(($C$5*F24/'NSW Oct 2020'!AR18-'NSW Oct 2020'!L18)&lt;=('NSW Oct 2020'!M18+'NSW Oct 2020'!L18),((($C$5*F24/'NSW Oct 2020'!AR18-'NSW Oct 2020'!L18)*'NSW Oct 2020'!AD18/100))*'NSW Oct 2020'!AR18,((('NSW Oct 2020'!M18)*'NSW Oct 2020'!AD18/100)*'NSW Oct 2020'!AR18))),0)</f>
        <v>0</v>
      </c>
      <c r="O24" s="155">
        <f>IF(AND('NSW Oct 2020'!M18&gt;0,'NSW Oct 2020'!N18&gt;0),IF($C$5*F24/'NSW Oct 2020'!AR18&lt;('NSW Oct 2020'!L18+'NSW Oct 2020'!M18),0,IF(($C$5*F24/'NSW Oct 2020'!AR18-'NSW Oct 2020'!L18+'NSW Oct 2020'!M18)&lt;=('NSW Oct 2020'!L18+'NSW Oct 2020'!M18+'NSW Oct 2020'!N18),((($C$5*F24/'NSW Oct 2020'!AR18-('NSW Oct 2020'!L18+'NSW Oct 2020'!M18))*'NSW Oct 2020'!AE18/100))*'NSW Oct 2020'!AR18,('NSW Oct 2020'!N18*'NSW Oct 2020'!AE18/100)*'NSW Oct 2020'!AR18)),0)</f>
        <v>0</v>
      </c>
      <c r="P24" s="155">
        <f>IF(AND('NSW Oct 2020'!N18&gt;0,'NSW Oct 2020'!O18&gt;0),IF($C$5*F24/'NSW Oct 2020'!AR18&lt;('NSW Oct 2020'!L18+'NSW Oct 2020'!M18+'NSW Oct 2020'!N18),0,IF(($C$5*F24/'NSW Oct 2020'!AR18-'NSW Oct 2020'!L18+'NSW Oct 2020'!M18+'NSW Oct 2020'!N18)&lt;=('NSW Oct 2020'!L18+'NSW Oct 2020'!M18+'NSW Oct 2020'!N18+'NSW Oct 2020'!O18),(($C$5*F24/'NSW Oct 2020'!AR18-('NSW Oct 2020'!L18+'NSW Oct 2020'!M18+'NSW Oct 2020'!N18))*'NSW Oct 2020'!AF18/100)*'NSW Oct 2020'!AR18,('NSW Oct 2020'!O18*'NSW Oct 2020'!AF18/100)*'NSW Oct 2020'!AR18)),0)</f>
        <v>0</v>
      </c>
      <c r="Q24" s="155">
        <f>IF(AND('NSW Oct 2020'!P18&gt;0,'NSW Oct 2020'!P18&gt;0),IF($C$5*F24/'NSW Oct 2020'!AR18&lt;('NSW Oct 2020'!L18+'NSW Oct 2020'!M18+'NSW Oct 2020'!N18+'NSW Oct 2020'!O18),0,IF(($C$5*F24/'NSW Oct 2020'!AR18-'NSW Oct 2020'!L18+'NSW Oct 2020'!M18+'NSW Oct 2020'!N18+'NSW Oct 2020'!O18)&lt;=('NSW Oct 2020'!L18+'NSW Oct 2020'!M18+'NSW Oct 2020'!N18+'NSW Oct 2020'!O18+'NSW Oct 2020'!P18),(($C$5*F24/'NSW Oct 2020'!AR18-('NSW Oct 2020'!L18+'NSW Oct 2020'!M18+'NSW Oct 2020'!N18+'NSW Oct 2020'!O18))*'NSW Oct 2020'!AG18/100)*'NSW Oct 2020'!AR18,('NSW Oct 2020'!P18*'NSW Oct 2020'!AG18/100)*'NSW Oct 2020'!AR18)),0)</f>
        <v>0</v>
      </c>
      <c r="R24" s="155">
        <f>IF(AND('NSW Oct 2020'!P18&gt;0,'NSW Oct 2020'!O18&gt;0),IF(($C$5*F24/'NSW Oct 2020'!AR18&lt;SUM('NSW Oct 2020'!L18:P18)),(0),($C$5*F24/'NSW Oct 2020'!AR18-SUM('NSW Oct 2020'!L18:P18))*'NSW Oct 2020'!AB18/100)* 'NSW Oct 2020'!AR18,IF(AND('NSW Oct 2020'!O18&gt;0,'NSW Oct 2020'!P18=""),IF(($C$5*F24/'NSW Oct 2020'!AR18&lt; SUM('NSW Oct 2020'!L18:O18)),(0),($C$5*F24/'NSW Oct 2020'!AR18-SUM('NSW Oct 2020'!L18:O18))*'NSW Oct 2020'!AG18/100)* 'NSW Oct 2020'!AR18,IF(AND('NSW Oct 2020'!N18&gt;0,'NSW Oct 2020'!O18=""),IF(($C$5*F24/'NSW Oct 2020'!AR18&lt; SUM('NSW Oct 2020'!L18:N18)),(0),($C$5*F24/'NSW Oct 2020'!AR18-SUM('NSW Oct 2020'!L18:N18))*'NSW Oct 2020'!AF18/100)* 'NSW Oct 2020'!AR18,IF(AND('NSW Oct 2020'!M18&gt;0,'NSW Oct 2020'!N18=""),IF(($C$5*F24/'NSW Oct 2020'!AR18&lt;'NSW Oct 2020'!M18+'NSW Oct 2020'!L18),(0),(($C$5*F24/'NSW Oct 2020'!AR18-('NSW Oct 2020'!M18+'NSW Oct 2020'!L18))*'NSW Oct 2020'!AE18/100))*'NSW Oct 2020'!AR18,IF(AND('NSW Oct 2020'!L18&gt;0,'NSW Oct 2020'!M18=""&gt;0),IF(($C$5*F24/'NSW Oct 2020'!AR18&lt;'NSW Oct 2020'!L18),(0),($C$5*F24/'NSW Oct 2020'!AR18-'NSW Oct 2020'!L18)*'NSW Oct 2020'!AD18/100)*'NSW Oct 2020'!AR18,0)))))</f>
        <v>0</v>
      </c>
      <c r="S24" s="273">
        <f t="shared" si="4"/>
        <v>2600</v>
      </c>
      <c r="T24" s="268">
        <f t="shared" si="5"/>
        <v>2833.6</v>
      </c>
      <c r="U24" s="151">
        <f t="shared" si="6"/>
        <v>3116.96</v>
      </c>
      <c r="V24" s="154">
        <f>'NSW Oct 2020'!AT18</f>
        <v>0</v>
      </c>
      <c r="W24" s="154">
        <f>'NSW Oct 2020'!AU18</f>
        <v>0</v>
      </c>
      <c r="X24" s="154">
        <f>'NSW Oct 2020'!AV18</f>
        <v>0</v>
      </c>
      <c r="Y24" s="154">
        <f>'NSW Oct 2020'!AW18</f>
        <v>0</v>
      </c>
      <c r="Z24" s="268" t="str">
        <f t="shared" si="7"/>
        <v>No discount</v>
      </c>
      <c r="AA24" s="268" t="str">
        <f t="shared" si="8"/>
        <v>Inclusive</v>
      </c>
      <c r="AB24" s="268">
        <f t="shared" si="0"/>
        <v>2833.6</v>
      </c>
      <c r="AC24" s="268">
        <f t="shared" si="1"/>
        <v>2833.6</v>
      </c>
      <c r="AD24" s="149">
        <f t="shared" si="9"/>
        <v>3116.96</v>
      </c>
      <c r="AE24" s="149">
        <f t="shared" si="9"/>
        <v>3116.96</v>
      </c>
      <c r="AF24" s="211">
        <f>'NSW Oct 2020'!BF18</f>
        <v>0</v>
      </c>
      <c r="AG24" s="153" t="str">
        <f>'NSW Oct 2020'!BG18</f>
        <v>n</v>
      </c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</row>
    <row r="25" spans="1:148" ht="23" customHeight="1" thickTop="1" thickBot="1">
      <c r="A25" s="213" t="str">
        <f>'NSW Oct 2020'!D19</f>
        <v>AGN Holbrook</v>
      </c>
      <c r="B25" s="214" t="str">
        <f>'NSW Oct 2020'!F19</f>
        <v>Origin Energy</v>
      </c>
      <c r="C25" s="214" t="str">
        <f>'NSW Oct 2020'!G19</f>
        <v>Business Flexi</v>
      </c>
      <c r="D25" s="215">
        <f>365*'NSW Oct 2020'!H19/100</f>
        <v>248.857</v>
      </c>
      <c r="E25" s="265">
        <f>IF('NSW Oct 2020'!AQ19=3,0.5,IF('NSW Oct 2020'!AQ19=2,0.33,0))</f>
        <v>0.5</v>
      </c>
      <c r="F25" s="265">
        <f t="shared" si="3"/>
        <v>0.5</v>
      </c>
      <c r="G25" s="215">
        <f>IF('NSW Oct 2020'!K19="",($C$5*E25/'NSW Oct 2020'!AQ19*'NSW Oct 2020'!W19/100)*'NSW Oct 2020'!AQ19,IF($C$5*E25/'NSW Oct 2020'!AQ19&gt;='NSW Oct 2020'!L19,('NSW Oct 2020'!L19*'NSW Oct 2020'!W19/100)*'NSW Oct 2020'!AQ19,($C$5*E25/'NSW Oct 2020'!AQ19*'NSW Oct 2020'!W19/100)*'NSW Oct 2020'!AQ19))</f>
        <v>1159.090909090909</v>
      </c>
      <c r="H25" s="215">
        <f>IF(AND('NSW Oct 2020'!L19&gt;0,'NSW Oct 2020'!M19&gt;0),IF($C$5*E25/'NSW Oct 2020'!AQ19&lt;'NSW Oct 2020'!L19,0,IF(($C$5*E25/'NSW Oct 2020'!AQ19-'NSW Oct 2020'!L19)&lt;=('NSW Oct 2020'!M19+'NSW Oct 2020'!L19),((($C$5*E25/'NSW Oct 2020'!AQ19-'NSW Oct 2020'!L19)*'NSW Oct 2020'!X19/100))*'NSW Oct 2020'!AQ19,((('NSW Oct 2020'!M19)*'NSW Oct 2020'!X19/100)*'NSW Oct 2020'!AQ19))),0)</f>
        <v>0</v>
      </c>
      <c r="I25" s="215">
        <f>IF(AND('NSW Oct 2020'!M19&gt;0,'NSW Oct 2020'!N19&gt;0),IF($C$5*E25/'NSW Oct 2020'!AQ19&lt;('NSW Oct 2020'!L19+'NSW Oct 2020'!M19),0,IF(($C$5*E25/'NSW Oct 2020'!AQ19-'NSW Oct 2020'!L19+'NSW Oct 2020'!M19)&lt;=('NSW Oct 2020'!L19+'NSW Oct 2020'!M19+'NSW Oct 2020'!N19),((($C$5*E25/'NSW Oct 2020'!AQ19-('NSW Oct 2020'!L19+'NSW Oct 2020'!M19))*'NSW Oct 2020'!Y19/100))*'NSW Oct 2020'!AQ19,('NSW Oct 2020'!N19*'NSW Oct 2020'!Y19/100)* 'NSW Oct 2020'!AQ19)),0)</f>
        <v>0</v>
      </c>
      <c r="J25" s="215">
        <f>IF(AND('NSW Oct 2020'!N19&gt;0,'NSW Oct 2020'!O19&gt;0),IF($C$5*E25/'NSW Oct 2020'!AQ19&lt;('NSW Oct 2020'!L19+'NSW Oct 2020'!M19+'NSW Oct 2020'!N19),0,IF(($C$5*E25/'NSW Oct 2020'!AQ19-'NSW Oct 2020'!L19+'NSW Oct 2020'!M19+'NSW Oct 2020'!N19)&lt;=('NSW Oct 2020'!L19+'NSW Oct 2020'!M19+'NSW Oct 2020'!N19+'NSW Oct 2020'!O19),(($C$5*E25/'NSW Oct 2020'!AQ19-('NSW Oct 2020'!L19+'NSW Oct 2020'!M19+'NSW Oct 2020'!N19))*'NSW Oct 2020'!Z19/100)*'NSW Oct 2020'!AQ19,('NSW Oct 2020'!O19*'NSW Oct 2020'!Z19/100)*'NSW Oct 2020'!AQ19)),0)</f>
        <v>0</v>
      </c>
      <c r="K25" s="215">
        <f>IF(AND('NSW Oct 2020'!O19&gt;0,'NSW Oct 2020'!P19&gt;0),IF($C$5*E25/'NSW Oct 2020'!AQ19&lt;('NSW Oct 2020'!L19+'NSW Oct 2020'!M19+'NSW Oct 2020'!N19+'NSW Oct 2020'!O19),0,IF(($C$5*E25/'NSW Oct 2020'!AQ19-'NSW Oct 2020'!L19+'NSW Oct 2020'!M19+'NSW Oct 2020'!N19+'NSW Oct 2020'!O19)&lt;=('NSW Oct 2020'!L19+'NSW Oct 2020'!M19+'NSW Oct 2020'!N19+'NSW Oct 2020'!O19+'NSW Oct 2020'!P19),(($C$5*E25/'NSW Oct 2020'!AQ19-('NSW Oct 2020'!L19+'NSW Oct 2020'!M19+'NSW Oct 2020'!N19+'NSW Oct 2020'!O19))*'NSW Oct 2020'!AA19/100)*'NSW Oct 2020'!AQ19,('NSW Oct 2020'!P19*'NSW Oct 2020'!AA19/100)*'NSW Oct 2020'!AQ19)),0)</f>
        <v>0</v>
      </c>
      <c r="L25" s="215">
        <f>IF(AND('NSW Oct 2020'!P19&gt;0,'NSW Oct 2020'!O19&gt;0),IF(($C$5*E25/'NSW Oct 2020'!AQ19&lt;SUM('NSW Oct 2020'!L19:P19)),(0),($C$5*E25/'NSW Oct 2020'!AQ19-SUM('NSW Oct 2020'!L19:P19))*'NSW Oct 2020'!AB19/100)* 'NSW Oct 2020'!AQ19,IF(AND('NSW Oct 2020'!O19&gt;0,'NSW Oct 2020'!P19=""),IF(($C$5*E25/'NSW Oct 2020'!AQ19&lt; SUM('NSW Oct 2020'!L19:O19)),(0),($C$5*E25/'NSW Oct 2020'!AQ19-SUM('NSW Oct 2020'!L19:O19))*'NSW Oct 2020'!AA19/100)* 'NSW Oct 2020'!AQ19,IF(AND('NSW Oct 2020'!N19&gt;0,'NSW Oct 2020'!O19=""),IF(($C$5*E25/'NSW Oct 2020'!AQ19&lt; SUM('NSW Oct 2020'!L19:N19)),(0),($C$5*E25/'NSW Oct 2020'!AQ19-SUM('NSW Oct 2020'!L19:N19))*'NSW Oct 2020'!Z19/100)* 'NSW Oct 2020'!AQ19,IF(AND('NSW Oct 2020'!M19&gt;0,'NSW Oct 2020'!N19=""),IF(($C$5*E25/'NSW Oct 2020'!AQ19&lt;'NSW Oct 2020'!M19+'NSW Oct 2020'!L19),(0),(($C$5*E25/'NSW Oct 2020'!AQ19-('NSW Oct 2020'!M19+'NSW Oct 2020'!L19))*'NSW Oct 2020'!Y19/100))*'NSW Oct 2020'!AQ19,IF(AND('NSW Oct 2020'!L19&gt;0,'NSW Oct 2020'!M19=""&gt;0),IF(($C$5*E25/'NSW Oct 2020'!AQ19&lt;'NSW Oct 2020'!L19),(0),($C$5*E25/'NSW Oct 2020'!AQ19-'NSW Oct 2020'!L19)*'NSW Oct 2020'!X19/100)*'NSW Oct 2020'!AQ19,0)))))</f>
        <v>0</v>
      </c>
      <c r="M25" s="215">
        <f>IF('NSW Oct 2020'!K19="",($C$5*F25/'NSW Oct 2020'!AR19*'NSW Oct 2020'!AC19/100)*'NSW Oct 2020'!AR19,IF($C$5*F25/'NSW Oct 2020'!AR19&gt;='NSW Oct 2020'!L19,('NSW Oct 2020'!L19*'NSW Oct 2020'!AC19/100)*'NSW Oct 2020'!AR19,($C$5*F25/'NSW Oct 2020'!AR19*'NSW Oct 2020'!AC19/100)*'NSW Oct 2020'!AR19))</f>
        <v>1159.090909090909</v>
      </c>
      <c r="N25" s="215">
        <f>IF(AND('NSW Oct 2020'!L19&gt;0,'NSW Oct 2020'!M19&gt;0),IF($C$5*F25/'NSW Oct 2020'!AR19&lt;'NSW Oct 2020'!L19,0,IF(($C$5*F25/'NSW Oct 2020'!AR19-'NSW Oct 2020'!L19)&lt;=('NSW Oct 2020'!M19+'NSW Oct 2020'!L19),((($C$5*F25/'NSW Oct 2020'!AR19-'NSW Oct 2020'!L19)*'NSW Oct 2020'!AD19/100))*'NSW Oct 2020'!AR19,((('NSW Oct 2020'!M19)*'NSW Oct 2020'!AD19/100)*'NSW Oct 2020'!AR19))),0)</f>
        <v>0</v>
      </c>
      <c r="O25" s="215">
        <f>IF(AND('NSW Oct 2020'!M19&gt;0,'NSW Oct 2020'!N19&gt;0),IF($C$5*F25/'NSW Oct 2020'!AR19&lt;('NSW Oct 2020'!L19+'NSW Oct 2020'!M19),0,IF(($C$5*F25/'NSW Oct 2020'!AR19-'NSW Oct 2020'!L19+'NSW Oct 2020'!M19)&lt;=('NSW Oct 2020'!L19+'NSW Oct 2020'!M19+'NSW Oct 2020'!N19),((($C$5*F25/'NSW Oct 2020'!AR19-('NSW Oct 2020'!L19+'NSW Oct 2020'!M19))*'NSW Oct 2020'!AE19/100))*'NSW Oct 2020'!AR19,('NSW Oct 2020'!N19*'NSW Oct 2020'!AE19/100)*'NSW Oct 2020'!AR19)),0)</f>
        <v>0</v>
      </c>
      <c r="P25" s="215">
        <f>IF(AND('NSW Oct 2020'!N19&gt;0,'NSW Oct 2020'!O19&gt;0),IF($C$5*F25/'NSW Oct 2020'!AR19&lt;('NSW Oct 2020'!L19+'NSW Oct 2020'!M19+'NSW Oct 2020'!N19),0,IF(($C$5*F25/'NSW Oct 2020'!AR19-'NSW Oct 2020'!L19+'NSW Oct 2020'!M19+'NSW Oct 2020'!N19)&lt;=('NSW Oct 2020'!L19+'NSW Oct 2020'!M19+'NSW Oct 2020'!N19+'NSW Oct 2020'!O19),(($C$5*F25/'NSW Oct 2020'!AR19-('NSW Oct 2020'!L19+'NSW Oct 2020'!M19+'NSW Oct 2020'!N19))*'NSW Oct 2020'!AF19/100)*'NSW Oct 2020'!AR19,('NSW Oct 2020'!O19*'NSW Oct 2020'!AF19/100)*'NSW Oct 2020'!AR19)),0)</f>
        <v>0</v>
      </c>
      <c r="Q25" s="215">
        <f>IF(AND('NSW Oct 2020'!P19&gt;0,'NSW Oct 2020'!P19&gt;0),IF($C$5*F25/'NSW Oct 2020'!AR19&lt;('NSW Oct 2020'!L19+'NSW Oct 2020'!M19+'NSW Oct 2020'!N19+'NSW Oct 2020'!O19),0,IF(($C$5*F25/'NSW Oct 2020'!AR19-'NSW Oct 2020'!L19+'NSW Oct 2020'!M19+'NSW Oct 2020'!N19+'NSW Oct 2020'!O19)&lt;=('NSW Oct 2020'!L19+'NSW Oct 2020'!M19+'NSW Oct 2020'!N19+'NSW Oct 2020'!O19+'NSW Oct 2020'!P19),(($C$5*F25/'NSW Oct 2020'!AR19-('NSW Oct 2020'!L19+'NSW Oct 2020'!M19+'NSW Oct 2020'!N19+'NSW Oct 2020'!O19))*'NSW Oct 2020'!AG19/100)*'NSW Oct 2020'!AR19,('NSW Oct 2020'!P19*'NSW Oct 2020'!AG19/100)*'NSW Oct 2020'!AR19)),0)</f>
        <v>0</v>
      </c>
      <c r="R25" s="215">
        <f>IF(AND('NSW Oct 2020'!P19&gt;0,'NSW Oct 2020'!O19&gt;0),IF(($C$5*F25/'NSW Oct 2020'!AR19&lt;SUM('NSW Oct 2020'!L19:P19)),(0),($C$5*F25/'NSW Oct 2020'!AR19-SUM('NSW Oct 2020'!L19:P19))*'NSW Oct 2020'!AB19/100)* 'NSW Oct 2020'!AR19,IF(AND('NSW Oct 2020'!O19&gt;0,'NSW Oct 2020'!P19=""),IF(($C$5*F25/'NSW Oct 2020'!AR19&lt; SUM('NSW Oct 2020'!L19:O19)),(0),($C$5*F25/'NSW Oct 2020'!AR19-SUM('NSW Oct 2020'!L19:O19))*'NSW Oct 2020'!AG19/100)* 'NSW Oct 2020'!AR19,IF(AND('NSW Oct 2020'!N19&gt;0,'NSW Oct 2020'!O19=""),IF(($C$5*F25/'NSW Oct 2020'!AR19&lt; SUM('NSW Oct 2020'!L19:N19)),(0),($C$5*F25/'NSW Oct 2020'!AR19-SUM('NSW Oct 2020'!L19:N19))*'NSW Oct 2020'!AF19/100)* 'NSW Oct 2020'!AR19,IF(AND('NSW Oct 2020'!M19&gt;0,'NSW Oct 2020'!N19=""),IF(($C$5*F25/'NSW Oct 2020'!AR19&lt;'NSW Oct 2020'!M19+'NSW Oct 2020'!L19),(0),(($C$5*F25/'NSW Oct 2020'!AR19-('NSW Oct 2020'!M19+'NSW Oct 2020'!L19))*'NSW Oct 2020'!AE19/100))*'NSW Oct 2020'!AR19,IF(AND('NSW Oct 2020'!L19&gt;0,'NSW Oct 2020'!M19=""&gt;0),IF(($C$5*F25/'NSW Oct 2020'!AR19&lt;'NSW Oct 2020'!L19),(0),($C$5*F25/'NSW Oct 2020'!AR19-'NSW Oct 2020'!L19)*'NSW Oct 2020'!AD19/100)*'NSW Oct 2020'!AR19,0)))))</f>
        <v>0</v>
      </c>
      <c r="S25" s="273">
        <f t="shared" si="4"/>
        <v>2318.181818181818</v>
      </c>
      <c r="T25" s="270">
        <f t="shared" si="5"/>
        <v>2567.038818181818</v>
      </c>
      <c r="U25" s="216">
        <f t="shared" si="6"/>
        <v>2823.7427000000002</v>
      </c>
      <c r="V25" s="214">
        <f>'NSW Oct 2020'!AT19</f>
        <v>12</v>
      </c>
      <c r="W25" s="214">
        <f>'NSW Oct 2020'!AU19</f>
        <v>0</v>
      </c>
      <c r="X25" s="214">
        <f>'NSW Oct 2020'!AV19</f>
        <v>0</v>
      </c>
      <c r="Y25" s="214">
        <f>'NSW Oct 2020'!AW19</f>
        <v>0</v>
      </c>
      <c r="Z25" s="270" t="str">
        <f t="shared" si="7"/>
        <v>Guaranteed off bill</v>
      </c>
      <c r="AA25" s="270" t="str">
        <f t="shared" si="8"/>
        <v>Inclusive</v>
      </c>
      <c r="AB25" s="268">
        <f t="shared" si="0"/>
        <v>2258.9941600000002</v>
      </c>
      <c r="AC25" s="268">
        <f t="shared" si="1"/>
        <v>2258.9941600000002</v>
      </c>
      <c r="AD25" s="149">
        <f t="shared" si="9"/>
        <v>2484.8935760000004</v>
      </c>
      <c r="AE25" s="149">
        <f t="shared" si="9"/>
        <v>2484.8935760000004</v>
      </c>
      <c r="AF25" s="217">
        <f>'NSW Oct 2020'!BF19</f>
        <v>12</v>
      </c>
      <c r="AG25" s="218" t="str">
        <f>'NSW Oct 2020'!BG19</f>
        <v>n</v>
      </c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  <c r="EK25" s="299"/>
      <c r="EL25" s="299"/>
      <c r="EM25" s="299"/>
      <c r="EN25" s="299"/>
      <c r="EO25" s="299"/>
      <c r="EP25" s="299"/>
      <c r="EQ25" s="299"/>
      <c r="ER25" s="299"/>
    </row>
    <row r="26" spans="1:148" ht="23" customHeight="1" thickTop="1">
      <c r="A26" s="416" t="str">
        <f>'NSW Oct 2020'!D20</f>
        <v>AGN Murray Valley</v>
      </c>
      <c r="B26" s="139" t="str">
        <f>'NSW Oct 2020'!F20</f>
        <v>EnergyAustralia</v>
      </c>
      <c r="C26" s="139" t="str">
        <f>'NSW Oct 2020'!G20</f>
        <v>Total Plan</v>
      </c>
      <c r="D26" s="134">
        <f>365*'NSW Oct 2020'!H20/100</f>
        <v>354.05</v>
      </c>
      <c r="E26" s="264">
        <f>IF('NSW Oct 2020'!AQ20=3,0.5,IF('NSW Oct 2020'!AQ20=2,0.33,0))</f>
        <v>0.5</v>
      </c>
      <c r="F26" s="264">
        <f t="shared" si="3"/>
        <v>0.5</v>
      </c>
      <c r="G26" s="134">
        <f>IF('NSW Oct 2020'!K20="",($C$5*E26/'NSW Oct 2020'!AQ20*'NSW Oct 2020'!W20/100)*'NSW Oct 2020'!AQ20,IF($C$5*E26/'NSW Oct 2020'!AQ20&gt;='NSW Oct 2020'!L20,('NSW Oct 2020'!L20*'NSW Oct 2020'!W20/100)*'NSW Oct 2020'!AQ20,($C$5*E26/'NSW Oct 2020'!AQ20*'NSW Oct 2020'!W20/100)*'NSW Oct 2020'!AQ20))</f>
        <v>509.40000000000003</v>
      </c>
      <c r="H26" s="134">
        <f>IF(AND('NSW Oct 2020'!L20&gt;0,'NSW Oct 2020'!M20&gt;0),IF($C$5*E26/'NSW Oct 2020'!AQ20&lt;'NSW Oct 2020'!L20,0,IF(($C$5*E26/'NSW Oct 2020'!AQ20-'NSW Oct 2020'!L20)&lt;=('NSW Oct 2020'!M20+'NSW Oct 2020'!L20),((($C$5*E26/'NSW Oct 2020'!AQ20-'NSW Oct 2020'!L20)*'NSW Oct 2020'!X20/100))*'NSW Oct 2020'!AQ20,((('NSW Oct 2020'!M20)*'NSW Oct 2020'!X20/100)*'NSW Oct 2020'!AQ20))),0)</f>
        <v>876.80000000000018</v>
      </c>
      <c r="I26" s="134">
        <f>IF(AND('NSW Oct 2020'!M20&gt;0,'NSW Oct 2020'!N20&gt;0),IF($C$5*E26/'NSW Oct 2020'!AQ20&lt;('NSW Oct 2020'!L20+'NSW Oct 2020'!M20),0,IF(($C$5*E26/'NSW Oct 2020'!AQ20-'NSW Oct 2020'!L20+'NSW Oct 2020'!M20)&lt;=('NSW Oct 2020'!L20+'NSW Oct 2020'!M20+'NSW Oct 2020'!N20),((($C$5*E26/'NSW Oct 2020'!AQ20-('NSW Oct 2020'!L20+'NSW Oct 2020'!M20))*'NSW Oct 2020'!Y20/100))*'NSW Oct 2020'!AQ20,('NSW Oct 2020'!N20*'NSW Oct 2020'!Y20/100)* 'NSW Oct 2020'!AQ20)),0)</f>
        <v>347.2000000000001</v>
      </c>
      <c r="J26" s="134">
        <f>IF(AND('NSW Oct 2020'!N20&gt;0,'NSW Oct 2020'!O20&gt;0),IF($C$5*E26/'NSW Oct 2020'!AQ20&lt;('NSW Oct 2020'!L20+'NSW Oct 2020'!M20+'NSW Oct 2020'!N20),0,IF(($C$5*E26/'NSW Oct 2020'!AQ20-'NSW Oct 2020'!L20+'NSW Oct 2020'!M20+'NSW Oct 2020'!N20)&lt;=('NSW Oct 2020'!L20+'NSW Oct 2020'!M20+'NSW Oct 2020'!N20+'NSW Oct 2020'!O20),(($C$5*E26/'NSW Oct 2020'!AQ20-('NSW Oct 2020'!L20+'NSW Oct 2020'!M20+'NSW Oct 2020'!N20))*'NSW Oct 2020'!Z20/100)*'NSW Oct 2020'!AQ20,('NSW Oct 2020'!O20*'NSW Oct 2020'!Z20/100)*'NSW Oct 2020'!AQ20)),0)</f>
        <v>0</v>
      </c>
      <c r="K26" s="134">
        <f>IF(AND('NSW Oct 2020'!O20&gt;0,'NSW Oct 2020'!P20&gt;0),IF($C$5*E26/'NSW Oct 2020'!AQ20&lt;('NSW Oct 2020'!L20+'NSW Oct 2020'!M20+'NSW Oct 2020'!N20+'NSW Oct 2020'!O20),0,IF(($C$5*E26/'NSW Oct 2020'!AQ20-'NSW Oct 2020'!L20+'NSW Oct 2020'!M20+'NSW Oct 2020'!N20+'NSW Oct 2020'!O20)&lt;=('NSW Oct 2020'!L20+'NSW Oct 2020'!M20+'NSW Oct 2020'!N20+'NSW Oct 2020'!O20+'NSW Oct 2020'!P20),(($C$5*E26/'NSW Oct 2020'!AQ20-('NSW Oct 2020'!L20+'NSW Oct 2020'!M20+'NSW Oct 2020'!N20+'NSW Oct 2020'!O20))*'NSW Oct 2020'!AA20/100)*'NSW Oct 2020'!AQ20,('NSW Oct 2020'!P20*'NSW Oct 2020'!AA20/100)*'NSW Oct 2020'!AQ20)),0)</f>
        <v>0</v>
      </c>
      <c r="L26" s="134">
        <f>IF(AND('NSW Oct 2020'!P20&gt;0,'NSW Oct 2020'!O20&gt;0),IF(($C$5*E26/'NSW Oct 2020'!AQ20&lt;SUM('NSW Oct 2020'!L20:P20)),(0),($C$5*E26/'NSW Oct 2020'!AQ20-SUM('NSW Oct 2020'!L20:P20))*'NSW Oct 2020'!AB20/100)* 'NSW Oct 2020'!AQ20,IF(AND('NSW Oct 2020'!O20&gt;0,'NSW Oct 2020'!P20=""),IF(($C$5*E26/'NSW Oct 2020'!AQ20&lt; SUM('NSW Oct 2020'!L20:O20)),(0),($C$5*E26/'NSW Oct 2020'!AQ20-SUM('NSW Oct 2020'!L20:O20))*'NSW Oct 2020'!AA20/100)* 'NSW Oct 2020'!AQ20,IF(AND('NSW Oct 2020'!N20&gt;0,'NSW Oct 2020'!O20=""),IF(($C$5*E26/'NSW Oct 2020'!AQ20&lt; SUM('NSW Oct 2020'!L20:N20)),(0),($C$5*E26/'NSW Oct 2020'!AQ20-SUM('NSW Oct 2020'!L20:N20))*'NSW Oct 2020'!Z20/100)* 'NSW Oct 2020'!AQ20,IF(AND('NSW Oct 2020'!M20&gt;0,'NSW Oct 2020'!N20=""),IF(($C$5*E26/'NSW Oct 2020'!AQ20&lt;'NSW Oct 2020'!M20+'NSW Oct 2020'!L20),(0),(($C$5*E26/'NSW Oct 2020'!AQ20-('NSW Oct 2020'!M20+'NSW Oct 2020'!L20))*'NSW Oct 2020'!Y20/100))*'NSW Oct 2020'!AQ20,IF(AND('NSW Oct 2020'!L20&gt;0,'NSW Oct 2020'!M20=""&gt;0),IF(($C$5*E26/'NSW Oct 2020'!AQ20&lt;'NSW Oct 2020'!L20),(0),($C$5*E26/'NSW Oct 2020'!AQ20-'NSW Oct 2020'!L20)*'NSW Oct 2020'!X20/100)*'NSW Oct 2020'!AQ20,0)))))</f>
        <v>0</v>
      </c>
      <c r="M26" s="134">
        <f>IF('NSW Oct 2020'!K20="",($C$5*F26/'NSW Oct 2020'!AR20*'NSW Oct 2020'!AC20/100)*'NSW Oct 2020'!AR20,IF($C$5*F26/'NSW Oct 2020'!AR20&gt;='NSW Oct 2020'!L20,('NSW Oct 2020'!L20*'NSW Oct 2020'!AC20/100)*'NSW Oct 2020'!AR20,($C$5*F26/'NSW Oct 2020'!AR20*'NSW Oct 2020'!AC20/100)*'NSW Oct 2020'!AR20))</f>
        <v>509.40000000000003</v>
      </c>
      <c r="N26" s="134">
        <f>IF(AND('NSW Oct 2020'!L20&gt;0,'NSW Oct 2020'!M20&gt;0),IF($C$5*F26/'NSW Oct 2020'!AR20&lt;'NSW Oct 2020'!L20,0,IF(($C$5*F26/'NSW Oct 2020'!AR20-'NSW Oct 2020'!L20)&lt;=('NSW Oct 2020'!M20+'NSW Oct 2020'!L20),((($C$5*F26/'NSW Oct 2020'!AR20-'NSW Oct 2020'!L20)*'NSW Oct 2020'!AD20/100))*'NSW Oct 2020'!AR20,((('NSW Oct 2020'!M20)*'NSW Oct 2020'!AD20/100)*'NSW Oct 2020'!AR20))),0)</f>
        <v>876.80000000000018</v>
      </c>
      <c r="O26" s="134">
        <f>IF(AND('NSW Oct 2020'!M20&gt;0,'NSW Oct 2020'!N20&gt;0),IF($C$5*F26/'NSW Oct 2020'!AR20&lt;('NSW Oct 2020'!L20+'NSW Oct 2020'!M20),0,IF(($C$5*F26/'NSW Oct 2020'!AR20-'NSW Oct 2020'!L20+'NSW Oct 2020'!M20)&lt;=('NSW Oct 2020'!L20+'NSW Oct 2020'!M20+'NSW Oct 2020'!N20),((($C$5*F26/'NSW Oct 2020'!AR20-('NSW Oct 2020'!L20+'NSW Oct 2020'!M20))*'NSW Oct 2020'!AE20/100))*'NSW Oct 2020'!AR20,('NSW Oct 2020'!N20*'NSW Oct 2020'!AE20/100)*'NSW Oct 2020'!AR20)),0)</f>
        <v>347.2000000000001</v>
      </c>
      <c r="P26" s="134">
        <f>IF(AND('NSW Oct 2020'!N20&gt;0,'NSW Oct 2020'!O20&gt;0),IF($C$5*F26/'NSW Oct 2020'!AR20&lt;('NSW Oct 2020'!L20+'NSW Oct 2020'!M20+'NSW Oct 2020'!N20),0,IF(($C$5*F26/'NSW Oct 2020'!AR20-'NSW Oct 2020'!L20+'NSW Oct 2020'!M20+'NSW Oct 2020'!N20)&lt;=('NSW Oct 2020'!L20+'NSW Oct 2020'!M20+'NSW Oct 2020'!N20+'NSW Oct 2020'!O20),(($C$5*F26/'NSW Oct 2020'!AR20-('NSW Oct 2020'!L20+'NSW Oct 2020'!M20+'NSW Oct 2020'!N20))*'NSW Oct 2020'!AF20/100)*'NSW Oct 2020'!AR20,('NSW Oct 2020'!O20*'NSW Oct 2020'!AF20/100)*'NSW Oct 2020'!AR20)),0)</f>
        <v>0</v>
      </c>
      <c r="Q26" s="134">
        <f>IF(AND('NSW Oct 2020'!P20&gt;0,'NSW Oct 2020'!P20&gt;0),IF($C$5*F26/'NSW Oct 2020'!AR20&lt;('NSW Oct 2020'!L20+'NSW Oct 2020'!M20+'NSW Oct 2020'!N20+'NSW Oct 2020'!O20),0,IF(($C$5*F26/'NSW Oct 2020'!AR20-'NSW Oct 2020'!L20+'NSW Oct 2020'!M20+'NSW Oct 2020'!N20+'NSW Oct 2020'!O20)&lt;=('NSW Oct 2020'!L20+'NSW Oct 2020'!M20+'NSW Oct 2020'!N20+'NSW Oct 2020'!O20+'NSW Oct 2020'!P20),(($C$5*F26/'NSW Oct 2020'!AR20-('NSW Oct 2020'!L20+'NSW Oct 2020'!M20+'NSW Oct 2020'!N20+'NSW Oct 2020'!O20))*'NSW Oct 2020'!AG20/100)*'NSW Oct 2020'!AR20,('NSW Oct 2020'!P20*'NSW Oct 2020'!AG20/100)*'NSW Oct 2020'!AR20)),0)</f>
        <v>0</v>
      </c>
      <c r="R26" s="134">
        <f>IF(AND('NSW Oct 2020'!P20&gt;0,'NSW Oct 2020'!O20&gt;0),IF(($C$5*F26/'NSW Oct 2020'!AR20&lt;SUM('NSW Oct 2020'!L20:P20)),(0),($C$5*F26/'NSW Oct 2020'!AR20-SUM('NSW Oct 2020'!L20:P20))*'NSW Oct 2020'!AB20/100)* 'NSW Oct 2020'!AR20,IF(AND('NSW Oct 2020'!O20&gt;0,'NSW Oct 2020'!P20=""),IF(($C$5*F26/'NSW Oct 2020'!AR20&lt; SUM('NSW Oct 2020'!L20:O20)),(0),($C$5*F26/'NSW Oct 2020'!AR20-SUM('NSW Oct 2020'!L20:O20))*'NSW Oct 2020'!AG20/100)* 'NSW Oct 2020'!AR20,IF(AND('NSW Oct 2020'!N20&gt;0,'NSW Oct 2020'!O20=""),IF(($C$5*F26/'NSW Oct 2020'!AR20&lt; SUM('NSW Oct 2020'!L20:N20)),(0),($C$5*F26/'NSW Oct 2020'!AR20-SUM('NSW Oct 2020'!L20:N20))*'NSW Oct 2020'!AF20/100)* 'NSW Oct 2020'!AR20,IF(AND('NSW Oct 2020'!M20&gt;0,'NSW Oct 2020'!N20=""),IF(($C$5*F26/'NSW Oct 2020'!AR20&lt;'NSW Oct 2020'!M20+'NSW Oct 2020'!L20),(0),(($C$5*F26/'NSW Oct 2020'!AR20-('NSW Oct 2020'!M20+'NSW Oct 2020'!L20))*'NSW Oct 2020'!AE20/100))*'NSW Oct 2020'!AR20,IF(AND('NSW Oct 2020'!L20&gt;0,'NSW Oct 2020'!M20=""&gt;0),IF(($C$5*F26/'NSW Oct 2020'!AR20&lt;'NSW Oct 2020'!L20),(0),($C$5*F26/'NSW Oct 2020'!AR20-'NSW Oct 2020'!L20)*'NSW Oct 2020'!AD20/100)*'NSW Oct 2020'!AR20,0)))))</f>
        <v>0</v>
      </c>
      <c r="S26" s="234">
        <f>SUM(G26:R26)</f>
        <v>3466.8000000000006</v>
      </c>
      <c r="T26" s="269">
        <f t="shared" si="5"/>
        <v>3820.8500000000008</v>
      </c>
      <c r="U26" s="140">
        <f t="shared" si="6"/>
        <v>4202.9350000000013</v>
      </c>
      <c r="V26" s="139">
        <f>'NSW Oct 2020'!AT20</f>
        <v>19</v>
      </c>
      <c r="W26" s="139">
        <f>'NSW Oct 2020'!AU20</f>
        <v>0</v>
      </c>
      <c r="X26" s="139">
        <f>'NSW Oct 2020'!AV20</f>
        <v>0</v>
      </c>
      <c r="Y26" s="139">
        <f>'NSW Oct 2020'!AW20</f>
        <v>0</v>
      </c>
      <c r="Z26" s="269" t="str">
        <f t="shared" si="7"/>
        <v>Guaranteed off bill</v>
      </c>
      <c r="AA26" s="269" t="str">
        <f t="shared" si="8"/>
        <v>Exclusive</v>
      </c>
      <c r="AB26" s="243">
        <f t="shared" si="0"/>
        <v>3094.8885000000009</v>
      </c>
      <c r="AC26" s="243">
        <f t="shared" si="1"/>
        <v>3094.8885000000009</v>
      </c>
      <c r="AD26" s="122">
        <f t="shared" si="9"/>
        <v>3404.3773500000011</v>
      </c>
      <c r="AE26" s="122">
        <f t="shared" si="9"/>
        <v>3404.3773500000011</v>
      </c>
      <c r="AF26" s="212">
        <f>'NSW Oct 2020'!BF20</f>
        <v>0</v>
      </c>
      <c r="AG26" s="142" t="str">
        <f>'NSW Oct 2020'!BG20</f>
        <v>n</v>
      </c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299"/>
      <c r="DX26" s="299"/>
      <c r="DY26" s="299"/>
      <c r="DZ26" s="299"/>
      <c r="EA26" s="299"/>
      <c r="EB26" s="299"/>
      <c r="EC26" s="299"/>
      <c r="ED26" s="299"/>
      <c r="EE26" s="299"/>
      <c r="EF26" s="299"/>
      <c r="EG26" s="299"/>
      <c r="EH26" s="299"/>
      <c r="EI26" s="299"/>
      <c r="EJ26" s="299"/>
      <c r="EK26" s="299"/>
      <c r="EL26" s="299"/>
      <c r="EM26" s="299"/>
      <c r="EN26" s="299"/>
      <c r="EO26" s="299"/>
      <c r="EP26" s="299"/>
      <c r="EQ26" s="299"/>
      <c r="ER26" s="299"/>
    </row>
    <row r="27" spans="1:148" ht="23" customHeight="1">
      <c r="A27" s="417"/>
      <c r="B27" s="83" t="str">
        <f>'NSW Oct 2020'!F21</f>
        <v>Origin Energy</v>
      </c>
      <c r="C27" s="83" t="str">
        <f>'NSW Oct 2020'!G21</f>
        <v>Business Flexi</v>
      </c>
      <c r="D27" s="136">
        <f>365*'NSW Oct 2020'!H21/100</f>
        <v>272.10750000000002</v>
      </c>
      <c r="E27" s="264">
        <f>IF('NSW Oct 2020'!AQ21=3,0.5,IF('NSW Oct 2020'!AQ21=2,0.33,0))</f>
        <v>0.5</v>
      </c>
      <c r="F27" s="264">
        <f t="shared" si="3"/>
        <v>0.5</v>
      </c>
      <c r="G27" s="136">
        <f>IF('NSW Oct 2020'!K21="",($C$5*E27/'NSW Oct 2020'!AQ21*'NSW Oct 2020'!W21/100)*'NSW Oct 2020'!AQ21,IF($C$5*E27/'NSW Oct 2020'!AQ21&gt;='NSW Oct 2020'!L21,('NSW Oct 2020'!L21*'NSW Oct 2020'!W21/100)*'NSW Oct 2020'!AQ21,($C$5*E27/'NSW Oct 2020'!AQ21*'NSW Oct 2020'!W21/100)*'NSW Oct 2020'!AQ21))</f>
        <v>1068.1818181818182</v>
      </c>
      <c r="H27" s="136">
        <f>IF(AND('NSW Oct 2020'!L21&gt;0,'NSW Oct 2020'!M21&gt;0),IF($C$5*E27/'NSW Oct 2020'!AQ21&lt;'NSW Oct 2020'!L21,0,IF(($C$5*E27/'NSW Oct 2020'!AQ21-'NSW Oct 2020'!L21)&lt;=('NSW Oct 2020'!M21+'NSW Oct 2020'!L21),((($C$5*E27/'NSW Oct 2020'!AQ21-'NSW Oct 2020'!L21)*'NSW Oct 2020'!X21/100))*'NSW Oct 2020'!AQ21,((('NSW Oct 2020'!M21)*'NSW Oct 2020'!X21/100)*'NSW Oct 2020'!AQ21))),0)</f>
        <v>0</v>
      </c>
      <c r="I27" s="136">
        <f>IF(AND('NSW Oct 2020'!M21&gt;0,'NSW Oct 2020'!N21&gt;0),IF($C$5*E27/'NSW Oct 2020'!AQ21&lt;('NSW Oct 2020'!L21+'NSW Oct 2020'!M21),0,IF(($C$5*E27/'NSW Oct 2020'!AQ21-'NSW Oct 2020'!L21+'NSW Oct 2020'!M21)&lt;=('NSW Oct 2020'!L21+'NSW Oct 2020'!M21+'NSW Oct 2020'!N21),((($C$5*E27/'NSW Oct 2020'!AQ21-('NSW Oct 2020'!L21+'NSW Oct 2020'!M21))*'NSW Oct 2020'!Y21/100))*'NSW Oct 2020'!AQ21,('NSW Oct 2020'!N21*'NSW Oct 2020'!Y21/100)* 'NSW Oct 2020'!AQ21)),0)</f>
        <v>0</v>
      </c>
      <c r="J27" s="136">
        <f>IF(AND('NSW Oct 2020'!N21&gt;0,'NSW Oct 2020'!O21&gt;0),IF($C$5*E27/'NSW Oct 2020'!AQ21&lt;('NSW Oct 2020'!L21+'NSW Oct 2020'!M21+'NSW Oct 2020'!N21),0,IF(($C$5*E27/'NSW Oct 2020'!AQ21-'NSW Oct 2020'!L21+'NSW Oct 2020'!M21+'NSW Oct 2020'!N21)&lt;=('NSW Oct 2020'!L21+'NSW Oct 2020'!M21+'NSW Oct 2020'!N21+'NSW Oct 2020'!O21),(($C$5*E27/'NSW Oct 2020'!AQ21-('NSW Oct 2020'!L21+'NSW Oct 2020'!M21+'NSW Oct 2020'!N21))*'NSW Oct 2020'!Z21/100)*'NSW Oct 2020'!AQ21,('NSW Oct 2020'!O21*'NSW Oct 2020'!Z21/100)*'NSW Oct 2020'!AQ21)),0)</f>
        <v>0</v>
      </c>
      <c r="K27" s="136">
        <f>IF(AND('NSW Oct 2020'!O21&gt;0,'NSW Oct 2020'!P21&gt;0),IF($C$5*E27/'NSW Oct 2020'!AQ21&lt;('NSW Oct 2020'!L21+'NSW Oct 2020'!M21+'NSW Oct 2020'!N21+'NSW Oct 2020'!O21),0,IF(($C$5*E27/'NSW Oct 2020'!AQ21-'NSW Oct 2020'!L21+'NSW Oct 2020'!M21+'NSW Oct 2020'!N21+'NSW Oct 2020'!O21)&lt;=('NSW Oct 2020'!L21+'NSW Oct 2020'!M21+'NSW Oct 2020'!N21+'NSW Oct 2020'!O21+'NSW Oct 2020'!P21),(($C$5*E27/'NSW Oct 2020'!AQ21-('NSW Oct 2020'!L21+'NSW Oct 2020'!M21+'NSW Oct 2020'!N21+'NSW Oct 2020'!O21))*'NSW Oct 2020'!AA21/100)*'NSW Oct 2020'!AQ21,('NSW Oct 2020'!P21*'NSW Oct 2020'!AA21/100)*'NSW Oct 2020'!AQ21)),0)</f>
        <v>0</v>
      </c>
      <c r="L27" s="136">
        <f>IF(AND('NSW Oct 2020'!P21&gt;0,'NSW Oct 2020'!O21&gt;0),IF(($C$5*E27/'NSW Oct 2020'!AQ21&lt;SUM('NSW Oct 2020'!L21:P21)),(0),($C$5*E27/'NSW Oct 2020'!AQ21-SUM('NSW Oct 2020'!L21:P21))*'NSW Oct 2020'!AB21/100)* 'NSW Oct 2020'!AQ21,IF(AND('NSW Oct 2020'!O21&gt;0,'NSW Oct 2020'!P21=""),IF(($C$5*E27/'NSW Oct 2020'!AQ21&lt; SUM('NSW Oct 2020'!L21:O21)),(0),($C$5*E27/'NSW Oct 2020'!AQ21-SUM('NSW Oct 2020'!L21:O21))*'NSW Oct 2020'!AA21/100)* 'NSW Oct 2020'!AQ21,IF(AND('NSW Oct 2020'!N21&gt;0,'NSW Oct 2020'!O21=""),IF(($C$5*E27/'NSW Oct 2020'!AQ21&lt; SUM('NSW Oct 2020'!L21:N21)),(0),($C$5*E27/'NSW Oct 2020'!AQ21-SUM('NSW Oct 2020'!L21:N21))*'NSW Oct 2020'!Z21/100)* 'NSW Oct 2020'!AQ21,IF(AND('NSW Oct 2020'!M21&gt;0,'NSW Oct 2020'!N21=""),IF(($C$5*E27/'NSW Oct 2020'!AQ21&lt;'NSW Oct 2020'!M21+'NSW Oct 2020'!L21),(0),(($C$5*E27/'NSW Oct 2020'!AQ21-('NSW Oct 2020'!M21+'NSW Oct 2020'!L21))*'NSW Oct 2020'!Y21/100))*'NSW Oct 2020'!AQ21,IF(AND('NSW Oct 2020'!L21&gt;0,'NSW Oct 2020'!M21=""&gt;0),IF(($C$5*E27/'NSW Oct 2020'!AQ21&lt;'NSW Oct 2020'!L21),(0),($C$5*E27/'NSW Oct 2020'!AQ21-'NSW Oct 2020'!L21)*'NSW Oct 2020'!X21/100)*'NSW Oct 2020'!AQ21,0)))))</f>
        <v>0</v>
      </c>
      <c r="M27" s="136">
        <f>IF('NSW Oct 2020'!K21="",($C$5*F27/'NSW Oct 2020'!AR21*'NSW Oct 2020'!AC21/100)*'NSW Oct 2020'!AR21,IF($C$5*F27/'NSW Oct 2020'!AR21&gt;='NSW Oct 2020'!L21,('NSW Oct 2020'!L21*'NSW Oct 2020'!AC21/100)*'NSW Oct 2020'!AR21,($C$5*F27/'NSW Oct 2020'!AR21*'NSW Oct 2020'!AC21/100)*'NSW Oct 2020'!AR21))</f>
        <v>1068.1818181818182</v>
      </c>
      <c r="N27" s="136">
        <f>IF(AND('NSW Oct 2020'!L21&gt;0,'NSW Oct 2020'!M21&gt;0),IF($C$5*F27/'NSW Oct 2020'!AR21&lt;'NSW Oct 2020'!L21,0,IF(($C$5*F27/'NSW Oct 2020'!AR21-'NSW Oct 2020'!L21)&lt;=('NSW Oct 2020'!M21+'NSW Oct 2020'!L21),((($C$5*F27/'NSW Oct 2020'!AR21-'NSW Oct 2020'!L21)*'NSW Oct 2020'!AD21/100))*'NSW Oct 2020'!AR21,((('NSW Oct 2020'!M21)*'NSW Oct 2020'!AD21/100)*'NSW Oct 2020'!AR21))),0)</f>
        <v>0</v>
      </c>
      <c r="O27" s="136">
        <f>IF(AND('NSW Oct 2020'!M21&gt;0,'NSW Oct 2020'!N21&gt;0),IF($C$5*F27/'NSW Oct 2020'!AR21&lt;('NSW Oct 2020'!L21+'NSW Oct 2020'!M21),0,IF(($C$5*F27/'NSW Oct 2020'!AR21-'NSW Oct 2020'!L21+'NSW Oct 2020'!M21)&lt;=('NSW Oct 2020'!L21+'NSW Oct 2020'!M21+'NSW Oct 2020'!N21),((($C$5*F27/'NSW Oct 2020'!AR21-('NSW Oct 2020'!L21+'NSW Oct 2020'!M21))*'NSW Oct 2020'!AE21/100))*'NSW Oct 2020'!AR21,('NSW Oct 2020'!N21*'NSW Oct 2020'!AE21/100)*'NSW Oct 2020'!AR21)),0)</f>
        <v>0</v>
      </c>
      <c r="P27" s="136">
        <f>IF(AND('NSW Oct 2020'!N21&gt;0,'NSW Oct 2020'!O21&gt;0),IF($C$5*F27/'NSW Oct 2020'!AR21&lt;('NSW Oct 2020'!L21+'NSW Oct 2020'!M21+'NSW Oct 2020'!N21),0,IF(($C$5*F27/'NSW Oct 2020'!AR21-'NSW Oct 2020'!L21+'NSW Oct 2020'!M21+'NSW Oct 2020'!N21)&lt;=('NSW Oct 2020'!L21+'NSW Oct 2020'!M21+'NSW Oct 2020'!N21+'NSW Oct 2020'!O21),(($C$5*F27/'NSW Oct 2020'!AR21-('NSW Oct 2020'!L21+'NSW Oct 2020'!M21+'NSW Oct 2020'!N21))*'NSW Oct 2020'!AF21/100)*'NSW Oct 2020'!AR21,('NSW Oct 2020'!O21*'NSW Oct 2020'!AF21/100)*'NSW Oct 2020'!AR21)),0)</f>
        <v>0</v>
      </c>
      <c r="Q27" s="136">
        <f>IF(AND('NSW Oct 2020'!P21&gt;0,'NSW Oct 2020'!P21&gt;0),IF($C$5*F27/'NSW Oct 2020'!AR21&lt;('NSW Oct 2020'!L21+'NSW Oct 2020'!M21+'NSW Oct 2020'!N21+'NSW Oct 2020'!O21),0,IF(($C$5*F27/'NSW Oct 2020'!AR21-'NSW Oct 2020'!L21+'NSW Oct 2020'!M21+'NSW Oct 2020'!N21+'NSW Oct 2020'!O21)&lt;=('NSW Oct 2020'!L21+'NSW Oct 2020'!M21+'NSW Oct 2020'!N21+'NSW Oct 2020'!O21+'NSW Oct 2020'!P21),(($C$5*F27/'NSW Oct 2020'!AR21-('NSW Oct 2020'!L21+'NSW Oct 2020'!M21+'NSW Oct 2020'!N21+'NSW Oct 2020'!O21))*'NSW Oct 2020'!AG21/100)*'NSW Oct 2020'!AR21,('NSW Oct 2020'!P21*'NSW Oct 2020'!AG21/100)*'NSW Oct 2020'!AR21)),0)</f>
        <v>0</v>
      </c>
      <c r="R27" s="136">
        <f>IF(AND('NSW Oct 2020'!P21&gt;0,'NSW Oct 2020'!O21&gt;0),IF(($C$5*F27/'NSW Oct 2020'!AR21&lt;SUM('NSW Oct 2020'!L21:P21)),(0),($C$5*F27/'NSW Oct 2020'!AR21-SUM('NSW Oct 2020'!L21:P21))*'NSW Oct 2020'!AB21/100)* 'NSW Oct 2020'!AR21,IF(AND('NSW Oct 2020'!O21&gt;0,'NSW Oct 2020'!P21=""),IF(($C$5*F27/'NSW Oct 2020'!AR21&lt; SUM('NSW Oct 2020'!L21:O21)),(0),($C$5*F27/'NSW Oct 2020'!AR21-SUM('NSW Oct 2020'!L21:O21))*'NSW Oct 2020'!AG21/100)* 'NSW Oct 2020'!AR21,IF(AND('NSW Oct 2020'!N21&gt;0,'NSW Oct 2020'!O21=""),IF(($C$5*F27/'NSW Oct 2020'!AR21&lt; SUM('NSW Oct 2020'!L21:N21)),(0),($C$5*F27/'NSW Oct 2020'!AR21-SUM('NSW Oct 2020'!L21:N21))*'NSW Oct 2020'!AF21/100)* 'NSW Oct 2020'!AR21,IF(AND('NSW Oct 2020'!M21&gt;0,'NSW Oct 2020'!N21=""),IF(($C$5*F27/'NSW Oct 2020'!AR21&lt;'NSW Oct 2020'!M21+'NSW Oct 2020'!L21),(0),(($C$5*F27/'NSW Oct 2020'!AR21-('NSW Oct 2020'!M21+'NSW Oct 2020'!L21))*'NSW Oct 2020'!AE21/100))*'NSW Oct 2020'!AR21,IF(AND('NSW Oct 2020'!L21&gt;0,'NSW Oct 2020'!M21=""&gt;0),IF(($C$5*F27/'NSW Oct 2020'!AR21&lt;'NSW Oct 2020'!L21),(0),($C$5*F27/'NSW Oct 2020'!AR21-'NSW Oct 2020'!L21)*'NSW Oct 2020'!AD21/100)*'NSW Oct 2020'!AR21,0)))))</f>
        <v>0</v>
      </c>
      <c r="S27" s="234">
        <f t="shared" si="4"/>
        <v>2136.3636363636365</v>
      </c>
      <c r="T27" s="243">
        <f t="shared" si="5"/>
        <v>2408.4711363636366</v>
      </c>
      <c r="U27" s="132">
        <f t="shared" si="6"/>
        <v>2649.3182500000003</v>
      </c>
      <c r="V27" s="83">
        <f>'NSW Oct 2020'!AT21</f>
        <v>12</v>
      </c>
      <c r="W27" s="83">
        <f>'NSW Oct 2020'!AU21</f>
        <v>0</v>
      </c>
      <c r="X27" s="83">
        <f>'NSW Oct 2020'!AV21</f>
        <v>0</v>
      </c>
      <c r="Y27" s="83">
        <f>'NSW Oct 2020'!AW21</f>
        <v>0</v>
      </c>
      <c r="Z27" s="243" t="str">
        <f t="shared" si="7"/>
        <v>Guaranteed off bill</v>
      </c>
      <c r="AA27" s="243" t="str">
        <f t="shared" si="8"/>
        <v>Inclusive</v>
      </c>
      <c r="AB27" s="243">
        <f t="shared" si="0"/>
        <v>2119.4546</v>
      </c>
      <c r="AC27" s="243">
        <f t="shared" si="1"/>
        <v>2119.4546</v>
      </c>
      <c r="AD27" s="122">
        <f t="shared" si="9"/>
        <v>2331.4000600000004</v>
      </c>
      <c r="AE27" s="122">
        <f t="shared" si="9"/>
        <v>2331.4000600000004</v>
      </c>
      <c r="AF27" s="208">
        <f>'NSW Oct 2020'!BF20</f>
        <v>0</v>
      </c>
      <c r="AG27" s="125" t="str">
        <f>'NSW Oct 2020'!BG20</f>
        <v>n</v>
      </c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299"/>
      <c r="DX27" s="299"/>
      <c r="DY27" s="299"/>
      <c r="DZ27" s="299"/>
      <c r="EA27" s="299"/>
      <c r="EB27" s="299"/>
      <c r="EC27" s="299"/>
      <c r="ED27" s="299"/>
      <c r="EE27" s="299"/>
      <c r="EF27" s="299"/>
      <c r="EG27" s="299"/>
      <c r="EH27" s="299"/>
      <c r="EI27" s="299"/>
      <c r="EJ27" s="299"/>
      <c r="EK27" s="299"/>
      <c r="EL27" s="299"/>
      <c r="EM27" s="299"/>
      <c r="EN27" s="299"/>
      <c r="EO27" s="299"/>
      <c r="EP27" s="299"/>
      <c r="EQ27" s="299"/>
      <c r="ER27" s="299"/>
    </row>
    <row r="28" spans="1:148" ht="23" customHeight="1" thickBot="1">
      <c r="A28" s="418"/>
      <c r="B28" s="154" t="str">
        <f>'NSW Oct 2020'!F22</f>
        <v>AGL</v>
      </c>
      <c r="C28" s="154" t="str">
        <f>'NSW Oct 2020'!G22</f>
        <v>Business Essentials Saver</v>
      </c>
      <c r="D28" s="155">
        <f>365*'NSW Oct 2020'!H22/100</f>
        <v>295.43099999999998</v>
      </c>
      <c r="E28" s="265">
        <f>IF('NSW Oct 2020'!AQ22=3,0.5,IF('NSW Oct 2020'!AQ22=2,0.33,0))</f>
        <v>0.5</v>
      </c>
      <c r="F28" s="265">
        <f t="shared" si="3"/>
        <v>0.5</v>
      </c>
      <c r="G28" s="155">
        <f>IF('NSW Oct 2020'!K22="",($C$5*E28/'NSW Oct 2020'!AQ22*'NSW Oct 2020'!W22/100)*'NSW Oct 2020'!AQ22,IF($C$5*E28/'NSW Oct 2020'!AQ22&gt;='NSW Oct 2020'!L22,('NSW Oct 2020'!L22*'NSW Oct 2020'!W22/100)*'NSW Oct 2020'!AQ22,($C$5*E28/'NSW Oct 2020'!AQ22*'NSW Oct 2020'!W22/100)*'NSW Oct 2020'!AQ22))</f>
        <v>189.81818181818181</v>
      </c>
      <c r="H28" s="155">
        <f>IF(AND('NSW Oct 2020'!L22&gt;0,'NSW Oct 2020'!M22&gt;0),IF($C$5*E28/'NSW Oct 2020'!AQ22&lt;'NSW Oct 2020'!L22,0,IF(($C$5*E28/'NSW Oct 2020'!AQ22-'NSW Oct 2020'!L22)&lt;=('NSW Oct 2020'!M22+'NSW Oct 2020'!L22),((($C$5*E28/'NSW Oct 2020'!AQ22-'NSW Oct 2020'!L22)*'NSW Oct 2020'!X22/100))*'NSW Oct 2020'!AQ22,((('NSW Oct 2020'!M22)*'NSW Oct 2020'!X22/100)*'NSW Oct 2020'!AQ22))),0)</f>
        <v>793.90909090909088</v>
      </c>
      <c r="I28" s="155">
        <f>IF(AND('NSW Oct 2020'!M22&gt;0,'NSW Oct 2020'!N22&gt;0),IF($C$5*E28/'NSW Oct 2020'!AQ22&lt;('NSW Oct 2020'!L22+'NSW Oct 2020'!M22),0,IF(($C$5*E28/'NSW Oct 2020'!AQ22-'NSW Oct 2020'!L22+'NSW Oct 2020'!M22)&lt;=('NSW Oct 2020'!L22+'NSW Oct 2020'!M22+'NSW Oct 2020'!N22),((($C$5*E28/'NSW Oct 2020'!AQ22-('NSW Oct 2020'!L22+'NSW Oct 2020'!M22))*'NSW Oct 2020'!Y22/100))*'NSW Oct 2020'!AQ22,('NSW Oct 2020'!N22*'NSW Oct 2020'!Y22/100)* 'NSW Oct 2020'!AQ22)),0)</f>
        <v>0</v>
      </c>
      <c r="J28" s="155">
        <f>IF(AND('NSW Oct 2020'!N22&gt;0,'NSW Oct 2020'!O22&gt;0),IF($C$5*E28/'NSW Oct 2020'!AQ22&lt;('NSW Oct 2020'!L22+'NSW Oct 2020'!M22+'NSW Oct 2020'!N22),0,IF(($C$5*E28/'NSW Oct 2020'!AQ22-'NSW Oct 2020'!L22+'NSW Oct 2020'!M22+'NSW Oct 2020'!N22)&lt;=('NSW Oct 2020'!L22+'NSW Oct 2020'!M22+'NSW Oct 2020'!N22+'NSW Oct 2020'!O22),(($C$5*E28/'NSW Oct 2020'!AQ22-('NSW Oct 2020'!L22+'NSW Oct 2020'!M22+'NSW Oct 2020'!N22))*'NSW Oct 2020'!Z22/100)*'NSW Oct 2020'!AQ22,('NSW Oct 2020'!O22*'NSW Oct 2020'!Z22/100)*'NSW Oct 2020'!AQ22)),0)</f>
        <v>0</v>
      </c>
      <c r="K28" s="155">
        <f>IF(AND('NSW Oct 2020'!O22&gt;0,'NSW Oct 2020'!P22&gt;0),IF($C$5*E28/'NSW Oct 2020'!AQ22&lt;('NSW Oct 2020'!L22+'NSW Oct 2020'!M22+'NSW Oct 2020'!N22+'NSW Oct 2020'!O22),0,IF(($C$5*E28/'NSW Oct 2020'!AQ22-'NSW Oct 2020'!L22+'NSW Oct 2020'!M22+'NSW Oct 2020'!N22+'NSW Oct 2020'!O22)&lt;=('NSW Oct 2020'!L22+'NSW Oct 2020'!M22+'NSW Oct 2020'!N22+'NSW Oct 2020'!O22+'NSW Oct 2020'!P22),(($C$5*E28/'NSW Oct 2020'!AQ22-('NSW Oct 2020'!L22+'NSW Oct 2020'!M22+'NSW Oct 2020'!N22+'NSW Oct 2020'!O22))*'NSW Oct 2020'!AA22/100)*'NSW Oct 2020'!AQ22,('NSW Oct 2020'!P22*'NSW Oct 2020'!AA22/100)*'NSW Oct 2020'!AQ22)),0)</f>
        <v>0</v>
      </c>
      <c r="L28" s="155">
        <f>IF(AND('NSW Oct 2020'!P22&gt;0,'NSW Oct 2020'!O22&gt;0),IF(($C$5*E28/'NSW Oct 2020'!AQ22&lt;SUM('NSW Oct 2020'!L22:P22)),(0),($C$5*E28/'NSW Oct 2020'!AQ22-SUM('NSW Oct 2020'!L22:P22))*'NSW Oct 2020'!AB22/100)* 'NSW Oct 2020'!AQ22,IF(AND('NSW Oct 2020'!O22&gt;0,'NSW Oct 2020'!P22=""),IF(($C$5*E28/'NSW Oct 2020'!AQ22&lt; SUM('NSW Oct 2020'!L22:O22)),(0),($C$5*E28/'NSW Oct 2020'!AQ22-SUM('NSW Oct 2020'!L22:O22))*'NSW Oct 2020'!AA22/100)* 'NSW Oct 2020'!AQ22,IF(AND('NSW Oct 2020'!N22&gt;0,'NSW Oct 2020'!O22=""),IF(($C$5*E28/'NSW Oct 2020'!AQ22&lt; SUM('NSW Oct 2020'!L22:N22)),(0),($C$5*E28/'NSW Oct 2020'!AQ22-SUM('NSW Oct 2020'!L22:N22))*'NSW Oct 2020'!Z22/100)* 'NSW Oct 2020'!AQ22,IF(AND('NSW Oct 2020'!M22&gt;0,'NSW Oct 2020'!N22=""),IF(($C$5*E28/'NSW Oct 2020'!AQ22&lt;'NSW Oct 2020'!M22+'NSW Oct 2020'!L22),(0),(($C$5*E28/'NSW Oct 2020'!AQ22-('NSW Oct 2020'!M22+'NSW Oct 2020'!L22))*'NSW Oct 2020'!Y22/100))*'NSW Oct 2020'!AQ22,IF(AND('NSW Oct 2020'!L22&gt;0,'NSW Oct 2020'!M22=""&gt;0),IF(($C$5*E28/'NSW Oct 2020'!AQ22&lt;'NSW Oct 2020'!L22),(0),($C$5*E28/'NSW Oct 2020'!AQ22-'NSW Oct 2020'!L22)*'NSW Oct 2020'!X22/100)*'NSW Oct 2020'!AQ22,0)))))</f>
        <v>0</v>
      </c>
      <c r="M28" s="155">
        <f>IF('NSW Oct 2020'!K22="",($C$5*F28/'NSW Oct 2020'!AR22*'NSW Oct 2020'!AC22/100)*'NSW Oct 2020'!AR22,IF($C$5*F28/'NSW Oct 2020'!AR22&gt;='NSW Oct 2020'!L22,('NSW Oct 2020'!L22*'NSW Oct 2020'!AC22/100)*'NSW Oct 2020'!AR22,($C$5*F28/'NSW Oct 2020'!AR22*'NSW Oct 2020'!AC22/100)*'NSW Oct 2020'!AR22))</f>
        <v>189.81818181818181</v>
      </c>
      <c r="N28" s="155">
        <f>IF(AND('NSW Oct 2020'!L22&gt;0,'NSW Oct 2020'!M22&gt;0),IF($C$5*F28/'NSW Oct 2020'!AR22&lt;'NSW Oct 2020'!L22,0,IF(($C$5*F28/'NSW Oct 2020'!AR22-'NSW Oct 2020'!L22)&lt;=('NSW Oct 2020'!M22+'NSW Oct 2020'!L22),((($C$5*F28/'NSW Oct 2020'!AR22-'NSW Oct 2020'!L22)*'NSW Oct 2020'!AD22/100))*'NSW Oct 2020'!AR22,((('NSW Oct 2020'!M22)*'NSW Oct 2020'!AD22/100)*'NSW Oct 2020'!AR22))),0)</f>
        <v>793.90909090909088</v>
      </c>
      <c r="O28" s="155">
        <f>IF(AND('NSW Oct 2020'!M22&gt;0,'NSW Oct 2020'!N22&gt;0),IF($C$5*F28/'NSW Oct 2020'!AR22&lt;('NSW Oct 2020'!L22+'NSW Oct 2020'!M22),0,IF(($C$5*F28/'NSW Oct 2020'!AR22-'NSW Oct 2020'!L22+'NSW Oct 2020'!M22)&lt;=('NSW Oct 2020'!L22+'NSW Oct 2020'!M22+'NSW Oct 2020'!N22),((($C$5*F28/'NSW Oct 2020'!AR22-('NSW Oct 2020'!L22+'NSW Oct 2020'!M22))*'NSW Oct 2020'!AE22/100))*'NSW Oct 2020'!AR22,('NSW Oct 2020'!N22*'NSW Oct 2020'!AE22/100)*'NSW Oct 2020'!AR22)),0)</f>
        <v>0</v>
      </c>
      <c r="P28" s="155">
        <f>IF(AND('NSW Oct 2020'!N22&gt;0,'NSW Oct 2020'!O22&gt;0),IF($C$5*F28/'NSW Oct 2020'!AR22&lt;('NSW Oct 2020'!L22+'NSW Oct 2020'!M22+'NSW Oct 2020'!N22),0,IF(($C$5*F28/'NSW Oct 2020'!AR22-'NSW Oct 2020'!L22+'NSW Oct 2020'!M22+'NSW Oct 2020'!N22)&lt;=('NSW Oct 2020'!L22+'NSW Oct 2020'!M22+'NSW Oct 2020'!N22+'NSW Oct 2020'!O22),(($C$5*F28/'NSW Oct 2020'!AR22-('NSW Oct 2020'!L22+'NSW Oct 2020'!M22+'NSW Oct 2020'!N22))*'NSW Oct 2020'!AF22/100)*'NSW Oct 2020'!AR22,('NSW Oct 2020'!O22*'NSW Oct 2020'!AF22/100)*'NSW Oct 2020'!AR22)),0)</f>
        <v>0</v>
      </c>
      <c r="Q28" s="155">
        <f>IF(AND('NSW Oct 2020'!P22&gt;0,'NSW Oct 2020'!P22&gt;0),IF($C$5*F28/'NSW Oct 2020'!AR22&lt;('NSW Oct 2020'!L22+'NSW Oct 2020'!M22+'NSW Oct 2020'!N22+'NSW Oct 2020'!O22),0,IF(($C$5*F28/'NSW Oct 2020'!AR22-'NSW Oct 2020'!L22+'NSW Oct 2020'!M22+'NSW Oct 2020'!N22+'NSW Oct 2020'!O22)&lt;=('NSW Oct 2020'!L22+'NSW Oct 2020'!M22+'NSW Oct 2020'!N22+'NSW Oct 2020'!O22+'NSW Oct 2020'!P22),(($C$5*F28/'NSW Oct 2020'!AR22-('NSW Oct 2020'!L22+'NSW Oct 2020'!M22+'NSW Oct 2020'!N22+'NSW Oct 2020'!O22))*'NSW Oct 2020'!AG22/100)*'NSW Oct 2020'!AR22,('NSW Oct 2020'!P22*'NSW Oct 2020'!AG22/100)*'NSW Oct 2020'!AR22)),0)</f>
        <v>0</v>
      </c>
      <c r="R28" s="155">
        <f>IF(AND('NSW Oct 2020'!P22&gt;0,'NSW Oct 2020'!O22&gt;0),IF(($C$5*F28/'NSW Oct 2020'!AR22&lt;SUM('NSW Oct 2020'!L22:P22)),(0),($C$5*F28/'NSW Oct 2020'!AR22-SUM('NSW Oct 2020'!L22:P22))*'NSW Oct 2020'!AB22/100)* 'NSW Oct 2020'!AR22,IF(AND('NSW Oct 2020'!O22&gt;0,'NSW Oct 2020'!P22=""),IF(($C$5*F28/'NSW Oct 2020'!AR22&lt; SUM('NSW Oct 2020'!L22:O22)),(0),($C$5*F28/'NSW Oct 2020'!AR22-SUM('NSW Oct 2020'!L22:O22))*'NSW Oct 2020'!AG22/100)* 'NSW Oct 2020'!AR22,IF(AND('NSW Oct 2020'!N22&gt;0,'NSW Oct 2020'!O22=""),IF(($C$5*F28/'NSW Oct 2020'!AR22&lt; SUM('NSW Oct 2020'!L22:N22)),(0),($C$5*F28/'NSW Oct 2020'!AR22-SUM('NSW Oct 2020'!L22:N22))*'NSW Oct 2020'!AF22/100)* 'NSW Oct 2020'!AR22,IF(AND('NSW Oct 2020'!M22&gt;0,'NSW Oct 2020'!N22=""),IF(($C$5*F28/'NSW Oct 2020'!AR22&lt;'NSW Oct 2020'!M22+'NSW Oct 2020'!L22),(0),(($C$5*F28/'NSW Oct 2020'!AR22-('NSW Oct 2020'!M22+'NSW Oct 2020'!L22))*'NSW Oct 2020'!AE22/100))*'NSW Oct 2020'!AR22,IF(AND('NSW Oct 2020'!L22&gt;0,'NSW Oct 2020'!M22=""&gt;0),IF(($C$5*F28/'NSW Oct 2020'!AR22&lt;'NSW Oct 2020'!L22),(0),($C$5*F28/'NSW Oct 2020'!AR22-'NSW Oct 2020'!L22)*'NSW Oct 2020'!AD22/100)*'NSW Oct 2020'!AR22,0)))))</f>
        <v>0</v>
      </c>
      <c r="S28" s="273">
        <f t="shared" si="4"/>
        <v>1967.4545454545455</v>
      </c>
      <c r="T28" s="268">
        <f t="shared" si="5"/>
        <v>2262.8855454545455</v>
      </c>
      <c r="U28" s="151">
        <f t="shared" si="6"/>
        <v>2489.1741000000002</v>
      </c>
      <c r="V28" s="154">
        <f>'NSW Oct 2020'!AT22</f>
        <v>0</v>
      </c>
      <c r="W28" s="154">
        <f>'NSW Oct 2020'!AU22</f>
        <v>0</v>
      </c>
      <c r="X28" s="154">
        <f>'NSW Oct 2020'!AV22</f>
        <v>0</v>
      </c>
      <c r="Y28" s="154">
        <f>'NSW Oct 2020'!AW22</f>
        <v>0</v>
      </c>
      <c r="Z28" s="268" t="str">
        <f t="shared" si="7"/>
        <v>No discount</v>
      </c>
      <c r="AA28" s="268" t="str">
        <f t="shared" si="8"/>
        <v>Exclusive</v>
      </c>
      <c r="AB28" s="268">
        <f t="shared" si="0"/>
        <v>2262.8855454545455</v>
      </c>
      <c r="AC28" s="268">
        <f t="shared" si="1"/>
        <v>2262.8855454545455</v>
      </c>
      <c r="AD28" s="149">
        <f t="shared" si="9"/>
        <v>2489.1741000000002</v>
      </c>
      <c r="AE28" s="149">
        <f t="shared" si="9"/>
        <v>2489.1741000000002</v>
      </c>
      <c r="AF28" s="211">
        <f>'NSW Oct 2020'!BF21</f>
        <v>12</v>
      </c>
      <c r="AG28" s="153" t="str">
        <f>'NSW Oct 2020'!BG21</f>
        <v>n</v>
      </c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</row>
    <row r="29" spans="1:148" ht="23" customHeight="1" thickTop="1">
      <c r="A29" s="416" t="str">
        <f>'NSW Oct 2020'!D23</f>
        <v>AGN Tumut</v>
      </c>
      <c r="B29" s="139" t="str">
        <f>'NSW Oct 2020'!F23</f>
        <v>Origin Energy</v>
      </c>
      <c r="C29" s="139" t="str">
        <f>'NSW Oct 2020'!G23</f>
        <v>Business Flexi</v>
      </c>
      <c r="D29" s="134">
        <f>365*'NSW Oct 2020'!H23/100</f>
        <v>331.82150000000001</v>
      </c>
      <c r="E29" s="264">
        <f>IF('NSW Oct 2020'!AQ23=3,0.5,IF('NSW Oct 2020'!AQ23=2,0.33,0))</f>
        <v>0.5</v>
      </c>
      <c r="F29" s="264">
        <f t="shared" si="3"/>
        <v>0.5</v>
      </c>
      <c r="G29" s="134">
        <f>IF('NSW Oct 2020'!K23="",($C$5*E29/'NSW Oct 2020'!AQ23*'NSW Oct 2020'!W23/100)*'NSW Oct 2020'!AQ23,IF($C$5*E29/'NSW Oct 2020'!AQ23&gt;='NSW Oct 2020'!L23,('NSW Oct 2020'!L23*'NSW Oct 2020'!W23/100)*'NSW Oct 2020'!AQ23,($C$5*E29/'NSW Oct 2020'!AQ23*'NSW Oct 2020'!W23/100)*'NSW Oct 2020'!AQ23))</f>
        <v>1159.090909090909</v>
      </c>
      <c r="H29" s="134">
        <f>IF(AND('NSW Oct 2020'!L23&gt;0,'NSW Oct 2020'!M23&gt;0),IF($C$5*E29/'NSW Oct 2020'!AQ23&lt;'NSW Oct 2020'!L23,0,IF(($C$5*E29/'NSW Oct 2020'!AQ23-'NSW Oct 2020'!L23)&lt;=('NSW Oct 2020'!M23+'NSW Oct 2020'!L23),((($C$5*E29/'NSW Oct 2020'!AQ23-'NSW Oct 2020'!L23)*'NSW Oct 2020'!X23/100))*'NSW Oct 2020'!AQ23,((('NSW Oct 2020'!M23)*'NSW Oct 2020'!X23/100)*'NSW Oct 2020'!AQ23))),0)</f>
        <v>0</v>
      </c>
      <c r="I29" s="134">
        <f>IF(AND('NSW Oct 2020'!M23&gt;0,'NSW Oct 2020'!N23&gt;0),IF($C$5*E29/'NSW Oct 2020'!AQ23&lt;('NSW Oct 2020'!L23+'NSW Oct 2020'!M23),0,IF(($C$5*E29/'NSW Oct 2020'!AQ23-'NSW Oct 2020'!L23+'NSW Oct 2020'!M23)&lt;=('NSW Oct 2020'!L23+'NSW Oct 2020'!M23+'NSW Oct 2020'!N23),((($C$5*E29/'NSW Oct 2020'!AQ23-('NSW Oct 2020'!L23+'NSW Oct 2020'!M23))*'NSW Oct 2020'!Y23/100))*'NSW Oct 2020'!AQ23,('NSW Oct 2020'!N23*'NSW Oct 2020'!Y23/100)* 'NSW Oct 2020'!AQ23)),0)</f>
        <v>0</v>
      </c>
      <c r="J29" s="134">
        <f>IF(AND('NSW Oct 2020'!N23&gt;0,'NSW Oct 2020'!O23&gt;0),IF($C$5*E29/'NSW Oct 2020'!AQ23&lt;('NSW Oct 2020'!L23+'NSW Oct 2020'!M23+'NSW Oct 2020'!N23),0,IF(($C$5*E29/'NSW Oct 2020'!AQ23-'NSW Oct 2020'!L23+'NSW Oct 2020'!M23+'NSW Oct 2020'!N23)&lt;=('NSW Oct 2020'!L23+'NSW Oct 2020'!M23+'NSW Oct 2020'!N23+'NSW Oct 2020'!O23),(($C$5*E29/'NSW Oct 2020'!AQ23-('NSW Oct 2020'!L23+'NSW Oct 2020'!M23+'NSW Oct 2020'!N23))*'NSW Oct 2020'!Z23/100)*'NSW Oct 2020'!AQ23,('NSW Oct 2020'!O23*'NSW Oct 2020'!Z23/100)*'NSW Oct 2020'!AQ23)),0)</f>
        <v>0</v>
      </c>
      <c r="K29" s="134">
        <f>IF(AND('NSW Oct 2020'!O23&gt;0,'NSW Oct 2020'!P23&gt;0),IF($C$5*E29/'NSW Oct 2020'!AQ23&lt;('NSW Oct 2020'!L23+'NSW Oct 2020'!M23+'NSW Oct 2020'!N23+'NSW Oct 2020'!O23),0,IF(($C$5*E29/'NSW Oct 2020'!AQ23-'NSW Oct 2020'!L23+'NSW Oct 2020'!M23+'NSW Oct 2020'!N23+'NSW Oct 2020'!O23)&lt;=('NSW Oct 2020'!L23+'NSW Oct 2020'!M23+'NSW Oct 2020'!N23+'NSW Oct 2020'!O23+'NSW Oct 2020'!P23),(($C$5*E29/'NSW Oct 2020'!AQ23-('NSW Oct 2020'!L23+'NSW Oct 2020'!M23+'NSW Oct 2020'!N23+'NSW Oct 2020'!O23))*'NSW Oct 2020'!AA23/100)*'NSW Oct 2020'!AQ23,('NSW Oct 2020'!P23*'NSW Oct 2020'!AA23/100)*'NSW Oct 2020'!AQ23)),0)</f>
        <v>0</v>
      </c>
      <c r="L29" s="134">
        <f>IF(AND('NSW Oct 2020'!P23&gt;0,'NSW Oct 2020'!O23&gt;0),IF(($C$5*E29/'NSW Oct 2020'!AQ23&lt;SUM('NSW Oct 2020'!L23:P23)),(0),($C$5*E29/'NSW Oct 2020'!AQ23-SUM('NSW Oct 2020'!L23:P23))*'NSW Oct 2020'!AB23/100)* 'NSW Oct 2020'!AQ23,IF(AND('NSW Oct 2020'!O23&gt;0,'NSW Oct 2020'!P23=""),IF(($C$5*E29/'NSW Oct 2020'!AQ23&lt; SUM('NSW Oct 2020'!L23:O23)),(0),($C$5*E29/'NSW Oct 2020'!AQ23-SUM('NSW Oct 2020'!L23:O23))*'NSW Oct 2020'!AA23/100)* 'NSW Oct 2020'!AQ23,IF(AND('NSW Oct 2020'!N23&gt;0,'NSW Oct 2020'!O23=""),IF(($C$5*E29/'NSW Oct 2020'!AQ23&lt; SUM('NSW Oct 2020'!L23:N23)),(0),($C$5*E29/'NSW Oct 2020'!AQ23-SUM('NSW Oct 2020'!L23:N23))*'NSW Oct 2020'!Z23/100)* 'NSW Oct 2020'!AQ23,IF(AND('NSW Oct 2020'!M23&gt;0,'NSW Oct 2020'!N23=""),IF(($C$5*E29/'NSW Oct 2020'!AQ23&lt;'NSW Oct 2020'!M23+'NSW Oct 2020'!L23),(0),(($C$5*E29/'NSW Oct 2020'!AQ23-('NSW Oct 2020'!M23+'NSW Oct 2020'!L23))*'NSW Oct 2020'!Y23/100))*'NSW Oct 2020'!AQ23,IF(AND('NSW Oct 2020'!L23&gt;0,'NSW Oct 2020'!M23=""&gt;0),IF(($C$5*E29/'NSW Oct 2020'!AQ23&lt;'NSW Oct 2020'!L23),(0),($C$5*E29/'NSW Oct 2020'!AQ23-'NSW Oct 2020'!L23)*'NSW Oct 2020'!X23/100)*'NSW Oct 2020'!AQ23,0)))))</f>
        <v>0</v>
      </c>
      <c r="M29" s="134">
        <f>IF('NSW Oct 2020'!K23="",($C$5*F29/'NSW Oct 2020'!AR23*'NSW Oct 2020'!AC23/100)*'NSW Oct 2020'!AR23,IF($C$5*F29/'NSW Oct 2020'!AR23&gt;='NSW Oct 2020'!L23,('NSW Oct 2020'!L23*'NSW Oct 2020'!AC23/100)*'NSW Oct 2020'!AR23,($C$5*F29/'NSW Oct 2020'!AR23*'NSW Oct 2020'!AC23/100)*'NSW Oct 2020'!AR23))</f>
        <v>1159.090909090909</v>
      </c>
      <c r="N29" s="134">
        <f>IF(AND('NSW Oct 2020'!L23&gt;0,'NSW Oct 2020'!M23&gt;0),IF($C$5*F29/'NSW Oct 2020'!AR23&lt;'NSW Oct 2020'!L23,0,IF(($C$5*F29/'NSW Oct 2020'!AR23-'NSW Oct 2020'!L23)&lt;=('NSW Oct 2020'!M23+'NSW Oct 2020'!L23),((($C$5*F29/'NSW Oct 2020'!AR23-'NSW Oct 2020'!L23)*'NSW Oct 2020'!AD23/100))*'NSW Oct 2020'!AR23,((('NSW Oct 2020'!M23)*'NSW Oct 2020'!AD23/100)*'NSW Oct 2020'!AR23))),0)</f>
        <v>0</v>
      </c>
      <c r="O29" s="134">
        <f>IF(AND('NSW Oct 2020'!M23&gt;0,'NSW Oct 2020'!N23&gt;0),IF($C$5*F29/'NSW Oct 2020'!AR23&lt;('NSW Oct 2020'!L23+'NSW Oct 2020'!M23),0,IF(($C$5*F29/'NSW Oct 2020'!AR23-'NSW Oct 2020'!L23+'NSW Oct 2020'!M23)&lt;=('NSW Oct 2020'!L23+'NSW Oct 2020'!M23+'NSW Oct 2020'!N23),((($C$5*F29/'NSW Oct 2020'!AR23-('NSW Oct 2020'!L23+'NSW Oct 2020'!M23))*'NSW Oct 2020'!AE23/100))*'NSW Oct 2020'!AR23,('NSW Oct 2020'!N23*'NSW Oct 2020'!AE23/100)*'NSW Oct 2020'!AR23)),0)</f>
        <v>0</v>
      </c>
      <c r="P29" s="134">
        <f>IF(AND('NSW Oct 2020'!N23&gt;0,'NSW Oct 2020'!O23&gt;0),IF($C$5*F29/'NSW Oct 2020'!AR23&lt;('NSW Oct 2020'!L23+'NSW Oct 2020'!M23+'NSW Oct 2020'!N23),0,IF(($C$5*F29/'NSW Oct 2020'!AR23-'NSW Oct 2020'!L23+'NSW Oct 2020'!M23+'NSW Oct 2020'!N23)&lt;=('NSW Oct 2020'!L23+'NSW Oct 2020'!M23+'NSW Oct 2020'!N23+'NSW Oct 2020'!O23),(($C$5*F29/'NSW Oct 2020'!AR23-('NSW Oct 2020'!L23+'NSW Oct 2020'!M23+'NSW Oct 2020'!N23))*'NSW Oct 2020'!AF23/100)*'NSW Oct 2020'!AR23,('NSW Oct 2020'!O23*'NSW Oct 2020'!AF23/100)*'NSW Oct 2020'!AR23)),0)</f>
        <v>0</v>
      </c>
      <c r="Q29" s="134">
        <f>IF(AND('NSW Oct 2020'!P23&gt;0,'NSW Oct 2020'!P23&gt;0),IF($C$5*F29/'NSW Oct 2020'!AR23&lt;('NSW Oct 2020'!L23+'NSW Oct 2020'!M23+'NSW Oct 2020'!N23+'NSW Oct 2020'!O23),0,IF(($C$5*F29/'NSW Oct 2020'!AR23-'NSW Oct 2020'!L23+'NSW Oct 2020'!M23+'NSW Oct 2020'!N23+'NSW Oct 2020'!O23)&lt;=('NSW Oct 2020'!L23+'NSW Oct 2020'!M23+'NSW Oct 2020'!N23+'NSW Oct 2020'!O23+'NSW Oct 2020'!P23),(($C$5*F29/'NSW Oct 2020'!AR23-('NSW Oct 2020'!L23+'NSW Oct 2020'!M23+'NSW Oct 2020'!N23+'NSW Oct 2020'!O23))*'NSW Oct 2020'!AG23/100)*'NSW Oct 2020'!AR23,('NSW Oct 2020'!P23*'NSW Oct 2020'!AG23/100)*'NSW Oct 2020'!AR23)),0)</f>
        <v>0</v>
      </c>
      <c r="R29" s="134">
        <f>IF(AND('NSW Oct 2020'!P23&gt;0,'NSW Oct 2020'!O23&gt;0),IF(($C$5*F29/'NSW Oct 2020'!AR23&lt;SUM('NSW Oct 2020'!L23:P23)),(0),($C$5*F29/'NSW Oct 2020'!AR23-SUM('NSW Oct 2020'!L23:P23))*'NSW Oct 2020'!AB23/100)* 'NSW Oct 2020'!AR23,IF(AND('NSW Oct 2020'!O23&gt;0,'NSW Oct 2020'!P23=""),IF(($C$5*F29/'NSW Oct 2020'!AR23&lt; SUM('NSW Oct 2020'!L23:O23)),(0),($C$5*F29/'NSW Oct 2020'!AR23-SUM('NSW Oct 2020'!L23:O23))*'NSW Oct 2020'!AG23/100)* 'NSW Oct 2020'!AR23,IF(AND('NSW Oct 2020'!N23&gt;0,'NSW Oct 2020'!O23=""),IF(($C$5*F29/'NSW Oct 2020'!AR23&lt; SUM('NSW Oct 2020'!L23:N23)),(0),($C$5*F29/'NSW Oct 2020'!AR23-SUM('NSW Oct 2020'!L23:N23))*'NSW Oct 2020'!AF23/100)* 'NSW Oct 2020'!AR23,IF(AND('NSW Oct 2020'!M23&gt;0,'NSW Oct 2020'!N23=""),IF(($C$5*F29/'NSW Oct 2020'!AR23&lt;'NSW Oct 2020'!M23+'NSW Oct 2020'!L23),(0),(($C$5*F29/'NSW Oct 2020'!AR23-('NSW Oct 2020'!M23+'NSW Oct 2020'!L23))*'NSW Oct 2020'!AE23/100))*'NSW Oct 2020'!AR23,IF(AND('NSW Oct 2020'!L23&gt;0,'NSW Oct 2020'!M23=""&gt;0),IF(($C$5*F29/'NSW Oct 2020'!AR23&lt;'NSW Oct 2020'!L23),(0),($C$5*F29/'NSW Oct 2020'!AR23-'NSW Oct 2020'!L23)*'NSW Oct 2020'!AD23/100)*'NSW Oct 2020'!AR23,0)))))</f>
        <v>0</v>
      </c>
      <c r="S29" s="234">
        <f t="shared" si="4"/>
        <v>2318.181818181818</v>
      </c>
      <c r="T29" s="269">
        <f t="shared" si="5"/>
        <v>2650.003318181818</v>
      </c>
      <c r="U29" s="140">
        <f t="shared" si="6"/>
        <v>2915.0036500000001</v>
      </c>
      <c r="V29" s="139">
        <f>'NSW Oct 2020'!AT23</f>
        <v>12</v>
      </c>
      <c r="W29" s="139">
        <f>'NSW Oct 2020'!AU23</f>
        <v>0</v>
      </c>
      <c r="X29" s="139">
        <f>'NSW Oct 2020'!AV23</f>
        <v>0</v>
      </c>
      <c r="Y29" s="139">
        <f>'NSW Oct 2020'!AW23</f>
        <v>0</v>
      </c>
      <c r="Z29" s="269" t="str">
        <f t="shared" si="7"/>
        <v>Guaranteed off bill</v>
      </c>
      <c r="AA29" s="269" t="str">
        <f t="shared" si="8"/>
        <v>Inclusive</v>
      </c>
      <c r="AB29" s="243">
        <f t="shared" si="0"/>
        <v>2332.0029199999999</v>
      </c>
      <c r="AC29" s="243">
        <f t="shared" si="1"/>
        <v>2332.0029199999999</v>
      </c>
      <c r="AD29" s="122">
        <f t="shared" si="9"/>
        <v>2565.2032119999999</v>
      </c>
      <c r="AE29" s="122">
        <f t="shared" si="9"/>
        <v>2565.2032119999999</v>
      </c>
      <c r="AF29" s="212">
        <f>'NSW Oct 2020'!BF22</f>
        <v>0</v>
      </c>
      <c r="AG29" s="142" t="str">
        <f>'NSW Oct 2020'!BG22</f>
        <v>n</v>
      </c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</row>
    <row r="30" spans="1:148" ht="23" customHeight="1" thickBot="1">
      <c r="A30" s="418"/>
      <c r="B30" s="154" t="str">
        <f>'NSW Oct 2020'!F24</f>
        <v>Red Energy</v>
      </c>
      <c r="C30" s="154" t="str">
        <f>'NSW Oct 2020'!G24</f>
        <v xml:space="preserve">Business Saver </v>
      </c>
      <c r="D30" s="155">
        <f>365*'NSW Oct 2020'!H24/100</f>
        <v>270.10000000000002</v>
      </c>
      <c r="E30" s="265">
        <f>IF('NSW Oct 2020'!AQ24=3,0.5,IF('NSW Oct 2020'!AQ24=2,0.33,0))</f>
        <v>0.5</v>
      </c>
      <c r="F30" s="265">
        <f t="shared" si="3"/>
        <v>0.5</v>
      </c>
      <c r="G30" s="155">
        <f>IF('NSW Oct 2020'!K24="",($C$5*E30/'NSW Oct 2020'!AQ24*'NSW Oct 2020'!W24/100)*'NSW Oct 2020'!AQ24,IF($C$5*E30/'NSW Oct 2020'!AQ24&gt;='NSW Oct 2020'!L24,('NSW Oct 2020'!L24*'NSW Oct 2020'!W24/100)*'NSW Oct 2020'!AQ24,($C$5*E30/'NSW Oct 2020'!AQ24*'NSW Oct 2020'!W24/100)*'NSW Oct 2020'!AQ24))</f>
        <v>1350.0000000000002</v>
      </c>
      <c r="H30" s="155">
        <f>IF(AND('NSW Oct 2020'!L24&gt;0,'NSW Oct 2020'!M24&gt;0),IF($C$5*E30/'NSW Oct 2020'!AQ24&lt;'NSW Oct 2020'!L24,0,IF(($C$5*E30/'NSW Oct 2020'!AQ24-'NSW Oct 2020'!L24)&lt;=('NSW Oct 2020'!M24+'NSW Oct 2020'!L24),((($C$5*E30/'NSW Oct 2020'!AQ24-'NSW Oct 2020'!L24)*'NSW Oct 2020'!X24/100))*'NSW Oct 2020'!AQ24,((('NSW Oct 2020'!M24)*'NSW Oct 2020'!X24/100)*'NSW Oct 2020'!AQ24))),0)</f>
        <v>0</v>
      </c>
      <c r="I30" s="155">
        <f>IF(AND('NSW Oct 2020'!M24&gt;0,'NSW Oct 2020'!N24&gt;0),IF($C$5*E30/'NSW Oct 2020'!AQ24&lt;('NSW Oct 2020'!L24+'NSW Oct 2020'!M24),0,IF(($C$5*E30/'NSW Oct 2020'!AQ24-'NSW Oct 2020'!L24+'NSW Oct 2020'!M24)&lt;=('NSW Oct 2020'!L24+'NSW Oct 2020'!M24+'NSW Oct 2020'!N24),((($C$5*E30/'NSW Oct 2020'!AQ24-('NSW Oct 2020'!L24+'NSW Oct 2020'!M24))*'NSW Oct 2020'!Y24/100))*'NSW Oct 2020'!AQ24,('NSW Oct 2020'!N24*'NSW Oct 2020'!Y24/100)* 'NSW Oct 2020'!AQ24)),0)</f>
        <v>0</v>
      </c>
      <c r="J30" s="155">
        <f>IF(AND('NSW Oct 2020'!N24&gt;0,'NSW Oct 2020'!O24&gt;0),IF($C$5*E30/'NSW Oct 2020'!AQ24&lt;('NSW Oct 2020'!L24+'NSW Oct 2020'!M24+'NSW Oct 2020'!N24),0,IF(($C$5*E30/'NSW Oct 2020'!AQ24-'NSW Oct 2020'!L24+'NSW Oct 2020'!M24+'NSW Oct 2020'!N24)&lt;=('NSW Oct 2020'!L24+'NSW Oct 2020'!M24+'NSW Oct 2020'!N24+'NSW Oct 2020'!O24),(($C$5*E30/'NSW Oct 2020'!AQ24-('NSW Oct 2020'!L24+'NSW Oct 2020'!M24+'NSW Oct 2020'!N24))*'NSW Oct 2020'!Z24/100)*'NSW Oct 2020'!AQ24,('NSW Oct 2020'!O24*'NSW Oct 2020'!Z24/100)*'NSW Oct 2020'!AQ24)),0)</f>
        <v>0</v>
      </c>
      <c r="K30" s="155">
        <f>IF(AND('NSW Oct 2020'!O24&gt;0,'NSW Oct 2020'!P24&gt;0),IF($C$5*E30/'NSW Oct 2020'!AQ24&lt;('NSW Oct 2020'!L24+'NSW Oct 2020'!M24+'NSW Oct 2020'!N24+'NSW Oct 2020'!O24),0,IF(($C$5*E30/'NSW Oct 2020'!AQ24-'NSW Oct 2020'!L24+'NSW Oct 2020'!M24+'NSW Oct 2020'!N24+'NSW Oct 2020'!O24)&lt;=('NSW Oct 2020'!L24+'NSW Oct 2020'!M24+'NSW Oct 2020'!N24+'NSW Oct 2020'!O24+'NSW Oct 2020'!P24),(($C$5*E30/'NSW Oct 2020'!AQ24-('NSW Oct 2020'!L24+'NSW Oct 2020'!M24+'NSW Oct 2020'!N24+'NSW Oct 2020'!O24))*'NSW Oct 2020'!AA24/100)*'NSW Oct 2020'!AQ24,('NSW Oct 2020'!P24*'NSW Oct 2020'!AA24/100)*'NSW Oct 2020'!AQ24)),0)</f>
        <v>0</v>
      </c>
      <c r="L30" s="155">
        <f>IF(AND('NSW Oct 2020'!P24&gt;0,'NSW Oct 2020'!O24&gt;0),IF(($C$5*E30/'NSW Oct 2020'!AQ24&lt;SUM('NSW Oct 2020'!L24:P24)),(0),($C$5*E30/'NSW Oct 2020'!AQ24-SUM('NSW Oct 2020'!L24:P24))*'NSW Oct 2020'!AB24/100)* 'NSW Oct 2020'!AQ24,IF(AND('NSW Oct 2020'!O24&gt;0,'NSW Oct 2020'!P24=""),IF(($C$5*E30/'NSW Oct 2020'!AQ24&lt; SUM('NSW Oct 2020'!L24:O24)),(0),($C$5*E30/'NSW Oct 2020'!AQ24-SUM('NSW Oct 2020'!L24:O24))*'NSW Oct 2020'!AA24/100)* 'NSW Oct 2020'!AQ24,IF(AND('NSW Oct 2020'!N24&gt;0,'NSW Oct 2020'!O24=""),IF(($C$5*E30/'NSW Oct 2020'!AQ24&lt; SUM('NSW Oct 2020'!L24:N24)),(0),($C$5*E30/'NSW Oct 2020'!AQ24-SUM('NSW Oct 2020'!L24:N24))*'NSW Oct 2020'!Z24/100)* 'NSW Oct 2020'!AQ24,IF(AND('NSW Oct 2020'!M24&gt;0,'NSW Oct 2020'!N24=""),IF(($C$5*E30/'NSW Oct 2020'!AQ24&lt;'NSW Oct 2020'!M24+'NSW Oct 2020'!L24),(0),(($C$5*E30/'NSW Oct 2020'!AQ24-('NSW Oct 2020'!M24+'NSW Oct 2020'!L24))*'NSW Oct 2020'!Y24/100))*'NSW Oct 2020'!AQ24,IF(AND('NSW Oct 2020'!L24&gt;0,'NSW Oct 2020'!M24=""&gt;0),IF(($C$5*E30/'NSW Oct 2020'!AQ24&lt;'NSW Oct 2020'!L24),(0),($C$5*E30/'NSW Oct 2020'!AQ24-'NSW Oct 2020'!L24)*'NSW Oct 2020'!X24/100)*'NSW Oct 2020'!AQ24,0)))))</f>
        <v>0</v>
      </c>
      <c r="M30" s="155">
        <f>IF('NSW Oct 2020'!K24="",($C$5*F30/'NSW Oct 2020'!AR24*'NSW Oct 2020'!AC24/100)*'NSW Oct 2020'!AR24,IF($C$5*F30/'NSW Oct 2020'!AR24&gt;='NSW Oct 2020'!L24,('NSW Oct 2020'!L24*'NSW Oct 2020'!AC24/100)*'NSW Oct 2020'!AR24,($C$5*F30/'NSW Oct 2020'!AR24*'NSW Oct 2020'!AC24/100)*'NSW Oct 2020'!AR24))</f>
        <v>1350.0000000000002</v>
      </c>
      <c r="N30" s="155">
        <f>IF(AND('NSW Oct 2020'!L24&gt;0,'NSW Oct 2020'!M24&gt;0),IF($C$5*F30/'NSW Oct 2020'!AR24&lt;'NSW Oct 2020'!L24,0,IF(($C$5*F30/'NSW Oct 2020'!AR24-'NSW Oct 2020'!L24)&lt;=('NSW Oct 2020'!M24+'NSW Oct 2020'!L24),((($C$5*F30/'NSW Oct 2020'!AR24-'NSW Oct 2020'!L24)*'NSW Oct 2020'!AD24/100))*'NSW Oct 2020'!AR24,((('NSW Oct 2020'!M24)*'NSW Oct 2020'!AD24/100)*'NSW Oct 2020'!AR24))),0)</f>
        <v>0</v>
      </c>
      <c r="O30" s="155">
        <f>IF(AND('NSW Oct 2020'!M24&gt;0,'NSW Oct 2020'!N24&gt;0),IF($C$5*F30/'NSW Oct 2020'!AR24&lt;('NSW Oct 2020'!L24+'NSW Oct 2020'!M24),0,IF(($C$5*F30/'NSW Oct 2020'!AR24-'NSW Oct 2020'!L24+'NSW Oct 2020'!M24)&lt;=('NSW Oct 2020'!L24+'NSW Oct 2020'!M24+'NSW Oct 2020'!N24),((($C$5*F30/'NSW Oct 2020'!AR24-('NSW Oct 2020'!L24+'NSW Oct 2020'!M24))*'NSW Oct 2020'!AE24/100))*'NSW Oct 2020'!AR24,('NSW Oct 2020'!N24*'NSW Oct 2020'!AE24/100)*'NSW Oct 2020'!AR24)),0)</f>
        <v>0</v>
      </c>
      <c r="P30" s="155">
        <f>IF(AND('NSW Oct 2020'!N24&gt;0,'NSW Oct 2020'!O24&gt;0),IF($C$5*F30/'NSW Oct 2020'!AR24&lt;('NSW Oct 2020'!L24+'NSW Oct 2020'!M24+'NSW Oct 2020'!N24),0,IF(($C$5*F30/'NSW Oct 2020'!AR24-'NSW Oct 2020'!L24+'NSW Oct 2020'!M24+'NSW Oct 2020'!N24)&lt;=('NSW Oct 2020'!L24+'NSW Oct 2020'!M24+'NSW Oct 2020'!N24+'NSW Oct 2020'!O24),(($C$5*F30/'NSW Oct 2020'!AR24-('NSW Oct 2020'!L24+'NSW Oct 2020'!M24+'NSW Oct 2020'!N24))*'NSW Oct 2020'!AF24/100)*'NSW Oct 2020'!AR24,('NSW Oct 2020'!O24*'NSW Oct 2020'!AF24/100)*'NSW Oct 2020'!AR24)),0)</f>
        <v>0</v>
      </c>
      <c r="Q30" s="155">
        <f>IF(AND('NSW Oct 2020'!P24&gt;0,'NSW Oct 2020'!P24&gt;0),IF($C$5*F30/'NSW Oct 2020'!AR24&lt;('NSW Oct 2020'!L24+'NSW Oct 2020'!M24+'NSW Oct 2020'!N24+'NSW Oct 2020'!O24),0,IF(($C$5*F30/'NSW Oct 2020'!AR24-'NSW Oct 2020'!L24+'NSW Oct 2020'!M24+'NSW Oct 2020'!N24+'NSW Oct 2020'!O24)&lt;=('NSW Oct 2020'!L24+'NSW Oct 2020'!M24+'NSW Oct 2020'!N24+'NSW Oct 2020'!O24+'NSW Oct 2020'!P24),(($C$5*F30/'NSW Oct 2020'!AR24-('NSW Oct 2020'!L24+'NSW Oct 2020'!M24+'NSW Oct 2020'!N24+'NSW Oct 2020'!O24))*'NSW Oct 2020'!AG24/100)*'NSW Oct 2020'!AR24,('NSW Oct 2020'!P24*'NSW Oct 2020'!AG24/100)*'NSW Oct 2020'!AR24)),0)</f>
        <v>0</v>
      </c>
      <c r="R30" s="155">
        <f>IF(AND('NSW Oct 2020'!P24&gt;0,'NSW Oct 2020'!O24&gt;0),IF(($C$5*F30/'NSW Oct 2020'!AR24&lt;SUM('NSW Oct 2020'!L24:P24)),(0),($C$5*F30/'NSW Oct 2020'!AR24-SUM('NSW Oct 2020'!L24:P24))*'NSW Oct 2020'!AB24/100)* 'NSW Oct 2020'!AR24,IF(AND('NSW Oct 2020'!O24&gt;0,'NSW Oct 2020'!P24=""),IF(($C$5*F30/'NSW Oct 2020'!AR24&lt; SUM('NSW Oct 2020'!L24:O24)),(0),($C$5*F30/'NSW Oct 2020'!AR24-SUM('NSW Oct 2020'!L24:O24))*'NSW Oct 2020'!AG24/100)* 'NSW Oct 2020'!AR24,IF(AND('NSW Oct 2020'!N24&gt;0,'NSW Oct 2020'!O24=""),IF(($C$5*F30/'NSW Oct 2020'!AR24&lt; SUM('NSW Oct 2020'!L24:N24)),(0),($C$5*F30/'NSW Oct 2020'!AR24-SUM('NSW Oct 2020'!L24:N24))*'NSW Oct 2020'!AF24/100)* 'NSW Oct 2020'!AR24,IF(AND('NSW Oct 2020'!M24&gt;0,'NSW Oct 2020'!N24=""),IF(($C$5*F30/'NSW Oct 2020'!AR24&lt;'NSW Oct 2020'!M24+'NSW Oct 2020'!L24),(0),(($C$5*F30/'NSW Oct 2020'!AR24-('NSW Oct 2020'!M24+'NSW Oct 2020'!L24))*'NSW Oct 2020'!AE24/100))*'NSW Oct 2020'!AR24,IF(AND('NSW Oct 2020'!L24&gt;0,'NSW Oct 2020'!M24=""&gt;0),IF(($C$5*F30/'NSW Oct 2020'!AR24&lt;'NSW Oct 2020'!L24),(0),($C$5*F30/'NSW Oct 2020'!AR24-'NSW Oct 2020'!L24)*'NSW Oct 2020'!AD24/100)*'NSW Oct 2020'!AR24,0)))))</f>
        <v>0</v>
      </c>
      <c r="S30" s="273">
        <f t="shared" si="4"/>
        <v>2700.0000000000005</v>
      </c>
      <c r="T30" s="268">
        <f t="shared" si="5"/>
        <v>2970.1000000000004</v>
      </c>
      <c r="U30" s="151">
        <f t="shared" si="6"/>
        <v>3267.1100000000006</v>
      </c>
      <c r="V30" s="154">
        <f>'NSW Oct 2020'!AT24</f>
        <v>0</v>
      </c>
      <c r="W30" s="154">
        <f>'NSW Oct 2020'!AU24</f>
        <v>0</v>
      </c>
      <c r="X30" s="154">
        <f>'NSW Oct 2020'!AV24</f>
        <v>0</v>
      </c>
      <c r="Y30" s="154">
        <f>'NSW Oct 2020'!AW24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2970.1000000000004</v>
      </c>
      <c r="AC30" s="268">
        <f t="shared" si="1"/>
        <v>2970.1000000000004</v>
      </c>
      <c r="AD30" s="149">
        <f t="shared" si="9"/>
        <v>3267.1100000000006</v>
      </c>
      <c r="AE30" s="149">
        <f t="shared" si="9"/>
        <v>3267.1100000000006</v>
      </c>
      <c r="AF30" s="211">
        <f>'NSW Oct 2020'!BF23</f>
        <v>12</v>
      </c>
      <c r="AG30" s="153" t="str">
        <f>'NSW Oct 2020'!BG23</f>
        <v>n</v>
      </c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</row>
    <row r="31" spans="1:148" ht="23" customHeight="1" thickTop="1" thickBot="1">
      <c r="A31" s="210" t="str">
        <f>'NSW Oct 2020'!D25</f>
        <v>AGN Wagga Wagga</v>
      </c>
      <c r="B31" s="169" t="str">
        <f>'NSW Oct 2020'!F25</f>
        <v>Origin Energy</v>
      </c>
      <c r="C31" s="169" t="str">
        <f>'NSW Oct 2020'!G25</f>
        <v>Business Flexi</v>
      </c>
      <c r="D31" s="166">
        <f>365*'NSW Oct 2020'!H25/100</f>
        <v>418.10750000000002</v>
      </c>
      <c r="E31" s="266">
        <f>IF('NSW Oct 2020'!AQ25=3,0.5,IF('NSW Oct 2020'!AQ25=2,0.33,0))</f>
        <v>0.5</v>
      </c>
      <c r="F31" s="266">
        <f t="shared" si="3"/>
        <v>0.5</v>
      </c>
      <c r="G31" s="166">
        <f>IF('NSW Oct 2020'!K25="",($C$5*E31/'NSW Oct 2020'!AQ25*'NSW Oct 2020'!W25/100)*'NSW Oct 2020'!AQ25,IF($C$5*E31/'NSW Oct 2020'!AQ25&gt;='NSW Oct 2020'!L25,('NSW Oct 2020'!L25*'NSW Oct 2020'!W25/100)*'NSW Oct 2020'!AQ25,($C$5*E31/'NSW Oct 2020'!AQ25*'NSW Oct 2020'!W25/100)*'NSW Oct 2020'!AQ25))</f>
        <v>850.00000000000011</v>
      </c>
      <c r="H31" s="166">
        <f>IF(AND('NSW Oct 2020'!L25&gt;0,'NSW Oct 2020'!M25&gt;0),IF($C$5*E31/'NSW Oct 2020'!AQ25&lt;'NSW Oct 2020'!L25,0,IF(($C$5*E31/'NSW Oct 2020'!AQ25-'NSW Oct 2020'!L25)&lt;=('NSW Oct 2020'!M25+'NSW Oct 2020'!L25),((($C$5*E31/'NSW Oct 2020'!AQ25-'NSW Oct 2020'!L25)*'NSW Oct 2020'!X25/100))*'NSW Oct 2020'!AQ25,((('NSW Oct 2020'!M25)*'NSW Oct 2020'!X25/100)*'NSW Oct 2020'!AQ25))),0)</f>
        <v>0</v>
      </c>
      <c r="I31" s="166">
        <f>IF(AND('NSW Oct 2020'!M25&gt;0,'NSW Oct 2020'!N25&gt;0),IF($C$5*E31/'NSW Oct 2020'!AQ25&lt;('NSW Oct 2020'!L25+'NSW Oct 2020'!M25),0,IF(($C$5*E31/'NSW Oct 2020'!AQ25-'NSW Oct 2020'!L25+'NSW Oct 2020'!M25)&lt;=('NSW Oct 2020'!L25+'NSW Oct 2020'!M25+'NSW Oct 2020'!N25),((($C$5*E31/'NSW Oct 2020'!AQ25-('NSW Oct 2020'!L25+'NSW Oct 2020'!M25))*'NSW Oct 2020'!Y25/100))*'NSW Oct 2020'!AQ25,('NSW Oct 2020'!N25*'NSW Oct 2020'!Y25/100)* 'NSW Oct 2020'!AQ25)),0)</f>
        <v>0</v>
      </c>
      <c r="J31" s="166">
        <f>IF(AND('NSW Oct 2020'!N25&gt;0,'NSW Oct 2020'!O25&gt;0),IF($C$5*E31/'NSW Oct 2020'!AQ25&lt;('NSW Oct 2020'!L25+'NSW Oct 2020'!M25+'NSW Oct 2020'!N25),0,IF(($C$5*E31/'NSW Oct 2020'!AQ25-'NSW Oct 2020'!L25+'NSW Oct 2020'!M25+'NSW Oct 2020'!N25)&lt;=('NSW Oct 2020'!L25+'NSW Oct 2020'!M25+'NSW Oct 2020'!N25+'NSW Oct 2020'!O25),(($C$5*E31/'NSW Oct 2020'!AQ25-('NSW Oct 2020'!L25+'NSW Oct 2020'!M25+'NSW Oct 2020'!N25))*'NSW Oct 2020'!Z25/100)*'NSW Oct 2020'!AQ25,('NSW Oct 2020'!O25*'NSW Oct 2020'!Z25/100)*'NSW Oct 2020'!AQ25)),0)</f>
        <v>0</v>
      </c>
      <c r="K31" s="166">
        <f>IF(AND('NSW Oct 2020'!O25&gt;0,'NSW Oct 2020'!P25&gt;0),IF($C$5*E31/'NSW Oct 2020'!AQ25&lt;('NSW Oct 2020'!L25+'NSW Oct 2020'!M25+'NSW Oct 2020'!N25+'NSW Oct 2020'!O25),0,IF(($C$5*E31/'NSW Oct 2020'!AQ25-'NSW Oct 2020'!L25+'NSW Oct 2020'!M25+'NSW Oct 2020'!N25+'NSW Oct 2020'!O25)&lt;=('NSW Oct 2020'!L25+'NSW Oct 2020'!M25+'NSW Oct 2020'!N25+'NSW Oct 2020'!O25+'NSW Oct 2020'!P25),(($C$5*E31/'NSW Oct 2020'!AQ25-('NSW Oct 2020'!L25+'NSW Oct 2020'!M25+'NSW Oct 2020'!N25+'NSW Oct 2020'!O25))*'NSW Oct 2020'!AA25/100)*'NSW Oct 2020'!AQ25,('NSW Oct 2020'!P25*'NSW Oct 2020'!AA25/100)*'NSW Oct 2020'!AQ25)),0)</f>
        <v>0</v>
      </c>
      <c r="L31" s="166">
        <f>IF(AND('NSW Oct 2020'!P25&gt;0,'NSW Oct 2020'!O25&gt;0),IF(($C$5*E31/'NSW Oct 2020'!AQ25&lt;SUM('NSW Oct 2020'!L25:P25)),(0),($C$5*E31/'NSW Oct 2020'!AQ25-SUM('NSW Oct 2020'!L25:P25))*'NSW Oct 2020'!AB25/100)* 'NSW Oct 2020'!AQ25,IF(AND('NSW Oct 2020'!O25&gt;0,'NSW Oct 2020'!P25=""),IF(($C$5*E31/'NSW Oct 2020'!AQ25&lt; SUM('NSW Oct 2020'!L25:O25)),(0),($C$5*E31/'NSW Oct 2020'!AQ25-SUM('NSW Oct 2020'!L25:O25))*'NSW Oct 2020'!AA25/100)* 'NSW Oct 2020'!AQ25,IF(AND('NSW Oct 2020'!N25&gt;0,'NSW Oct 2020'!O25=""),IF(($C$5*E31/'NSW Oct 2020'!AQ25&lt; SUM('NSW Oct 2020'!L25:N25)),(0),($C$5*E31/'NSW Oct 2020'!AQ25-SUM('NSW Oct 2020'!L25:N25))*'NSW Oct 2020'!Z25/100)* 'NSW Oct 2020'!AQ25,IF(AND('NSW Oct 2020'!M25&gt;0,'NSW Oct 2020'!N25=""),IF(($C$5*E31/'NSW Oct 2020'!AQ25&lt;'NSW Oct 2020'!M25+'NSW Oct 2020'!L25),(0),(($C$5*E31/'NSW Oct 2020'!AQ25-('NSW Oct 2020'!M25+'NSW Oct 2020'!L25))*'NSW Oct 2020'!Y25/100))*'NSW Oct 2020'!AQ25,IF(AND('NSW Oct 2020'!L25&gt;0,'NSW Oct 2020'!M25=""&gt;0),IF(($C$5*E31/'NSW Oct 2020'!AQ25&lt;'NSW Oct 2020'!L25),(0),($C$5*E31/'NSW Oct 2020'!AQ25-'NSW Oct 2020'!L25)*'NSW Oct 2020'!X25/100)*'NSW Oct 2020'!AQ25,0)))))</f>
        <v>0</v>
      </c>
      <c r="M31" s="166">
        <f>IF('NSW Oct 2020'!K25="",($C$5*F31/'NSW Oct 2020'!AR25*'NSW Oct 2020'!AC25/100)*'NSW Oct 2020'!AR25,IF($C$5*F31/'NSW Oct 2020'!AR25&gt;='NSW Oct 2020'!L25,('NSW Oct 2020'!L25*'NSW Oct 2020'!AC25/100)*'NSW Oct 2020'!AR25,($C$5*F31/'NSW Oct 2020'!AR25*'NSW Oct 2020'!AC25/100)*'NSW Oct 2020'!AR25))</f>
        <v>850.00000000000011</v>
      </c>
      <c r="N31" s="166">
        <f>IF(AND('NSW Oct 2020'!L25&gt;0,'NSW Oct 2020'!M25&gt;0),IF($C$5*F31/'NSW Oct 2020'!AR25&lt;'NSW Oct 2020'!L25,0,IF(($C$5*F31/'NSW Oct 2020'!AR25-'NSW Oct 2020'!L25)&lt;=('NSW Oct 2020'!M25+'NSW Oct 2020'!L25),((($C$5*F31/'NSW Oct 2020'!AR25-'NSW Oct 2020'!L25)*'NSW Oct 2020'!AD25/100))*'NSW Oct 2020'!AR25,((('NSW Oct 2020'!M25)*'NSW Oct 2020'!AD25/100)*'NSW Oct 2020'!AR25))),0)</f>
        <v>0</v>
      </c>
      <c r="O31" s="166">
        <f>IF(AND('NSW Oct 2020'!M25&gt;0,'NSW Oct 2020'!N25&gt;0),IF($C$5*F31/'NSW Oct 2020'!AR25&lt;('NSW Oct 2020'!L25+'NSW Oct 2020'!M25),0,IF(($C$5*F31/'NSW Oct 2020'!AR25-'NSW Oct 2020'!L25+'NSW Oct 2020'!M25)&lt;=('NSW Oct 2020'!L25+'NSW Oct 2020'!M25+'NSW Oct 2020'!N25),((($C$5*F31/'NSW Oct 2020'!AR25-('NSW Oct 2020'!L25+'NSW Oct 2020'!M25))*'NSW Oct 2020'!AE25/100))*'NSW Oct 2020'!AR25,('NSW Oct 2020'!N25*'NSW Oct 2020'!AE25/100)*'NSW Oct 2020'!AR25)),0)</f>
        <v>0</v>
      </c>
      <c r="P31" s="166">
        <f>IF(AND('NSW Oct 2020'!N25&gt;0,'NSW Oct 2020'!O25&gt;0),IF($C$5*F31/'NSW Oct 2020'!AR25&lt;('NSW Oct 2020'!L25+'NSW Oct 2020'!M25+'NSW Oct 2020'!N25),0,IF(($C$5*F31/'NSW Oct 2020'!AR25-'NSW Oct 2020'!L25+'NSW Oct 2020'!M25+'NSW Oct 2020'!N25)&lt;=('NSW Oct 2020'!L25+'NSW Oct 2020'!M25+'NSW Oct 2020'!N25+'NSW Oct 2020'!O25),(($C$5*F31/'NSW Oct 2020'!AR25-('NSW Oct 2020'!L25+'NSW Oct 2020'!M25+'NSW Oct 2020'!N25))*'NSW Oct 2020'!AF25/100)*'NSW Oct 2020'!AR25,('NSW Oct 2020'!O25*'NSW Oct 2020'!AF25/100)*'NSW Oct 2020'!AR25)),0)</f>
        <v>0</v>
      </c>
      <c r="Q31" s="166">
        <f>IF(AND('NSW Oct 2020'!P25&gt;0,'NSW Oct 2020'!P25&gt;0),IF($C$5*F31/'NSW Oct 2020'!AR25&lt;('NSW Oct 2020'!L25+'NSW Oct 2020'!M25+'NSW Oct 2020'!N25+'NSW Oct 2020'!O25),0,IF(($C$5*F31/'NSW Oct 2020'!AR25-'NSW Oct 2020'!L25+'NSW Oct 2020'!M25+'NSW Oct 2020'!N25+'NSW Oct 2020'!O25)&lt;=('NSW Oct 2020'!L25+'NSW Oct 2020'!M25+'NSW Oct 2020'!N25+'NSW Oct 2020'!O25+'NSW Oct 2020'!P25),(($C$5*F31/'NSW Oct 2020'!AR25-('NSW Oct 2020'!L25+'NSW Oct 2020'!M25+'NSW Oct 2020'!N25+'NSW Oct 2020'!O25))*'NSW Oct 2020'!AG25/100)*'NSW Oct 2020'!AR25,('NSW Oct 2020'!P25*'NSW Oct 2020'!AG25/100)*'NSW Oct 2020'!AR25)),0)</f>
        <v>0</v>
      </c>
      <c r="R31" s="166">
        <f>IF(AND('NSW Oct 2020'!P25&gt;0,'NSW Oct 2020'!O25&gt;0),IF(($C$5*F31/'NSW Oct 2020'!AR25&lt;SUM('NSW Oct 2020'!L25:P25)),(0),($C$5*F31/'NSW Oct 2020'!AR25-SUM('NSW Oct 2020'!L25:P25))*'NSW Oct 2020'!AB25/100)* 'NSW Oct 2020'!AR25,IF(AND('NSW Oct 2020'!O25&gt;0,'NSW Oct 2020'!P25=""),IF(($C$5*F31/'NSW Oct 2020'!AR25&lt; SUM('NSW Oct 2020'!L25:O25)),(0),($C$5*F31/'NSW Oct 2020'!AR25-SUM('NSW Oct 2020'!L25:O25))*'NSW Oct 2020'!AG25/100)* 'NSW Oct 2020'!AR25,IF(AND('NSW Oct 2020'!N25&gt;0,'NSW Oct 2020'!O25=""),IF(($C$5*F31/'NSW Oct 2020'!AR25&lt; SUM('NSW Oct 2020'!L25:N25)),(0),($C$5*F31/'NSW Oct 2020'!AR25-SUM('NSW Oct 2020'!L25:N25))*'NSW Oct 2020'!AF25/100)* 'NSW Oct 2020'!AR25,IF(AND('NSW Oct 2020'!M25&gt;0,'NSW Oct 2020'!N25=""),IF(($C$5*F31/'NSW Oct 2020'!AR25&lt;'NSW Oct 2020'!M25+'NSW Oct 2020'!L25),(0),(($C$5*F31/'NSW Oct 2020'!AR25-('NSW Oct 2020'!M25+'NSW Oct 2020'!L25))*'NSW Oct 2020'!AE25/100))*'NSW Oct 2020'!AR25,IF(AND('NSW Oct 2020'!L25&gt;0,'NSW Oct 2020'!M25=""&gt;0),IF(($C$5*F31/'NSW Oct 2020'!AR25&lt;'NSW Oct 2020'!L25),(0),($C$5*F31/'NSW Oct 2020'!AR25-'NSW Oct 2020'!L25)*'NSW Oct 2020'!AD25/100)*'NSW Oct 2020'!AR25,0)))))</f>
        <v>0</v>
      </c>
      <c r="S31" s="272">
        <f t="shared" si="4"/>
        <v>1700.0000000000002</v>
      </c>
      <c r="T31" s="271">
        <f t="shared" si="5"/>
        <v>2118.1075000000001</v>
      </c>
      <c r="U31" s="170">
        <f t="shared" si="6"/>
        <v>2329.9182500000002</v>
      </c>
      <c r="V31" s="169">
        <f>'NSW Oct 2020'!AT25</f>
        <v>12</v>
      </c>
      <c r="W31" s="169">
        <f>'NSW Oct 2020'!AU25</f>
        <v>0</v>
      </c>
      <c r="X31" s="169">
        <f>'NSW Oct 2020'!AV25</f>
        <v>0</v>
      </c>
      <c r="Y31" s="169">
        <f>'NSW Oct 2020'!AW25</f>
        <v>0</v>
      </c>
      <c r="Z31" s="271" t="str">
        <f t="shared" si="7"/>
        <v>Guaranteed off bill</v>
      </c>
      <c r="AA31" s="271" t="str">
        <f t="shared" si="8"/>
        <v>Inclusive</v>
      </c>
      <c r="AB31" s="276">
        <f t="shared" si="0"/>
        <v>1863.9346</v>
      </c>
      <c r="AC31" s="276">
        <f t="shared" si="1"/>
        <v>1863.9346</v>
      </c>
      <c r="AD31" s="277">
        <f t="shared" si="9"/>
        <v>2050.3280600000003</v>
      </c>
      <c r="AE31" s="277">
        <f t="shared" si="9"/>
        <v>2050.3280600000003</v>
      </c>
      <c r="AF31" s="209">
        <f>'NSW Oct 2020'!BF24</f>
        <v>0</v>
      </c>
      <c r="AG31" s="172" t="str">
        <f>'NSW Oct 2020'!BG24</f>
        <v>n</v>
      </c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</row>
  </sheetData>
  <sheetProtection algorithmName="SHA-512" hashValue="5Ml/xnfYheZRNp+cgWI3GoUotmzGw1R083w8dfHtF9aC/LgJDld+tvm0qD/Xf3RxOQBSZ8SVYfJ6Ktrvaw4Dbg==" saltValue="Q5BjwKtZeIDaYs7Try1MVw==" spinCount="100000" sheet="1" objects="1" scenarios="1"/>
  <mergeCells count="6">
    <mergeCell ref="A29:A30"/>
    <mergeCell ref="A8:A14"/>
    <mergeCell ref="A15:A16"/>
    <mergeCell ref="A20:A22"/>
    <mergeCell ref="A23:A24"/>
    <mergeCell ref="A26:A28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C55A-6591-0B49-8997-3891E838E127}">
  <sheetPr codeName="Sheet16">
    <tabColor theme="5" tint="0.39997558519241921"/>
  </sheetPr>
  <dimension ref="A1:ER32"/>
  <sheetViews>
    <sheetView zoomScaleNormal="100" workbookViewId="0">
      <selection activeCell="C7" sqref="C7"/>
    </sheetView>
  </sheetViews>
  <sheetFormatPr baseColWidth="10" defaultRowHeight="14"/>
  <cols>
    <col min="1" max="1" width="24.1640625" style="290" customWidth="1"/>
    <col min="2" max="2" width="16.1640625" style="290" customWidth="1"/>
    <col min="3" max="3" width="23.1640625" style="290" bestFit="1" customWidth="1"/>
    <col min="4" max="4" width="12.1640625" style="290" customWidth="1"/>
    <col min="5" max="5" width="12.1640625" style="292" hidden="1" customWidth="1"/>
    <col min="6" max="6" width="12.1640625" style="290" hidden="1" customWidth="1"/>
    <col min="7" max="18" width="12.1640625" style="290" customWidth="1"/>
    <col min="19" max="19" width="13" style="290" hidden="1" customWidth="1"/>
    <col min="20" max="20" width="12" style="290" hidden="1" customWidth="1"/>
    <col min="21" max="21" width="12" style="293" customWidth="1"/>
    <col min="22" max="25" width="12" style="290" customWidth="1"/>
    <col min="26" max="29" width="12" style="290" hidden="1" customWidth="1"/>
    <col min="30" max="33" width="12" style="290" customWidth="1"/>
    <col min="34" max="43" width="12.1640625" style="290" customWidth="1"/>
    <col min="44" max="16384" width="10.83203125" style="290"/>
  </cols>
  <sheetData>
    <row r="1" spans="1:148">
      <c r="A1" s="287" t="s">
        <v>55</v>
      </c>
      <c r="B1" s="287"/>
      <c r="C1" s="287"/>
      <c r="D1" s="287"/>
      <c r="E1" s="288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9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</row>
    <row r="2" spans="1:148">
      <c r="A2" s="289" t="s">
        <v>93</v>
      </c>
      <c r="B2" s="287"/>
      <c r="C2" s="287"/>
      <c r="D2" s="287"/>
      <c r="E2" s="288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9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  <c r="CP2" s="287"/>
      <c r="CQ2" s="287"/>
      <c r="CR2" s="287"/>
      <c r="CS2" s="287"/>
      <c r="CT2" s="287"/>
      <c r="CU2" s="287"/>
      <c r="CV2" s="287"/>
      <c r="CW2" s="287"/>
      <c r="CX2" s="287"/>
      <c r="CY2" s="287"/>
      <c r="CZ2" s="287"/>
      <c r="DA2" s="287"/>
      <c r="DB2" s="287"/>
      <c r="DC2" s="287"/>
      <c r="DD2" s="287"/>
      <c r="DE2" s="287"/>
      <c r="DF2" s="287"/>
      <c r="DG2" s="287"/>
      <c r="DH2" s="287"/>
      <c r="DI2" s="287"/>
      <c r="DJ2" s="287"/>
      <c r="DK2" s="287"/>
      <c r="DL2" s="287"/>
      <c r="DM2" s="287"/>
      <c r="DN2" s="287"/>
      <c r="DO2" s="287"/>
      <c r="DP2" s="287"/>
      <c r="DQ2" s="287"/>
      <c r="DR2" s="287"/>
      <c r="DS2" s="287"/>
      <c r="DT2" s="287"/>
      <c r="DU2" s="287"/>
      <c r="DV2" s="287"/>
      <c r="DW2" s="287"/>
      <c r="DX2" s="287"/>
      <c r="DY2" s="287"/>
      <c r="DZ2" s="287"/>
      <c r="EA2" s="287"/>
      <c r="EB2" s="287"/>
      <c r="EC2" s="287"/>
      <c r="ED2" s="287"/>
      <c r="EE2" s="287"/>
      <c r="EF2" s="287"/>
      <c r="EG2" s="287"/>
      <c r="EH2" s="287"/>
      <c r="EI2" s="287"/>
      <c r="EJ2" s="287"/>
      <c r="EK2" s="287"/>
      <c r="EL2" s="287"/>
      <c r="EM2" s="287"/>
      <c r="EN2" s="287"/>
      <c r="EO2" s="287"/>
      <c r="EP2" s="287"/>
      <c r="EQ2" s="287"/>
      <c r="ER2" s="287"/>
    </row>
    <row r="3" spans="1:148" ht="15" thickBot="1">
      <c r="A3" s="287"/>
      <c r="B3" s="291"/>
      <c r="C3" s="287"/>
      <c r="D3" s="287"/>
      <c r="E3" s="288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9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  <c r="AI3" s="287"/>
      <c r="AJ3" s="287"/>
      <c r="AK3" s="287"/>
      <c r="AL3" s="287"/>
      <c r="AM3" s="287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  <c r="CE3" s="287"/>
      <c r="CF3" s="287"/>
      <c r="CG3" s="287"/>
      <c r="CH3" s="287"/>
      <c r="CI3" s="287"/>
      <c r="CJ3" s="287"/>
      <c r="CK3" s="287"/>
      <c r="CL3" s="287"/>
      <c r="CM3" s="287"/>
      <c r="CN3" s="287"/>
      <c r="CO3" s="287"/>
      <c r="CP3" s="287"/>
      <c r="CQ3" s="287"/>
      <c r="CR3" s="287"/>
      <c r="CS3" s="287"/>
      <c r="CT3" s="287"/>
      <c r="CU3" s="287"/>
      <c r="CV3" s="287"/>
      <c r="CW3" s="287"/>
      <c r="CX3" s="287"/>
      <c r="CY3" s="287"/>
      <c r="CZ3" s="287"/>
      <c r="DA3" s="287"/>
      <c r="DB3" s="287"/>
      <c r="DC3" s="287"/>
      <c r="DD3" s="287"/>
      <c r="DE3" s="287"/>
      <c r="DF3" s="287"/>
      <c r="DG3" s="287"/>
      <c r="DH3" s="287"/>
      <c r="DI3" s="287"/>
      <c r="DJ3" s="287"/>
      <c r="DK3" s="287"/>
      <c r="DL3" s="287"/>
      <c r="DM3" s="287"/>
      <c r="DN3" s="287"/>
      <c r="DO3" s="287"/>
      <c r="DP3" s="287"/>
      <c r="DQ3" s="287"/>
      <c r="DR3" s="287"/>
      <c r="DS3" s="287"/>
      <c r="DT3" s="287"/>
      <c r="DU3" s="287"/>
      <c r="DV3" s="287"/>
      <c r="DW3" s="287"/>
      <c r="DX3" s="287"/>
      <c r="DY3" s="287"/>
      <c r="DZ3" s="287"/>
      <c r="EA3" s="287"/>
      <c r="EB3" s="287"/>
      <c r="EC3" s="287"/>
      <c r="ED3" s="287"/>
      <c r="EE3" s="287"/>
      <c r="EF3" s="287"/>
      <c r="EG3" s="287"/>
      <c r="EH3" s="287"/>
      <c r="EI3" s="287"/>
      <c r="EJ3" s="287"/>
      <c r="EK3" s="287"/>
      <c r="EL3" s="287"/>
      <c r="EM3" s="287"/>
      <c r="EN3" s="287"/>
      <c r="EO3" s="287"/>
      <c r="EP3" s="287"/>
      <c r="EQ3" s="287"/>
      <c r="ER3" s="287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7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7"/>
      <c r="EE6" s="287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</row>
    <row r="8" spans="1:148" ht="23" customHeight="1">
      <c r="A8" s="417" t="str">
        <f>'NSW Apr 2020'!D2</f>
        <v>Jemena Sydney</v>
      </c>
      <c r="B8" s="83" t="str">
        <f>'NSW Apr 2020'!F2</f>
        <v>AGL</v>
      </c>
      <c r="C8" s="83" t="str">
        <f>'NSW Apr 2020'!G2</f>
        <v>Business Essentials Saver</v>
      </c>
      <c r="D8" s="136">
        <f>365*'NSW Apr 2020'!H2/100</f>
        <v>244.84200000000001</v>
      </c>
      <c r="E8" s="264">
        <f>IF('NSW Apr 2020'!AQ2=3,0.5,IF('NSW Apr 2020'!AQ2=2,0.33,0))</f>
        <v>0.5</v>
      </c>
      <c r="F8" s="264">
        <f>1-E8</f>
        <v>0.5</v>
      </c>
      <c r="G8" s="136">
        <f>IF('NSW Apr 2020'!K2="",($C$5*E8/'NSW Apr 2020'!AQ2*'NSW Apr 2020'!W2/100)*'NSW Apr 2020'!AQ2,IF($C$5*E8/'NSW Apr 2020'!AQ2&gt;='NSW Apr 2020'!L2,('NSW Apr 2020'!L2*'NSW Apr 2020'!W2/100)*'NSW Apr 2020'!AQ2,($C$5*E8/'NSW Apr 2020'!AQ2*'NSW Apr 2020'!W2/100)*'NSW Apr 2020'!AQ2))</f>
        <v>91.733399999999989</v>
      </c>
      <c r="H8" s="136">
        <f>IF(AND('NSW Apr 2020'!L2&gt;0,'NSW Apr 2020'!M2&gt;0),IF($C$5*E8/'NSW Apr 2020'!AQ2&lt;'NSW Apr 2020'!L2,0,IF(($C$5*E8/'NSW Apr 2020'!AQ2-'NSW Apr 2020'!L2)&lt;=('NSW Apr 2020'!M2+'NSW Apr 2020'!L2),((($C$5*E8/'NSW Apr 2020'!AQ2-'NSW Apr 2020'!L2)*'NSW Apr 2020'!X2/100))*'NSW Apr 2020'!AQ2,((('NSW Apr 2020'!M2)*'NSW Apr 2020'!X2/100)*'NSW Apr 2020'!AQ2))),0)</f>
        <v>86.955300000000008</v>
      </c>
      <c r="I8" s="136">
        <f>IF(AND('NSW Apr 2020'!M2&gt;0,'NSW Apr 2020'!N2&gt;0),IF($C$5*E8/'NSW Apr 2020'!AQ2&lt;('NSW Apr 2020'!L2+'NSW Apr 2020'!M2),0,IF(($C$5*E8/'NSW Apr 2020'!AQ2-'NSW Apr 2020'!L2+'NSW Apr 2020'!M2)&lt;=('NSW Apr 2020'!L2+'NSW Apr 2020'!M2+'NSW Apr 2020'!N2),((($C$5*E8/'NSW Apr 2020'!AQ2-('NSW Apr 2020'!L2+'NSW Apr 2020'!M2))*'NSW Apr 2020'!Y2/100))*'NSW Apr 2020'!AQ2,('NSW Apr 2020'!N2*'NSW Apr 2020'!Y2/100)* 'NSW Apr 2020'!AQ2)),0)</f>
        <v>207.7218</v>
      </c>
      <c r="J8" s="136">
        <f>IF(AND('NSW Apr 2020'!N2&gt;0,'NSW Apr 2020'!O2&gt;0),IF($C$5*E8/'NSW Apr 2020'!AQ2&lt;('NSW Apr 2020'!L2+'NSW Apr 2020'!M2+'NSW Apr 2020'!N2),0,IF(($C$5*E8/'NSW Apr 2020'!AQ2-'NSW Apr 2020'!L2+'NSW Apr 2020'!M2+'NSW Apr 2020'!N2)&lt;=('NSW Apr 2020'!L2+'NSW Apr 2020'!M2+'NSW Apr 2020'!N2+'NSW Apr 2020'!O2),(($C$5*E8/'NSW Apr 2020'!AQ2-('NSW Apr 2020'!L2+'NSW Apr 2020'!M2+'NSW Apr 2020'!N2))*'NSW Apr 2020'!Z2/100)*'NSW Apr 2020'!AQ2,('NSW Apr 2020'!O2*'NSW Apr 2020'!Z2/100)*'NSW Apr 2020'!AQ2)),0)</f>
        <v>775.67499999999995</v>
      </c>
      <c r="K8" s="136">
        <f>IF(AND('NSW Apr 2020'!O2&gt;0,'NSW Apr 2020'!P2&gt;0),IF($C$5*E8/'NSW Apr 2020'!AQ2&lt;('NSW Apr 2020'!L2+'NSW Apr 2020'!M2+'NSW Apr 2020'!N2+'NSW Apr 2020'!O2),0,IF(($C$5*E8/'NSW Apr 2020'!AQ2-'NSW Apr 2020'!L2+'NSW Apr 2020'!M2+'NSW Apr 2020'!N2+'NSW Apr 2020'!O2)&lt;=('NSW Apr 2020'!L2+'NSW Apr 2020'!M2+'NSW Apr 2020'!N2+'NSW Apr 2020'!O2+'NSW Apr 2020'!P2),(($C$5*E8/'NSW Apr 2020'!AQ2-('NSW Apr 2020'!L2+'NSW Apr 2020'!M2+'NSW Apr 2020'!N2+'NSW Apr 2020'!O2))*'NSW Apr 2020'!AA2/100)*'NSW Apr 2020'!AQ2,('NSW Apr 2020'!P2*'NSW Apr 2020'!AA2/100)*'NSW Apr 2020'!AQ2)),0)</f>
        <v>0</v>
      </c>
      <c r="L8" s="136">
        <f>IF(AND('NSW Apr 2020'!P2&gt;0,'NSW Apr 2020'!O2&gt;0),IF(($C$5*E8/'NSW Apr 2020'!AQ2&lt;SUM('NSW Apr 2020'!L2:P2)),(0),($C$5*E8/'NSW Apr 2020'!AQ2-SUM('NSW Apr 2020'!L2:P2))*'NSW Apr 2020'!AB2/100)* 'NSW Apr 2020'!AQ2,IF(AND('NSW Apr 2020'!O2&gt;0,'NSW Apr 2020'!P2=""),IF(($C$5*E8/'NSW Apr 2020'!AQ2&lt; SUM('NSW Apr 2020'!L2:O2)),(0),($C$5*E8/'NSW Apr 2020'!AQ2-SUM('NSW Apr 2020'!L2:O2))*'NSW Apr 2020'!AA2/100)* 'NSW Apr 2020'!AQ2,IF(AND('NSW Apr 2020'!N2&gt;0,'NSW Apr 2020'!O2=""),IF(($C$5*E8/'NSW Apr 2020'!AQ2&lt; SUM('NSW Apr 2020'!L2:N2)),(0),($C$5*E8/'NSW Apr 2020'!AQ2-SUM('NSW Apr 2020'!L2:N2))*'NSW Apr 2020'!Z2/100)* 'NSW Apr 2020'!AQ2,IF(AND('NSW Apr 2020'!M2&gt;0,'NSW Apr 2020'!N2=""),IF(($C$5*E8/'NSW Apr 2020'!AQ2&lt;'NSW Apr 2020'!M2+'NSW Apr 2020'!L2),(0),(($C$5*E8/'NSW Apr 2020'!AQ2-('NSW Apr 2020'!M2+'NSW Apr 2020'!L2))*'NSW Apr 2020'!Y2/100))*'NSW Apr 2020'!AQ2,IF(AND('NSW Apr 2020'!L2&gt;0,'NSW Apr 2020'!M2=""&gt;0),IF(($C$5*E8/'NSW Apr 2020'!AQ2&lt;'NSW Apr 2020'!L2),(0),($C$5*E8/'NSW Apr 2020'!AQ2-'NSW Apr 2020'!L2)*'NSW Apr 2020'!X2/100)*'NSW Apr 2020'!AQ2,0)))))</f>
        <v>0</v>
      </c>
      <c r="M8" s="136">
        <f>IF('NSW Apr 2020'!K2="",($C$5*F8/'NSW Apr 2020'!AR2*'NSW Apr 2020'!AC2/100)*'NSW Apr 2020'!AR2,IF($C$5*F8/'NSW Apr 2020'!AR2&gt;='NSW Apr 2020'!L2,('NSW Apr 2020'!L2*'NSW Apr 2020'!AC2/100)*'NSW Apr 2020'!AR2,($C$5*F8/'NSW Apr 2020'!AR2*'NSW Apr 2020'!AC2/100)*'NSW Apr 2020'!AR2))</f>
        <v>91.733399999999989</v>
      </c>
      <c r="N8" s="136">
        <f>IF(AND('NSW Apr 2020'!L2&gt;0,'NSW Apr 2020'!M2&gt;0),IF($C$5*F8/'NSW Apr 2020'!AR2&lt;'NSW Apr 2020'!L2,0,IF(($C$5*F8/'NSW Apr 2020'!AR2-'NSW Apr 2020'!L2)&lt;=('NSW Apr 2020'!M2+'NSW Apr 2020'!L2),((($C$5*F8/'NSW Apr 2020'!AR2-'NSW Apr 2020'!L2)*'NSW Apr 2020'!AD2/100))*'NSW Apr 2020'!AR2,((('NSW Apr 2020'!M2)*'NSW Apr 2020'!AD2/100)*'NSW Apr 2020'!AR2))),0)</f>
        <v>86.955300000000008</v>
      </c>
      <c r="O8" s="136">
        <f>IF(AND('NSW Apr 2020'!M2&gt;0,'NSW Apr 2020'!N2&gt;0),IF($C$5*F8/'NSW Apr 2020'!AR2&lt;('NSW Apr 2020'!L2+'NSW Apr 2020'!M2),0,IF(($C$5*F8/'NSW Apr 2020'!AR2-'NSW Apr 2020'!L2+'NSW Apr 2020'!M2)&lt;=('NSW Apr 2020'!L2+'NSW Apr 2020'!M2+'NSW Apr 2020'!N2),((($C$5*F8/'NSW Apr 2020'!AR2-('NSW Apr 2020'!L2+'NSW Apr 2020'!M2))*'NSW Apr 2020'!AE2/100))*'NSW Apr 2020'!AR2,('NSW Apr 2020'!N2*'NSW Apr 2020'!AE2/100)*'NSW Apr 2020'!AR2)),0)</f>
        <v>207.7218</v>
      </c>
      <c r="P8" s="136">
        <f>IF(AND('NSW Apr 2020'!N2&gt;0,'NSW Apr 2020'!O2&gt;0),IF($C$5*F8/'NSW Apr 2020'!AR2&lt;('NSW Apr 2020'!L2+'NSW Apr 2020'!M2+'NSW Apr 2020'!N2),0,IF(($C$5*F8/'NSW Apr 2020'!AR2-'NSW Apr 2020'!L2+'NSW Apr 2020'!M2+'NSW Apr 2020'!N2)&lt;=('NSW Apr 2020'!L2+'NSW Apr 2020'!M2+'NSW Apr 2020'!N2+'NSW Apr 2020'!O2),(($C$5*F8/'NSW Apr 2020'!AR2-('NSW Apr 2020'!L2+'NSW Apr 2020'!M2+'NSW Apr 2020'!N2))*'NSW Apr 2020'!AF2/100)*'NSW Apr 2020'!AR2,('NSW Apr 2020'!O2*'NSW Apr 2020'!AF2/100)*'NSW Apr 2020'!AR2)),0)</f>
        <v>775.67499999999995</v>
      </c>
      <c r="Q8" s="136">
        <f>IF(AND('NSW Apr 2020'!P2&gt;0,'NSW Apr 2020'!P2&gt;0),IF($C$5*F8/'NSW Apr 2020'!AR2&lt;('NSW Apr 2020'!L2+'NSW Apr 2020'!M2+'NSW Apr 2020'!N2+'NSW Apr 2020'!O2),0,IF(($C$5*F8/'NSW Apr 2020'!AR2-'NSW Apr 2020'!L2+'NSW Apr 2020'!M2+'NSW Apr 2020'!N2+'NSW Apr 2020'!O2)&lt;=('NSW Apr 2020'!L2+'NSW Apr 2020'!M2+'NSW Apr 2020'!N2+'NSW Apr 2020'!O2+'NSW Apr 2020'!P2),(($C$5*F8/'NSW Apr 2020'!AR2-('NSW Apr 2020'!L2+'NSW Apr 2020'!M2+'NSW Apr 2020'!N2+'NSW Apr 2020'!O2))*'NSW Apr 2020'!AG2/100)*'NSW Apr 2020'!AR2,('NSW Apr 2020'!P2*'NSW Apr 2020'!AG2/100)*'NSW Apr 2020'!AR2)),0)</f>
        <v>0</v>
      </c>
      <c r="R8" s="136">
        <f>IF(AND('NSW Apr 2020'!P2&gt;0,'NSW Apr 2020'!O2&gt;0),IF(($C$5*F8/'NSW Apr 2020'!AR2&lt;SUM('NSW Apr 2020'!L2:P2)),(0),($C$5*F8/'NSW Apr 2020'!AR2-SUM('NSW Apr 2020'!L2:P2))*'NSW Apr 2020'!AB2/100)* 'NSW Apr 2020'!AR2,IF(AND('NSW Apr 2020'!O2&gt;0,'NSW Apr 2020'!P2=""),IF(($C$5*F8/'NSW Apr 2020'!AR2&lt; SUM('NSW Apr 2020'!L2:O2)),(0),($C$5*F8/'NSW Apr 2020'!AR2-SUM('NSW Apr 2020'!L2:O2))*'NSW Apr 2020'!AG2/100)* 'NSW Apr 2020'!AR2,IF(AND('NSW Apr 2020'!N2&gt;0,'NSW Apr 2020'!O2=""),IF(($C$5*F8/'NSW Apr 2020'!AR2&lt; SUM('NSW Apr 2020'!L2:N2)),(0),($C$5*F8/'NSW Apr 2020'!AR2-SUM('NSW Apr 2020'!L2:N2))*'NSW Apr 2020'!AF2/100)* 'NSW Apr 2020'!AR2,IF(AND('NSW Apr 2020'!M2&gt;0,'NSW Apr 2020'!N2=""),IF(($C$5*F8/'NSW Apr 2020'!AR2&lt;'NSW Apr 2020'!M2+'NSW Apr 2020'!L2),(0),(($C$5*F8/'NSW Apr 2020'!AR2-('NSW Apr 2020'!M2+'NSW Apr 2020'!L2))*'NSW Apr 2020'!AE2/100))*'NSW Apr 2020'!AR2,IF(AND('NSW Apr 2020'!L2&gt;0,'NSW Apr 2020'!M2=""&gt;0),IF(($C$5*F8/'NSW Apr 2020'!AR2&lt;'NSW Apr 2020'!L2),(0),($C$5*F8/'NSW Apr 2020'!AR2-'NSW Apr 2020'!L2)*'NSW Apr 2020'!AD2/100)*'NSW Apr 2020'!AR2,0)))))</f>
        <v>0</v>
      </c>
      <c r="S8" s="234">
        <f>SUM(G8:R8)</f>
        <v>2324.1710000000003</v>
      </c>
      <c r="T8" s="243">
        <f>S8+D8</f>
        <v>2569.0130000000004</v>
      </c>
      <c r="U8" s="132">
        <f>T8*1.1</f>
        <v>2825.9143000000008</v>
      </c>
      <c r="V8" s="83">
        <f>'NSW Apr 2020'!AT2</f>
        <v>0</v>
      </c>
      <c r="W8" s="83">
        <f>'NSW Apr 2020'!AU2</f>
        <v>0</v>
      </c>
      <c r="X8" s="83">
        <f>'NSW Apr 2020'!AV2</f>
        <v>0</v>
      </c>
      <c r="Y8" s="83">
        <f>'NSW Apr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2569.0130000000004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2569.0130000000004</v>
      </c>
      <c r="AD8" s="122">
        <f t="shared" ref="AD8:AE23" si="2">AB8*1.1</f>
        <v>2825.9143000000008</v>
      </c>
      <c r="AE8" s="122">
        <f t="shared" si="2"/>
        <v>2825.9143000000008</v>
      </c>
      <c r="AF8" s="208">
        <f>'NSW Apr 2020'!BF2</f>
        <v>0</v>
      </c>
      <c r="AG8" s="125" t="str">
        <f>'NSW Apr 2020'!BG2</f>
        <v>n</v>
      </c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  <c r="CD8" s="287"/>
      <c r="CE8" s="287"/>
      <c r="CF8" s="287"/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287"/>
      <c r="CT8" s="287"/>
      <c r="CU8" s="287"/>
      <c r="CV8" s="287"/>
      <c r="CW8" s="287"/>
      <c r="CX8" s="287"/>
      <c r="CY8" s="287"/>
      <c r="CZ8" s="287"/>
      <c r="DA8" s="287"/>
      <c r="DB8" s="287"/>
      <c r="DC8" s="287"/>
      <c r="DD8" s="287"/>
      <c r="DE8" s="287"/>
      <c r="DF8" s="287"/>
      <c r="DG8" s="287"/>
      <c r="DH8" s="287"/>
      <c r="DI8" s="287"/>
      <c r="DJ8" s="287"/>
      <c r="DK8" s="287"/>
      <c r="DL8" s="287"/>
      <c r="DM8" s="287"/>
      <c r="DN8" s="287"/>
      <c r="DO8" s="287"/>
      <c r="DP8" s="287"/>
      <c r="DQ8" s="287"/>
      <c r="DR8" s="287"/>
      <c r="DS8" s="287"/>
      <c r="DT8" s="287"/>
      <c r="DU8" s="287"/>
      <c r="DV8" s="287"/>
      <c r="DW8" s="287"/>
      <c r="DX8" s="287"/>
      <c r="DY8" s="287"/>
      <c r="DZ8" s="287"/>
      <c r="EA8" s="287"/>
      <c r="EB8" s="287"/>
      <c r="EC8" s="287"/>
      <c r="ED8" s="287"/>
      <c r="EE8" s="287"/>
      <c r="EF8" s="287"/>
      <c r="EG8" s="287"/>
      <c r="EH8" s="287"/>
      <c r="EI8" s="287"/>
      <c r="EJ8" s="287"/>
      <c r="EK8" s="287"/>
      <c r="EL8" s="287"/>
      <c r="EM8" s="287"/>
      <c r="EN8" s="287"/>
      <c r="EO8" s="287"/>
      <c r="EP8" s="287"/>
      <c r="EQ8" s="287"/>
      <c r="ER8" s="287"/>
    </row>
    <row r="9" spans="1:148" ht="23" customHeight="1">
      <c r="A9" s="417"/>
      <c r="B9" s="83" t="str">
        <f>'NSW Apr 2020'!F3</f>
        <v>Covau</v>
      </c>
      <c r="C9" s="83" t="str">
        <f>'NSW Apr 2020'!G3</f>
        <v>Business Freedom</v>
      </c>
      <c r="D9" s="136">
        <f>365*'NSW Apr 2020'!H3/100</f>
        <v>336.60300000000001</v>
      </c>
      <c r="E9" s="264">
        <f>IF('NSW Apr 2020'!AQ3=3,0.5,IF('NSW Apr 2020'!AQ3=2,0.33,0))</f>
        <v>0.5</v>
      </c>
      <c r="F9" s="264">
        <f t="shared" ref="F9:F32" si="3">1-E9</f>
        <v>0.5</v>
      </c>
      <c r="G9" s="136">
        <f>IF('NSW Apr 2020'!K3="",($C$5*E9/'NSW Apr 2020'!AQ3*'NSW Apr 2020'!W3/100)*'NSW Apr 2020'!AQ3,IF($C$5*E9/'NSW Apr 2020'!AQ3&gt;='NSW Apr 2020'!L3,('NSW Apr 2020'!L3*'NSW Apr 2020'!W3/100)*'NSW Apr 2020'!AQ3,($C$5*E9/'NSW Apr 2020'!AQ3*'NSW Apr 2020'!W3/100)*'NSW Apr 2020'!AQ3))</f>
        <v>134.24399999999997</v>
      </c>
      <c r="H9" s="136">
        <f>IF(AND('NSW Apr 2020'!L3&gt;0,'NSW Apr 2020'!M3&gt;0),IF($C$5*E9/'NSW Apr 2020'!AQ3&lt;'NSW Apr 2020'!L3,0,IF(($C$5*E9/'NSW Apr 2020'!AQ3-'NSW Apr 2020'!L3)&lt;=('NSW Apr 2020'!M3+'NSW Apr 2020'!L3),((($C$5*E9/'NSW Apr 2020'!AQ3-'NSW Apr 2020'!L3)*'NSW Apr 2020'!X3/100))*'NSW Apr 2020'!AQ3,((('NSW Apr 2020'!M3)*'NSW Apr 2020'!X3/100)*'NSW Apr 2020'!AQ3))),0)</f>
        <v>118.0750909090909</v>
      </c>
      <c r="I9" s="136">
        <f>IF(AND('NSW Apr 2020'!M3&gt;0,'NSW Apr 2020'!N3&gt;0),IF($C$5*E9/'NSW Apr 2020'!AQ3&lt;('NSW Apr 2020'!L3+'NSW Apr 2020'!M3),0,IF(($C$5*E9/'NSW Apr 2020'!AQ3-'NSW Apr 2020'!L3+'NSW Apr 2020'!M3)&lt;=('NSW Apr 2020'!L3+'NSW Apr 2020'!M3+'NSW Apr 2020'!N3),((($C$5*E9/'NSW Apr 2020'!AQ3-('NSW Apr 2020'!L3+'NSW Apr 2020'!M3))*'NSW Apr 2020'!Y3/100))*'NSW Apr 2020'!AQ3,('NSW Apr 2020'!N3*'NSW Apr 2020'!Y3/100)* 'NSW Apr 2020'!AQ3)),0)</f>
        <v>267.92399999999998</v>
      </c>
      <c r="J9" s="136">
        <f>IF(AND('NSW Apr 2020'!N3&gt;0,'NSW Apr 2020'!O3&gt;0),IF($C$5*E9/'NSW Apr 2020'!AQ3&lt;('NSW Apr 2020'!L3+'NSW Apr 2020'!M3+'NSW Apr 2020'!N3),0,IF(($C$5*E9/'NSW Apr 2020'!AQ3-'NSW Apr 2020'!L3+'NSW Apr 2020'!M3+'NSW Apr 2020'!N3)&lt;=('NSW Apr 2020'!L3+'NSW Apr 2020'!M3+'NSW Apr 2020'!N3+'NSW Apr 2020'!O3),(($C$5*E9/'NSW Apr 2020'!AQ3-('NSW Apr 2020'!L3+'NSW Apr 2020'!M3+'NSW Apr 2020'!N3))*'NSW Apr 2020'!Z3/100)*'NSW Apr 2020'!AQ3,('NSW Apr 2020'!O3*'NSW Apr 2020'!Z3/100)*'NSW Apr 2020'!AQ3)),0)</f>
        <v>1011.75</v>
      </c>
      <c r="K9" s="136">
        <f>IF(AND('NSW Apr 2020'!O3&gt;0,'NSW Apr 2020'!P3&gt;0),IF($C$5*E9/'NSW Apr 2020'!AQ3&lt;('NSW Apr 2020'!L3+'NSW Apr 2020'!M3+'NSW Apr 2020'!N3+'NSW Apr 2020'!O3),0,IF(($C$5*E9/'NSW Apr 2020'!AQ3-'NSW Apr 2020'!L3+'NSW Apr 2020'!M3+'NSW Apr 2020'!N3+'NSW Apr 2020'!O3)&lt;=('NSW Apr 2020'!L3+'NSW Apr 2020'!M3+'NSW Apr 2020'!N3+'NSW Apr 2020'!O3+'NSW Apr 2020'!P3),(($C$5*E9/'NSW Apr 2020'!AQ3-('NSW Apr 2020'!L3+'NSW Apr 2020'!M3+'NSW Apr 2020'!N3+'NSW Apr 2020'!O3))*'NSW Apr 2020'!AA3/100)*'NSW Apr 2020'!AQ3,('NSW Apr 2020'!P3*'NSW Apr 2020'!AA3/100)*'NSW Apr 2020'!AQ3)),0)</f>
        <v>0</v>
      </c>
      <c r="L9" s="136">
        <f>IF(AND('NSW Apr 2020'!P3&gt;0,'NSW Apr 2020'!O3&gt;0),IF(($C$5*E9/'NSW Apr 2020'!AQ3&lt;SUM('NSW Apr 2020'!L3:P3)),(0),($C$5*E9/'NSW Apr 2020'!AQ3-SUM('NSW Apr 2020'!L3:P3))*'NSW Apr 2020'!AB3/100)* 'NSW Apr 2020'!AQ3,IF(AND('NSW Apr 2020'!O3&gt;0,'NSW Apr 2020'!P3=""),IF(($C$5*E9/'NSW Apr 2020'!AQ3&lt; SUM('NSW Apr 2020'!L3:O3)),(0),($C$5*E9/'NSW Apr 2020'!AQ3-SUM('NSW Apr 2020'!L3:O3))*'NSW Apr 2020'!AA3/100)* 'NSW Apr 2020'!AQ3,IF(AND('NSW Apr 2020'!N3&gt;0,'NSW Apr 2020'!O3=""),IF(($C$5*E9/'NSW Apr 2020'!AQ3&lt; SUM('NSW Apr 2020'!L3:N3)),(0),($C$5*E9/'NSW Apr 2020'!AQ3-SUM('NSW Apr 2020'!L3:N3))*'NSW Apr 2020'!Z3/100)* 'NSW Apr 2020'!AQ3,IF(AND('NSW Apr 2020'!M3&gt;0,'NSW Apr 2020'!N3=""),IF(($C$5*E9/'NSW Apr 2020'!AQ3&lt;'NSW Apr 2020'!M3+'NSW Apr 2020'!L3),(0),(($C$5*E9/'NSW Apr 2020'!AQ3-('NSW Apr 2020'!M3+'NSW Apr 2020'!L3))*'NSW Apr 2020'!Y3/100))*'NSW Apr 2020'!AQ3,IF(AND('NSW Apr 2020'!L3&gt;0,'NSW Apr 2020'!M3=""&gt;0),IF(($C$5*E9/'NSW Apr 2020'!AQ3&lt;'NSW Apr 2020'!L3),(0),($C$5*E9/'NSW Apr 2020'!AQ3-'NSW Apr 2020'!L3)*'NSW Apr 2020'!X3/100)*'NSW Apr 2020'!AQ3,0)))))</f>
        <v>0</v>
      </c>
      <c r="M9" s="136">
        <f>IF('NSW Apr 2020'!K3="",($C$5*F9/'NSW Apr 2020'!AR3*'NSW Apr 2020'!AC3/100)*'NSW Apr 2020'!AR3,IF($C$5*F9/'NSW Apr 2020'!AR3&gt;='NSW Apr 2020'!L3,('NSW Apr 2020'!L3*'NSW Apr 2020'!AC3/100)*'NSW Apr 2020'!AR3,($C$5*F9/'NSW Apr 2020'!AR3*'NSW Apr 2020'!AC3/100)*'NSW Apr 2020'!AR3))</f>
        <v>134.24399999999997</v>
      </c>
      <c r="N9" s="136">
        <f>IF(AND('NSW Apr 2020'!L3&gt;0,'NSW Apr 2020'!M3&gt;0),IF($C$5*F9/'NSW Apr 2020'!AR3&lt;'NSW Apr 2020'!L3,0,IF(($C$5*F9/'NSW Apr 2020'!AR3-'NSW Apr 2020'!L3)&lt;=('NSW Apr 2020'!M3+'NSW Apr 2020'!L3),((($C$5*F9/'NSW Apr 2020'!AR3-'NSW Apr 2020'!L3)*'NSW Apr 2020'!AD3/100))*'NSW Apr 2020'!AR3,((('NSW Apr 2020'!M3)*'NSW Apr 2020'!AD3/100)*'NSW Apr 2020'!AR3))),0)</f>
        <v>118.0750909090909</v>
      </c>
      <c r="O9" s="136">
        <f>IF(AND('NSW Apr 2020'!M3&gt;0,'NSW Apr 2020'!N3&gt;0),IF($C$5*F9/'NSW Apr 2020'!AR3&lt;('NSW Apr 2020'!L3+'NSW Apr 2020'!M3),0,IF(($C$5*F9/'NSW Apr 2020'!AR3-'NSW Apr 2020'!L3+'NSW Apr 2020'!M3)&lt;=('NSW Apr 2020'!L3+'NSW Apr 2020'!M3+'NSW Apr 2020'!N3),((($C$5*F9/'NSW Apr 2020'!AR3-('NSW Apr 2020'!L3+'NSW Apr 2020'!M3))*'NSW Apr 2020'!AE3/100))*'NSW Apr 2020'!AR3,('NSW Apr 2020'!N3*'NSW Apr 2020'!AE3/100)*'NSW Apr 2020'!AR3)),0)</f>
        <v>267.92399999999998</v>
      </c>
      <c r="P9" s="136">
        <f>IF(AND('NSW Apr 2020'!N3&gt;0,'NSW Apr 2020'!O3&gt;0),IF($C$5*F9/'NSW Apr 2020'!AR3&lt;('NSW Apr 2020'!L3+'NSW Apr 2020'!M3+'NSW Apr 2020'!N3),0,IF(($C$5*F9/'NSW Apr 2020'!AR3-'NSW Apr 2020'!L3+'NSW Apr 2020'!M3+'NSW Apr 2020'!N3)&lt;=('NSW Apr 2020'!L3+'NSW Apr 2020'!M3+'NSW Apr 2020'!N3+'NSW Apr 2020'!O3),(($C$5*F9/'NSW Apr 2020'!AR3-('NSW Apr 2020'!L3+'NSW Apr 2020'!M3+'NSW Apr 2020'!N3))*'NSW Apr 2020'!AF3/100)*'NSW Apr 2020'!AR3,('NSW Apr 2020'!O3*'NSW Apr 2020'!AF3/100)*'NSW Apr 2020'!AR3)),0)</f>
        <v>1011.75</v>
      </c>
      <c r="Q9" s="136">
        <f>IF(AND('NSW Apr 2020'!P3&gt;0,'NSW Apr 2020'!P3&gt;0),IF($C$5*F9/'NSW Apr 2020'!AR3&lt;('NSW Apr 2020'!L3+'NSW Apr 2020'!M3+'NSW Apr 2020'!N3+'NSW Apr 2020'!O3),0,IF(($C$5*F9/'NSW Apr 2020'!AR3-'NSW Apr 2020'!L3+'NSW Apr 2020'!M3+'NSW Apr 2020'!N3+'NSW Apr 2020'!O3)&lt;=('NSW Apr 2020'!L3+'NSW Apr 2020'!M3+'NSW Apr 2020'!N3+'NSW Apr 2020'!O3+'NSW Apr 2020'!P3),(($C$5*F9/'NSW Apr 2020'!AR3-('NSW Apr 2020'!L3+'NSW Apr 2020'!M3+'NSW Apr 2020'!N3+'NSW Apr 2020'!O3))*'NSW Apr 2020'!AG3/100)*'NSW Apr 2020'!AR3,('NSW Apr 2020'!P3*'NSW Apr 2020'!AG3/100)*'NSW Apr 2020'!AR3)),0)</f>
        <v>0</v>
      </c>
      <c r="R9" s="136">
        <f>IF(AND('NSW Apr 2020'!P3&gt;0,'NSW Apr 2020'!O3&gt;0),IF(($C$5*F9/'NSW Apr 2020'!AR3&lt;SUM('NSW Apr 2020'!L3:P3)),(0),($C$5*F9/'NSW Apr 2020'!AR3-SUM('NSW Apr 2020'!L3:P3))*'NSW Apr 2020'!AB3/100)* 'NSW Apr 2020'!AR3,IF(AND('NSW Apr 2020'!O3&gt;0,'NSW Apr 2020'!P3=""),IF(($C$5*F9/'NSW Apr 2020'!AR3&lt; SUM('NSW Apr 2020'!L3:O3)),(0),($C$5*F9/'NSW Apr 2020'!AR3-SUM('NSW Apr 2020'!L3:O3))*'NSW Apr 2020'!AG3/100)* 'NSW Apr 2020'!AR3,IF(AND('NSW Apr 2020'!N3&gt;0,'NSW Apr 2020'!O3=""),IF(($C$5*F9/'NSW Apr 2020'!AR3&lt; SUM('NSW Apr 2020'!L3:N3)),(0),($C$5*F9/'NSW Apr 2020'!AR3-SUM('NSW Apr 2020'!L3:N3))*'NSW Apr 2020'!AF3/100)* 'NSW Apr 2020'!AR3,IF(AND('NSW Apr 2020'!M3&gt;0,'NSW Apr 2020'!N3=""),IF(($C$5*F9/'NSW Apr 2020'!AR3&lt;'NSW Apr 2020'!M3+'NSW Apr 2020'!L3),(0),(($C$5*F9/'NSW Apr 2020'!AR3-('NSW Apr 2020'!M3+'NSW Apr 2020'!L3))*'NSW Apr 2020'!AE3/100))*'NSW Apr 2020'!AR3,IF(AND('NSW Apr 2020'!L3&gt;0,'NSW Apr 2020'!M3=""&gt;0),IF(($C$5*F9/'NSW Apr 2020'!AR3&lt;'NSW Apr 2020'!L3),(0),($C$5*F9/'NSW Apr 2020'!AR3-'NSW Apr 2020'!L3)*'NSW Apr 2020'!AD3/100)*'NSW Apr 2020'!AR3,0)))))</f>
        <v>0</v>
      </c>
      <c r="S9" s="234">
        <f t="shared" ref="S9:S32" si="4">SUM(G9:R9)</f>
        <v>3063.9861818181816</v>
      </c>
      <c r="T9" s="243">
        <f t="shared" ref="T9:T32" si="5">S9+D9</f>
        <v>3400.5891818181817</v>
      </c>
      <c r="U9" s="132">
        <f t="shared" ref="U9:U32" si="6">T9*1.1</f>
        <v>3740.6481000000003</v>
      </c>
      <c r="V9" s="83">
        <f>'NSW Apr 2020'!AT3</f>
        <v>25</v>
      </c>
      <c r="W9" s="83">
        <f>'NSW Apr 2020'!AU3</f>
        <v>0</v>
      </c>
      <c r="X9" s="83">
        <f>'NSW Apr 2020'!AV3</f>
        <v>0</v>
      </c>
      <c r="Y9" s="83">
        <f>'NSW Apr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2550.4418863636365</v>
      </c>
      <c r="AC9" s="243">
        <f t="shared" si="1"/>
        <v>2550.4418863636365</v>
      </c>
      <c r="AD9" s="122">
        <f t="shared" si="2"/>
        <v>2805.4860750000003</v>
      </c>
      <c r="AE9" s="122">
        <f t="shared" si="2"/>
        <v>2805.4860750000003</v>
      </c>
      <c r="AF9" s="208">
        <f>'NSW Apr 2020'!BF3</f>
        <v>0</v>
      </c>
      <c r="AG9" s="125" t="str">
        <f>'NSW Apr 2020'!BG3</f>
        <v>n</v>
      </c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</row>
    <row r="10" spans="1:148" ht="23" customHeight="1">
      <c r="A10" s="417"/>
      <c r="B10" s="83" t="str">
        <f>'NSW Apr 2020'!F4</f>
        <v>EnergyAustralia</v>
      </c>
      <c r="C10" s="83" t="str">
        <f>'NSW Apr 2020'!G4</f>
        <v>Total Plan</v>
      </c>
      <c r="D10" s="136">
        <f>365*'NSW Apr 2020'!H4/100</f>
        <v>249.66000000000003</v>
      </c>
      <c r="E10" s="264">
        <f>IF('NSW Apr 2020'!AQ4=3,0.5,IF('NSW Apr 2020'!AQ4=2,0.33,0))</f>
        <v>0.5</v>
      </c>
      <c r="F10" s="264">
        <f t="shared" si="3"/>
        <v>0.5</v>
      </c>
      <c r="G10" s="136">
        <f>IF('NSW Apr 2020'!K4="",($C$5*E10/'NSW Apr 2020'!AQ4*'NSW Apr 2020'!W4/100)*'NSW Apr 2020'!AQ4,IF($C$5*E10/'NSW Apr 2020'!AQ4&gt;='NSW Apr 2020'!L4,('NSW Apr 2020'!L4*'NSW Apr 2020'!W4/100)*'NSW Apr 2020'!AQ4,($C$5*E10/'NSW Apr 2020'!AQ4*'NSW Apr 2020'!W4/100)*'NSW Apr 2020'!AQ4))</f>
        <v>159.97409999999999</v>
      </c>
      <c r="H10" s="136">
        <f>IF(AND('NSW Apr 2020'!L4&gt;0,'NSW Apr 2020'!M4&gt;0),IF($C$5*E10/'NSW Apr 2020'!AQ4&lt;'NSW Apr 2020'!L4,0,IF(($C$5*E10/'NSW Apr 2020'!AQ4-'NSW Apr 2020'!L4)&lt;=('NSW Apr 2020'!M4+'NSW Apr 2020'!L4),((($C$5*E10/'NSW Apr 2020'!AQ4-'NSW Apr 2020'!L4)*'NSW Apr 2020'!X4/100))*'NSW Apr 2020'!AQ4,((('NSW Apr 2020'!M4)*'NSW Apr 2020'!X4/100)*'NSW Apr 2020'!AQ4))),0)</f>
        <v>108.23550000000002</v>
      </c>
      <c r="I10" s="136">
        <f>IF(AND('NSW Apr 2020'!M4&gt;0,'NSW Apr 2020'!N4&gt;0),IF($C$5*E10/'NSW Apr 2020'!AQ4&lt;('NSW Apr 2020'!L4+'NSW Apr 2020'!M4),0,IF(($C$5*E10/'NSW Apr 2020'!AQ4-'NSW Apr 2020'!L4+'NSW Apr 2020'!M4)&lt;=('NSW Apr 2020'!L4+'NSW Apr 2020'!M4+'NSW Apr 2020'!N4),((($C$5*E10/'NSW Apr 2020'!AQ4-('NSW Apr 2020'!L4+'NSW Apr 2020'!M4))*'NSW Apr 2020'!Y4/100))*'NSW Apr 2020'!AQ4,('NSW Apr 2020'!N4*'NSW Apr 2020'!Y4/100)* 'NSW Apr 2020'!AQ4)),0)</f>
        <v>248.55599999999998</v>
      </c>
      <c r="J10" s="136">
        <f>IF(AND('NSW Apr 2020'!N4&gt;0,'NSW Apr 2020'!O4&gt;0),IF($C$5*E10/'NSW Apr 2020'!AQ4&lt;('NSW Apr 2020'!L4+'NSW Apr 2020'!M4+'NSW Apr 2020'!N4),0,IF(($C$5*E10/'NSW Apr 2020'!AQ4-'NSW Apr 2020'!L4+'NSW Apr 2020'!M4+'NSW Apr 2020'!N4)&lt;=('NSW Apr 2020'!L4+'NSW Apr 2020'!M4+'NSW Apr 2020'!N4+'NSW Apr 2020'!O4),(($C$5*E10/'NSW Apr 2020'!AQ4-('NSW Apr 2020'!L4+'NSW Apr 2020'!M4+'NSW Apr 2020'!N4))*'NSW Apr 2020'!Z4/100)*'NSW Apr 2020'!AQ4,('NSW Apr 2020'!O4*'NSW Apr 2020'!Z4/100)*'NSW Apr 2020'!AQ4)),0)</f>
        <v>934.18250000000012</v>
      </c>
      <c r="K10" s="136">
        <f>IF(AND('NSW Apr 2020'!O4&gt;0,'NSW Apr 2020'!P4&gt;0),IF($C$5*E10/'NSW Apr 2020'!AQ4&lt;('NSW Apr 2020'!L4+'NSW Apr 2020'!M4+'NSW Apr 2020'!N4+'NSW Apr 2020'!O4),0,IF(($C$5*E10/'NSW Apr 2020'!AQ4-'NSW Apr 2020'!L4+'NSW Apr 2020'!M4+'NSW Apr 2020'!N4+'NSW Apr 2020'!O4)&lt;=('NSW Apr 2020'!L4+'NSW Apr 2020'!M4+'NSW Apr 2020'!N4+'NSW Apr 2020'!O4+'NSW Apr 2020'!P4),(($C$5*E10/'NSW Apr 2020'!AQ4-('NSW Apr 2020'!L4+'NSW Apr 2020'!M4+'NSW Apr 2020'!N4+'NSW Apr 2020'!O4))*'NSW Apr 2020'!AA4/100)*'NSW Apr 2020'!AQ4,('NSW Apr 2020'!P4*'NSW Apr 2020'!AA4/100)*'NSW Apr 2020'!AQ4)),0)</f>
        <v>0</v>
      </c>
      <c r="L10" s="136">
        <f>IF(AND('NSW Apr 2020'!P4&gt;0,'NSW Apr 2020'!O4&gt;0),IF(($C$5*E10/'NSW Apr 2020'!AQ4&lt;SUM('NSW Apr 2020'!L4:P4)),(0),($C$5*E10/'NSW Apr 2020'!AQ4-SUM('NSW Apr 2020'!L4:P4))*'NSW Apr 2020'!AB4/100)* 'NSW Apr 2020'!AQ4,IF(AND('NSW Apr 2020'!O4&gt;0,'NSW Apr 2020'!P4=""),IF(($C$5*E10/'NSW Apr 2020'!AQ4&lt; SUM('NSW Apr 2020'!L4:O4)),(0),($C$5*E10/'NSW Apr 2020'!AQ4-SUM('NSW Apr 2020'!L4:O4))*'NSW Apr 2020'!AA4/100)* 'NSW Apr 2020'!AQ4,IF(AND('NSW Apr 2020'!N4&gt;0,'NSW Apr 2020'!O4=""),IF(($C$5*E10/'NSW Apr 2020'!AQ4&lt; SUM('NSW Apr 2020'!L4:N4)),(0),($C$5*E10/'NSW Apr 2020'!AQ4-SUM('NSW Apr 2020'!L4:N4))*'NSW Apr 2020'!Z4/100)* 'NSW Apr 2020'!AQ4,IF(AND('NSW Apr 2020'!M4&gt;0,'NSW Apr 2020'!N4=""),IF(($C$5*E10/'NSW Apr 2020'!AQ4&lt;'NSW Apr 2020'!M4+'NSW Apr 2020'!L4),(0),(($C$5*E10/'NSW Apr 2020'!AQ4-('NSW Apr 2020'!M4+'NSW Apr 2020'!L4))*'NSW Apr 2020'!Y4/100))*'NSW Apr 2020'!AQ4,IF(AND('NSW Apr 2020'!L4&gt;0,'NSW Apr 2020'!M4=""&gt;0),IF(($C$5*E10/'NSW Apr 2020'!AQ4&lt;'NSW Apr 2020'!L4),(0),($C$5*E10/'NSW Apr 2020'!AQ4-'NSW Apr 2020'!L4)*'NSW Apr 2020'!X4/100)*'NSW Apr 2020'!AQ4,0)))))</f>
        <v>0</v>
      </c>
      <c r="M10" s="136">
        <f>IF('NSW Apr 2020'!K4="",($C$5*F10/'NSW Apr 2020'!AR4*'NSW Apr 2020'!AC4/100)*'NSW Apr 2020'!AR4,IF($C$5*F10/'NSW Apr 2020'!AR4&gt;='NSW Apr 2020'!L4,('NSW Apr 2020'!L4*'NSW Apr 2020'!AC4/100)*'NSW Apr 2020'!AR4,($C$5*F10/'NSW Apr 2020'!AR4*'NSW Apr 2020'!AC4/100)*'NSW Apr 2020'!AR4))</f>
        <v>159.97409999999999</v>
      </c>
      <c r="N10" s="136">
        <f>IF(AND('NSW Apr 2020'!L4&gt;0,'NSW Apr 2020'!M4&gt;0),IF($C$5*F10/'NSW Apr 2020'!AR4&lt;'NSW Apr 2020'!L4,0,IF(($C$5*F10/'NSW Apr 2020'!AR4-'NSW Apr 2020'!L4)&lt;=('NSW Apr 2020'!M4+'NSW Apr 2020'!L4),((($C$5*F10/'NSW Apr 2020'!AR4-'NSW Apr 2020'!L4)*'NSW Apr 2020'!AD4/100))*'NSW Apr 2020'!AR4,((('NSW Apr 2020'!M4)*'NSW Apr 2020'!AD4/100)*'NSW Apr 2020'!AR4))),0)</f>
        <v>108.23550000000002</v>
      </c>
      <c r="O10" s="136">
        <f>IF(AND('NSW Apr 2020'!M4&gt;0,'NSW Apr 2020'!N4&gt;0),IF($C$5*F10/'NSW Apr 2020'!AR4&lt;('NSW Apr 2020'!L4+'NSW Apr 2020'!M4),0,IF(($C$5*F10/'NSW Apr 2020'!AR4-'NSW Apr 2020'!L4+'NSW Apr 2020'!M4)&lt;=('NSW Apr 2020'!L4+'NSW Apr 2020'!M4+'NSW Apr 2020'!N4),((($C$5*F10/'NSW Apr 2020'!AR4-('NSW Apr 2020'!L4+'NSW Apr 2020'!M4))*'NSW Apr 2020'!AE4/100))*'NSW Apr 2020'!AR4,('NSW Apr 2020'!N4*'NSW Apr 2020'!AE4/100)*'NSW Apr 2020'!AR4)),0)</f>
        <v>248.55599999999998</v>
      </c>
      <c r="P10" s="136">
        <f>IF(AND('NSW Apr 2020'!N4&gt;0,'NSW Apr 2020'!O4&gt;0),IF($C$5*F10/'NSW Apr 2020'!AR4&lt;('NSW Apr 2020'!L4+'NSW Apr 2020'!M4+'NSW Apr 2020'!N4),0,IF(($C$5*F10/'NSW Apr 2020'!AR4-'NSW Apr 2020'!L4+'NSW Apr 2020'!M4+'NSW Apr 2020'!N4)&lt;=('NSW Apr 2020'!L4+'NSW Apr 2020'!M4+'NSW Apr 2020'!N4+'NSW Apr 2020'!O4),(($C$5*F10/'NSW Apr 2020'!AR4-('NSW Apr 2020'!L4+'NSW Apr 2020'!M4+'NSW Apr 2020'!N4))*'NSW Apr 2020'!AF4/100)*'NSW Apr 2020'!AR4,('NSW Apr 2020'!O4*'NSW Apr 2020'!AF4/100)*'NSW Apr 2020'!AR4)),0)</f>
        <v>934.18250000000012</v>
      </c>
      <c r="Q10" s="136">
        <f>IF(AND('NSW Apr 2020'!P4&gt;0,'NSW Apr 2020'!P4&gt;0),IF($C$5*F10/'NSW Apr 2020'!AR4&lt;('NSW Apr 2020'!L4+'NSW Apr 2020'!M4+'NSW Apr 2020'!N4+'NSW Apr 2020'!O4),0,IF(($C$5*F10/'NSW Apr 2020'!AR4-'NSW Apr 2020'!L4+'NSW Apr 2020'!M4+'NSW Apr 2020'!N4+'NSW Apr 2020'!O4)&lt;=('NSW Apr 2020'!L4+'NSW Apr 2020'!M4+'NSW Apr 2020'!N4+'NSW Apr 2020'!O4+'NSW Apr 2020'!P4),(($C$5*F10/'NSW Apr 2020'!AR4-('NSW Apr 2020'!L4+'NSW Apr 2020'!M4+'NSW Apr 2020'!N4+'NSW Apr 2020'!O4))*'NSW Apr 2020'!AG4/100)*'NSW Apr 2020'!AR4,('NSW Apr 2020'!P4*'NSW Apr 2020'!AG4/100)*'NSW Apr 2020'!AR4)),0)</f>
        <v>0</v>
      </c>
      <c r="R10" s="136">
        <f>IF(AND('NSW Apr 2020'!P4&gt;0,'NSW Apr 2020'!O4&gt;0),IF(($C$5*F10/'NSW Apr 2020'!AR4&lt;SUM('NSW Apr 2020'!L4:P4)),(0),($C$5*F10/'NSW Apr 2020'!AR4-SUM('NSW Apr 2020'!L4:P4))*'NSW Apr 2020'!AB4/100)* 'NSW Apr 2020'!AR4,IF(AND('NSW Apr 2020'!O4&gt;0,'NSW Apr 2020'!P4=""),IF(($C$5*F10/'NSW Apr 2020'!AR4&lt; SUM('NSW Apr 2020'!L4:O4)),(0),($C$5*F10/'NSW Apr 2020'!AR4-SUM('NSW Apr 2020'!L4:O4))*'NSW Apr 2020'!AG4/100)* 'NSW Apr 2020'!AR4,IF(AND('NSW Apr 2020'!N4&gt;0,'NSW Apr 2020'!O4=""),IF(($C$5*F10/'NSW Apr 2020'!AR4&lt; SUM('NSW Apr 2020'!L4:N4)),(0),($C$5*F10/'NSW Apr 2020'!AR4-SUM('NSW Apr 2020'!L4:N4))*'NSW Apr 2020'!AF4/100)* 'NSW Apr 2020'!AR4,IF(AND('NSW Apr 2020'!M4&gt;0,'NSW Apr 2020'!N4=""),IF(($C$5*F10/'NSW Apr 2020'!AR4&lt;'NSW Apr 2020'!M4+'NSW Apr 2020'!L4),(0),(($C$5*F10/'NSW Apr 2020'!AR4-('NSW Apr 2020'!M4+'NSW Apr 2020'!L4))*'NSW Apr 2020'!AE4/100))*'NSW Apr 2020'!AR4,IF(AND('NSW Apr 2020'!L4&gt;0,'NSW Apr 2020'!M4=""&gt;0),IF(($C$5*F10/'NSW Apr 2020'!AR4&lt;'NSW Apr 2020'!L4),(0),($C$5*F10/'NSW Apr 2020'!AR4-'NSW Apr 2020'!L4)*'NSW Apr 2020'!AD4/100)*'NSW Apr 2020'!AR4,0)))))</f>
        <v>0</v>
      </c>
      <c r="S10" s="234">
        <f t="shared" si="4"/>
        <v>2901.8962000000001</v>
      </c>
      <c r="T10" s="243">
        <f t="shared" si="5"/>
        <v>3151.5562</v>
      </c>
      <c r="U10" s="132">
        <f t="shared" si="6"/>
        <v>3466.7118200000004</v>
      </c>
      <c r="V10" s="83">
        <f>'NSW Apr 2020'!AT4</f>
        <v>19</v>
      </c>
      <c r="W10" s="83">
        <f>'NSW Apr 2020'!AU4</f>
        <v>0</v>
      </c>
      <c r="X10" s="83">
        <f>'NSW Apr 2020'!AV4</f>
        <v>0</v>
      </c>
      <c r="Y10" s="83">
        <f>'NSW Apr 2020'!AW4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2552.760522</v>
      </c>
      <c r="AC10" s="243">
        <f t="shared" si="1"/>
        <v>2552.760522</v>
      </c>
      <c r="AD10" s="122">
        <f t="shared" si="2"/>
        <v>2808.0365742000004</v>
      </c>
      <c r="AE10" s="122">
        <f t="shared" si="2"/>
        <v>2808.0365742000004</v>
      </c>
      <c r="AF10" s="208">
        <f>'NSW Apr 2020'!BF4</f>
        <v>0</v>
      </c>
      <c r="AG10" s="125" t="str">
        <f>'NSW Apr 2020'!BG4</f>
        <v>n</v>
      </c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</row>
    <row r="11" spans="1:148" ht="23" customHeight="1">
      <c r="A11" s="417"/>
      <c r="B11" s="83" t="str">
        <f>'NSW Apr 2020'!F5</f>
        <v>Origin Energy</v>
      </c>
      <c r="C11" s="83" t="str">
        <f>'NSW Apr 2020'!G5</f>
        <v>Business Flexi</v>
      </c>
      <c r="D11" s="136">
        <f>365*'NSW Apr 2020'!H5/100</f>
        <v>249.29499999999999</v>
      </c>
      <c r="E11" s="264">
        <f>IF('NSW Apr 2020'!AQ5=3,0.5,IF('NSW Apr 2020'!AQ5=2,0.33,0))</f>
        <v>0.5</v>
      </c>
      <c r="F11" s="264">
        <f t="shared" si="3"/>
        <v>0.5</v>
      </c>
      <c r="G11" s="136">
        <f>IF('NSW Apr 2020'!K5="",($C$5*E11/'NSW Apr 2020'!AQ5*'NSW Apr 2020'!W5/100)*'NSW Apr 2020'!AQ5,IF($C$5*E11/'NSW Apr 2020'!AQ5&gt;='NSW Apr 2020'!L5,('NSW Apr 2020'!L5*'NSW Apr 2020'!W5/100)*'NSW Apr 2020'!AQ5,($C$5*E11/'NSW Apr 2020'!AQ5*'NSW Apr 2020'!W5/100)*'NSW Apr 2020'!AQ5))</f>
        <v>139.32900000000001</v>
      </c>
      <c r="H11" s="136">
        <f>IF(AND('NSW Apr 2020'!L5&gt;0,'NSW Apr 2020'!M5&gt;0),IF($C$5*E11/'NSW Apr 2020'!AQ5&lt;'NSW Apr 2020'!L5,0,IF(($C$5*E11/'NSW Apr 2020'!AQ5-'NSW Apr 2020'!L5)&lt;=('NSW Apr 2020'!M5+'NSW Apr 2020'!L5),((($C$5*E11/'NSW Apr 2020'!AQ5-'NSW Apr 2020'!L5)*'NSW Apr 2020'!X5/100))*'NSW Apr 2020'!AQ5,((('NSW Apr 2020'!M5)*'NSW Apr 2020'!X5/100)*'NSW Apr 2020'!AQ5))),0)</f>
        <v>87.388909090909095</v>
      </c>
      <c r="I11" s="136">
        <f>IF(AND('NSW Apr 2020'!M5&gt;0,'NSW Apr 2020'!N5&gt;0),IF($C$5*E11/'NSW Apr 2020'!AQ5&lt;('NSW Apr 2020'!L5+'NSW Apr 2020'!M5),0,IF(($C$5*E11/'NSW Apr 2020'!AQ5-'NSW Apr 2020'!L5+'NSW Apr 2020'!M5)&lt;=('NSW Apr 2020'!L5+'NSW Apr 2020'!M5+'NSW Apr 2020'!N5),((($C$5*E11/'NSW Apr 2020'!AQ5-('NSW Apr 2020'!L5+'NSW Apr 2020'!M5))*'NSW Apr 2020'!Y5/100))*'NSW Apr 2020'!AQ5,('NSW Apr 2020'!N5*'NSW Apr 2020'!Y5/100)* 'NSW Apr 2020'!AQ5)),0)</f>
        <v>979.846</v>
      </c>
      <c r="J11" s="136">
        <f>IF(AND('NSW Apr 2020'!N5&gt;0,'NSW Apr 2020'!O5&gt;0),IF($C$5*E11/'NSW Apr 2020'!AQ5&lt;('NSW Apr 2020'!L5+'NSW Apr 2020'!M5+'NSW Apr 2020'!N5),0,IF(($C$5*E11/'NSW Apr 2020'!AQ5-'NSW Apr 2020'!L5+'NSW Apr 2020'!M5+'NSW Apr 2020'!N5)&lt;=('NSW Apr 2020'!L5+'NSW Apr 2020'!M5+'NSW Apr 2020'!N5+'NSW Apr 2020'!O5),(($C$5*E11/'NSW Apr 2020'!AQ5-('NSW Apr 2020'!L5+'NSW Apr 2020'!M5+'NSW Apr 2020'!N5))*'NSW Apr 2020'!Z5/100)*'NSW Apr 2020'!AQ5,('NSW Apr 2020'!O5*'NSW Apr 2020'!Z5/100)*'NSW Apr 2020'!AQ5)),0)</f>
        <v>0</v>
      </c>
      <c r="K11" s="136">
        <f>IF(AND('NSW Apr 2020'!O5&gt;0,'NSW Apr 2020'!P5&gt;0),IF($C$5*E11/'NSW Apr 2020'!AQ5&lt;('NSW Apr 2020'!L5+'NSW Apr 2020'!M5+'NSW Apr 2020'!N5+'NSW Apr 2020'!O5),0,IF(($C$5*E11/'NSW Apr 2020'!AQ5-'NSW Apr 2020'!L5+'NSW Apr 2020'!M5+'NSW Apr 2020'!N5+'NSW Apr 2020'!O5)&lt;=('NSW Apr 2020'!L5+'NSW Apr 2020'!M5+'NSW Apr 2020'!N5+'NSW Apr 2020'!O5+'NSW Apr 2020'!P5),(($C$5*E11/'NSW Apr 2020'!AQ5-('NSW Apr 2020'!L5+'NSW Apr 2020'!M5+'NSW Apr 2020'!N5+'NSW Apr 2020'!O5))*'NSW Apr 2020'!AA5/100)*'NSW Apr 2020'!AQ5,('NSW Apr 2020'!P5*'NSW Apr 2020'!AA5/100)*'NSW Apr 2020'!AQ5)),0)</f>
        <v>0</v>
      </c>
      <c r="L11" s="136">
        <f>IF(AND('NSW Apr 2020'!P5&gt;0,'NSW Apr 2020'!O5&gt;0),IF(($C$5*E11/'NSW Apr 2020'!AQ5&lt;SUM('NSW Apr 2020'!L5:P5)),(0),($C$5*E11/'NSW Apr 2020'!AQ5-SUM('NSW Apr 2020'!L5:P5))*'NSW Apr 2020'!AB5/100)* 'NSW Apr 2020'!AQ5,IF(AND('NSW Apr 2020'!O5&gt;0,'NSW Apr 2020'!P5=""),IF(($C$5*E11/'NSW Apr 2020'!AQ5&lt; SUM('NSW Apr 2020'!L5:O5)),(0),($C$5*E11/'NSW Apr 2020'!AQ5-SUM('NSW Apr 2020'!L5:O5))*'NSW Apr 2020'!AA5/100)* 'NSW Apr 2020'!AQ5,IF(AND('NSW Apr 2020'!N5&gt;0,'NSW Apr 2020'!O5=""),IF(($C$5*E11/'NSW Apr 2020'!AQ5&lt; SUM('NSW Apr 2020'!L5:N5)),(0),($C$5*E11/'NSW Apr 2020'!AQ5-SUM('NSW Apr 2020'!L5:N5))*'NSW Apr 2020'!Z5/100)* 'NSW Apr 2020'!AQ5,IF(AND('NSW Apr 2020'!M5&gt;0,'NSW Apr 2020'!N5=""),IF(($C$5*E11/'NSW Apr 2020'!AQ5&lt;'NSW Apr 2020'!M5+'NSW Apr 2020'!L5),(0),(($C$5*E11/'NSW Apr 2020'!AQ5-('NSW Apr 2020'!M5+'NSW Apr 2020'!L5))*'NSW Apr 2020'!Y5/100))*'NSW Apr 2020'!AQ5,IF(AND('NSW Apr 2020'!L5&gt;0,'NSW Apr 2020'!M5=""&gt;0),IF(($C$5*E11/'NSW Apr 2020'!AQ5&lt;'NSW Apr 2020'!L5),(0),($C$5*E11/'NSW Apr 2020'!AQ5-'NSW Apr 2020'!L5)*'NSW Apr 2020'!X5/100)*'NSW Apr 2020'!AQ5,0)))))</f>
        <v>0</v>
      </c>
      <c r="M11" s="136">
        <f>IF('NSW Apr 2020'!K5="",($C$5*F11/'NSW Apr 2020'!AR5*'NSW Apr 2020'!AC5/100)*'NSW Apr 2020'!AR5,IF($C$5*F11/'NSW Apr 2020'!AR5&gt;='NSW Apr 2020'!L5,('NSW Apr 2020'!L5*'NSW Apr 2020'!AC5/100)*'NSW Apr 2020'!AR5,($C$5*F11/'NSW Apr 2020'!AR5*'NSW Apr 2020'!AC5/100)*'NSW Apr 2020'!AR5))</f>
        <v>139.32900000000001</v>
      </c>
      <c r="N11" s="136">
        <f>IF(AND('NSW Apr 2020'!L5&gt;0,'NSW Apr 2020'!M5&gt;0),IF($C$5*F11/'NSW Apr 2020'!AR5&lt;'NSW Apr 2020'!L5,0,IF(($C$5*F11/'NSW Apr 2020'!AR5-'NSW Apr 2020'!L5)&lt;=('NSW Apr 2020'!M5+'NSW Apr 2020'!L5),((($C$5*F11/'NSW Apr 2020'!AR5-'NSW Apr 2020'!L5)*'NSW Apr 2020'!AD5/100))*'NSW Apr 2020'!AR5,((('NSW Apr 2020'!M5)*'NSW Apr 2020'!AD5/100)*'NSW Apr 2020'!AR5))),0)</f>
        <v>87.388909090909095</v>
      </c>
      <c r="O11" s="136">
        <f>IF(AND('NSW Apr 2020'!M5&gt;0,'NSW Apr 2020'!N5&gt;0),IF($C$5*F11/'NSW Apr 2020'!AR5&lt;('NSW Apr 2020'!L5+'NSW Apr 2020'!M5),0,IF(($C$5*F11/'NSW Apr 2020'!AR5-'NSW Apr 2020'!L5+'NSW Apr 2020'!M5)&lt;=('NSW Apr 2020'!L5+'NSW Apr 2020'!M5+'NSW Apr 2020'!N5),((($C$5*F11/'NSW Apr 2020'!AR5-('NSW Apr 2020'!L5+'NSW Apr 2020'!M5))*'NSW Apr 2020'!AE5/100))*'NSW Apr 2020'!AR5,('NSW Apr 2020'!N5*'NSW Apr 2020'!AE5/100)*'NSW Apr 2020'!AR5)),0)</f>
        <v>979.846</v>
      </c>
      <c r="P11" s="136">
        <f>IF(AND('NSW Apr 2020'!N5&gt;0,'NSW Apr 2020'!O5&gt;0),IF($C$5*F11/'NSW Apr 2020'!AR5&lt;('NSW Apr 2020'!L5+'NSW Apr 2020'!M5+'NSW Apr 2020'!N5),0,IF(($C$5*F11/'NSW Apr 2020'!AR5-'NSW Apr 2020'!L5+'NSW Apr 2020'!M5+'NSW Apr 2020'!N5)&lt;=('NSW Apr 2020'!L5+'NSW Apr 2020'!M5+'NSW Apr 2020'!N5+'NSW Apr 2020'!O5),(($C$5*F11/'NSW Apr 2020'!AR5-('NSW Apr 2020'!L5+'NSW Apr 2020'!M5+'NSW Apr 2020'!N5))*'NSW Apr 2020'!AF5/100)*'NSW Apr 2020'!AR5,('NSW Apr 2020'!O5*'NSW Apr 2020'!AF5/100)*'NSW Apr 2020'!AR5)),0)</f>
        <v>0</v>
      </c>
      <c r="Q11" s="136">
        <f>IF(AND('NSW Apr 2020'!P5&gt;0,'NSW Apr 2020'!P5&gt;0),IF($C$5*F11/'NSW Apr 2020'!AR5&lt;('NSW Apr 2020'!L5+'NSW Apr 2020'!M5+'NSW Apr 2020'!N5+'NSW Apr 2020'!O5),0,IF(($C$5*F11/'NSW Apr 2020'!AR5-'NSW Apr 2020'!L5+'NSW Apr 2020'!M5+'NSW Apr 2020'!N5+'NSW Apr 2020'!O5)&lt;=('NSW Apr 2020'!L5+'NSW Apr 2020'!M5+'NSW Apr 2020'!N5+'NSW Apr 2020'!O5+'NSW Apr 2020'!P5),(($C$5*F11/'NSW Apr 2020'!AR5-('NSW Apr 2020'!L5+'NSW Apr 2020'!M5+'NSW Apr 2020'!N5+'NSW Apr 2020'!O5))*'NSW Apr 2020'!AG5/100)*'NSW Apr 2020'!AR5,('NSW Apr 2020'!P5*'NSW Apr 2020'!AG5/100)*'NSW Apr 2020'!AR5)),0)</f>
        <v>0</v>
      </c>
      <c r="R11" s="136">
        <f>IF(AND('NSW Apr 2020'!P5&gt;0,'NSW Apr 2020'!O5&gt;0),IF(($C$5*F11/'NSW Apr 2020'!AR5&lt;SUM('NSW Apr 2020'!L5:P5)),(0),($C$5*F11/'NSW Apr 2020'!AR5-SUM('NSW Apr 2020'!L5:P5))*'NSW Apr 2020'!AB5/100)* 'NSW Apr 2020'!AR5,IF(AND('NSW Apr 2020'!O5&gt;0,'NSW Apr 2020'!P5=""),IF(($C$5*F11/'NSW Apr 2020'!AR5&lt; SUM('NSW Apr 2020'!L5:O5)),(0),($C$5*F11/'NSW Apr 2020'!AR5-SUM('NSW Apr 2020'!L5:O5))*'NSW Apr 2020'!AG5/100)* 'NSW Apr 2020'!AR5,IF(AND('NSW Apr 2020'!N5&gt;0,'NSW Apr 2020'!O5=""),IF(($C$5*F11/'NSW Apr 2020'!AR5&lt; SUM('NSW Apr 2020'!L5:N5)),(0),($C$5*F11/'NSW Apr 2020'!AR5-SUM('NSW Apr 2020'!L5:N5))*'NSW Apr 2020'!AF5/100)* 'NSW Apr 2020'!AR5,IF(AND('NSW Apr 2020'!M5&gt;0,'NSW Apr 2020'!N5=""),IF(($C$5*F11/'NSW Apr 2020'!AR5&lt;'NSW Apr 2020'!M5+'NSW Apr 2020'!L5),(0),(($C$5*F11/'NSW Apr 2020'!AR5-('NSW Apr 2020'!M5+'NSW Apr 2020'!L5))*'NSW Apr 2020'!AE5/100))*'NSW Apr 2020'!AR5,IF(AND('NSW Apr 2020'!L5&gt;0,'NSW Apr 2020'!M5=""&gt;0),IF(($C$5*F11/'NSW Apr 2020'!AR5&lt;'NSW Apr 2020'!L5),(0),($C$5*F11/'NSW Apr 2020'!AR5-'NSW Apr 2020'!L5)*'NSW Apr 2020'!AD5/100)*'NSW Apr 2020'!AR5,0)))))</f>
        <v>0</v>
      </c>
      <c r="S11" s="234">
        <f t="shared" si="4"/>
        <v>2413.1278181818179</v>
      </c>
      <c r="T11" s="243">
        <f t="shared" si="5"/>
        <v>2662.422818181818</v>
      </c>
      <c r="U11" s="132">
        <f t="shared" si="6"/>
        <v>2928.6651000000002</v>
      </c>
      <c r="V11" s="83">
        <f>'NSW Apr 2020'!AT5</f>
        <v>12</v>
      </c>
      <c r="W11" s="83">
        <f>'NSW Apr 2020'!AU5</f>
        <v>0</v>
      </c>
      <c r="X11" s="83">
        <f>'NSW Apr 2020'!AV5</f>
        <v>0</v>
      </c>
      <c r="Y11" s="83">
        <f>'NSW Apr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2342.93208</v>
      </c>
      <c r="AC11" s="243">
        <f t="shared" si="1"/>
        <v>2342.93208</v>
      </c>
      <c r="AD11" s="122">
        <f t="shared" si="2"/>
        <v>2577.2252880000001</v>
      </c>
      <c r="AE11" s="122">
        <f t="shared" si="2"/>
        <v>2577.2252880000001</v>
      </c>
      <c r="AF11" s="208">
        <f>'NSW Apr 2020'!BF5</f>
        <v>12</v>
      </c>
      <c r="AG11" s="125" t="str">
        <f>'NSW Apr 2020'!BG5</f>
        <v>n</v>
      </c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</row>
    <row r="12" spans="1:148" ht="23" customHeight="1">
      <c r="A12" s="417"/>
      <c r="B12" s="83" t="str">
        <f>'NSW Apr 2020'!F6</f>
        <v>Red Energy</v>
      </c>
      <c r="C12" s="83" t="str">
        <f>'NSW Apr 2020'!G6</f>
        <v xml:space="preserve">Business Saver </v>
      </c>
      <c r="D12" s="136">
        <f>365*'NSW Apr 2020'!H6/100</f>
        <v>229.95</v>
      </c>
      <c r="E12" s="264">
        <f>IF('NSW Apr 2020'!AQ6=3,0.5,IF('NSW Apr 2020'!AQ6=2,0.33,0))</f>
        <v>0.5</v>
      </c>
      <c r="F12" s="264">
        <f t="shared" si="3"/>
        <v>0.5</v>
      </c>
      <c r="G12" s="136">
        <f>IF('NSW Apr 2020'!K6="",($C$5*E12/'NSW Apr 2020'!AQ6*'NSW Apr 2020'!W6/100)*'NSW Apr 2020'!AQ6,IF($C$5*E12/'NSW Apr 2020'!AQ6&gt;='NSW Apr 2020'!L6,('NSW Apr 2020'!L6*'NSW Apr 2020'!W6/100)*'NSW Apr 2020'!AQ6,($C$5*E12/'NSW Apr 2020'!AQ6*'NSW Apr 2020'!W6/100)*'NSW Apr 2020'!AQ6))</f>
        <v>126.108</v>
      </c>
      <c r="H12" s="136">
        <f>IF(AND('NSW Apr 2020'!L6&gt;0,'NSW Apr 2020'!M6&gt;0),IF($C$5*E12/'NSW Apr 2020'!AQ6&lt;'NSW Apr 2020'!L6,0,IF(($C$5*E12/'NSW Apr 2020'!AQ6-'NSW Apr 2020'!L6)&lt;=('NSW Apr 2020'!M6+'NSW Apr 2020'!L6),((($C$5*E12/'NSW Apr 2020'!AQ6-'NSW Apr 2020'!L6)*'NSW Apr 2020'!X6/100))*'NSW Apr 2020'!AQ6,((('NSW Apr 2020'!M6)*'NSW Apr 2020'!X6/100)*'NSW Apr 2020'!AQ6))),0)</f>
        <v>77.049000000000007</v>
      </c>
      <c r="I12" s="136">
        <f>IF(AND('NSW Apr 2020'!M6&gt;0,'NSW Apr 2020'!N6&gt;0),IF($C$5*E12/'NSW Apr 2020'!AQ6&lt;('NSW Apr 2020'!L6+'NSW Apr 2020'!M6),0,IF(($C$5*E12/'NSW Apr 2020'!AQ6-'NSW Apr 2020'!L6+'NSW Apr 2020'!M6)&lt;=('NSW Apr 2020'!L6+'NSW Apr 2020'!M6+'NSW Apr 2020'!N6),((($C$5*E12/'NSW Apr 2020'!AQ6-('NSW Apr 2020'!L6+'NSW Apr 2020'!M6))*'NSW Apr 2020'!Y6/100))*'NSW Apr 2020'!AQ6,('NSW Apr 2020'!N6*'NSW Apr 2020'!Y6/100)* 'NSW Apr 2020'!AQ6)),0)</f>
        <v>177.54</v>
      </c>
      <c r="J12" s="136">
        <f>IF(AND('NSW Apr 2020'!N6&gt;0,'NSW Apr 2020'!O6&gt;0),IF($C$5*E12/'NSW Apr 2020'!AQ6&lt;('NSW Apr 2020'!L6+'NSW Apr 2020'!M6+'NSW Apr 2020'!N6),0,IF(($C$5*E12/'NSW Apr 2020'!AQ6-'NSW Apr 2020'!L6+'NSW Apr 2020'!M6+'NSW Apr 2020'!N6)&lt;=('NSW Apr 2020'!L6+'NSW Apr 2020'!M6+'NSW Apr 2020'!N6+'NSW Apr 2020'!O6),(($C$5*E12/'NSW Apr 2020'!AQ6-('NSW Apr 2020'!L6+'NSW Apr 2020'!M6+'NSW Apr 2020'!N6))*'NSW Apr 2020'!Z6/100)*'NSW Apr 2020'!AQ6,('NSW Apr 2020'!O6*'NSW Apr 2020'!Z6/100)*'NSW Apr 2020'!AQ6)),0)</f>
        <v>659.1704545454545</v>
      </c>
      <c r="K12" s="136">
        <f>IF(AND('NSW Apr 2020'!O6&gt;0,'NSW Apr 2020'!P6&gt;0),IF($C$5*E12/'NSW Apr 2020'!AQ6&lt;('NSW Apr 2020'!L6+'NSW Apr 2020'!M6+'NSW Apr 2020'!N6+'NSW Apr 2020'!O6),0,IF(($C$5*E12/'NSW Apr 2020'!AQ6-'NSW Apr 2020'!L6+'NSW Apr 2020'!M6+'NSW Apr 2020'!N6+'NSW Apr 2020'!O6)&lt;=('NSW Apr 2020'!L6+'NSW Apr 2020'!M6+'NSW Apr 2020'!N6+'NSW Apr 2020'!O6+'NSW Apr 2020'!P6),(($C$5*E12/'NSW Apr 2020'!AQ6-('NSW Apr 2020'!L6+'NSW Apr 2020'!M6+'NSW Apr 2020'!N6+'NSW Apr 2020'!O6))*'NSW Apr 2020'!AA6/100)*'NSW Apr 2020'!AQ6,('NSW Apr 2020'!P6*'NSW Apr 2020'!AA6/100)*'NSW Apr 2020'!AQ6)),0)</f>
        <v>0</v>
      </c>
      <c r="L12" s="136">
        <f>IF(AND('NSW Apr 2020'!P6&gt;0,'NSW Apr 2020'!O6&gt;0),IF(($C$5*E12/'NSW Apr 2020'!AQ6&lt;SUM('NSW Apr 2020'!L6:P6)),(0),($C$5*E12/'NSW Apr 2020'!AQ6-SUM('NSW Apr 2020'!L6:P6))*'NSW Apr 2020'!AB6/100)* 'NSW Apr 2020'!AQ6,IF(AND('NSW Apr 2020'!O6&gt;0,'NSW Apr 2020'!P6=""),IF(($C$5*E12/'NSW Apr 2020'!AQ6&lt; SUM('NSW Apr 2020'!L6:O6)),(0),($C$5*E12/'NSW Apr 2020'!AQ6-SUM('NSW Apr 2020'!L6:O6))*'NSW Apr 2020'!AA6/100)* 'NSW Apr 2020'!AQ6,IF(AND('NSW Apr 2020'!N6&gt;0,'NSW Apr 2020'!O6=""),IF(($C$5*E12/'NSW Apr 2020'!AQ6&lt; SUM('NSW Apr 2020'!L6:N6)),(0),($C$5*E12/'NSW Apr 2020'!AQ6-SUM('NSW Apr 2020'!L6:N6))*'NSW Apr 2020'!Z6/100)* 'NSW Apr 2020'!AQ6,IF(AND('NSW Apr 2020'!M6&gt;0,'NSW Apr 2020'!N6=""),IF(($C$5*E12/'NSW Apr 2020'!AQ6&lt;'NSW Apr 2020'!M6+'NSW Apr 2020'!L6),(0),(($C$5*E12/'NSW Apr 2020'!AQ6-('NSW Apr 2020'!M6+'NSW Apr 2020'!L6))*'NSW Apr 2020'!Y6/100))*'NSW Apr 2020'!AQ6,IF(AND('NSW Apr 2020'!L6&gt;0,'NSW Apr 2020'!M6=""&gt;0),IF(($C$5*E12/'NSW Apr 2020'!AQ6&lt;'NSW Apr 2020'!L6),(0),($C$5*E12/'NSW Apr 2020'!AQ6-'NSW Apr 2020'!L6)*'NSW Apr 2020'!X6/100)*'NSW Apr 2020'!AQ6,0)))))</f>
        <v>0</v>
      </c>
      <c r="M12" s="136">
        <f>IF('NSW Apr 2020'!K6="",($C$5*F12/'NSW Apr 2020'!AR6*'NSW Apr 2020'!AC6/100)*'NSW Apr 2020'!AR6,IF($C$5*F12/'NSW Apr 2020'!AR6&gt;='NSW Apr 2020'!L6,('NSW Apr 2020'!L6*'NSW Apr 2020'!AC6/100)*'NSW Apr 2020'!AR6,($C$5*F12/'NSW Apr 2020'!AR6*'NSW Apr 2020'!AC6/100)*'NSW Apr 2020'!AR6))</f>
        <v>126.108</v>
      </c>
      <c r="N12" s="136">
        <f>IF(AND('NSW Apr 2020'!L6&gt;0,'NSW Apr 2020'!M6&gt;0),IF($C$5*F12/'NSW Apr 2020'!AR6&lt;'NSW Apr 2020'!L6,0,IF(($C$5*F12/'NSW Apr 2020'!AR6-'NSW Apr 2020'!L6)&lt;=('NSW Apr 2020'!M6+'NSW Apr 2020'!L6),((($C$5*F12/'NSW Apr 2020'!AR6-'NSW Apr 2020'!L6)*'NSW Apr 2020'!AD6/100))*'NSW Apr 2020'!AR6,((('NSW Apr 2020'!M6)*'NSW Apr 2020'!AD6/100)*'NSW Apr 2020'!AR6))),0)</f>
        <v>77.049000000000007</v>
      </c>
      <c r="O12" s="136">
        <f>IF(AND('NSW Apr 2020'!M6&gt;0,'NSW Apr 2020'!N6&gt;0),IF($C$5*F12/'NSW Apr 2020'!AR6&lt;('NSW Apr 2020'!L6+'NSW Apr 2020'!M6),0,IF(($C$5*F12/'NSW Apr 2020'!AR6-'NSW Apr 2020'!L6+'NSW Apr 2020'!M6)&lt;=('NSW Apr 2020'!L6+'NSW Apr 2020'!M6+'NSW Apr 2020'!N6),((($C$5*F12/'NSW Apr 2020'!AR6-('NSW Apr 2020'!L6+'NSW Apr 2020'!M6))*'NSW Apr 2020'!AE6/100))*'NSW Apr 2020'!AR6,('NSW Apr 2020'!N6*'NSW Apr 2020'!AE6/100)*'NSW Apr 2020'!AR6)),0)</f>
        <v>177.54</v>
      </c>
      <c r="P12" s="136">
        <f>IF(AND('NSW Apr 2020'!N6&gt;0,'NSW Apr 2020'!O6&gt;0),IF($C$5*F12/'NSW Apr 2020'!AR6&lt;('NSW Apr 2020'!L6+'NSW Apr 2020'!M6+'NSW Apr 2020'!N6),0,IF(($C$5*F12/'NSW Apr 2020'!AR6-'NSW Apr 2020'!L6+'NSW Apr 2020'!M6+'NSW Apr 2020'!N6)&lt;=('NSW Apr 2020'!L6+'NSW Apr 2020'!M6+'NSW Apr 2020'!N6+'NSW Apr 2020'!O6),(($C$5*F12/'NSW Apr 2020'!AR6-('NSW Apr 2020'!L6+'NSW Apr 2020'!M6+'NSW Apr 2020'!N6))*'NSW Apr 2020'!AF6/100)*'NSW Apr 2020'!AR6,('NSW Apr 2020'!O6*'NSW Apr 2020'!AF6/100)*'NSW Apr 2020'!AR6)),0)</f>
        <v>659.1704545454545</v>
      </c>
      <c r="Q12" s="136">
        <f>IF(AND('NSW Apr 2020'!P6&gt;0,'NSW Apr 2020'!P6&gt;0),IF($C$5*F12/'NSW Apr 2020'!AR6&lt;('NSW Apr 2020'!L6+'NSW Apr 2020'!M6+'NSW Apr 2020'!N6+'NSW Apr 2020'!O6),0,IF(($C$5*F12/'NSW Apr 2020'!AR6-'NSW Apr 2020'!L6+'NSW Apr 2020'!M6+'NSW Apr 2020'!N6+'NSW Apr 2020'!O6)&lt;=('NSW Apr 2020'!L6+'NSW Apr 2020'!M6+'NSW Apr 2020'!N6+'NSW Apr 2020'!O6+'NSW Apr 2020'!P6),(($C$5*F12/'NSW Apr 2020'!AR6-('NSW Apr 2020'!L6+'NSW Apr 2020'!M6+'NSW Apr 2020'!N6+'NSW Apr 2020'!O6))*'NSW Apr 2020'!AG6/100)*'NSW Apr 2020'!AR6,('NSW Apr 2020'!P6*'NSW Apr 2020'!AG6/100)*'NSW Apr 2020'!AR6)),0)</f>
        <v>0</v>
      </c>
      <c r="R12" s="136">
        <f>IF(AND('NSW Apr 2020'!P6&gt;0,'NSW Apr 2020'!O6&gt;0),IF(($C$5*F12/'NSW Apr 2020'!AR6&lt;SUM('NSW Apr 2020'!L6:P6)),(0),($C$5*F12/'NSW Apr 2020'!AR6-SUM('NSW Apr 2020'!L6:P6))*'NSW Apr 2020'!AB6/100)* 'NSW Apr 2020'!AR6,IF(AND('NSW Apr 2020'!O6&gt;0,'NSW Apr 2020'!P6=""),IF(($C$5*F12/'NSW Apr 2020'!AR6&lt; SUM('NSW Apr 2020'!L6:O6)),(0),($C$5*F12/'NSW Apr 2020'!AR6-SUM('NSW Apr 2020'!L6:O6))*'NSW Apr 2020'!AG6/100)* 'NSW Apr 2020'!AR6,IF(AND('NSW Apr 2020'!N6&gt;0,'NSW Apr 2020'!O6=""),IF(($C$5*F12/'NSW Apr 2020'!AR6&lt; SUM('NSW Apr 2020'!L6:N6)),(0),($C$5*F12/'NSW Apr 2020'!AR6-SUM('NSW Apr 2020'!L6:N6))*'NSW Apr 2020'!AF6/100)* 'NSW Apr 2020'!AR6,IF(AND('NSW Apr 2020'!M6&gt;0,'NSW Apr 2020'!N6=""),IF(($C$5*F12/'NSW Apr 2020'!AR6&lt;'NSW Apr 2020'!M6+'NSW Apr 2020'!L6),(0),(($C$5*F12/'NSW Apr 2020'!AR6-('NSW Apr 2020'!M6+'NSW Apr 2020'!L6))*'NSW Apr 2020'!AE6/100))*'NSW Apr 2020'!AR6,IF(AND('NSW Apr 2020'!L6&gt;0,'NSW Apr 2020'!M6=""&gt;0),IF(($C$5*F12/'NSW Apr 2020'!AR6&lt;'NSW Apr 2020'!L6),(0),($C$5*F12/'NSW Apr 2020'!AR6-'NSW Apr 2020'!L6)*'NSW Apr 2020'!AD6/100)*'NSW Apr 2020'!AR6,0)))))</f>
        <v>0</v>
      </c>
      <c r="S12" s="234">
        <f t="shared" si="4"/>
        <v>2079.7349090909092</v>
      </c>
      <c r="T12" s="243">
        <f t="shared" si="5"/>
        <v>2309.6849090909091</v>
      </c>
      <c r="U12" s="132">
        <f t="shared" si="6"/>
        <v>2540.6534000000001</v>
      </c>
      <c r="V12" s="83">
        <f>'NSW Apr 2020'!AT6</f>
        <v>0</v>
      </c>
      <c r="W12" s="83">
        <f>'NSW Apr 2020'!AU6</f>
        <v>0</v>
      </c>
      <c r="X12" s="83">
        <f>'NSW Apr 2020'!AV6</f>
        <v>0</v>
      </c>
      <c r="Y12" s="83">
        <f>'NSW Apr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2309.6849090909091</v>
      </c>
      <c r="AC12" s="243">
        <f t="shared" si="1"/>
        <v>2309.6849090909091</v>
      </c>
      <c r="AD12" s="122">
        <f t="shared" si="2"/>
        <v>2540.6534000000001</v>
      </c>
      <c r="AE12" s="122">
        <f t="shared" si="2"/>
        <v>2540.6534000000001</v>
      </c>
      <c r="AF12" s="208">
        <f>'NSW Apr 2020'!BF6</f>
        <v>0</v>
      </c>
      <c r="AG12" s="125" t="str">
        <f>'NSW Apr 2020'!BG6</f>
        <v>n</v>
      </c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</row>
    <row r="13" spans="1:148" ht="23" customHeight="1">
      <c r="A13" s="417"/>
      <c r="B13" s="83" t="str">
        <f>'NSW Apr 2020'!F7</f>
        <v>Click Energy</v>
      </c>
      <c r="C13" s="83" t="str">
        <f>'NSW Apr 2020'!G7</f>
        <v xml:space="preserve">Business Start Gas </v>
      </c>
      <c r="D13" s="136">
        <f>365*'NSW Apr 2020'!H7/100</f>
        <v>127.12949999999999</v>
      </c>
      <c r="E13" s="264">
        <f>IF('NSW Apr 2020'!AQ7=3,0.5,IF('NSW Apr 2020'!AQ7=2,0.33,0))</f>
        <v>0.5</v>
      </c>
      <c r="F13" s="264">
        <f t="shared" si="3"/>
        <v>0.5</v>
      </c>
      <c r="G13" s="136">
        <f>IF('NSW Apr 2020'!K7="",($C$5*E13/'NSW Apr 2020'!AQ7*'NSW Apr 2020'!W7/100)*'NSW Apr 2020'!AQ7,IF($C$5*E13/'NSW Apr 2020'!AQ7&gt;='NSW Apr 2020'!L7,('NSW Apr 2020'!L7*'NSW Apr 2020'!W7/100)*'NSW Apr 2020'!AQ7,($C$5*E13/'NSW Apr 2020'!AQ7*'NSW Apr 2020'!W7/100)*'NSW Apr 2020'!AQ7))</f>
        <v>134.24399999999997</v>
      </c>
      <c r="H13" s="136">
        <f>IF(AND('NSW Apr 2020'!L7&gt;0,'NSW Apr 2020'!M7&gt;0),IF($C$5*E13/'NSW Apr 2020'!AQ7&lt;'NSW Apr 2020'!L7,0,IF(($C$5*E13/'NSW Apr 2020'!AQ7-'NSW Apr 2020'!L7)&lt;=('NSW Apr 2020'!M7+'NSW Apr 2020'!L7),((($C$5*E13/'NSW Apr 2020'!AQ7-'NSW Apr 2020'!L7)*'NSW Apr 2020'!X7/100))*'NSW Apr 2020'!AQ7,((('NSW Apr 2020'!M7)*'NSW Apr 2020'!X7/100)*'NSW Apr 2020'!AQ7))),0)</f>
        <v>86.054727272727263</v>
      </c>
      <c r="I13" s="136">
        <f>IF(AND('NSW Apr 2020'!M7&gt;0,'NSW Apr 2020'!N7&gt;0),IF($C$5*E13/'NSW Apr 2020'!AQ7&lt;('NSW Apr 2020'!L7+'NSW Apr 2020'!M7),0,IF(($C$5*E13/'NSW Apr 2020'!AQ7-'NSW Apr 2020'!L7+'NSW Apr 2020'!M7)&lt;=('NSW Apr 2020'!L7+'NSW Apr 2020'!M7+'NSW Apr 2020'!N7),((($C$5*E13/'NSW Apr 2020'!AQ7-('NSW Apr 2020'!L7+'NSW Apr 2020'!M7))*'NSW Apr 2020'!Y7/100))*'NSW Apr 2020'!AQ7,('NSW Apr 2020'!N7*'NSW Apr 2020'!Y7/100)* 'NSW Apr 2020'!AQ7)),0)</f>
        <v>192.50890909090907</v>
      </c>
      <c r="J13" s="136">
        <f>IF(AND('NSW Apr 2020'!N7&gt;0,'NSW Apr 2020'!O7&gt;0),IF($C$5*E13/'NSW Apr 2020'!AQ7&lt;('NSW Apr 2020'!L7+'NSW Apr 2020'!M7+'NSW Apr 2020'!N7),0,IF(($C$5*E13/'NSW Apr 2020'!AQ7-'NSW Apr 2020'!L7+'NSW Apr 2020'!M7+'NSW Apr 2020'!N7)&lt;=('NSW Apr 2020'!L7+'NSW Apr 2020'!M7+'NSW Apr 2020'!N7+'NSW Apr 2020'!O7),(($C$5*E13/'NSW Apr 2020'!AQ7-('NSW Apr 2020'!L7+'NSW Apr 2020'!M7+'NSW Apr 2020'!N7))*'NSW Apr 2020'!Z7/100)*'NSW Apr 2020'!AQ7,('NSW Apr 2020'!O7*'NSW Apr 2020'!Z7/100)*'NSW Apr 2020'!AQ7)),0)</f>
        <v>791.21</v>
      </c>
      <c r="K13" s="136">
        <f>IF(AND('NSW Apr 2020'!O7&gt;0,'NSW Apr 2020'!P7&gt;0),IF($C$5*E13/'NSW Apr 2020'!AQ7&lt;('NSW Apr 2020'!L7+'NSW Apr 2020'!M7+'NSW Apr 2020'!N7+'NSW Apr 2020'!O7),0,IF(($C$5*E13/'NSW Apr 2020'!AQ7-'NSW Apr 2020'!L7+'NSW Apr 2020'!M7+'NSW Apr 2020'!N7+'NSW Apr 2020'!O7)&lt;=('NSW Apr 2020'!L7+'NSW Apr 2020'!M7+'NSW Apr 2020'!N7+'NSW Apr 2020'!O7+'NSW Apr 2020'!P7),(($C$5*E13/'NSW Apr 2020'!AQ7-('NSW Apr 2020'!L7+'NSW Apr 2020'!M7+'NSW Apr 2020'!N7+'NSW Apr 2020'!O7))*'NSW Apr 2020'!AA7/100)*'NSW Apr 2020'!AQ7,('NSW Apr 2020'!P7*'NSW Apr 2020'!AA7/100)*'NSW Apr 2020'!AQ7)),0)</f>
        <v>0</v>
      </c>
      <c r="L13" s="136">
        <f>IF(AND('NSW Apr 2020'!P7&gt;0,'NSW Apr 2020'!O7&gt;0),IF(($C$5*E13/'NSW Apr 2020'!AQ7&lt;SUM('NSW Apr 2020'!L7:P7)),(0),($C$5*E13/'NSW Apr 2020'!AQ7-SUM('NSW Apr 2020'!L7:P7))*'NSW Apr 2020'!AB7/100)* 'NSW Apr 2020'!AQ7,IF(AND('NSW Apr 2020'!O7&gt;0,'NSW Apr 2020'!P7=""),IF(($C$5*E13/'NSW Apr 2020'!AQ7&lt; SUM('NSW Apr 2020'!L7:O7)),(0),($C$5*E13/'NSW Apr 2020'!AQ7-SUM('NSW Apr 2020'!L7:O7))*'NSW Apr 2020'!AA7/100)* 'NSW Apr 2020'!AQ7,IF(AND('NSW Apr 2020'!N7&gt;0,'NSW Apr 2020'!O7=""),IF(($C$5*E13/'NSW Apr 2020'!AQ7&lt; SUM('NSW Apr 2020'!L7:N7)),(0),($C$5*E13/'NSW Apr 2020'!AQ7-SUM('NSW Apr 2020'!L7:N7))*'NSW Apr 2020'!Z7/100)* 'NSW Apr 2020'!AQ7,IF(AND('NSW Apr 2020'!M7&gt;0,'NSW Apr 2020'!N7=""),IF(($C$5*E13/'NSW Apr 2020'!AQ7&lt;'NSW Apr 2020'!M7+'NSW Apr 2020'!L7),(0),(($C$5*E13/'NSW Apr 2020'!AQ7-('NSW Apr 2020'!M7+'NSW Apr 2020'!L7))*'NSW Apr 2020'!Y7/100))*'NSW Apr 2020'!AQ7,IF(AND('NSW Apr 2020'!L7&gt;0,'NSW Apr 2020'!M7=""&gt;0),IF(($C$5*E13/'NSW Apr 2020'!AQ7&lt;'NSW Apr 2020'!L7),(0),($C$5*E13/'NSW Apr 2020'!AQ7-'NSW Apr 2020'!L7)*'NSW Apr 2020'!X7/100)*'NSW Apr 2020'!AQ7,0)))))</f>
        <v>0</v>
      </c>
      <c r="M13" s="136">
        <f>IF('NSW Apr 2020'!K7="",($C$5*F13/'NSW Apr 2020'!AR7*'NSW Apr 2020'!AC7/100)*'NSW Apr 2020'!AR7,IF($C$5*F13/'NSW Apr 2020'!AR7&gt;='NSW Apr 2020'!L7,('NSW Apr 2020'!L7*'NSW Apr 2020'!AC7/100)*'NSW Apr 2020'!AR7,($C$5*F13/'NSW Apr 2020'!AR7*'NSW Apr 2020'!AC7/100)*'NSW Apr 2020'!AR7))</f>
        <v>134.24399999999997</v>
      </c>
      <c r="N13" s="136">
        <f>IF(AND('NSW Apr 2020'!L7&gt;0,'NSW Apr 2020'!M7&gt;0),IF($C$5*F13/'NSW Apr 2020'!AR7&lt;'NSW Apr 2020'!L7,0,IF(($C$5*F13/'NSW Apr 2020'!AR7-'NSW Apr 2020'!L7)&lt;=('NSW Apr 2020'!M7+'NSW Apr 2020'!L7),((($C$5*F13/'NSW Apr 2020'!AR7-'NSW Apr 2020'!L7)*'NSW Apr 2020'!AD7/100))*'NSW Apr 2020'!AR7,((('NSW Apr 2020'!M7)*'NSW Apr 2020'!AD7/100)*'NSW Apr 2020'!AR7))),0)</f>
        <v>86.054727272727263</v>
      </c>
      <c r="O13" s="136">
        <f>IF(AND('NSW Apr 2020'!M7&gt;0,'NSW Apr 2020'!N7&gt;0),IF($C$5*F13/'NSW Apr 2020'!AR7&lt;('NSW Apr 2020'!L7+'NSW Apr 2020'!M7),0,IF(($C$5*F13/'NSW Apr 2020'!AR7-'NSW Apr 2020'!L7+'NSW Apr 2020'!M7)&lt;=('NSW Apr 2020'!L7+'NSW Apr 2020'!M7+'NSW Apr 2020'!N7),((($C$5*F13/'NSW Apr 2020'!AR7-('NSW Apr 2020'!L7+'NSW Apr 2020'!M7))*'NSW Apr 2020'!AE7/100))*'NSW Apr 2020'!AR7,('NSW Apr 2020'!N7*'NSW Apr 2020'!AE7/100)*'NSW Apr 2020'!AR7)),0)</f>
        <v>192.50890909090907</v>
      </c>
      <c r="P13" s="136">
        <f>IF(AND('NSW Apr 2020'!N7&gt;0,'NSW Apr 2020'!O7&gt;0),IF($C$5*F13/'NSW Apr 2020'!AR7&lt;('NSW Apr 2020'!L7+'NSW Apr 2020'!M7+'NSW Apr 2020'!N7),0,IF(($C$5*F13/'NSW Apr 2020'!AR7-'NSW Apr 2020'!L7+'NSW Apr 2020'!M7+'NSW Apr 2020'!N7)&lt;=('NSW Apr 2020'!L7+'NSW Apr 2020'!M7+'NSW Apr 2020'!N7+'NSW Apr 2020'!O7),(($C$5*F13/'NSW Apr 2020'!AR7-('NSW Apr 2020'!L7+'NSW Apr 2020'!M7+'NSW Apr 2020'!N7))*'NSW Apr 2020'!AF7/100)*'NSW Apr 2020'!AR7,('NSW Apr 2020'!O7*'NSW Apr 2020'!AF7/100)*'NSW Apr 2020'!AR7)),0)</f>
        <v>791.21</v>
      </c>
      <c r="Q13" s="136">
        <f>IF(AND('NSW Apr 2020'!P7&gt;0,'NSW Apr 2020'!P7&gt;0),IF($C$5*F13/'NSW Apr 2020'!AR7&lt;('NSW Apr 2020'!L7+'NSW Apr 2020'!M7+'NSW Apr 2020'!N7+'NSW Apr 2020'!O7),0,IF(($C$5*F13/'NSW Apr 2020'!AR7-'NSW Apr 2020'!L7+'NSW Apr 2020'!M7+'NSW Apr 2020'!N7+'NSW Apr 2020'!O7)&lt;=('NSW Apr 2020'!L7+'NSW Apr 2020'!M7+'NSW Apr 2020'!N7+'NSW Apr 2020'!O7+'NSW Apr 2020'!P7),(($C$5*F13/'NSW Apr 2020'!AR7-('NSW Apr 2020'!L7+'NSW Apr 2020'!M7+'NSW Apr 2020'!N7+'NSW Apr 2020'!O7))*'NSW Apr 2020'!AG7/100)*'NSW Apr 2020'!AR7,('NSW Apr 2020'!P7*'NSW Apr 2020'!AG7/100)*'NSW Apr 2020'!AR7)),0)</f>
        <v>0</v>
      </c>
      <c r="R13" s="136">
        <f>IF(AND('NSW Apr 2020'!P7&gt;0,'NSW Apr 2020'!O7&gt;0),IF(($C$5*F13/'NSW Apr 2020'!AR7&lt;SUM('NSW Apr 2020'!L7:P7)),(0),($C$5*F13/'NSW Apr 2020'!AR7-SUM('NSW Apr 2020'!L7:P7))*'NSW Apr 2020'!AB7/100)* 'NSW Apr 2020'!AR7,IF(AND('NSW Apr 2020'!O7&gt;0,'NSW Apr 2020'!P7=""),IF(($C$5*F13/'NSW Apr 2020'!AR7&lt; SUM('NSW Apr 2020'!L7:O7)),(0),($C$5*F13/'NSW Apr 2020'!AR7-SUM('NSW Apr 2020'!L7:O7))*'NSW Apr 2020'!AG7/100)* 'NSW Apr 2020'!AR7,IF(AND('NSW Apr 2020'!N7&gt;0,'NSW Apr 2020'!O7=""),IF(($C$5*F13/'NSW Apr 2020'!AR7&lt; SUM('NSW Apr 2020'!L7:N7)),(0),($C$5*F13/'NSW Apr 2020'!AR7-SUM('NSW Apr 2020'!L7:N7))*'NSW Apr 2020'!AF7/100)* 'NSW Apr 2020'!AR7,IF(AND('NSW Apr 2020'!M7&gt;0,'NSW Apr 2020'!N7=""),IF(($C$5*F13/'NSW Apr 2020'!AR7&lt;'NSW Apr 2020'!M7+'NSW Apr 2020'!L7),(0),(($C$5*F13/'NSW Apr 2020'!AR7-('NSW Apr 2020'!M7+'NSW Apr 2020'!L7))*'NSW Apr 2020'!AE7/100))*'NSW Apr 2020'!AR7,IF(AND('NSW Apr 2020'!L7&gt;0,'NSW Apr 2020'!M7=""&gt;0),IF(($C$5*F13/'NSW Apr 2020'!AR7&lt;'NSW Apr 2020'!L7),(0),($C$5*F13/'NSW Apr 2020'!AR7-'NSW Apr 2020'!L7)*'NSW Apr 2020'!AD7/100)*'NSW Apr 2020'!AR7,0)))))</f>
        <v>0</v>
      </c>
      <c r="S13" s="234">
        <f t="shared" si="4"/>
        <v>2408.035272727273</v>
      </c>
      <c r="T13" s="243">
        <f t="shared" si="5"/>
        <v>2535.164772727273</v>
      </c>
      <c r="U13" s="132">
        <f t="shared" si="6"/>
        <v>2788.6812500000005</v>
      </c>
      <c r="V13" s="83">
        <f>'NSW Apr 2020'!AT7</f>
        <v>0</v>
      </c>
      <c r="W13" s="83">
        <f>'NSW Apr 2020'!AU7</f>
        <v>0</v>
      </c>
      <c r="X13" s="83">
        <f>'NSW Apr 2020'!AV7</f>
        <v>0</v>
      </c>
      <c r="Y13" s="83">
        <f>'NSW Apr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2535.164772727273</v>
      </c>
      <c r="AC13" s="243">
        <f t="shared" si="1"/>
        <v>2535.164772727273</v>
      </c>
      <c r="AD13" s="122">
        <f t="shared" si="2"/>
        <v>2788.6812500000005</v>
      </c>
      <c r="AE13" s="122">
        <f t="shared" si="2"/>
        <v>2788.6812500000005</v>
      </c>
      <c r="AF13" s="208">
        <f>'NSW Apr 2020'!BF7</f>
        <v>0</v>
      </c>
      <c r="AG13" s="125" t="str">
        <f>'NSW Apr 2020'!BG7</f>
        <v>n</v>
      </c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</row>
    <row r="14" spans="1:148" ht="23" customHeight="1" thickBot="1">
      <c r="A14" s="418"/>
      <c r="B14" s="154" t="str">
        <f>'NSW Apr 2020'!F8</f>
        <v>Simply Energy</v>
      </c>
      <c r="C14" s="154" t="str">
        <f>'NSW Apr 2020'!G8</f>
        <v xml:space="preserve">Business Plus </v>
      </c>
      <c r="D14" s="155">
        <f>365*'NSW Apr 2020'!H8/100</f>
        <v>249.733</v>
      </c>
      <c r="E14" s="265">
        <f>IF('NSW Apr 2020'!AQ8=3,0.5,IF('NSW Apr 2020'!AQ8=2,0.33,0))</f>
        <v>0.5</v>
      </c>
      <c r="F14" s="265">
        <f t="shared" si="3"/>
        <v>0.5</v>
      </c>
      <c r="G14" s="155">
        <f>IF('NSW Apr 2020'!K8="",($C$5*E14/'NSW Apr 2020'!AQ8*'NSW Apr 2020'!W8/100)*'NSW Apr 2020'!AQ8,IF($C$5*E14/'NSW Apr 2020'!AQ8&gt;='NSW Apr 2020'!L8,('NSW Apr 2020'!L8*'NSW Apr 2020'!W8/100)*'NSW Apr 2020'!AQ8,($C$5*E14/'NSW Apr 2020'!AQ8*'NSW Apr 2020'!W8/100)*'NSW Apr 2020'!AQ8))</f>
        <v>131.87100000000001</v>
      </c>
      <c r="H14" s="155">
        <f>IF(AND('NSW Apr 2020'!L8&gt;0,'NSW Apr 2020'!M8&gt;0),IF($C$5*E14/'NSW Apr 2020'!AQ8&lt;'NSW Apr 2020'!L8,0,IF(($C$5*E14/'NSW Apr 2020'!AQ8-'NSW Apr 2020'!L8)&lt;=('NSW Apr 2020'!M8+'NSW Apr 2020'!L8),((($C$5*E14/'NSW Apr 2020'!AQ8-'NSW Apr 2020'!L8)*'NSW Apr 2020'!X8/100))*'NSW Apr 2020'!AQ8,((('NSW Apr 2020'!M8)*'NSW Apr 2020'!X8/100)*'NSW Apr 2020'!AQ8))),0)</f>
        <v>81.051545454545447</v>
      </c>
      <c r="I14" s="155">
        <f>IF(AND('NSW Apr 2020'!M8&gt;0,'NSW Apr 2020'!N8&gt;0),IF($C$5*E14/'NSW Apr 2020'!AQ8&lt;('NSW Apr 2020'!L8+'NSW Apr 2020'!M8),0,IF(($C$5*E14/'NSW Apr 2020'!AQ8-'NSW Apr 2020'!L8+'NSW Apr 2020'!M8)&lt;=('NSW Apr 2020'!L8+'NSW Apr 2020'!M8+'NSW Apr 2020'!N8),((($C$5*E14/'NSW Apr 2020'!AQ8-('NSW Apr 2020'!L8+'NSW Apr 2020'!M8))*'NSW Apr 2020'!Y8/100))*'NSW Apr 2020'!AQ8,('NSW Apr 2020'!N8*'NSW Apr 2020'!Y8/100)* 'NSW Apr 2020'!AQ8)),0)</f>
        <v>191.25899999999999</v>
      </c>
      <c r="J14" s="155">
        <f>IF(AND('NSW Apr 2020'!N8&gt;0,'NSW Apr 2020'!O8&gt;0),IF($C$5*E14/'NSW Apr 2020'!AQ8&lt;('NSW Apr 2020'!L8+'NSW Apr 2020'!M8+'NSW Apr 2020'!N8),0,IF(($C$5*E14/'NSW Apr 2020'!AQ8-'NSW Apr 2020'!L8+'NSW Apr 2020'!M8+'NSW Apr 2020'!N8)&lt;=('NSW Apr 2020'!L8+'NSW Apr 2020'!M8+'NSW Apr 2020'!N8+'NSW Apr 2020'!O8),(($C$5*E14/'NSW Apr 2020'!AQ8-('NSW Apr 2020'!L8+'NSW Apr 2020'!M8+'NSW Apr 2020'!N8))*'NSW Apr 2020'!Z8/100)*'NSW Apr 2020'!AQ8,('NSW Apr 2020'!O8*'NSW Apr 2020'!Z8/100)*'NSW Apr 2020'!AQ8)),0)</f>
        <v>720.48863636363649</v>
      </c>
      <c r="K14" s="155">
        <f>IF(AND('NSW Apr 2020'!O8&gt;0,'NSW Apr 2020'!P8&gt;0),IF($C$5*E14/'NSW Apr 2020'!AQ8&lt;('NSW Apr 2020'!L8+'NSW Apr 2020'!M8+'NSW Apr 2020'!N8+'NSW Apr 2020'!O8),0,IF(($C$5*E14/'NSW Apr 2020'!AQ8-'NSW Apr 2020'!L8+'NSW Apr 2020'!M8+'NSW Apr 2020'!N8+'NSW Apr 2020'!O8)&lt;=('NSW Apr 2020'!L8+'NSW Apr 2020'!M8+'NSW Apr 2020'!N8+'NSW Apr 2020'!O8+'NSW Apr 2020'!P8),(($C$5*E14/'NSW Apr 2020'!AQ8-('NSW Apr 2020'!L8+'NSW Apr 2020'!M8+'NSW Apr 2020'!N8+'NSW Apr 2020'!O8))*'NSW Apr 2020'!AA8/100)*'NSW Apr 2020'!AQ8,('NSW Apr 2020'!P8*'NSW Apr 2020'!AA8/100)*'NSW Apr 2020'!AQ8)),0)</f>
        <v>0</v>
      </c>
      <c r="L14" s="155">
        <f>IF(AND('NSW Apr 2020'!P8&gt;0,'NSW Apr 2020'!O8&gt;0),IF(($C$5*E14/'NSW Apr 2020'!AQ8&lt;SUM('NSW Apr 2020'!L8:P8)),(0),($C$5*E14/'NSW Apr 2020'!AQ8-SUM('NSW Apr 2020'!L8:P8))*'NSW Apr 2020'!AB8/100)* 'NSW Apr 2020'!AQ8,IF(AND('NSW Apr 2020'!O8&gt;0,'NSW Apr 2020'!P8=""),IF(($C$5*E14/'NSW Apr 2020'!AQ8&lt; SUM('NSW Apr 2020'!L8:O8)),(0),($C$5*E14/'NSW Apr 2020'!AQ8-SUM('NSW Apr 2020'!L8:O8))*'NSW Apr 2020'!AA8/100)* 'NSW Apr 2020'!AQ8,IF(AND('NSW Apr 2020'!N8&gt;0,'NSW Apr 2020'!O8=""),IF(($C$5*E14/'NSW Apr 2020'!AQ8&lt; SUM('NSW Apr 2020'!L8:N8)),(0),($C$5*E14/'NSW Apr 2020'!AQ8-SUM('NSW Apr 2020'!L8:N8))*'NSW Apr 2020'!Z8/100)* 'NSW Apr 2020'!AQ8,IF(AND('NSW Apr 2020'!M8&gt;0,'NSW Apr 2020'!N8=""),IF(($C$5*E14/'NSW Apr 2020'!AQ8&lt;'NSW Apr 2020'!M8+'NSW Apr 2020'!L8),(0),(($C$5*E14/'NSW Apr 2020'!AQ8-('NSW Apr 2020'!M8+'NSW Apr 2020'!L8))*'NSW Apr 2020'!Y8/100))*'NSW Apr 2020'!AQ8,IF(AND('NSW Apr 2020'!L8&gt;0,'NSW Apr 2020'!M8=""&gt;0),IF(($C$5*E14/'NSW Apr 2020'!AQ8&lt;'NSW Apr 2020'!L8),(0),($C$5*E14/'NSW Apr 2020'!AQ8-'NSW Apr 2020'!L8)*'NSW Apr 2020'!X8/100)*'NSW Apr 2020'!AQ8,0)))))</f>
        <v>0</v>
      </c>
      <c r="M14" s="155">
        <f>IF('NSW Apr 2020'!K8="",($C$5*F14/'NSW Apr 2020'!AR8*'NSW Apr 2020'!AC8/100)*'NSW Apr 2020'!AR8,IF($C$5*F14/'NSW Apr 2020'!AR8&gt;='NSW Apr 2020'!L8,('NSW Apr 2020'!L8*'NSW Apr 2020'!AC8/100)*'NSW Apr 2020'!AR8,($C$5*F14/'NSW Apr 2020'!AR8*'NSW Apr 2020'!AC8/100)*'NSW Apr 2020'!AR8))</f>
        <v>131.87100000000001</v>
      </c>
      <c r="N14" s="155">
        <f>IF(AND('NSW Apr 2020'!L8&gt;0,'NSW Apr 2020'!M8&gt;0),IF($C$5*F14/'NSW Apr 2020'!AR8&lt;'NSW Apr 2020'!L8,0,IF(($C$5*F14/'NSW Apr 2020'!AR8-'NSW Apr 2020'!L8)&lt;=('NSW Apr 2020'!M8+'NSW Apr 2020'!L8),((($C$5*F14/'NSW Apr 2020'!AR8-'NSW Apr 2020'!L8)*'NSW Apr 2020'!AD8/100))*'NSW Apr 2020'!AR8,((('NSW Apr 2020'!M8)*'NSW Apr 2020'!AD8/100)*'NSW Apr 2020'!AR8))),0)</f>
        <v>81.051545454545447</v>
      </c>
      <c r="O14" s="155">
        <f>IF(AND('NSW Apr 2020'!M8&gt;0,'NSW Apr 2020'!N8&gt;0),IF($C$5*F14/'NSW Apr 2020'!AR8&lt;('NSW Apr 2020'!L8+'NSW Apr 2020'!M8),0,IF(($C$5*F14/'NSW Apr 2020'!AR8-'NSW Apr 2020'!L8+'NSW Apr 2020'!M8)&lt;=('NSW Apr 2020'!L8+'NSW Apr 2020'!M8+'NSW Apr 2020'!N8),((($C$5*F14/'NSW Apr 2020'!AR8-('NSW Apr 2020'!L8+'NSW Apr 2020'!M8))*'NSW Apr 2020'!AE8/100))*'NSW Apr 2020'!AR8,('NSW Apr 2020'!N8*'NSW Apr 2020'!AE8/100)*'NSW Apr 2020'!AR8)),0)</f>
        <v>191.25899999999999</v>
      </c>
      <c r="P14" s="155">
        <f>IF(AND('NSW Apr 2020'!N8&gt;0,'NSW Apr 2020'!O8&gt;0),IF($C$5*F14/'NSW Apr 2020'!AR8&lt;('NSW Apr 2020'!L8+'NSW Apr 2020'!M8+'NSW Apr 2020'!N8),0,IF(($C$5*F14/'NSW Apr 2020'!AR8-'NSW Apr 2020'!L8+'NSW Apr 2020'!M8+'NSW Apr 2020'!N8)&lt;=('NSW Apr 2020'!L8+'NSW Apr 2020'!M8+'NSW Apr 2020'!N8+'NSW Apr 2020'!O8),(($C$5*F14/'NSW Apr 2020'!AR8-('NSW Apr 2020'!L8+'NSW Apr 2020'!M8+'NSW Apr 2020'!N8))*'NSW Apr 2020'!AF8/100)*'NSW Apr 2020'!AR8,('NSW Apr 2020'!O8*'NSW Apr 2020'!AF8/100)*'NSW Apr 2020'!AR8)),0)</f>
        <v>720.48863636363649</v>
      </c>
      <c r="Q14" s="155">
        <f>IF(AND('NSW Apr 2020'!P8&gt;0,'NSW Apr 2020'!P8&gt;0),IF($C$5*F14/'NSW Apr 2020'!AR8&lt;('NSW Apr 2020'!L8+'NSW Apr 2020'!M8+'NSW Apr 2020'!N8+'NSW Apr 2020'!O8),0,IF(($C$5*F14/'NSW Apr 2020'!AR8-'NSW Apr 2020'!L8+'NSW Apr 2020'!M8+'NSW Apr 2020'!N8+'NSW Apr 2020'!O8)&lt;=('NSW Apr 2020'!L8+'NSW Apr 2020'!M8+'NSW Apr 2020'!N8+'NSW Apr 2020'!O8+'NSW Apr 2020'!P8),(($C$5*F14/'NSW Apr 2020'!AR8-('NSW Apr 2020'!L8+'NSW Apr 2020'!M8+'NSW Apr 2020'!N8+'NSW Apr 2020'!O8))*'NSW Apr 2020'!AG8/100)*'NSW Apr 2020'!AR8,('NSW Apr 2020'!P8*'NSW Apr 2020'!AG8/100)*'NSW Apr 2020'!AR8)),0)</f>
        <v>0</v>
      </c>
      <c r="R14" s="155">
        <f>IF(AND('NSW Apr 2020'!P8&gt;0,'NSW Apr 2020'!O8&gt;0),IF(($C$5*F14/'NSW Apr 2020'!AR8&lt;SUM('NSW Apr 2020'!L8:P8)),(0),($C$5*F14/'NSW Apr 2020'!AR8-SUM('NSW Apr 2020'!L8:P8))*'NSW Apr 2020'!AB8/100)* 'NSW Apr 2020'!AR8,IF(AND('NSW Apr 2020'!O8&gt;0,'NSW Apr 2020'!P8=""),IF(($C$5*F14/'NSW Apr 2020'!AR8&lt; SUM('NSW Apr 2020'!L8:O8)),(0),($C$5*F14/'NSW Apr 2020'!AR8-SUM('NSW Apr 2020'!L8:O8))*'NSW Apr 2020'!AG8/100)* 'NSW Apr 2020'!AR8,IF(AND('NSW Apr 2020'!N8&gt;0,'NSW Apr 2020'!O8=""),IF(($C$5*F14/'NSW Apr 2020'!AR8&lt; SUM('NSW Apr 2020'!L8:N8)),(0),($C$5*F14/'NSW Apr 2020'!AR8-SUM('NSW Apr 2020'!L8:N8))*'NSW Apr 2020'!AF8/100)* 'NSW Apr 2020'!AR8,IF(AND('NSW Apr 2020'!M8&gt;0,'NSW Apr 2020'!N8=""),IF(($C$5*F14/'NSW Apr 2020'!AR8&lt;'NSW Apr 2020'!M8+'NSW Apr 2020'!L8),(0),(($C$5*F14/'NSW Apr 2020'!AR8-('NSW Apr 2020'!M8+'NSW Apr 2020'!L8))*'NSW Apr 2020'!AE8/100))*'NSW Apr 2020'!AR8,IF(AND('NSW Apr 2020'!L8&gt;0,'NSW Apr 2020'!M8=""&gt;0),IF(($C$5*F14/'NSW Apr 2020'!AR8&lt;'NSW Apr 2020'!L8),(0),($C$5*F14/'NSW Apr 2020'!AR8-'NSW Apr 2020'!L8)*'NSW Apr 2020'!AD8/100)*'NSW Apr 2020'!AR8,0)))))</f>
        <v>0</v>
      </c>
      <c r="S14" s="273">
        <f t="shared" si="4"/>
        <v>2249.3403636363637</v>
      </c>
      <c r="T14" s="268">
        <f t="shared" si="5"/>
        <v>2499.0733636363639</v>
      </c>
      <c r="U14" s="151">
        <f t="shared" si="6"/>
        <v>2748.9807000000005</v>
      </c>
      <c r="V14" s="154">
        <f>'NSW Apr 2020'!AT8</f>
        <v>0</v>
      </c>
      <c r="W14" s="154">
        <f>'NSW Apr 2020'!AU8</f>
        <v>10</v>
      </c>
      <c r="X14" s="154">
        <f>'NSW Apr 2020'!AV8</f>
        <v>0</v>
      </c>
      <c r="Y14" s="154">
        <f>'NSW Apr 2020'!AW8</f>
        <v>0</v>
      </c>
      <c r="Z14" s="268" t="str">
        <f t="shared" si="7"/>
        <v>Guaranteed off usage</v>
      </c>
      <c r="AA14" s="268" t="str">
        <f t="shared" si="8"/>
        <v>Exclusive</v>
      </c>
      <c r="AB14" s="268">
        <f t="shared" si="0"/>
        <v>2274.1393272727273</v>
      </c>
      <c r="AC14" s="268">
        <f t="shared" si="1"/>
        <v>2274.1393272727273</v>
      </c>
      <c r="AD14" s="149">
        <f t="shared" si="2"/>
        <v>2501.5532600000001</v>
      </c>
      <c r="AE14" s="149">
        <f t="shared" si="2"/>
        <v>2501.5532600000001</v>
      </c>
      <c r="AF14" s="211">
        <f>'NSW Apr 2020'!BF8</f>
        <v>0</v>
      </c>
      <c r="AG14" s="153" t="str">
        <f>'NSW Apr 2020'!BG8</f>
        <v>n</v>
      </c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</row>
    <row r="15" spans="1:148" ht="23" customHeight="1" thickTop="1">
      <c r="A15" s="416" t="str">
        <f>'NSW Apr 2020'!D9</f>
        <v xml:space="preserve">ActewAGL Queanbeyan </v>
      </c>
      <c r="B15" s="139" t="str">
        <f>'NSW Apr 2020'!F9</f>
        <v>ActewAGL</v>
      </c>
      <c r="C15" s="139" t="str">
        <f>'NSW Apr 2020'!G9</f>
        <v>Business plan</v>
      </c>
      <c r="D15" s="136">
        <f>365*'NSW Apr 2020'!H9/100</f>
        <v>350.14450000000005</v>
      </c>
      <c r="E15" s="264">
        <f>IF('NSW Apr 2020'!AQ9=3,0.5,IF('NSW Apr 2020'!AQ9=2,0.33,0))</f>
        <v>0.5</v>
      </c>
      <c r="F15" s="264">
        <f t="shared" si="3"/>
        <v>0.5</v>
      </c>
      <c r="G15" s="134">
        <f>IF('NSW Apr 2020'!K9="",($C$5*E15/'NSW Apr 2020'!AQ9*'NSW Apr 2020'!W9/100)*'NSW Apr 2020'!AQ9,IF($C$5*E15/'NSW Apr 2020'!AQ9&gt;='NSW Apr 2020'!L9,('NSW Apr 2020'!L9*'NSW Apr 2020'!W9/100)*'NSW Apr 2020'!AQ9,($C$5*E15/'NSW Apr 2020'!AQ9*'NSW Apr 2020'!W9/100)*'NSW Apr 2020'!AQ9))</f>
        <v>394.09199999999998</v>
      </c>
      <c r="H15" s="134">
        <f>IF(AND('NSW Apr 2020'!L9&gt;0,'NSW Apr 2020'!M9&gt;0),IF($C$5*E15/'NSW Apr 2020'!AQ9&lt;'NSW Apr 2020'!L9,0,IF(($C$5*E15/'NSW Apr 2020'!AQ9-'NSW Apr 2020'!L9)&lt;=('NSW Apr 2020'!M9+'NSW Apr 2020'!L9),((($C$5*E15/'NSW Apr 2020'!AQ9-'NSW Apr 2020'!L9)*'NSW Apr 2020'!X9/100))*'NSW Apr 2020'!AQ9,((('NSW Apr 2020'!M9)*'NSW Apr 2020'!X9/100)*'NSW Apr 2020'!AQ9))),0)</f>
        <v>866.904</v>
      </c>
      <c r="I15" s="134">
        <f>IF(AND('NSW Apr 2020'!M9&gt;0,'NSW Apr 2020'!N9&gt;0),IF($C$5*E15/'NSW Apr 2020'!AQ9&lt;('NSW Apr 2020'!L9+'NSW Apr 2020'!M9),0,IF(($C$5*E15/'NSW Apr 2020'!AQ9-'NSW Apr 2020'!L9+'NSW Apr 2020'!M9)&lt;=('NSW Apr 2020'!L9+'NSW Apr 2020'!M9+'NSW Apr 2020'!N9),((($C$5*E15/'NSW Apr 2020'!AQ9-('NSW Apr 2020'!L9+'NSW Apr 2020'!M9))*'NSW Apr 2020'!Y9/100))*'NSW Apr 2020'!AQ9,('NSW Apr 2020'!N9*'NSW Apr 2020'!Y9/100)* 'NSW Apr 2020'!AQ9)),0)</f>
        <v>0</v>
      </c>
      <c r="J15" s="134">
        <f>IF(AND('NSW Apr 2020'!N9&gt;0,'NSW Apr 2020'!O9&gt;0),IF($C$5*E15/'NSW Apr 2020'!AQ9&lt;('NSW Apr 2020'!L9+'NSW Apr 2020'!M9+'NSW Apr 2020'!N9),0,IF(($C$5*E15/'NSW Apr 2020'!AQ9-'NSW Apr 2020'!L9+'NSW Apr 2020'!M9+'NSW Apr 2020'!N9)&lt;=('NSW Apr 2020'!L9+'NSW Apr 2020'!M9+'NSW Apr 2020'!N9+'NSW Apr 2020'!O9),(($C$5*E15/'NSW Apr 2020'!AQ9-('NSW Apr 2020'!L9+'NSW Apr 2020'!M9+'NSW Apr 2020'!N9))*'NSW Apr 2020'!Z9/100)*'NSW Apr 2020'!AQ9,('NSW Apr 2020'!O9*'NSW Apr 2020'!Z9/100)*'NSW Apr 2020'!AQ9)),0)</f>
        <v>0</v>
      </c>
      <c r="K15" s="134">
        <f>IF(AND('NSW Apr 2020'!O9&gt;0,'NSW Apr 2020'!P9&gt;0),IF($C$5*E15/'NSW Apr 2020'!AQ9&lt;('NSW Apr 2020'!L9+'NSW Apr 2020'!M9+'NSW Apr 2020'!N9+'NSW Apr 2020'!O9),0,IF(($C$5*E15/'NSW Apr 2020'!AQ9-'NSW Apr 2020'!L9+'NSW Apr 2020'!M9+'NSW Apr 2020'!N9+'NSW Apr 2020'!O9)&lt;=('NSW Apr 2020'!L9+'NSW Apr 2020'!M9+'NSW Apr 2020'!N9+'NSW Apr 2020'!O9+'NSW Apr 2020'!P9),(($C$5*E15/'NSW Apr 2020'!AQ9-('NSW Apr 2020'!L9+'NSW Apr 2020'!M9+'NSW Apr 2020'!N9+'NSW Apr 2020'!O9))*'NSW Apr 2020'!AA9/100)*'NSW Apr 2020'!AQ9,('NSW Apr 2020'!P9*'NSW Apr 2020'!AA9/100)*'NSW Apr 2020'!AQ9)),0)</f>
        <v>0</v>
      </c>
      <c r="L15" s="134">
        <f>IF(AND('NSW Apr 2020'!P9&gt;0,'NSW Apr 2020'!O9&gt;0),IF(($C$5*E15/'NSW Apr 2020'!AQ9&lt;SUM('NSW Apr 2020'!L9:P9)),(0),($C$5*E15/'NSW Apr 2020'!AQ9-SUM('NSW Apr 2020'!L9:P9))*'NSW Apr 2020'!AB9/100)* 'NSW Apr 2020'!AQ9,IF(AND('NSW Apr 2020'!O9&gt;0,'NSW Apr 2020'!P9=""),IF(($C$5*E15/'NSW Apr 2020'!AQ9&lt; SUM('NSW Apr 2020'!L9:O9)),(0),($C$5*E15/'NSW Apr 2020'!AQ9-SUM('NSW Apr 2020'!L9:O9))*'NSW Apr 2020'!AA9/100)* 'NSW Apr 2020'!AQ9,IF(AND('NSW Apr 2020'!N9&gt;0,'NSW Apr 2020'!O9=""),IF(($C$5*E15/'NSW Apr 2020'!AQ9&lt; SUM('NSW Apr 2020'!L9:N9)),(0),($C$5*E15/'NSW Apr 2020'!AQ9-SUM('NSW Apr 2020'!L9:N9))*'NSW Apr 2020'!Z9/100)* 'NSW Apr 2020'!AQ9,IF(AND('NSW Apr 2020'!M9&gt;0,'NSW Apr 2020'!N9=""),IF(($C$5*E15/'NSW Apr 2020'!AQ9&lt;'NSW Apr 2020'!M9+'NSW Apr 2020'!L9),(0),(($C$5*E15/'NSW Apr 2020'!AQ9-('NSW Apr 2020'!M9+'NSW Apr 2020'!L9))*'NSW Apr 2020'!Y9/100))*'NSW Apr 2020'!AQ9,IF(AND('NSW Apr 2020'!L9&gt;0,'NSW Apr 2020'!M9=""&gt;0),IF(($C$5*E15/'NSW Apr 2020'!AQ9&lt;'NSW Apr 2020'!L9),(0),($C$5*E15/'NSW Apr 2020'!AQ9-'NSW Apr 2020'!L9)*'NSW Apr 2020'!X9/100)*'NSW Apr 2020'!AQ9,0)))))</f>
        <v>0</v>
      </c>
      <c r="M15" s="134">
        <f>IF('NSW Apr 2020'!K9="",($C$5*F15/'NSW Apr 2020'!AR9*'NSW Apr 2020'!AC9/100)*'NSW Apr 2020'!AR9,IF($C$5*F15/'NSW Apr 2020'!AR9&gt;='NSW Apr 2020'!L9,('NSW Apr 2020'!L9*'NSW Apr 2020'!AC9/100)*'NSW Apr 2020'!AR9,($C$5*F15/'NSW Apr 2020'!AR9*'NSW Apr 2020'!AC9/100)*'NSW Apr 2020'!AR9))</f>
        <v>394.09199999999998</v>
      </c>
      <c r="N15" s="134">
        <f>IF(AND('NSW Apr 2020'!L9&gt;0,'NSW Apr 2020'!M9&gt;0),IF($C$5*F15/'NSW Apr 2020'!AR9&lt;'NSW Apr 2020'!L9,0,IF(($C$5*F15/'NSW Apr 2020'!AR9-'NSW Apr 2020'!L9)&lt;=('NSW Apr 2020'!M9+'NSW Apr 2020'!L9),((($C$5*F15/'NSW Apr 2020'!AR9-'NSW Apr 2020'!L9)*'NSW Apr 2020'!AD9/100))*'NSW Apr 2020'!AR9,((('NSW Apr 2020'!M9)*'NSW Apr 2020'!AD9/100)*'NSW Apr 2020'!AR9))),0)</f>
        <v>866.904</v>
      </c>
      <c r="O15" s="134">
        <f>IF(AND('NSW Apr 2020'!M9&gt;0,'NSW Apr 2020'!N9&gt;0),IF($C$5*F15/'NSW Apr 2020'!AR9&lt;('NSW Apr 2020'!L9+'NSW Apr 2020'!M9),0,IF(($C$5*F15/'NSW Apr 2020'!AR9-'NSW Apr 2020'!L9+'NSW Apr 2020'!M9)&lt;=('NSW Apr 2020'!L9+'NSW Apr 2020'!M9+'NSW Apr 2020'!N9),((($C$5*F15/'NSW Apr 2020'!AR9-('NSW Apr 2020'!L9+'NSW Apr 2020'!M9))*'NSW Apr 2020'!AE9/100))*'NSW Apr 2020'!AR9,('NSW Apr 2020'!N9*'NSW Apr 2020'!AE9/100)*'NSW Apr 2020'!AR9)),0)</f>
        <v>0</v>
      </c>
      <c r="P15" s="134">
        <f>IF(AND('NSW Apr 2020'!N9&gt;0,'NSW Apr 2020'!O9&gt;0),IF($C$5*F15/'NSW Apr 2020'!AR9&lt;('NSW Apr 2020'!L9+'NSW Apr 2020'!M9+'NSW Apr 2020'!N9),0,IF(($C$5*F15/'NSW Apr 2020'!AR9-'NSW Apr 2020'!L9+'NSW Apr 2020'!M9+'NSW Apr 2020'!N9)&lt;=('NSW Apr 2020'!L9+'NSW Apr 2020'!M9+'NSW Apr 2020'!N9+'NSW Apr 2020'!O9),(($C$5*F15/'NSW Apr 2020'!AR9-('NSW Apr 2020'!L9+'NSW Apr 2020'!M9+'NSW Apr 2020'!N9))*'NSW Apr 2020'!AF9/100)*'NSW Apr 2020'!AR9,('NSW Apr 2020'!O9*'NSW Apr 2020'!AF9/100)*'NSW Apr 2020'!AR9)),0)</f>
        <v>0</v>
      </c>
      <c r="Q15" s="134">
        <f>IF(AND('NSW Apr 2020'!P9&gt;0,'NSW Apr 2020'!P9&gt;0),IF($C$5*F15/'NSW Apr 2020'!AR9&lt;('NSW Apr 2020'!L9+'NSW Apr 2020'!M9+'NSW Apr 2020'!N9+'NSW Apr 2020'!O9),0,IF(($C$5*F15/'NSW Apr 2020'!AR9-'NSW Apr 2020'!L9+'NSW Apr 2020'!M9+'NSW Apr 2020'!N9+'NSW Apr 2020'!O9)&lt;=('NSW Apr 2020'!L9+'NSW Apr 2020'!M9+'NSW Apr 2020'!N9+'NSW Apr 2020'!O9+'NSW Apr 2020'!P9),(($C$5*F15/'NSW Apr 2020'!AR9-('NSW Apr 2020'!L9+'NSW Apr 2020'!M9+'NSW Apr 2020'!N9+'NSW Apr 2020'!O9))*'NSW Apr 2020'!AG9/100)*'NSW Apr 2020'!AR9,('NSW Apr 2020'!P9*'NSW Apr 2020'!AG9/100)*'NSW Apr 2020'!AR9)),0)</f>
        <v>0</v>
      </c>
      <c r="R15" s="134">
        <f>IF(AND('NSW Apr 2020'!P9&gt;0,'NSW Apr 2020'!O9&gt;0),IF(($C$5*F15/'NSW Apr 2020'!AR9&lt;SUM('NSW Apr 2020'!L9:P9)),(0),($C$5*F15/'NSW Apr 2020'!AR9-SUM('NSW Apr 2020'!L9:P9))*'NSW Apr 2020'!AB9/100)* 'NSW Apr 2020'!AR9,IF(AND('NSW Apr 2020'!O9&gt;0,'NSW Apr 2020'!P9=""),IF(($C$5*F15/'NSW Apr 2020'!AR9&lt; SUM('NSW Apr 2020'!L9:O9)),(0),($C$5*F15/'NSW Apr 2020'!AR9-SUM('NSW Apr 2020'!L9:O9))*'NSW Apr 2020'!AG9/100)* 'NSW Apr 2020'!AR9,IF(AND('NSW Apr 2020'!N9&gt;0,'NSW Apr 2020'!O9=""),IF(($C$5*F15/'NSW Apr 2020'!AR9&lt; SUM('NSW Apr 2020'!L9:N9)),(0),($C$5*F15/'NSW Apr 2020'!AR9-SUM('NSW Apr 2020'!L9:N9))*'NSW Apr 2020'!AF9/100)* 'NSW Apr 2020'!AR9,IF(AND('NSW Apr 2020'!M9&gt;0,'NSW Apr 2020'!N9=""),IF(($C$5*F15/'NSW Apr 2020'!AR9&lt;'NSW Apr 2020'!M9+'NSW Apr 2020'!L9),(0),(($C$5*F15/'NSW Apr 2020'!AR9-('NSW Apr 2020'!M9+'NSW Apr 2020'!L9))*'NSW Apr 2020'!AE9/100))*'NSW Apr 2020'!AR9,IF(AND('NSW Apr 2020'!L9&gt;0,'NSW Apr 2020'!M9=""&gt;0),IF(($C$5*F15/'NSW Apr 2020'!AR9&lt;'NSW Apr 2020'!L9),(0),($C$5*F15/'NSW Apr 2020'!AR9-'NSW Apr 2020'!L9)*'NSW Apr 2020'!AD9/100)*'NSW Apr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Apr 2020'!AT9</f>
        <v>10</v>
      </c>
      <c r="W15" s="139">
        <f>'NSW Apr 2020'!AU9</f>
        <v>0</v>
      </c>
      <c r="X15" s="139">
        <f>'NSW Apr 2020'!AV9</f>
        <v>0</v>
      </c>
      <c r="Y15" s="139">
        <f>'NSW Apr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Apr 2020'!BF9</f>
        <v>0</v>
      </c>
      <c r="AG15" s="142" t="str">
        <f>'NSW Apr 2020'!BG9</f>
        <v>n</v>
      </c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</row>
    <row r="16" spans="1:148" ht="23" customHeight="1" thickBot="1">
      <c r="A16" s="418"/>
      <c r="B16" s="154" t="str">
        <f>'NSW Apr 2020'!F10</f>
        <v>EnergyAustralia</v>
      </c>
      <c r="C16" s="154" t="str">
        <f>'NSW Apr 2020'!G10</f>
        <v>Total Plan</v>
      </c>
      <c r="D16" s="155">
        <f>365*'NSW Apr 2020'!H10/100</f>
        <v>308.06000000000006</v>
      </c>
      <c r="E16" s="265">
        <f>IF('NSW Apr 2020'!AQ10=3,0.5,IF('NSW Apr 2020'!AQ10=2,0.33,0))</f>
        <v>0.5</v>
      </c>
      <c r="F16" s="265">
        <f t="shared" si="3"/>
        <v>0.5</v>
      </c>
      <c r="G16" s="155">
        <f>IF('NSW Apr 2020'!K10="",($C$5*E16/'NSW Apr 2020'!AQ10*'NSW Apr 2020'!W10/100)*'NSW Apr 2020'!AQ10,IF($C$5*E16/'NSW Apr 2020'!AQ10&gt;='NSW Apr 2020'!L10,('NSW Apr 2020'!L10*'NSW Apr 2020'!W10/100)*'NSW Apr 2020'!AQ10,($C$5*E16/'NSW Apr 2020'!AQ10*'NSW Apr 2020'!W10/100)*'NSW Apr 2020'!AQ10))</f>
        <v>214.52111999999997</v>
      </c>
      <c r="H16" s="155">
        <f>IF(AND('NSW Apr 2020'!L10&gt;0,'NSW Apr 2020'!M10&gt;0),IF($C$5*E16/'NSW Apr 2020'!AQ10&lt;'NSW Apr 2020'!L10,0,IF(($C$5*E16/'NSW Apr 2020'!AQ10-'NSW Apr 2020'!L10)&lt;=('NSW Apr 2020'!M10+'NSW Apr 2020'!L10),((($C$5*E16/'NSW Apr 2020'!AQ10-'NSW Apr 2020'!L10)*'NSW Apr 2020'!X10/100))*'NSW Apr 2020'!AQ10,((('NSW Apr 2020'!M10)*'NSW Apr 2020'!X10/100)*'NSW Apr 2020'!AQ10))),0)</f>
        <v>1124.711808</v>
      </c>
      <c r="I16" s="155">
        <f>IF(AND('NSW Apr 2020'!M10&gt;0,'NSW Apr 2020'!N10&gt;0),IF($C$5*E16/'NSW Apr 2020'!AQ10&lt;('NSW Apr 2020'!L10+'NSW Apr 2020'!M10),0,IF(($C$5*E16/'NSW Apr 2020'!AQ10-'NSW Apr 2020'!L10+'NSW Apr 2020'!M10)&lt;=('NSW Apr 2020'!L10+'NSW Apr 2020'!M10+'NSW Apr 2020'!N10),((($C$5*E16/'NSW Apr 2020'!AQ10-('NSW Apr 2020'!L10+'NSW Apr 2020'!M10))*'NSW Apr 2020'!Y10/100))*'NSW Apr 2020'!AQ10,('NSW Apr 2020'!N10*'NSW Apr 2020'!Y10/100)* 'NSW Apr 2020'!AQ10)),0)</f>
        <v>0</v>
      </c>
      <c r="J16" s="155">
        <f>IF(AND('NSW Apr 2020'!N10&gt;0,'NSW Apr 2020'!O10&gt;0),IF($C$5*E16/'NSW Apr 2020'!AQ10&lt;('NSW Apr 2020'!L10+'NSW Apr 2020'!M10+'NSW Apr 2020'!N10),0,IF(($C$5*E16/'NSW Apr 2020'!AQ10-'NSW Apr 2020'!L10+'NSW Apr 2020'!M10+'NSW Apr 2020'!N10)&lt;=('NSW Apr 2020'!L10+'NSW Apr 2020'!M10+'NSW Apr 2020'!N10+'NSW Apr 2020'!O10),(($C$5*E16/'NSW Apr 2020'!AQ10-('NSW Apr 2020'!L10+'NSW Apr 2020'!M10+'NSW Apr 2020'!N10))*'NSW Apr 2020'!Z10/100)*'NSW Apr 2020'!AQ10,('NSW Apr 2020'!O10*'NSW Apr 2020'!Z10/100)*'NSW Apr 2020'!AQ10)),0)</f>
        <v>0</v>
      </c>
      <c r="K16" s="155">
        <f>IF(AND('NSW Apr 2020'!O10&gt;0,'NSW Apr 2020'!P10&gt;0),IF($C$5*E16/'NSW Apr 2020'!AQ10&lt;('NSW Apr 2020'!L10+'NSW Apr 2020'!M10+'NSW Apr 2020'!N10+'NSW Apr 2020'!O10),0,IF(($C$5*E16/'NSW Apr 2020'!AQ10-'NSW Apr 2020'!L10+'NSW Apr 2020'!M10+'NSW Apr 2020'!N10+'NSW Apr 2020'!O10)&lt;=('NSW Apr 2020'!L10+'NSW Apr 2020'!M10+'NSW Apr 2020'!N10+'NSW Apr 2020'!O10+'NSW Apr 2020'!P10),(($C$5*E16/'NSW Apr 2020'!AQ10-('NSW Apr 2020'!L10+'NSW Apr 2020'!M10+'NSW Apr 2020'!N10+'NSW Apr 2020'!O10))*'NSW Apr 2020'!AA10/100)*'NSW Apr 2020'!AQ10,('NSW Apr 2020'!P10*'NSW Apr 2020'!AA10/100)*'NSW Apr 2020'!AQ10)),0)</f>
        <v>0</v>
      </c>
      <c r="L16" s="155">
        <f>IF(AND('NSW Apr 2020'!P10&gt;0,'NSW Apr 2020'!O10&gt;0),IF(($C$5*E16/'NSW Apr 2020'!AQ10&lt;SUM('NSW Apr 2020'!L10:P10)),(0),($C$5*E16/'NSW Apr 2020'!AQ10-SUM('NSW Apr 2020'!L10:P10))*'NSW Apr 2020'!AB10/100)* 'NSW Apr 2020'!AQ10,IF(AND('NSW Apr 2020'!O10&gt;0,'NSW Apr 2020'!P10=""),IF(($C$5*E16/'NSW Apr 2020'!AQ10&lt; SUM('NSW Apr 2020'!L10:O10)),(0),($C$5*E16/'NSW Apr 2020'!AQ10-SUM('NSW Apr 2020'!L10:O10))*'NSW Apr 2020'!AA10/100)* 'NSW Apr 2020'!AQ10,IF(AND('NSW Apr 2020'!N10&gt;0,'NSW Apr 2020'!O10=""),IF(($C$5*E16/'NSW Apr 2020'!AQ10&lt; SUM('NSW Apr 2020'!L10:N10)),(0),($C$5*E16/'NSW Apr 2020'!AQ10-SUM('NSW Apr 2020'!L10:N10))*'NSW Apr 2020'!Z10/100)* 'NSW Apr 2020'!AQ10,IF(AND('NSW Apr 2020'!M10&gt;0,'NSW Apr 2020'!N10=""),IF(($C$5*E16/'NSW Apr 2020'!AQ10&lt;'NSW Apr 2020'!M10+'NSW Apr 2020'!L10),(0),(($C$5*E16/'NSW Apr 2020'!AQ10-('NSW Apr 2020'!M10+'NSW Apr 2020'!L10))*'NSW Apr 2020'!Y10/100))*'NSW Apr 2020'!AQ10,IF(AND('NSW Apr 2020'!L10&gt;0,'NSW Apr 2020'!M10=""&gt;0),IF(($C$5*E16/'NSW Apr 2020'!AQ10&lt;'NSW Apr 2020'!L10),(0),($C$5*E16/'NSW Apr 2020'!AQ10-'NSW Apr 2020'!L10)*'NSW Apr 2020'!X10/100)*'NSW Apr 2020'!AQ10,0)))))</f>
        <v>0</v>
      </c>
      <c r="M16" s="155">
        <f>IF('NSW Apr 2020'!K10="",($C$5*F16/'NSW Apr 2020'!AR10*'NSW Apr 2020'!AC10/100)*'NSW Apr 2020'!AR10,IF($C$5*F16/'NSW Apr 2020'!AR10&gt;='NSW Apr 2020'!L10,('NSW Apr 2020'!L10*'NSW Apr 2020'!AC10/100)*'NSW Apr 2020'!AR10,($C$5*F16/'NSW Apr 2020'!AR10*'NSW Apr 2020'!AC10/100)*'NSW Apr 2020'!AR10))</f>
        <v>214.52111999999997</v>
      </c>
      <c r="N16" s="155">
        <f>IF(AND('NSW Apr 2020'!L10&gt;0,'NSW Apr 2020'!M10&gt;0),IF($C$5*F16/'NSW Apr 2020'!AR10&lt;'NSW Apr 2020'!L10,0,IF(($C$5*F16/'NSW Apr 2020'!AR10-'NSW Apr 2020'!L10)&lt;=('NSW Apr 2020'!M10+'NSW Apr 2020'!L10),((($C$5*F16/'NSW Apr 2020'!AR10-'NSW Apr 2020'!L10)*'NSW Apr 2020'!AD10/100))*'NSW Apr 2020'!AR10,((('NSW Apr 2020'!M10)*'NSW Apr 2020'!AD10/100)*'NSW Apr 2020'!AR10))),0)</f>
        <v>1124.711808</v>
      </c>
      <c r="O16" s="155">
        <f>IF(AND('NSW Apr 2020'!M10&gt;0,'NSW Apr 2020'!N10&gt;0),IF($C$5*F16/'NSW Apr 2020'!AR10&lt;('NSW Apr 2020'!L10+'NSW Apr 2020'!M10),0,IF(($C$5*F16/'NSW Apr 2020'!AR10-'NSW Apr 2020'!L10+'NSW Apr 2020'!M10)&lt;=('NSW Apr 2020'!L10+'NSW Apr 2020'!M10+'NSW Apr 2020'!N10),((($C$5*F16/'NSW Apr 2020'!AR10-('NSW Apr 2020'!L10+'NSW Apr 2020'!M10))*'NSW Apr 2020'!AE10/100))*'NSW Apr 2020'!AR10,('NSW Apr 2020'!N10*'NSW Apr 2020'!AE10/100)*'NSW Apr 2020'!AR10)),0)</f>
        <v>0</v>
      </c>
      <c r="P16" s="155">
        <f>IF(AND('NSW Apr 2020'!N10&gt;0,'NSW Apr 2020'!O10&gt;0),IF($C$5*F16/'NSW Apr 2020'!AR10&lt;('NSW Apr 2020'!L10+'NSW Apr 2020'!M10+'NSW Apr 2020'!N10),0,IF(($C$5*F16/'NSW Apr 2020'!AR10-'NSW Apr 2020'!L10+'NSW Apr 2020'!M10+'NSW Apr 2020'!N10)&lt;=('NSW Apr 2020'!L10+'NSW Apr 2020'!M10+'NSW Apr 2020'!N10+'NSW Apr 2020'!O10),(($C$5*F16/'NSW Apr 2020'!AR10-('NSW Apr 2020'!L10+'NSW Apr 2020'!M10+'NSW Apr 2020'!N10))*'NSW Apr 2020'!AF10/100)*'NSW Apr 2020'!AR10,('NSW Apr 2020'!O10*'NSW Apr 2020'!AF10/100)*'NSW Apr 2020'!AR10)),0)</f>
        <v>0</v>
      </c>
      <c r="Q16" s="155">
        <f>IF(AND('NSW Apr 2020'!P10&gt;0,'NSW Apr 2020'!P10&gt;0),IF($C$5*F16/'NSW Apr 2020'!AR10&lt;('NSW Apr 2020'!L10+'NSW Apr 2020'!M10+'NSW Apr 2020'!N10+'NSW Apr 2020'!O10),0,IF(($C$5*F16/'NSW Apr 2020'!AR10-'NSW Apr 2020'!L10+'NSW Apr 2020'!M10+'NSW Apr 2020'!N10+'NSW Apr 2020'!O10)&lt;=('NSW Apr 2020'!L10+'NSW Apr 2020'!M10+'NSW Apr 2020'!N10+'NSW Apr 2020'!O10+'NSW Apr 2020'!P10),(($C$5*F16/'NSW Apr 2020'!AR10-('NSW Apr 2020'!L10+'NSW Apr 2020'!M10+'NSW Apr 2020'!N10+'NSW Apr 2020'!O10))*'NSW Apr 2020'!AG10/100)*'NSW Apr 2020'!AR10,('NSW Apr 2020'!P10*'NSW Apr 2020'!AG10/100)*'NSW Apr 2020'!AR10)),0)</f>
        <v>0</v>
      </c>
      <c r="R16" s="155">
        <f>IF(AND('NSW Apr 2020'!P10&gt;0,'NSW Apr 2020'!O10&gt;0),IF(($C$5*F16/'NSW Apr 2020'!AR10&lt;SUM('NSW Apr 2020'!L10:P10)),(0),($C$5*F16/'NSW Apr 2020'!AR10-SUM('NSW Apr 2020'!L10:P10))*'NSW Apr 2020'!AB10/100)* 'NSW Apr 2020'!AR10,IF(AND('NSW Apr 2020'!O10&gt;0,'NSW Apr 2020'!P10=""),IF(($C$5*F16/'NSW Apr 2020'!AR10&lt; SUM('NSW Apr 2020'!L10:O10)),(0),($C$5*F16/'NSW Apr 2020'!AR10-SUM('NSW Apr 2020'!L10:O10))*'NSW Apr 2020'!AG10/100)* 'NSW Apr 2020'!AR10,IF(AND('NSW Apr 2020'!N10&gt;0,'NSW Apr 2020'!O10=""),IF(($C$5*F16/'NSW Apr 2020'!AR10&lt; SUM('NSW Apr 2020'!L10:N10)),(0),($C$5*F16/'NSW Apr 2020'!AR10-SUM('NSW Apr 2020'!L10:N10))*'NSW Apr 2020'!AF10/100)* 'NSW Apr 2020'!AR10,IF(AND('NSW Apr 2020'!M10&gt;0,'NSW Apr 2020'!N10=""),IF(($C$5*F16/'NSW Apr 2020'!AR10&lt;'NSW Apr 2020'!M10+'NSW Apr 2020'!L10),(0),(($C$5*F16/'NSW Apr 2020'!AR10-('NSW Apr 2020'!M10+'NSW Apr 2020'!L10))*'NSW Apr 2020'!AE10/100))*'NSW Apr 2020'!AR10,IF(AND('NSW Apr 2020'!L10&gt;0,'NSW Apr 2020'!M10=""&gt;0),IF(($C$5*F16/'NSW Apr 2020'!AR10&lt;'NSW Apr 2020'!L10),(0),($C$5*F16/'NSW Apr 2020'!AR10-'NSW Apr 2020'!L10)*'NSW Apr 2020'!AD10/100)*'NSW Apr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Apr 2020'!AT10</f>
        <v>19</v>
      </c>
      <c r="W16" s="154">
        <f>'NSW Apr 2020'!AU10</f>
        <v>0</v>
      </c>
      <c r="X16" s="154">
        <f>'NSW Apr 2020'!AV10</f>
        <v>0</v>
      </c>
      <c r="Y16" s="154">
        <f>'NSW Apr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Apr 2020'!BF10</f>
        <v>0</v>
      </c>
      <c r="AG16" s="153" t="str">
        <f>'NSW Apr 2020'!BG10</f>
        <v>n</v>
      </c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</row>
    <row r="17" spans="1:148" ht="23" customHeight="1" thickTop="1" thickBot="1">
      <c r="A17" s="213" t="str">
        <f>'NSW Apr 2020'!D11</f>
        <v>ActewAGL Shoalhaven</v>
      </c>
      <c r="B17" s="214" t="str">
        <f>'NSW Apr 2020'!F11</f>
        <v>ActewAGL</v>
      </c>
      <c r="C17" s="214" t="str">
        <f>'NSW Apr 2020'!G11</f>
        <v>Standard plan</v>
      </c>
      <c r="D17" s="155">
        <f>365*'NSW Apr 2020'!H11/100</f>
        <v>375.22</v>
      </c>
      <c r="E17" s="265">
        <f>IF('NSW Apr 2020'!AQ11=3,0.5,IF('NSW Apr 2020'!AQ11=2,0.33,0))</f>
        <v>0.5</v>
      </c>
      <c r="F17" s="265">
        <f t="shared" si="3"/>
        <v>0.5</v>
      </c>
      <c r="G17" s="215">
        <f>IF('NSW Apr 2020'!K11="",($C$5*E17/'NSW Apr 2020'!AQ11*'NSW Apr 2020'!W11/100)*'NSW Apr 2020'!AQ11,IF($C$5*E17/'NSW Apr 2020'!AQ11&gt;='NSW Apr 2020'!L11,('NSW Apr 2020'!L11*'NSW Apr 2020'!W11/100)*'NSW Apr 2020'!AQ11,($C$5*E17/'NSW Apr 2020'!AQ11*'NSW Apr 2020'!W11/100)*'NSW Apr 2020'!AQ11))</f>
        <v>1428.9545454545455</v>
      </c>
      <c r="H17" s="215">
        <f>IF(AND('NSW Apr 2020'!L11&gt;0,'NSW Apr 2020'!M11&gt;0),IF($C$5*E17/'NSW Apr 2020'!AQ11&lt;'NSW Apr 2020'!L11,0,IF(($C$5*E17/'NSW Apr 2020'!AQ11-'NSW Apr 2020'!L11)&lt;=('NSW Apr 2020'!M11+'NSW Apr 2020'!L11),((($C$5*E17/'NSW Apr 2020'!AQ11-'NSW Apr 2020'!L11)*'NSW Apr 2020'!X11/100))*'NSW Apr 2020'!AQ11,((('NSW Apr 2020'!M11)*'NSW Apr 2020'!X11/100)*'NSW Apr 2020'!AQ11))),0)</f>
        <v>0</v>
      </c>
      <c r="I17" s="215">
        <f>IF(AND('NSW Apr 2020'!M11&gt;0,'NSW Apr 2020'!N11&gt;0),IF($C$5*E17/'NSW Apr 2020'!AQ11&lt;('NSW Apr 2020'!L11+'NSW Apr 2020'!M11),0,IF(($C$5*E17/'NSW Apr 2020'!AQ11-'NSW Apr 2020'!L11+'NSW Apr 2020'!M11)&lt;=('NSW Apr 2020'!L11+'NSW Apr 2020'!M11+'NSW Apr 2020'!N11),((($C$5*E17/'NSW Apr 2020'!AQ11-('NSW Apr 2020'!L11+'NSW Apr 2020'!M11))*'NSW Apr 2020'!Y11/100))*'NSW Apr 2020'!AQ11,('NSW Apr 2020'!N11*'NSW Apr 2020'!Y11/100)* 'NSW Apr 2020'!AQ11)),0)</f>
        <v>0</v>
      </c>
      <c r="J17" s="215">
        <f>IF(AND('NSW Apr 2020'!N11&gt;0,'NSW Apr 2020'!O11&gt;0),IF($C$5*E17/'NSW Apr 2020'!AQ11&lt;('NSW Apr 2020'!L11+'NSW Apr 2020'!M11+'NSW Apr 2020'!N11),0,IF(($C$5*E17/'NSW Apr 2020'!AQ11-'NSW Apr 2020'!L11+'NSW Apr 2020'!M11+'NSW Apr 2020'!N11)&lt;=('NSW Apr 2020'!L11+'NSW Apr 2020'!M11+'NSW Apr 2020'!N11+'NSW Apr 2020'!O11),(($C$5*E17/'NSW Apr 2020'!AQ11-('NSW Apr 2020'!L11+'NSW Apr 2020'!M11+'NSW Apr 2020'!N11))*'NSW Apr 2020'!Z11/100)*'NSW Apr 2020'!AQ11,('NSW Apr 2020'!O11*'NSW Apr 2020'!Z11/100)*'NSW Apr 2020'!AQ11)),0)</f>
        <v>0</v>
      </c>
      <c r="K17" s="215">
        <f>IF(AND('NSW Apr 2020'!O11&gt;0,'NSW Apr 2020'!P11&gt;0),IF($C$5*E17/'NSW Apr 2020'!AQ11&lt;('NSW Apr 2020'!L11+'NSW Apr 2020'!M11+'NSW Apr 2020'!N11+'NSW Apr 2020'!O11),0,IF(($C$5*E17/'NSW Apr 2020'!AQ11-'NSW Apr 2020'!L11+'NSW Apr 2020'!M11+'NSW Apr 2020'!N11+'NSW Apr 2020'!O11)&lt;=('NSW Apr 2020'!L11+'NSW Apr 2020'!M11+'NSW Apr 2020'!N11+'NSW Apr 2020'!O11+'NSW Apr 2020'!P11),(($C$5*E17/'NSW Apr 2020'!AQ11-('NSW Apr 2020'!L11+'NSW Apr 2020'!M11+'NSW Apr 2020'!N11+'NSW Apr 2020'!O11))*'NSW Apr 2020'!AA11/100)*'NSW Apr 2020'!AQ11,('NSW Apr 2020'!P11*'NSW Apr 2020'!AA11/100)*'NSW Apr 2020'!AQ11)),0)</f>
        <v>0</v>
      </c>
      <c r="L17" s="215">
        <f>IF(AND('NSW Apr 2020'!P11&gt;0,'NSW Apr 2020'!O11&gt;0),IF(($C$5*E17/'NSW Apr 2020'!AQ11&lt;SUM('NSW Apr 2020'!L11:P11)),(0),($C$5*E17/'NSW Apr 2020'!AQ11-SUM('NSW Apr 2020'!L11:P11))*'NSW Apr 2020'!AB11/100)* 'NSW Apr 2020'!AQ11,IF(AND('NSW Apr 2020'!O11&gt;0,'NSW Apr 2020'!P11=""),IF(($C$5*E17/'NSW Apr 2020'!AQ11&lt; SUM('NSW Apr 2020'!L11:O11)),(0),($C$5*E17/'NSW Apr 2020'!AQ11-SUM('NSW Apr 2020'!L11:O11))*'NSW Apr 2020'!AA11/100)* 'NSW Apr 2020'!AQ11,IF(AND('NSW Apr 2020'!N11&gt;0,'NSW Apr 2020'!O11=""),IF(($C$5*E17/'NSW Apr 2020'!AQ11&lt; SUM('NSW Apr 2020'!L11:N11)),(0),($C$5*E17/'NSW Apr 2020'!AQ11-SUM('NSW Apr 2020'!L11:N11))*'NSW Apr 2020'!Z11/100)* 'NSW Apr 2020'!AQ11,IF(AND('NSW Apr 2020'!M11&gt;0,'NSW Apr 2020'!N11=""),IF(($C$5*E17/'NSW Apr 2020'!AQ11&lt;'NSW Apr 2020'!M11+'NSW Apr 2020'!L11),(0),(($C$5*E17/'NSW Apr 2020'!AQ11-('NSW Apr 2020'!M11+'NSW Apr 2020'!L11))*'NSW Apr 2020'!Y11/100))*'NSW Apr 2020'!AQ11,IF(AND('NSW Apr 2020'!L11&gt;0,'NSW Apr 2020'!M11=""&gt;0),IF(($C$5*E17/'NSW Apr 2020'!AQ11&lt;'NSW Apr 2020'!L11),(0),($C$5*E17/'NSW Apr 2020'!AQ11-'NSW Apr 2020'!L11)*'NSW Apr 2020'!X11/100)*'NSW Apr 2020'!AQ11,0)))))</f>
        <v>0</v>
      </c>
      <c r="M17" s="215">
        <f>IF('NSW Apr 2020'!K11="",($C$5*F17/'NSW Apr 2020'!AR11*'NSW Apr 2020'!AC11/100)*'NSW Apr 2020'!AR11,IF($C$5*F17/'NSW Apr 2020'!AR11&gt;='NSW Apr 2020'!L11,('NSW Apr 2020'!L11*'NSW Apr 2020'!AC11/100)*'NSW Apr 2020'!AR11,($C$5*F17/'NSW Apr 2020'!AR11*'NSW Apr 2020'!AC11/100)*'NSW Apr 2020'!AR11))</f>
        <v>1428.9545454545455</v>
      </c>
      <c r="N17" s="215">
        <f>IF(AND('NSW Apr 2020'!L11&gt;0,'NSW Apr 2020'!M11&gt;0),IF($C$5*F17/'NSW Apr 2020'!AR11&lt;'NSW Apr 2020'!L11,0,IF(($C$5*F17/'NSW Apr 2020'!AR11-'NSW Apr 2020'!L11)&lt;=('NSW Apr 2020'!M11+'NSW Apr 2020'!L11),((($C$5*F17/'NSW Apr 2020'!AR11-'NSW Apr 2020'!L11)*'NSW Apr 2020'!AD11/100))*'NSW Apr 2020'!AR11,((('NSW Apr 2020'!M11)*'NSW Apr 2020'!AD11/100)*'NSW Apr 2020'!AR11))),0)</f>
        <v>0</v>
      </c>
      <c r="O17" s="215">
        <f>IF(AND('NSW Apr 2020'!M11&gt;0,'NSW Apr 2020'!N11&gt;0),IF($C$5*F17/'NSW Apr 2020'!AR11&lt;('NSW Apr 2020'!L11+'NSW Apr 2020'!M11),0,IF(($C$5*F17/'NSW Apr 2020'!AR11-'NSW Apr 2020'!L11+'NSW Apr 2020'!M11)&lt;=('NSW Apr 2020'!L11+'NSW Apr 2020'!M11+'NSW Apr 2020'!N11),((($C$5*F17/'NSW Apr 2020'!AR11-('NSW Apr 2020'!L11+'NSW Apr 2020'!M11))*'NSW Apr 2020'!AE11/100))*'NSW Apr 2020'!AR11,('NSW Apr 2020'!N11*'NSW Apr 2020'!AE11/100)*'NSW Apr 2020'!AR11)),0)</f>
        <v>0</v>
      </c>
      <c r="P17" s="215">
        <f>IF(AND('NSW Apr 2020'!N11&gt;0,'NSW Apr 2020'!O11&gt;0),IF($C$5*F17/'NSW Apr 2020'!AR11&lt;('NSW Apr 2020'!L11+'NSW Apr 2020'!M11+'NSW Apr 2020'!N11),0,IF(($C$5*F17/'NSW Apr 2020'!AR11-'NSW Apr 2020'!L11+'NSW Apr 2020'!M11+'NSW Apr 2020'!N11)&lt;=('NSW Apr 2020'!L11+'NSW Apr 2020'!M11+'NSW Apr 2020'!N11+'NSW Apr 2020'!O11),(($C$5*F17/'NSW Apr 2020'!AR11-('NSW Apr 2020'!L11+'NSW Apr 2020'!M11+'NSW Apr 2020'!N11))*'NSW Apr 2020'!AF11/100)*'NSW Apr 2020'!AR11,('NSW Apr 2020'!O11*'NSW Apr 2020'!AF11/100)*'NSW Apr 2020'!AR11)),0)</f>
        <v>0</v>
      </c>
      <c r="Q17" s="215">
        <f>IF(AND('NSW Apr 2020'!P11&gt;0,'NSW Apr 2020'!P11&gt;0),IF($C$5*F17/'NSW Apr 2020'!AR11&lt;('NSW Apr 2020'!L11+'NSW Apr 2020'!M11+'NSW Apr 2020'!N11+'NSW Apr 2020'!O11),0,IF(($C$5*F17/'NSW Apr 2020'!AR11-'NSW Apr 2020'!L11+'NSW Apr 2020'!M11+'NSW Apr 2020'!N11+'NSW Apr 2020'!O11)&lt;=('NSW Apr 2020'!L11+'NSW Apr 2020'!M11+'NSW Apr 2020'!N11+'NSW Apr 2020'!O11+'NSW Apr 2020'!P11),(($C$5*F17/'NSW Apr 2020'!AR11-('NSW Apr 2020'!L11+'NSW Apr 2020'!M11+'NSW Apr 2020'!N11+'NSW Apr 2020'!O11))*'NSW Apr 2020'!AG11/100)*'NSW Apr 2020'!AR11,('NSW Apr 2020'!P11*'NSW Apr 2020'!AG11/100)*'NSW Apr 2020'!AR11)),0)</f>
        <v>0</v>
      </c>
      <c r="R17" s="215">
        <f>IF(AND('NSW Apr 2020'!P11&gt;0,'NSW Apr 2020'!O11&gt;0),IF(($C$5*F17/'NSW Apr 2020'!AR11&lt;SUM('NSW Apr 2020'!L11:P11)),(0),($C$5*F17/'NSW Apr 2020'!AR11-SUM('NSW Apr 2020'!L11:P11))*'NSW Apr 2020'!AB11/100)* 'NSW Apr 2020'!AR11,IF(AND('NSW Apr 2020'!O11&gt;0,'NSW Apr 2020'!P11=""),IF(($C$5*F17/'NSW Apr 2020'!AR11&lt; SUM('NSW Apr 2020'!L11:O11)),(0),($C$5*F17/'NSW Apr 2020'!AR11-SUM('NSW Apr 2020'!L11:O11))*'NSW Apr 2020'!AG11/100)* 'NSW Apr 2020'!AR11,IF(AND('NSW Apr 2020'!N11&gt;0,'NSW Apr 2020'!O11=""),IF(($C$5*F17/'NSW Apr 2020'!AR11&lt; SUM('NSW Apr 2020'!L11:N11)),(0),($C$5*F17/'NSW Apr 2020'!AR11-SUM('NSW Apr 2020'!L11:N11))*'NSW Apr 2020'!AF11/100)* 'NSW Apr 2020'!AR11,IF(AND('NSW Apr 2020'!M11&gt;0,'NSW Apr 2020'!N11=""),IF(($C$5*F17/'NSW Apr 2020'!AR11&lt;'NSW Apr 2020'!M11+'NSW Apr 2020'!L11),(0),(($C$5*F17/'NSW Apr 2020'!AR11-('NSW Apr 2020'!M11+'NSW Apr 2020'!L11))*'NSW Apr 2020'!AE11/100))*'NSW Apr 2020'!AR11,IF(AND('NSW Apr 2020'!L11&gt;0,'NSW Apr 2020'!M11=""&gt;0),IF(($C$5*F17/'NSW Apr 2020'!AR11&lt;'NSW Apr 2020'!L11),(0),($C$5*F17/'NSW Apr 2020'!AR11-'NSW Apr 2020'!L11)*'NSW Apr 2020'!AD11/100)*'NSW Apr 2020'!AR11,0)))))</f>
        <v>0</v>
      </c>
      <c r="S17" s="273">
        <f t="shared" si="4"/>
        <v>2857.909090909091</v>
      </c>
      <c r="T17" s="270">
        <f t="shared" si="5"/>
        <v>3233.1290909090912</v>
      </c>
      <c r="U17" s="216">
        <f t="shared" si="6"/>
        <v>3556.4420000000005</v>
      </c>
      <c r="V17" s="214">
        <f>'NSW Apr 2020'!AT11</f>
        <v>0</v>
      </c>
      <c r="W17" s="214">
        <f>'NSW Apr 2020'!AU11</f>
        <v>0</v>
      </c>
      <c r="X17" s="214">
        <f>'NSW Apr 2020'!AV11</f>
        <v>0</v>
      </c>
      <c r="Y17" s="214">
        <f>'NSW Apr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3233.1290909090912</v>
      </c>
      <c r="AC17" s="268">
        <f t="shared" si="1"/>
        <v>3233.1290909090912</v>
      </c>
      <c r="AD17" s="149">
        <f t="shared" si="2"/>
        <v>3556.4420000000005</v>
      </c>
      <c r="AE17" s="149">
        <f t="shared" si="2"/>
        <v>3556.4420000000005</v>
      </c>
      <c r="AF17" s="217">
        <f>'NSW Apr 2020'!BF11</f>
        <v>0</v>
      </c>
      <c r="AG17" s="218" t="str">
        <f>'NSW Apr 2020'!BG11</f>
        <v>n</v>
      </c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</row>
    <row r="18" spans="1:148" ht="23" customHeight="1" thickTop="1">
      <c r="A18" s="416" t="str">
        <f>'NSW Apr 2020'!D12</f>
        <v>Capital Region</v>
      </c>
      <c r="B18" s="139" t="str">
        <f>'NSW Apr 2020'!F12</f>
        <v>ActewAGL</v>
      </c>
      <c r="C18" s="139" t="str">
        <f>'NSW Apr 2020'!G12</f>
        <v>Business plan</v>
      </c>
      <c r="D18" s="136">
        <f>365*'NSW Apr 2020'!H12/100</f>
        <v>357.22550000000001</v>
      </c>
      <c r="E18" s="264">
        <f>IF('NSW Apr 2020'!AQ12=3,0.5,IF('NSW Apr 2020'!AQ12=2,0.33,0))</f>
        <v>0.5</v>
      </c>
      <c r="F18" s="264">
        <f t="shared" si="3"/>
        <v>0.5</v>
      </c>
      <c r="G18" s="134">
        <f>IF('NSW Apr 2020'!K12="",($C$5*E18/'NSW Apr 2020'!AQ12*'NSW Apr 2020'!W12/100)*'NSW Apr 2020'!AQ12,IF($C$5*E18/'NSW Apr 2020'!AQ12&gt;='NSW Apr 2020'!L12,('NSW Apr 2020'!L12*'NSW Apr 2020'!W12/100)*'NSW Apr 2020'!AQ12,($C$5*E18/'NSW Apr 2020'!AQ12*'NSW Apr 2020'!W12/100)*'NSW Apr 2020'!AQ12))</f>
        <v>149.20407</v>
      </c>
      <c r="H18" s="134">
        <f>IF(AND('NSW Apr 2020'!L12&gt;0,'NSW Apr 2020'!M12&gt;0),IF($C$5*E18/'NSW Apr 2020'!AQ12&lt;'NSW Apr 2020'!L12,0,IF(($C$5*E18/'NSW Apr 2020'!AQ12-'NSW Apr 2020'!L12)&lt;=('NSW Apr 2020'!M12+'NSW Apr 2020'!L12),((($C$5*E18/'NSW Apr 2020'!AQ12-'NSW Apr 2020'!L12)*'NSW Apr 2020'!X12/100))*'NSW Apr 2020'!AQ12,((('NSW Apr 2020'!M12)*'NSW Apr 2020'!X12/100)*'NSW Apr 2020'!AQ12))),0)</f>
        <v>92.562199090909104</v>
      </c>
      <c r="I18" s="134">
        <f>IF(AND('NSW Apr 2020'!M12&gt;0,'NSW Apr 2020'!N12&gt;0),IF($C$5*E18/'NSW Apr 2020'!AQ12&lt;('NSW Apr 2020'!L12+'NSW Apr 2020'!M12),0,IF(($C$5*E18/'NSW Apr 2020'!AQ12-'NSW Apr 2020'!L12+'NSW Apr 2020'!M12)&lt;=('NSW Apr 2020'!L12+'NSW Apr 2020'!M12+'NSW Apr 2020'!N12),((($C$5*E18/'NSW Apr 2020'!AQ12-('NSW Apr 2020'!L12+'NSW Apr 2020'!M12))*'NSW Apr 2020'!Y12/100))*'NSW Apr 2020'!AQ12,('NSW Apr 2020'!N12*'NSW Apr 2020'!Y12/100)* 'NSW Apr 2020'!AQ12)),0)</f>
        <v>219.60890999999998</v>
      </c>
      <c r="J18" s="134">
        <f>IF(AND('NSW Apr 2020'!N12&gt;0,'NSW Apr 2020'!O12&gt;0),IF($C$5*E18/'NSW Apr 2020'!AQ12&lt;('NSW Apr 2020'!L12+'NSW Apr 2020'!M12+'NSW Apr 2020'!N12),0,IF(($C$5*E18/'NSW Apr 2020'!AQ12-'NSW Apr 2020'!L12+'NSW Apr 2020'!M12+'NSW Apr 2020'!N12)&lt;=('NSW Apr 2020'!L12+'NSW Apr 2020'!M12+'NSW Apr 2020'!N12+'NSW Apr 2020'!O12),(($C$5*E18/'NSW Apr 2020'!AQ12-('NSW Apr 2020'!L12+'NSW Apr 2020'!M12+'NSW Apr 2020'!N12))*'NSW Apr 2020'!Z12/100)*'NSW Apr 2020'!AQ12,('NSW Apr 2020'!O12*'NSW Apr 2020'!Z12/100)*'NSW Apr 2020'!AQ12)),0)</f>
        <v>829.51236363636372</v>
      </c>
      <c r="K18" s="134">
        <f>IF(AND('NSW Apr 2020'!O12&gt;0,'NSW Apr 2020'!P12&gt;0),IF($C$5*E18/'NSW Apr 2020'!AQ12&lt;('NSW Apr 2020'!L12+'NSW Apr 2020'!M12+'NSW Apr 2020'!N12+'NSW Apr 2020'!O12),0,IF(($C$5*E18/'NSW Apr 2020'!AQ12-'NSW Apr 2020'!L12+'NSW Apr 2020'!M12+'NSW Apr 2020'!N12+'NSW Apr 2020'!O12)&lt;=('NSW Apr 2020'!L12+'NSW Apr 2020'!M12+'NSW Apr 2020'!N12+'NSW Apr 2020'!O12+'NSW Apr 2020'!P12),(($C$5*E18/'NSW Apr 2020'!AQ12-('NSW Apr 2020'!L12+'NSW Apr 2020'!M12+'NSW Apr 2020'!N12+'NSW Apr 2020'!O12))*'NSW Apr 2020'!AA12/100)*'NSW Apr 2020'!AQ12,('NSW Apr 2020'!P12*'NSW Apr 2020'!AA12/100)*'NSW Apr 2020'!AQ12)),0)</f>
        <v>0</v>
      </c>
      <c r="L18" s="134">
        <f>IF(AND('NSW Apr 2020'!P12&gt;0,'NSW Apr 2020'!O12&gt;0),IF(($C$5*E18/'NSW Apr 2020'!AQ12&lt;SUM('NSW Apr 2020'!L12:P12)),(0),($C$5*E18/'NSW Apr 2020'!AQ12-SUM('NSW Apr 2020'!L12:P12))*'NSW Apr 2020'!AB12/100)* 'NSW Apr 2020'!AQ12,IF(AND('NSW Apr 2020'!O12&gt;0,'NSW Apr 2020'!P12=""),IF(($C$5*E18/'NSW Apr 2020'!AQ12&lt; SUM('NSW Apr 2020'!L12:O12)),(0),($C$5*E18/'NSW Apr 2020'!AQ12-SUM('NSW Apr 2020'!L12:O12))*'NSW Apr 2020'!AA12/100)* 'NSW Apr 2020'!AQ12,IF(AND('NSW Apr 2020'!N12&gt;0,'NSW Apr 2020'!O12=""),IF(($C$5*E18/'NSW Apr 2020'!AQ12&lt; SUM('NSW Apr 2020'!L12:N12)),(0),($C$5*E18/'NSW Apr 2020'!AQ12-SUM('NSW Apr 2020'!L12:N12))*'NSW Apr 2020'!Z12/100)* 'NSW Apr 2020'!AQ12,IF(AND('NSW Apr 2020'!M12&gt;0,'NSW Apr 2020'!N12=""),IF(($C$5*E18/'NSW Apr 2020'!AQ12&lt;'NSW Apr 2020'!M12+'NSW Apr 2020'!L12),(0),(($C$5*E18/'NSW Apr 2020'!AQ12-('NSW Apr 2020'!M12+'NSW Apr 2020'!L12))*'NSW Apr 2020'!Y12/100))*'NSW Apr 2020'!AQ12,IF(AND('NSW Apr 2020'!L12&gt;0,'NSW Apr 2020'!M12=""&gt;0),IF(($C$5*E18/'NSW Apr 2020'!AQ12&lt;'NSW Apr 2020'!L12),(0),($C$5*E18/'NSW Apr 2020'!AQ12-'NSW Apr 2020'!L12)*'NSW Apr 2020'!X12/100)*'NSW Apr 2020'!AQ12,0)))))</f>
        <v>0</v>
      </c>
      <c r="M18" s="134">
        <f>IF('NSW Apr 2020'!K12="",($C$5*F18/'NSW Apr 2020'!AR12*'NSW Apr 2020'!AC12/100)*'NSW Apr 2020'!AR12,IF($C$5*F18/'NSW Apr 2020'!AR12&gt;='NSW Apr 2020'!L12,('NSW Apr 2020'!L12*'NSW Apr 2020'!AC12/100)*'NSW Apr 2020'!AR12,($C$5*F18/'NSW Apr 2020'!AR12*'NSW Apr 2020'!AC12/100)*'NSW Apr 2020'!AR12))</f>
        <v>149.20407</v>
      </c>
      <c r="N18" s="134">
        <f>IF(AND('NSW Apr 2020'!L12&gt;0,'NSW Apr 2020'!M12&gt;0),IF($C$5*F18/'NSW Apr 2020'!AR12&lt;'NSW Apr 2020'!L12,0,IF(($C$5*F18/'NSW Apr 2020'!AR12-'NSW Apr 2020'!L12)&lt;=('NSW Apr 2020'!M12+'NSW Apr 2020'!L12),((($C$5*F18/'NSW Apr 2020'!AR12-'NSW Apr 2020'!L12)*'NSW Apr 2020'!AD12/100))*'NSW Apr 2020'!AR12,((('NSW Apr 2020'!M12)*'NSW Apr 2020'!AD12/100)*'NSW Apr 2020'!AR12))),0)</f>
        <v>92.562199090909104</v>
      </c>
      <c r="O18" s="134">
        <f>IF(AND('NSW Apr 2020'!M12&gt;0,'NSW Apr 2020'!N12&gt;0),IF($C$5*F18/'NSW Apr 2020'!AR12&lt;('NSW Apr 2020'!L12+'NSW Apr 2020'!M12),0,IF(($C$5*F18/'NSW Apr 2020'!AR12-'NSW Apr 2020'!L12+'NSW Apr 2020'!M12)&lt;=('NSW Apr 2020'!L12+'NSW Apr 2020'!M12+'NSW Apr 2020'!N12),((($C$5*F18/'NSW Apr 2020'!AR12-('NSW Apr 2020'!L12+'NSW Apr 2020'!M12))*'NSW Apr 2020'!AE12/100))*'NSW Apr 2020'!AR12,('NSW Apr 2020'!N12*'NSW Apr 2020'!AE12/100)*'NSW Apr 2020'!AR12)),0)</f>
        <v>219.60890999999998</v>
      </c>
      <c r="P18" s="134">
        <f>IF(AND('NSW Apr 2020'!N12&gt;0,'NSW Apr 2020'!O12&gt;0),IF($C$5*F18/'NSW Apr 2020'!AR12&lt;('NSW Apr 2020'!L12+'NSW Apr 2020'!M12+'NSW Apr 2020'!N12),0,IF(($C$5*F18/'NSW Apr 2020'!AR12-'NSW Apr 2020'!L12+'NSW Apr 2020'!M12+'NSW Apr 2020'!N12)&lt;=('NSW Apr 2020'!L12+'NSW Apr 2020'!M12+'NSW Apr 2020'!N12+'NSW Apr 2020'!O12),(($C$5*F18/'NSW Apr 2020'!AR12-('NSW Apr 2020'!L12+'NSW Apr 2020'!M12+'NSW Apr 2020'!N12))*'NSW Apr 2020'!AF12/100)*'NSW Apr 2020'!AR12,('NSW Apr 2020'!O12*'NSW Apr 2020'!AF12/100)*'NSW Apr 2020'!AR12)),0)</f>
        <v>829.51236363636372</v>
      </c>
      <c r="Q18" s="134">
        <f>IF(AND('NSW Apr 2020'!P12&gt;0,'NSW Apr 2020'!P12&gt;0),IF($C$5*F18/'NSW Apr 2020'!AR12&lt;('NSW Apr 2020'!L12+'NSW Apr 2020'!M12+'NSW Apr 2020'!N12+'NSW Apr 2020'!O12),0,IF(($C$5*F18/'NSW Apr 2020'!AR12-'NSW Apr 2020'!L12+'NSW Apr 2020'!M12+'NSW Apr 2020'!N12+'NSW Apr 2020'!O12)&lt;=('NSW Apr 2020'!L12+'NSW Apr 2020'!M12+'NSW Apr 2020'!N12+'NSW Apr 2020'!O12+'NSW Apr 2020'!P12),(($C$5*F18/'NSW Apr 2020'!AR12-('NSW Apr 2020'!L12+'NSW Apr 2020'!M12+'NSW Apr 2020'!N12+'NSW Apr 2020'!O12))*'NSW Apr 2020'!AG12/100)*'NSW Apr 2020'!AR12,('NSW Apr 2020'!P12*'NSW Apr 2020'!AG12/100)*'NSW Apr 2020'!AR12)),0)</f>
        <v>0</v>
      </c>
      <c r="R18" s="134">
        <f>IF(AND('NSW Apr 2020'!P12&gt;0,'NSW Apr 2020'!O12&gt;0),IF(($C$5*F18/'NSW Apr 2020'!AR12&lt;SUM('NSW Apr 2020'!L12:P12)),(0),($C$5*F18/'NSW Apr 2020'!AR12-SUM('NSW Apr 2020'!L12:P12))*'NSW Apr 2020'!AB12/100)* 'NSW Apr 2020'!AR12,IF(AND('NSW Apr 2020'!O12&gt;0,'NSW Apr 2020'!P12=""),IF(($C$5*F18/'NSW Apr 2020'!AR12&lt; SUM('NSW Apr 2020'!L12:O12)),(0),($C$5*F18/'NSW Apr 2020'!AR12-SUM('NSW Apr 2020'!L12:O12))*'NSW Apr 2020'!AG12/100)* 'NSW Apr 2020'!AR12,IF(AND('NSW Apr 2020'!N12&gt;0,'NSW Apr 2020'!O12=""),IF(($C$5*F18/'NSW Apr 2020'!AR12&lt; SUM('NSW Apr 2020'!L12:N12)),(0),($C$5*F18/'NSW Apr 2020'!AR12-SUM('NSW Apr 2020'!L12:N12))*'NSW Apr 2020'!AF12/100)* 'NSW Apr 2020'!AR12,IF(AND('NSW Apr 2020'!M12&gt;0,'NSW Apr 2020'!N12=""),IF(($C$5*F18/'NSW Apr 2020'!AR12&lt;'NSW Apr 2020'!M12+'NSW Apr 2020'!L12),(0),(($C$5*F18/'NSW Apr 2020'!AR12-('NSW Apr 2020'!M12+'NSW Apr 2020'!L12))*'NSW Apr 2020'!AE12/100))*'NSW Apr 2020'!AR12,IF(AND('NSW Apr 2020'!L12&gt;0,'NSW Apr 2020'!M12=""&gt;0),IF(($C$5*F18/'NSW Apr 2020'!AR12&lt;'NSW Apr 2020'!L12),(0),($C$5*F18/'NSW Apr 2020'!AR12-'NSW Apr 2020'!L12)*'NSW Apr 2020'!AD12/100)*'NSW Apr 2020'!AR12,0)))))</f>
        <v>0</v>
      </c>
      <c r="S18" s="234">
        <f t="shared" si="4"/>
        <v>2581.7750854545457</v>
      </c>
      <c r="T18" s="269">
        <f t="shared" si="5"/>
        <v>2939.0005854545457</v>
      </c>
      <c r="U18" s="140">
        <f t="shared" si="6"/>
        <v>3232.9006440000003</v>
      </c>
      <c r="V18" s="139">
        <f>'NSW Apr 2020'!AT12</f>
        <v>10</v>
      </c>
      <c r="W18" s="139">
        <f>'NSW Apr 2020'!AU12</f>
        <v>0</v>
      </c>
      <c r="X18" s="139">
        <f>'NSW Apr 2020'!AV12</f>
        <v>0</v>
      </c>
      <c r="Y18" s="139">
        <f>'NSW Apr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2645.1005269090911</v>
      </c>
      <c r="AC18" s="243">
        <f t="shared" si="1"/>
        <v>2645.1005269090911</v>
      </c>
      <c r="AD18" s="122">
        <f t="shared" si="2"/>
        <v>2909.6105796000006</v>
      </c>
      <c r="AE18" s="122">
        <f t="shared" si="2"/>
        <v>2909.6105796000006</v>
      </c>
      <c r="AF18" s="212">
        <f>'NSW Apr 2020'!BF12</f>
        <v>0</v>
      </c>
      <c r="AG18" s="142" t="str">
        <f>'NSW Apr 2020'!BG12</f>
        <v>n</v>
      </c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</row>
    <row r="19" spans="1:148" ht="23" customHeight="1" thickBot="1">
      <c r="A19" s="418"/>
      <c r="B19" s="154" t="str">
        <f>'NSW Apr 2020'!F13</f>
        <v>EnergyAustralia</v>
      </c>
      <c r="C19" s="154" t="str">
        <f>'NSW Apr 2020'!G13</f>
        <v>Total Plan</v>
      </c>
      <c r="D19" s="155">
        <f>365*'NSW Apr 2020'!H13/100</f>
        <v>249.66000000000003</v>
      </c>
      <c r="E19" s="265">
        <f>IF('NSW Apr 2020'!AQ13=3,0.5,IF('NSW Apr 2020'!AQ13=2,0.33,0))</f>
        <v>0.5</v>
      </c>
      <c r="F19" s="265">
        <f t="shared" si="3"/>
        <v>0.5</v>
      </c>
      <c r="G19" s="155">
        <f>IF('NSW Apr 2020'!K13="",($C$5*E19/'NSW Apr 2020'!AQ13*'NSW Apr 2020'!W13/100)*'NSW Apr 2020'!AQ13,IF($C$5*E19/'NSW Apr 2020'!AQ13&gt;='NSW Apr 2020'!L13,('NSW Apr 2020'!L13*'NSW Apr 2020'!W13/100)*'NSW Apr 2020'!AQ13,($C$5*E19/'NSW Apr 2020'!AQ13*'NSW Apr 2020'!W13/100)*'NSW Apr 2020'!AQ13))</f>
        <v>159.97409999999999</v>
      </c>
      <c r="H19" s="155">
        <f>IF(AND('NSW Apr 2020'!L13&gt;0,'NSW Apr 2020'!M13&gt;0),IF($C$5*E19/'NSW Apr 2020'!AQ13&lt;'NSW Apr 2020'!L13,0,IF(($C$5*E19/'NSW Apr 2020'!AQ13-'NSW Apr 2020'!L13)&lt;=('NSW Apr 2020'!M13+'NSW Apr 2020'!L13),((($C$5*E19/'NSW Apr 2020'!AQ13-'NSW Apr 2020'!L13)*'NSW Apr 2020'!X13/100))*'NSW Apr 2020'!AQ13,((('NSW Apr 2020'!M13)*'NSW Apr 2020'!X13/100)*'NSW Apr 2020'!AQ13))),0)</f>
        <v>108.23550000000002</v>
      </c>
      <c r="I19" s="155">
        <f>IF(AND('NSW Apr 2020'!M13&gt;0,'NSW Apr 2020'!N13&gt;0),IF($C$5*E19/'NSW Apr 2020'!AQ13&lt;('NSW Apr 2020'!L13+'NSW Apr 2020'!M13),0,IF(($C$5*E19/'NSW Apr 2020'!AQ13-'NSW Apr 2020'!L13+'NSW Apr 2020'!M13)&lt;=('NSW Apr 2020'!L13+'NSW Apr 2020'!M13+'NSW Apr 2020'!N13),((($C$5*E19/'NSW Apr 2020'!AQ13-('NSW Apr 2020'!L13+'NSW Apr 2020'!M13))*'NSW Apr 2020'!Y13/100))*'NSW Apr 2020'!AQ13,('NSW Apr 2020'!N13*'NSW Apr 2020'!Y13/100)* 'NSW Apr 2020'!AQ13)),0)</f>
        <v>248.55599999999998</v>
      </c>
      <c r="J19" s="155">
        <f>IF(AND('NSW Apr 2020'!N13&gt;0,'NSW Apr 2020'!O13&gt;0),IF($C$5*E19/'NSW Apr 2020'!AQ13&lt;('NSW Apr 2020'!L13+'NSW Apr 2020'!M13+'NSW Apr 2020'!N13),0,IF(($C$5*E19/'NSW Apr 2020'!AQ13-'NSW Apr 2020'!L13+'NSW Apr 2020'!M13+'NSW Apr 2020'!N13)&lt;=('NSW Apr 2020'!L13+'NSW Apr 2020'!M13+'NSW Apr 2020'!N13+'NSW Apr 2020'!O13),(($C$5*E19/'NSW Apr 2020'!AQ13-('NSW Apr 2020'!L13+'NSW Apr 2020'!M13+'NSW Apr 2020'!N13))*'NSW Apr 2020'!Z13/100)*'NSW Apr 2020'!AQ13,('NSW Apr 2020'!O13*'NSW Apr 2020'!Z13/100)*'NSW Apr 2020'!AQ13)),0)</f>
        <v>934.18250000000012</v>
      </c>
      <c r="K19" s="155">
        <f>IF(AND('NSW Apr 2020'!O13&gt;0,'NSW Apr 2020'!P13&gt;0),IF($C$5*E19/'NSW Apr 2020'!AQ13&lt;('NSW Apr 2020'!L13+'NSW Apr 2020'!M13+'NSW Apr 2020'!N13+'NSW Apr 2020'!O13),0,IF(($C$5*E19/'NSW Apr 2020'!AQ13-'NSW Apr 2020'!L13+'NSW Apr 2020'!M13+'NSW Apr 2020'!N13+'NSW Apr 2020'!O13)&lt;=('NSW Apr 2020'!L13+'NSW Apr 2020'!M13+'NSW Apr 2020'!N13+'NSW Apr 2020'!O13+'NSW Apr 2020'!P13),(($C$5*E19/'NSW Apr 2020'!AQ13-('NSW Apr 2020'!L13+'NSW Apr 2020'!M13+'NSW Apr 2020'!N13+'NSW Apr 2020'!O13))*'NSW Apr 2020'!AA13/100)*'NSW Apr 2020'!AQ13,('NSW Apr 2020'!P13*'NSW Apr 2020'!AA13/100)*'NSW Apr 2020'!AQ13)),0)</f>
        <v>0</v>
      </c>
      <c r="L19" s="155">
        <f>IF(AND('NSW Apr 2020'!P13&gt;0,'NSW Apr 2020'!O13&gt;0),IF(($C$5*E19/'NSW Apr 2020'!AQ13&lt;SUM('NSW Apr 2020'!L13:P13)),(0),($C$5*E19/'NSW Apr 2020'!AQ13-SUM('NSW Apr 2020'!L13:P13))*'NSW Apr 2020'!AB13/100)* 'NSW Apr 2020'!AQ13,IF(AND('NSW Apr 2020'!O13&gt;0,'NSW Apr 2020'!P13=""),IF(($C$5*E19/'NSW Apr 2020'!AQ13&lt; SUM('NSW Apr 2020'!L13:O13)),(0),($C$5*E19/'NSW Apr 2020'!AQ13-SUM('NSW Apr 2020'!L13:O13))*'NSW Apr 2020'!AA13/100)* 'NSW Apr 2020'!AQ13,IF(AND('NSW Apr 2020'!N13&gt;0,'NSW Apr 2020'!O13=""),IF(($C$5*E19/'NSW Apr 2020'!AQ13&lt; SUM('NSW Apr 2020'!L13:N13)),(0),($C$5*E19/'NSW Apr 2020'!AQ13-SUM('NSW Apr 2020'!L13:N13))*'NSW Apr 2020'!Z13/100)* 'NSW Apr 2020'!AQ13,IF(AND('NSW Apr 2020'!M13&gt;0,'NSW Apr 2020'!N13=""),IF(($C$5*E19/'NSW Apr 2020'!AQ13&lt;'NSW Apr 2020'!M13+'NSW Apr 2020'!L13),(0),(($C$5*E19/'NSW Apr 2020'!AQ13-('NSW Apr 2020'!M13+'NSW Apr 2020'!L13))*'NSW Apr 2020'!Y13/100))*'NSW Apr 2020'!AQ13,IF(AND('NSW Apr 2020'!L13&gt;0,'NSW Apr 2020'!M13=""&gt;0),IF(($C$5*E19/'NSW Apr 2020'!AQ13&lt;'NSW Apr 2020'!L13),(0),($C$5*E19/'NSW Apr 2020'!AQ13-'NSW Apr 2020'!L13)*'NSW Apr 2020'!X13/100)*'NSW Apr 2020'!AQ13,0)))))</f>
        <v>0</v>
      </c>
      <c r="M19" s="155">
        <f>IF('NSW Apr 2020'!K13="",($C$5*F19/'NSW Apr 2020'!AR13*'NSW Apr 2020'!AC13/100)*'NSW Apr 2020'!AR13,IF($C$5*F19/'NSW Apr 2020'!AR13&gt;='NSW Apr 2020'!L13,('NSW Apr 2020'!L13*'NSW Apr 2020'!AC13/100)*'NSW Apr 2020'!AR13,($C$5*F19/'NSW Apr 2020'!AR13*'NSW Apr 2020'!AC13/100)*'NSW Apr 2020'!AR13))</f>
        <v>159.97409999999999</v>
      </c>
      <c r="N19" s="155">
        <f>IF(AND('NSW Apr 2020'!L13&gt;0,'NSW Apr 2020'!M13&gt;0),IF($C$5*F19/'NSW Apr 2020'!AR13&lt;'NSW Apr 2020'!L13,0,IF(($C$5*F19/'NSW Apr 2020'!AR13-'NSW Apr 2020'!L13)&lt;=('NSW Apr 2020'!M13+'NSW Apr 2020'!L13),((($C$5*F19/'NSW Apr 2020'!AR13-'NSW Apr 2020'!L13)*'NSW Apr 2020'!AD13/100))*'NSW Apr 2020'!AR13,((('NSW Apr 2020'!M13)*'NSW Apr 2020'!AD13/100)*'NSW Apr 2020'!AR13))),0)</f>
        <v>108.23550000000002</v>
      </c>
      <c r="O19" s="155">
        <f>IF(AND('NSW Apr 2020'!M13&gt;0,'NSW Apr 2020'!N13&gt;0),IF($C$5*F19/'NSW Apr 2020'!AR13&lt;('NSW Apr 2020'!L13+'NSW Apr 2020'!M13),0,IF(($C$5*F19/'NSW Apr 2020'!AR13-'NSW Apr 2020'!L13+'NSW Apr 2020'!M13)&lt;=('NSW Apr 2020'!L13+'NSW Apr 2020'!M13+'NSW Apr 2020'!N13),((($C$5*F19/'NSW Apr 2020'!AR13-('NSW Apr 2020'!L13+'NSW Apr 2020'!M13))*'NSW Apr 2020'!AE13/100))*'NSW Apr 2020'!AR13,('NSW Apr 2020'!N13*'NSW Apr 2020'!AE13/100)*'NSW Apr 2020'!AR13)),0)</f>
        <v>248.55599999999998</v>
      </c>
      <c r="P19" s="155">
        <f>IF(AND('NSW Apr 2020'!N13&gt;0,'NSW Apr 2020'!O13&gt;0),IF($C$5*F19/'NSW Apr 2020'!AR13&lt;('NSW Apr 2020'!L13+'NSW Apr 2020'!M13+'NSW Apr 2020'!N13),0,IF(($C$5*F19/'NSW Apr 2020'!AR13-'NSW Apr 2020'!L13+'NSW Apr 2020'!M13+'NSW Apr 2020'!N13)&lt;=('NSW Apr 2020'!L13+'NSW Apr 2020'!M13+'NSW Apr 2020'!N13+'NSW Apr 2020'!O13),(($C$5*F19/'NSW Apr 2020'!AR13-('NSW Apr 2020'!L13+'NSW Apr 2020'!M13+'NSW Apr 2020'!N13))*'NSW Apr 2020'!AF13/100)*'NSW Apr 2020'!AR13,('NSW Apr 2020'!O13*'NSW Apr 2020'!AF13/100)*'NSW Apr 2020'!AR13)),0)</f>
        <v>934.18250000000012</v>
      </c>
      <c r="Q19" s="155">
        <f>IF(AND('NSW Apr 2020'!P13&gt;0,'NSW Apr 2020'!P13&gt;0),IF($C$5*F19/'NSW Apr 2020'!AR13&lt;('NSW Apr 2020'!L13+'NSW Apr 2020'!M13+'NSW Apr 2020'!N13+'NSW Apr 2020'!O13),0,IF(($C$5*F19/'NSW Apr 2020'!AR13-'NSW Apr 2020'!L13+'NSW Apr 2020'!M13+'NSW Apr 2020'!N13+'NSW Apr 2020'!O13)&lt;=('NSW Apr 2020'!L13+'NSW Apr 2020'!M13+'NSW Apr 2020'!N13+'NSW Apr 2020'!O13+'NSW Apr 2020'!P13),(($C$5*F19/'NSW Apr 2020'!AR13-('NSW Apr 2020'!L13+'NSW Apr 2020'!M13+'NSW Apr 2020'!N13+'NSW Apr 2020'!O13))*'NSW Apr 2020'!AG13/100)*'NSW Apr 2020'!AR13,('NSW Apr 2020'!P13*'NSW Apr 2020'!AG13/100)*'NSW Apr 2020'!AR13)),0)</f>
        <v>0</v>
      </c>
      <c r="R19" s="155">
        <f>IF(AND('NSW Apr 2020'!P13&gt;0,'NSW Apr 2020'!O13&gt;0),IF(($C$5*F19/'NSW Apr 2020'!AR13&lt;SUM('NSW Apr 2020'!L13:P13)),(0),($C$5*F19/'NSW Apr 2020'!AR13-SUM('NSW Apr 2020'!L13:P13))*'NSW Apr 2020'!AB13/100)* 'NSW Apr 2020'!AR13,IF(AND('NSW Apr 2020'!O13&gt;0,'NSW Apr 2020'!P13=""),IF(($C$5*F19/'NSW Apr 2020'!AR13&lt; SUM('NSW Apr 2020'!L13:O13)),(0),($C$5*F19/'NSW Apr 2020'!AR13-SUM('NSW Apr 2020'!L13:O13))*'NSW Apr 2020'!AG13/100)* 'NSW Apr 2020'!AR13,IF(AND('NSW Apr 2020'!N13&gt;0,'NSW Apr 2020'!O13=""),IF(($C$5*F19/'NSW Apr 2020'!AR13&lt; SUM('NSW Apr 2020'!L13:N13)),(0),($C$5*F19/'NSW Apr 2020'!AR13-SUM('NSW Apr 2020'!L13:N13))*'NSW Apr 2020'!AF13/100)* 'NSW Apr 2020'!AR13,IF(AND('NSW Apr 2020'!M13&gt;0,'NSW Apr 2020'!N13=""),IF(($C$5*F19/'NSW Apr 2020'!AR13&lt;'NSW Apr 2020'!M13+'NSW Apr 2020'!L13),(0),(($C$5*F19/'NSW Apr 2020'!AR13-('NSW Apr 2020'!M13+'NSW Apr 2020'!L13))*'NSW Apr 2020'!AE13/100))*'NSW Apr 2020'!AR13,IF(AND('NSW Apr 2020'!L13&gt;0,'NSW Apr 2020'!M13=""&gt;0),IF(($C$5*F19/'NSW Apr 2020'!AR13&lt;'NSW Apr 2020'!L13),(0),($C$5*F19/'NSW Apr 2020'!AR13-'NSW Apr 2020'!L13)*'NSW Apr 2020'!AD13/100)*'NSW Apr 2020'!AR13,0)))))</f>
        <v>0</v>
      </c>
      <c r="S19" s="273">
        <f t="shared" si="4"/>
        <v>2901.8962000000001</v>
      </c>
      <c r="T19" s="268">
        <f t="shared" si="5"/>
        <v>3151.5562</v>
      </c>
      <c r="U19" s="151">
        <f t="shared" si="6"/>
        <v>3466.7118200000004</v>
      </c>
      <c r="V19" s="154">
        <f>'NSW Apr 2020'!AT13</f>
        <v>19</v>
      </c>
      <c r="W19" s="154">
        <f>'NSW Apr 2020'!AU13</f>
        <v>0</v>
      </c>
      <c r="X19" s="154">
        <f>'NSW Apr 2020'!AV13</f>
        <v>0</v>
      </c>
      <c r="Y19" s="154">
        <f>'NSW Apr 2020'!AW13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2552.760522</v>
      </c>
      <c r="AC19" s="268">
        <f t="shared" si="1"/>
        <v>2552.760522</v>
      </c>
      <c r="AD19" s="149">
        <f t="shared" si="2"/>
        <v>2808.0365742000004</v>
      </c>
      <c r="AE19" s="149">
        <f t="shared" si="2"/>
        <v>2808.0365742000004</v>
      </c>
      <c r="AF19" s="211">
        <f>'NSW Apr 2020'!BF13</f>
        <v>0</v>
      </c>
      <c r="AG19" s="153" t="str">
        <f>'NSW Apr 2020'!BG13</f>
        <v>n</v>
      </c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</row>
    <row r="20" spans="1:148" ht="23" customHeight="1" thickTop="1" thickBot="1">
      <c r="A20" s="213" t="str">
        <f>'NSW Apr 2020'!D14</f>
        <v>Tamworth</v>
      </c>
      <c r="B20" s="214" t="str">
        <f>'NSW Apr 2020'!F14</f>
        <v>Origin Energy</v>
      </c>
      <c r="C20" s="214" t="str">
        <f>'NSW Apr 2020'!G14</f>
        <v>Business Flexi</v>
      </c>
      <c r="D20" s="155">
        <f>365*'NSW Apr 2020'!H14/100</f>
        <v>339.88800000000003</v>
      </c>
      <c r="E20" s="265">
        <f>IF('NSW Apr 2020'!AQ14=3,0.5,IF('NSW Apr 2020'!AQ14=2,0.33,0))</f>
        <v>0.5</v>
      </c>
      <c r="F20" s="265">
        <f t="shared" si="3"/>
        <v>0.5</v>
      </c>
      <c r="G20" s="215">
        <f>IF('NSW Apr 2020'!K14="",($C$5*E20/'NSW Apr 2020'!AQ14*'NSW Apr 2020'!W14/100)*'NSW Apr 2020'!AQ14,IF($C$5*E20/'NSW Apr 2020'!AQ14&gt;='NSW Apr 2020'!L14,('NSW Apr 2020'!L14*'NSW Apr 2020'!W14/100)*'NSW Apr 2020'!AQ14,($C$5*E20/'NSW Apr 2020'!AQ14*'NSW Apr 2020'!W14/100)*'NSW Apr 2020'!AQ14))</f>
        <v>1775.0000000000002</v>
      </c>
      <c r="H20" s="215">
        <f>IF(AND('NSW Apr 2020'!L14&gt;0,'NSW Apr 2020'!M14&gt;0),IF($C$5*E20/'NSW Apr 2020'!AQ14&lt;'NSW Apr 2020'!L14,0,IF(($C$5*E20/'NSW Apr 2020'!AQ14-'NSW Apr 2020'!L14)&lt;=('NSW Apr 2020'!M14+'NSW Apr 2020'!L14),((($C$5*E20/'NSW Apr 2020'!AQ14-'NSW Apr 2020'!L14)*'NSW Apr 2020'!X14/100))*'NSW Apr 2020'!AQ14,((('NSW Apr 2020'!M14)*'NSW Apr 2020'!X14/100)*'NSW Apr 2020'!AQ14))),0)</f>
        <v>0</v>
      </c>
      <c r="I20" s="215">
        <f>IF(AND('NSW Apr 2020'!M14&gt;0,'NSW Apr 2020'!N14&gt;0),IF($C$5*E20/'NSW Apr 2020'!AQ14&lt;('NSW Apr 2020'!L14+'NSW Apr 2020'!M14),0,IF(($C$5*E20/'NSW Apr 2020'!AQ14-'NSW Apr 2020'!L14+'NSW Apr 2020'!M14)&lt;=('NSW Apr 2020'!L14+'NSW Apr 2020'!M14+'NSW Apr 2020'!N14),((($C$5*E20/'NSW Apr 2020'!AQ14-('NSW Apr 2020'!L14+'NSW Apr 2020'!M14))*'NSW Apr 2020'!Y14/100))*'NSW Apr 2020'!AQ14,('NSW Apr 2020'!N14*'NSW Apr 2020'!Y14/100)* 'NSW Apr 2020'!AQ14)),0)</f>
        <v>0</v>
      </c>
      <c r="J20" s="215">
        <f>IF(AND('NSW Apr 2020'!N14&gt;0,'NSW Apr 2020'!O14&gt;0),IF($C$5*E20/'NSW Apr 2020'!AQ14&lt;('NSW Apr 2020'!L14+'NSW Apr 2020'!M14+'NSW Apr 2020'!N14),0,IF(($C$5*E20/'NSW Apr 2020'!AQ14-'NSW Apr 2020'!L14+'NSW Apr 2020'!M14+'NSW Apr 2020'!N14)&lt;=('NSW Apr 2020'!L14+'NSW Apr 2020'!M14+'NSW Apr 2020'!N14+'NSW Apr 2020'!O14),(($C$5*E20/'NSW Apr 2020'!AQ14-('NSW Apr 2020'!L14+'NSW Apr 2020'!M14+'NSW Apr 2020'!N14))*'NSW Apr 2020'!Z14/100)*'NSW Apr 2020'!AQ14,('NSW Apr 2020'!O14*'NSW Apr 2020'!Z14/100)*'NSW Apr 2020'!AQ14)),0)</f>
        <v>0</v>
      </c>
      <c r="K20" s="215">
        <f>IF(AND('NSW Apr 2020'!O14&gt;0,'NSW Apr 2020'!P14&gt;0),IF($C$5*E20/'NSW Apr 2020'!AQ14&lt;('NSW Apr 2020'!L14+'NSW Apr 2020'!M14+'NSW Apr 2020'!N14+'NSW Apr 2020'!O14),0,IF(($C$5*E20/'NSW Apr 2020'!AQ14-'NSW Apr 2020'!L14+'NSW Apr 2020'!M14+'NSW Apr 2020'!N14+'NSW Apr 2020'!O14)&lt;=('NSW Apr 2020'!L14+'NSW Apr 2020'!M14+'NSW Apr 2020'!N14+'NSW Apr 2020'!O14+'NSW Apr 2020'!P14),(($C$5*E20/'NSW Apr 2020'!AQ14-('NSW Apr 2020'!L14+'NSW Apr 2020'!M14+'NSW Apr 2020'!N14+'NSW Apr 2020'!O14))*'NSW Apr 2020'!AA14/100)*'NSW Apr 2020'!AQ14,('NSW Apr 2020'!P14*'NSW Apr 2020'!AA14/100)*'NSW Apr 2020'!AQ14)),0)</f>
        <v>0</v>
      </c>
      <c r="L20" s="215">
        <f>IF(AND('NSW Apr 2020'!P14&gt;0,'NSW Apr 2020'!O14&gt;0),IF(($C$5*E20/'NSW Apr 2020'!AQ14&lt;SUM('NSW Apr 2020'!L14:P14)),(0),($C$5*E20/'NSW Apr 2020'!AQ14-SUM('NSW Apr 2020'!L14:P14))*'NSW Apr 2020'!AB14/100)* 'NSW Apr 2020'!AQ14,IF(AND('NSW Apr 2020'!O14&gt;0,'NSW Apr 2020'!P14=""),IF(($C$5*E20/'NSW Apr 2020'!AQ14&lt; SUM('NSW Apr 2020'!L14:O14)),(0),($C$5*E20/'NSW Apr 2020'!AQ14-SUM('NSW Apr 2020'!L14:O14))*'NSW Apr 2020'!AA14/100)* 'NSW Apr 2020'!AQ14,IF(AND('NSW Apr 2020'!N14&gt;0,'NSW Apr 2020'!O14=""),IF(($C$5*E20/'NSW Apr 2020'!AQ14&lt; SUM('NSW Apr 2020'!L14:N14)),(0),($C$5*E20/'NSW Apr 2020'!AQ14-SUM('NSW Apr 2020'!L14:N14))*'NSW Apr 2020'!Z14/100)* 'NSW Apr 2020'!AQ14,IF(AND('NSW Apr 2020'!M14&gt;0,'NSW Apr 2020'!N14=""),IF(($C$5*E20/'NSW Apr 2020'!AQ14&lt;'NSW Apr 2020'!M14+'NSW Apr 2020'!L14),(0),(($C$5*E20/'NSW Apr 2020'!AQ14-('NSW Apr 2020'!M14+'NSW Apr 2020'!L14))*'NSW Apr 2020'!Y14/100))*'NSW Apr 2020'!AQ14,IF(AND('NSW Apr 2020'!L14&gt;0,'NSW Apr 2020'!M14=""&gt;0),IF(($C$5*E20/'NSW Apr 2020'!AQ14&lt;'NSW Apr 2020'!L14),(0),($C$5*E20/'NSW Apr 2020'!AQ14-'NSW Apr 2020'!L14)*'NSW Apr 2020'!X14/100)*'NSW Apr 2020'!AQ14,0)))))</f>
        <v>0</v>
      </c>
      <c r="M20" s="215">
        <f>IF('NSW Apr 2020'!K14="",($C$5*F20/'NSW Apr 2020'!AR14*'NSW Apr 2020'!AC14/100)*'NSW Apr 2020'!AR14,IF($C$5*F20/'NSW Apr 2020'!AR14&gt;='NSW Apr 2020'!L14,('NSW Apr 2020'!L14*'NSW Apr 2020'!AC14/100)*'NSW Apr 2020'!AR14,($C$5*F20/'NSW Apr 2020'!AR14*'NSW Apr 2020'!AC14/100)*'NSW Apr 2020'!AR14))</f>
        <v>1775.0000000000002</v>
      </c>
      <c r="N20" s="215">
        <f>IF(AND('NSW Apr 2020'!L14&gt;0,'NSW Apr 2020'!M14&gt;0),IF($C$5*F20/'NSW Apr 2020'!AR14&lt;'NSW Apr 2020'!L14,0,IF(($C$5*F20/'NSW Apr 2020'!AR14-'NSW Apr 2020'!L14)&lt;=('NSW Apr 2020'!M14+'NSW Apr 2020'!L14),((($C$5*F20/'NSW Apr 2020'!AR14-'NSW Apr 2020'!L14)*'NSW Apr 2020'!AD14/100))*'NSW Apr 2020'!AR14,((('NSW Apr 2020'!M14)*'NSW Apr 2020'!AD14/100)*'NSW Apr 2020'!AR14))),0)</f>
        <v>0</v>
      </c>
      <c r="O20" s="215">
        <f>IF(AND('NSW Apr 2020'!M14&gt;0,'NSW Apr 2020'!N14&gt;0),IF($C$5*F20/'NSW Apr 2020'!AR14&lt;('NSW Apr 2020'!L14+'NSW Apr 2020'!M14),0,IF(($C$5*F20/'NSW Apr 2020'!AR14-'NSW Apr 2020'!L14+'NSW Apr 2020'!M14)&lt;=('NSW Apr 2020'!L14+'NSW Apr 2020'!M14+'NSW Apr 2020'!N14),((($C$5*F20/'NSW Apr 2020'!AR14-('NSW Apr 2020'!L14+'NSW Apr 2020'!M14))*'NSW Apr 2020'!AE14/100))*'NSW Apr 2020'!AR14,('NSW Apr 2020'!N14*'NSW Apr 2020'!AE14/100)*'NSW Apr 2020'!AR14)),0)</f>
        <v>0</v>
      </c>
      <c r="P20" s="215">
        <f>IF(AND('NSW Apr 2020'!N14&gt;0,'NSW Apr 2020'!O14&gt;0),IF($C$5*F20/'NSW Apr 2020'!AR14&lt;('NSW Apr 2020'!L14+'NSW Apr 2020'!M14+'NSW Apr 2020'!N14),0,IF(($C$5*F20/'NSW Apr 2020'!AR14-'NSW Apr 2020'!L14+'NSW Apr 2020'!M14+'NSW Apr 2020'!N14)&lt;=('NSW Apr 2020'!L14+'NSW Apr 2020'!M14+'NSW Apr 2020'!N14+'NSW Apr 2020'!O14),(($C$5*F20/'NSW Apr 2020'!AR14-('NSW Apr 2020'!L14+'NSW Apr 2020'!M14+'NSW Apr 2020'!N14))*'NSW Apr 2020'!AF14/100)*'NSW Apr 2020'!AR14,('NSW Apr 2020'!O14*'NSW Apr 2020'!AF14/100)*'NSW Apr 2020'!AR14)),0)</f>
        <v>0</v>
      </c>
      <c r="Q20" s="215">
        <f>IF(AND('NSW Apr 2020'!P14&gt;0,'NSW Apr 2020'!P14&gt;0),IF($C$5*F20/'NSW Apr 2020'!AR14&lt;('NSW Apr 2020'!L14+'NSW Apr 2020'!M14+'NSW Apr 2020'!N14+'NSW Apr 2020'!O14),0,IF(($C$5*F20/'NSW Apr 2020'!AR14-'NSW Apr 2020'!L14+'NSW Apr 2020'!M14+'NSW Apr 2020'!N14+'NSW Apr 2020'!O14)&lt;=('NSW Apr 2020'!L14+'NSW Apr 2020'!M14+'NSW Apr 2020'!N14+'NSW Apr 2020'!O14+'NSW Apr 2020'!P14),(($C$5*F20/'NSW Apr 2020'!AR14-('NSW Apr 2020'!L14+'NSW Apr 2020'!M14+'NSW Apr 2020'!N14+'NSW Apr 2020'!O14))*'NSW Apr 2020'!AG14/100)*'NSW Apr 2020'!AR14,('NSW Apr 2020'!P14*'NSW Apr 2020'!AG14/100)*'NSW Apr 2020'!AR14)),0)</f>
        <v>0</v>
      </c>
      <c r="R20" s="215">
        <f>IF(AND('NSW Apr 2020'!P14&gt;0,'NSW Apr 2020'!O14&gt;0),IF(($C$5*F20/'NSW Apr 2020'!AR14&lt;SUM('NSW Apr 2020'!L14:P14)),(0),($C$5*F20/'NSW Apr 2020'!AR14-SUM('NSW Apr 2020'!L14:P14))*'NSW Apr 2020'!AB14/100)* 'NSW Apr 2020'!AR14,IF(AND('NSW Apr 2020'!O14&gt;0,'NSW Apr 2020'!P14=""),IF(($C$5*F20/'NSW Apr 2020'!AR14&lt; SUM('NSW Apr 2020'!L14:O14)),(0),($C$5*F20/'NSW Apr 2020'!AR14-SUM('NSW Apr 2020'!L14:O14))*'NSW Apr 2020'!AG14/100)* 'NSW Apr 2020'!AR14,IF(AND('NSW Apr 2020'!N14&gt;0,'NSW Apr 2020'!O14=""),IF(($C$5*F20/'NSW Apr 2020'!AR14&lt; SUM('NSW Apr 2020'!L14:N14)),(0),($C$5*F20/'NSW Apr 2020'!AR14-SUM('NSW Apr 2020'!L14:N14))*'NSW Apr 2020'!AF14/100)* 'NSW Apr 2020'!AR14,IF(AND('NSW Apr 2020'!M14&gt;0,'NSW Apr 2020'!N14=""),IF(($C$5*F20/'NSW Apr 2020'!AR14&lt;'NSW Apr 2020'!M14+'NSW Apr 2020'!L14),(0),(($C$5*F20/'NSW Apr 2020'!AR14-('NSW Apr 2020'!M14+'NSW Apr 2020'!L14))*'NSW Apr 2020'!AE14/100))*'NSW Apr 2020'!AR14,IF(AND('NSW Apr 2020'!L14&gt;0,'NSW Apr 2020'!M14=""&gt;0),IF(($C$5*F20/'NSW Apr 2020'!AR14&lt;'NSW Apr 2020'!L14),(0),($C$5*F20/'NSW Apr 2020'!AR14-'NSW Apr 2020'!L14)*'NSW Apr 2020'!AD14/100)*'NSW Apr 2020'!AR14,0)))))</f>
        <v>0</v>
      </c>
      <c r="S20" s="273">
        <f t="shared" si="4"/>
        <v>3550.0000000000005</v>
      </c>
      <c r="T20" s="270">
        <f t="shared" si="5"/>
        <v>3889.8880000000004</v>
      </c>
      <c r="U20" s="216">
        <f t="shared" si="6"/>
        <v>4278.8768000000009</v>
      </c>
      <c r="V20" s="214">
        <f>'NSW Apr 2020'!AT14</f>
        <v>12</v>
      </c>
      <c r="W20" s="214">
        <f>'NSW Apr 2020'!AU14</f>
        <v>0</v>
      </c>
      <c r="X20" s="214">
        <f>'NSW Apr 2020'!AV14</f>
        <v>0</v>
      </c>
      <c r="Y20" s="214">
        <f>'NSW Apr 2020'!AW14</f>
        <v>0</v>
      </c>
      <c r="Z20" s="270" t="str">
        <f t="shared" si="7"/>
        <v>Guaranteed off bill</v>
      </c>
      <c r="AA20" s="270" t="str">
        <f t="shared" si="8"/>
        <v>Inclusive</v>
      </c>
      <c r="AB20" s="268">
        <f t="shared" si="0"/>
        <v>3423.1014400000004</v>
      </c>
      <c r="AC20" s="268">
        <f t="shared" si="1"/>
        <v>3423.1014400000004</v>
      </c>
      <c r="AD20" s="149">
        <f t="shared" si="2"/>
        <v>3765.4115840000009</v>
      </c>
      <c r="AE20" s="149">
        <f t="shared" si="2"/>
        <v>3765.4115840000009</v>
      </c>
      <c r="AF20" s="217">
        <f>'NSW Apr 2020'!BF14</f>
        <v>12</v>
      </c>
      <c r="AG20" s="218" t="str">
        <f>'NSW Apr 2020'!BG14</f>
        <v>n</v>
      </c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</row>
    <row r="21" spans="1:148" ht="23" customHeight="1" thickTop="1">
      <c r="A21" s="416" t="str">
        <f>'NSW Apr 2020'!D15</f>
        <v>AGN Albury</v>
      </c>
      <c r="B21" s="139" t="str">
        <f>'NSW Apr 2020'!F15</f>
        <v>EnergyAustralia</v>
      </c>
      <c r="C21" s="139" t="str">
        <f>'NSW Apr 2020'!G15</f>
        <v>Total Plan</v>
      </c>
      <c r="D21" s="136">
        <f>365*'NSW Apr 2020'!H15/100</f>
        <v>311.71000000000004</v>
      </c>
      <c r="E21" s="264">
        <f>IF('NSW Apr 2020'!AQ15=3,0.5,IF('NSW Apr 2020'!AQ15=2,0.33,0))</f>
        <v>0.5</v>
      </c>
      <c r="F21" s="264">
        <f t="shared" si="3"/>
        <v>0.5</v>
      </c>
      <c r="G21" s="134">
        <f>IF('NSW Apr 2020'!K15="",($C$5*E21/'NSW Apr 2020'!AQ15*'NSW Apr 2020'!W15/100)*'NSW Apr 2020'!AQ15,IF($C$5*E21/'NSW Apr 2020'!AQ15&gt;='NSW Apr 2020'!L15,('NSW Apr 2020'!L15*'NSW Apr 2020'!W15/100)*'NSW Apr 2020'!AQ15,($C$5*E21/'NSW Apr 2020'!AQ15*'NSW Apr 2020'!W15/100)*'NSW Apr 2020'!AQ15))</f>
        <v>473.40000000000003</v>
      </c>
      <c r="H21" s="134">
        <f>IF(AND('NSW Apr 2020'!L15&gt;0,'NSW Apr 2020'!M15&gt;0),IF($C$5*E21/'NSW Apr 2020'!AQ15&lt;'NSW Apr 2020'!L15,0,IF(($C$5*E21/'NSW Apr 2020'!AQ15-'NSW Apr 2020'!L15)&lt;=('NSW Apr 2020'!M15+'NSW Apr 2020'!L15),((($C$5*E21/'NSW Apr 2020'!AQ15-'NSW Apr 2020'!L15)*'NSW Apr 2020'!X15/100))*'NSW Apr 2020'!AQ15,((('NSW Apr 2020'!M15)*'NSW Apr 2020'!X15/100)*'NSW Apr 2020'!AQ15))),0)</f>
        <v>758.40000000000009</v>
      </c>
      <c r="I21" s="134">
        <f>IF(AND('NSW Apr 2020'!M15&gt;0,'NSW Apr 2020'!N15&gt;0),IF($C$5*E21/'NSW Apr 2020'!AQ15&lt;('NSW Apr 2020'!L15+'NSW Apr 2020'!M15),0,IF(($C$5*E21/'NSW Apr 2020'!AQ15-'NSW Apr 2020'!L15+'NSW Apr 2020'!M15)&lt;=('NSW Apr 2020'!L15+'NSW Apr 2020'!M15+'NSW Apr 2020'!N15),((($C$5*E21/'NSW Apr 2020'!AQ15-('NSW Apr 2020'!L15+'NSW Apr 2020'!M15))*'NSW Apr 2020'!Y15/100))*'NSW Apr 2020'!AQ15,('NSW Apr 2020'!N15*'NSW Apr 2020'!Y15/100)* 'NSW Apr 2020'!AQ15)),0)</f>
        <v>327.60000000000002</v>
      </c>
      <c r="J21" s="134">
        <f>IF(AND('NSW Apr 2020'!N15&gt;0,'NSW Apr 2020'!O15&gt;0),IF($C$5*E21/'NSW Apr 2020'!AQ15&lt;('NSW Apr 2020'!L15+'NSW Apr 2020'!M15+'NSW Apr 2020'!N15),0,IF(($C$5*E21/'NSW Apr 2020'!AQ15-'NSW Apr 2020'!L15+'NSW Apr 2020'!M15+'NSW Apr 2020'!N15)&lt;=('NSW Apr 2020'!L15+'NSW Apr 2020'!M15+'NSW Apr 2020'!N15+'NSW Apr 2020'!O15),(($C$5*E21/'NSW Apr 2020'!AQ15-('NSW Apr 2020'!L15+'NSW Apr 2020'!M15+'NSW Apr 2020'!N15))*'NSW Apr 2020'!Z15/100)*'NSW Apr 2020'!AQ15,('NSW Apr 2020'!O15*'NSW Apr 2020'!Z15/100)*'NSW Apr 2020'!AQ15)),0)</f>
        <v>0</v>
      </c>
      <c r="K21" s="134">
        <f>IF(AND('NSW Apr 2020'!O15&gt;0,'NSW Apr 2020'!P15&gt;0),IF($C$5*E21/'NSW Apr 2020'!AQ15&lt;('NSW Apr 2020'!L15+'NSW Apr 2020'!M15+'NSW Apr 2020'!N15+'NSW Apr 2020'!O15),0,IF(($C$5*E21/'NSW Apr 2020'!AQ15-'NSW Apr 2020'!L15+'NSW Apr 2020'!M15+'NSW Apr 2020'!N15+'NSW Apr 2020'!O15)&lt;=('NSW Apr 2020'!L15+'NSW Apr 2020'!M15+'NSW Apr 2020'!N15+'NSW Apr 2020'!O15+'NSW Apr 2020'!P15),(($C$5*E21/'NSW Apr 2020'!AQ15-('NSW Apr 2020'!L15+'NSW Apr 2020'!M15+'NSW Apr 2020'!N15+'NSW Apr 2020'!O15))*'NSW Apr 2020'!AA15/100)*'NSW Apr 2020'!AQ15,('NSW Apr 2020'!P15*'NSW Apr 2020'!AA15/100)*'NSW Apr 2020'!AQ15)),0)</f>
        <v>0</v>
      </c>
      <c r="L21" s="134">
        <f>IF(AND('NSW Apr 2020'!P15&gt;0,'NSW Apr 2020'!O15&gt;0),IF(($C$5*E21/'NSW Apr 2020'!AQ15&lt;SUM('NSW Apr 2020'!L15:P15)),(0),($C$5*E21/'NSW Apr 2020'!AQ15-SUM('NSW Apr 2020'!L15:P15))*'NSW Apr 2020'!AB15/100)* 'NSW Apr 2020'!AQ15,IF(AND('NSW Apr 2020'!O15&gt;0,'NSW Apr 2020'!P15=""),IF(($C$5*E21/'NSW Apr 2020'!AQ15&lt; SUM('NSW Apr 2020'!L15:O15)),(0),($C$5*E21/'NSW Apr 2020'!AQ15-SUM('NSW Apr 2020'!L15:O15))*'NSW Apr 2020'!AA15/100)* 'NSW Apr 2020'!AQ15,IF(AND('NSW Apr 2020'!N15&gt;0,'NSW Apr 2020'!O15=""),IF(($C$5*E21/'NSW Apr 2020'!AQ15&lt; SUM('NSW Apr 2020'!L15:N15)),(0),($C$5*E21/'NSW Apr 2020'!AQ15-SUM('NSW Apr 2020'!L15:N15))*'NSW Apr 2020'!Z15/100)* 'NSW Apr 2020'!AQ15,IF(AND('NSW Apr 2020'!M15&gt;0,'NSW Apr 2020'!N15=""),IF(($C$5*E21/'NSW Apr 2020'!AQ15&lt;'NSW Apr 2020'!M15+'NSW Apr 2020'!L15),(0),(($C$5*E21/'NSW Apr 2020'!AQ15-('NSW Apr 2020'!M15+'NSW Apr 2020'!L15))*'NSW Apr 2020'!Y15/100))*'NSW Apr 2020'!AQ15,IF(AND('NSW Apr 2020'!L15&gt;0,'NSW Apr 2020'!M15=""&gt;0),IF(($C$5*E21/'NSW Apr 2020'!AQ15&lt;'NSW Apr 2020'!L15),(0),($C$5*E21/'NSW Apr 2020'!AQ15-'NSW Apr 2020'!L15)*'NSW Apr 2020'!X15/100)*'NSW Apr 2020'!AQ15,0)))))</f>
        <v>0</v>
      </c>
      <c r="M21" s="134">
        <f>IF('NSW Apr 2020'!K15="",($C$5*F21/'NSW Apr 2020'!AR15*'NSW Apr 2020'!AC15/100)*'NSW Apr 2020'!AR15,IF($C$5*F21/'NSW Apr 2020'!AR15&gt;='NSW Apr 2020'!L15,('NSW Apr 2020'!L15*'NSW Apr 2020'!AC15/100)*'NSW Apr 2020'!AR15,($C$5*F21/'NSW Apr 2020'!AR15*'NSW Apr 2020'!AC15/100)*'NSW Apr 2020'!AR15))</f>
        <v>473.40000000000003</v>
      </c>
      <c r="N21" s="134">
        <f>IF(AND('NSW Apr 2020'!L15&gt;0,'NSW Apr 2020'!M15&gt;0),IF($C$5*F21/'NSW Apr 2020'!AR15&lt;'NSW Apr 2020'!L15,0,IF(($C$5*F21/'NSW Apr 2020'!AR15-'NSW Apr 2020'!L15)&lt;=('NSW Apr 2020'!M15+'NSW Apr 2020'!L15),((($C$5*F21/'NSW Apr 2020'!AR15-'NSW Apr 2020'!L15)*'NSW Apr 2020'!AD15/100))*'NSW Apr 2020'!AR15,((('NSW Apr 2020'!M15)*'NSW Apr 2020'!AD15/100)*'NSW Apr 2020'!AR15))),0)</f>
        <v>758.40000000000009</v>
      </c>
      <c r="O21" s="134">
        <f>IF(AND('NSW Apr 2020'!M15&gt;0,'NSW Apr 2020'!N15&gt;0),IF($C$5*F21/'NSW Apr 2020'!AR15&lt;('NSW Apr 2020'!L15+'NSW Apr 2020'!M15),0,IF(($C$5*F21/'NSW Apr 2020'!AR15-'NSW Apr 2020'!L15+'NSW Apr 2020'!M15)&lt;=('NSW Apr 2020'!L15+'NSW Apr 2020'!M15+'NSW Apr 2020'!N15),((($C$5*F21/'NSW Apr 2020'!AR15-('NSW Apr 2020'!L15+'NSW Apr 2020'!M15))*'NSW Apr 2020'!AE15/100))*'NSW Apr 2020'!AR15,('NSW Apr 2020'!N15*'NSW Apr 2020'!AE15/100)*'NSW Apr 2020'!AR15)),0)</f>
        <v>327.60000000000002</v>
      </c>
      <c r="P21" s="134">
        <f>IF(AND('NSW Apr 2020'!N15&gt;0,'NSW Apr 2020'!O15&gt;0),IF($C$5*F21/'NSW Apr 2020'!AR15&lt;('NSW Apr 2020'!L15+'NSW Apr 2020'!M15+'NSW Apr 2020'!N15),0,IF(($C$5*F21/'NSW Apr 2020'!AR15-'NSW Apr 2020'!L15+'NSW Apr 2020'!M15+'NSW Apr 2020'!N15)&lt;=('NSW Apr 2020'!L15+'NSW Apr 2020'!M15+'NSW Apr 2020'!N15+'NSW Apr 2020'!O15),(($C$5*F21/'NSW Apr 2020'!AR15-('NSW Apr 2020'!L15+'NSW Apr 2020'!M15+'NSW Apr 2020'!N15))*'NSW Apr 2020'!AF15/100)*'NSW Apr 2020'!AR15,('NSW Apr 2020'!O15*'NSW Apr 2020'!AF15/100)*'NSW Apr 2020'!AR15)),0)</f>
        <v>0</v>
      </c>
      <c r="Q21" s="134">
        <f>IF(AND('NSW Apr 2020'!P15&gt;0,'NSW Apr 2020'!P15&gt;0),IF($C$5*F21/'NSW Apr 2020'!AR15&lt;('NSW Apr 2020'!L15+'NSW Apr 2020'!M15+'NSW Apr 2020'!N15+'NSW Apr 2020'!O15),0,IF(($C$5*F21/'NSW Apr 2020'!AR15-'NSW Apr 2020'!L15+'NSW Apr 2020'!M15+'NSW Apr 2020'!N15+'NSW Apr 2020'!O15)&lt;=('NSW Apr 2020'!L15+'NSW Apr 2020'!M15+'NSW Apr 2020'!N15+'NSW Apr 2020'!O15+'NSW Apr 2020'!P15),(($C$5*F21/'NSW Apr 2020'!AR15-('NSW Apr 2020'!L15+'NSW Apr 2020'!M15+'NSW Apr 2020'!N15+'NSW Apr 2020'!O15))*'NSW Apr 2020'!AG15/100)*'NSW Apr 2020'!AR15,('NSW Apr 2020'!P15*'NSW Apr 2020'!AG15/100)*'NSW Apr 2020'!AR15)),0)</f>
        <v>0</v>
      </c>
      <c r="R21" s="134">
        <f>IF(AND('NSW Apr 2020'!P15&gt;0,'NSW Apr 2020'!O15&gt;0),IF(($C$5*F21/'NSW Apr 2020'!AR15&lt;SUM('NSW Apr 2020'!L15:P15)),(0),($C$5*F21/'NSW Apr 2020'!AR15-SUM('NSW Apr 2020'!L15:P15))*'NSW Apr 2020'!AB15/100)* 'NSW Apr 2020'!AR15,IF(AND('NSW Apr 2020'!O15&gt;0,'NSW Apr 2020'!P15=""),IF(($C$5*F21/'NSW Apr 2020'!AR15&lt; SUM('NSW Apr 2020'!L15:O15)),(0),($C$5*F21/'NSW Apr 2020'!AR15-SUM('NSW Apr 2020'!L15:O15))*'NSW Apr 2020'!AG15/100)* 'NSW Apr 2020'!AR15,IF(AND('NSW Apr 2020'!N15&gt;0,'NSW Apr 2020'!O15=""),IF(($C$5*F21/'NSW Apr 2020'!AR15&lt; SUM('NSW Apr 2020'!L15:N15)),(0),($C$5*F21/'NSW Apr 2020'!AR15-SUM('NSW Apr 2020'!L15:N15))*'NSW Apr 2020'!AF15/100)* 'NSW Apr 2020'!AR15,IF(AND('NSW Apr 2020'!M15&gt;0,'NSW Apr 2020'!N15=""),IF(($C$5*F21/'NSW Apr 2020'!AR15&lt;'NSW Apr 2020'!M15+'NSW Apr 2020'!L15),(0),(($C$5*F21/'NSW Apr 2020'!AR15-('NSW Apr 2020'!M15+'NSW Apr 2020'!L15))*'NSW Apr 2020'!AE15/100))*'NSW Apr 2020'!AR15,IF(AND('NSW Apr 2020'!L15&gt;0,'NSW Apr 2020'!M15=""&gt;0),IF(($C$5*F21/'NSW Apr 2020'!AR15&lt;'NSW Apr 2020'!L15),(0),($C$5*F21/'NSW Apr 2020'!AR15-'NSW Apr 2020'!L15)*'NSW Apr 2020'!AD15/100)*'NSW Apr 2020'!AR15,0)))))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2020'!AT15</f>
        <v>19</v>
      </c>
      <c r="W21" s="139">
        <f>'NSW Apr 2020'!AU15</f>
        <v>0</v>
      </c>
      <c r="X21" s="139">
        <f>'NSW Apr 2020'!AV15</f>
        <v>0</v>
      </c>
      <c r="Y21" s="139">
        <f>'NSW Apr 2020'!AW15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2020'!BF15</f>
        <v>0</v>
      </c>
      <c r="AG21" s="142" t="str">
        <f>'NSW Apr 2020'!BG15</f>
        <v>n</v>
      </c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</row>
    <row r="22" spans="1:148" ht="23" customHeight="1">
      <c r="A22" s="417"/>
      <c r="B22" s="83" t="str">
        <f>'NSW Apr 2020'!F16</f>
        <v>Origin Energy</v>
      </c>
      <c r="C22" s="83" t="str">
        <f>'NSW Apr 2020'!G16</f>
        <v>Business Flexi</v>
      </c>
      <c r="D22" s="136">
        <f>365*'NSW Apr 2020'!H16/100</f>
        <v>207.53900000000002</v>
      </c>
      <c r="E22" s="264">
        <f>IF('NSW Apr 2020'!AQ16=3,0.5,IF('NSW Apr 2020'!AQ16=2,0.33,0))</f>
        <v>0.5</v>
      </c>
      <c r="F22" s="264">
        <f t="shared" si="3"/>
        <v>0.5</v>
      </c>
      <c r="G22" s="136">
        <f>IF('NSW Apr 2020'!K16="",($C$5*E22/'NSW Apr 2020'!AQ16*'NSW Apr 2020'!W16/100)*'NSW Apr 2020'!AQ16,IF($C$5*E22/'NSW Apr 2020'!AQ16&gt;='NSW Apr 2020'!L16,('NSW Apr 2020'!L16*'NSW Apr 2020'!W16/100)*'NSW Apr 2020'!AQ16,($C$5*E22/'NSW Apr 2020'!AQ16*'NSW Apr 2020'!W16/100)*'NSW Apr 2020'!AQ16))</f>
        <v>199.6363636363636</v>
      </c>
      <c r="H22" s="136">
        <f>IF(AND('NSW Apr 2020'!L16&gt;0,'NSW Apr 2020'!M16&gt;0),IF($C$5*E22/'NSW Apr 2020'!AQ16&lt;'NSW Apr 2020'!L16,0,IF(($C$5*E22/'NSW Apr 2020'!AQ16-'NSW Apr 2020'!L16)&lt;=('NSW Apr 2020'!M16+'NSW Apr 2020'!L16),((($C$5*E22/'NSW Apr 2020'!AQ16-'NSW Apr 2020'!L16)*'NSW Apr 2020'!X16/100))*'NSW Apr 2020'!AQ16,((('NSW Apr 2020'!M16)*'NSW Apr 2020'!X16/100)*'NSW Apr 2020'!AQ16))),0)</f>
        <v>812.5454545454545</v>
      </c>
      <c r="I22" s="136">
        <f>IF(AND('NSW Apr 2020'!M16&gt;0,'NSW Apr 2020'!N16&gt;0),IF($C$5*E22/'NSW Apr 2020'!AQ16&lt;('NSW Apr 2020'!L16+'NSW Apr 2020'!M16),0,IF(($C$5*E22/'NSW Apr 2020'!AQ16-'NSW Apr 2020'!L16+'NSW Apr 2020'!M16)&lt;=('NSW Apr 2020'!L16+'NSW Apr 2020'!M16+'NSW Apr 2020'!N16),((($C$5*E22/'NSW Apr 2020'!AQ16-('NSW Apr 2020'!L16+'NSW Apr 2020'!M16))*'NSW Apr 2020'!Y16/100))*'NSW Apr 2020'!AQ16,('NSW Apr 2020'!N16*'NSW Apr 2020'!Y16/100)* 'NSW Apr 2020'!AQ16)),0)</f>
        <v>0</v>
      </c>
      <c r="J22" s="136">
        <f>IF(AND('NSW Apr 2020'!N16&gt;0,'NSW Apr 2020'!O16&gt;0),IF($C$5*E22/'NSW Apr 2020'!AQ16&lt;('NSW Apr 2020'!L16+'NSW Apr 2020'!M16+'NSW Apr 2020'!N16),0,IF(($C$5*E22/'NSW Apr 2020'!AQ16-'NSW Apr 2020'!L16+'NSW Apr 2020'!M16+'NSW Apr 2020'!N16)&lt;=('NSW Apr 2020'!L16+'NSW Apr 2020'!M16+'NSW Apr 2020'!N16+'NSW Apr 2020'!O16),(($C$5*E22/'NSW Apr 2020'!AQ16-('NSW Apr 2020'!L16+'NSW Apr 2020'!M16+'NSW Apr 2020'!N16))*'NSW Apr 2020'!Z16/100)*'NSW Apr 2020'!AQ16,('NSW Apr 2020'!O16*'NSW Apr 2020'!Z16/100)*'NSW Apr 2020'!AQ16)),0)</f>
        <v>0</v>
      </c>
      <c r="K22" s="136">
        <f>IF(AND('NSW Apr 2020'!O16&gt;0,'NSW Apr 2020'!P16&gt;0),IF($C$5*E22/'NSW Apr 2020'!AQ16&lt;('NSW Apr 2020'!L16+'NSW Apr 2020'!M16+'NSW Apr 2020'!N16+'NSW Apr 2020'!O16),0,IF(($C$5*E22/'NSW Apr 2020'!AQ16-'NSW Apr 2020'!L16+'NSW Apr 2020'!M16+'NSW Apr 2020'!N16+'NSW Apr 2020'!O16)&lt;=('NSW Apr 2020'!L16+'NSW Apr 2020'!M16+'NSW Apr 2020'!N16+'NSW Apr 2020'!O16+'NSW Apr 2020'!P16),(($C$5*E22/'NSW Apr 2020'!AQ16-('NSW Apr 2020'!L16+'NSW Apr 2020'!M16+'NSW Apr 2020'!N16+'NSW Apr 2020'!O16))*'NSW Apr 2020'!AA16/100)*'NSW Apr 2020'!AQ16,('NSW Apr 2020'!P16*'NSW Apr 2020'!AA16/100)*'NSW Apr 2020'!AQ16)),0)</f>
        <v>0</v>
      </c>
      <c r="L22" s="136">
        <f>IF(AND('NSW Apr 2020'!P16&gt;0,'NSW Apr 2020'!O16&gt;0),IF(($C$5*E22/'NSW Apr 2020'!AQ16&lt;SUM('NSW Apr 2020'!L16:P16)),(0),($C$5*E22/'NSW Apr 2020'!AQ16-SUM('NSW Apr 2020'!L16:P16))*'NSW Apr 2020'!AB16/100)* 'NSW Apr 2020'!AQ16,IF(AND('NSW Apr 2020'!O16&gt;0,'NSW Apr 2020'!P16=""),IF(($C$5*E22/'NSW Apr 2020'!AQ16&lt; SUM('NSW Apr 2020'!L16:O16)),(0),($C$5*E22/'NSW Apr 2020'!AQ16-SUM('NSW Apr 2020'!L16:O16))*'NSW Apr 2020'!AA16/100)* 'NSW Apr 2020'!AQ16,IF(AND('NSW Apr 2020'!N16&gt;0,'NSW Apr 2020'!O16=""),IF(($C$5*E22/'NSW Apr 2020'!AQ16&lt; SUM('NSW Apr 2020'!L16:N16)),(0),($C$5*E22/'NSW Apr 2020'!AQ16-SUM('NSW Apr 2020'!L16:N16))*'NSW Apr 2020'!Z16/100)* 'NSW Apr 2020'!AQ16,IF(AND('NSW Apr 2020'!M16&gt;0,'NSW Apr 2020'!N16=""),IF(($C$5*E22/'NSW Apr 2020'!AQ16&lt;'NSW Apr 2020'!M16+'NSW Apr 2020'!L16),(0),(($C$5*E22/'NSW Apr 2020'!AQ16-('NSW Apr 2020'!M16+'NSW Apr 2020'!L16))*'NSW Apr 2020'!Y16/100))*'NSW Apr 2020'!AQ16,IF(AND('NSW Apr 2020'!L16&gt;0,'NSW Apr 2020'!M16=""&gt;0),IF(($C$5*E22/'NSW Apr 2020'!AQ16&lt;'NSW Apr 2020'!L16),(0),($C$5*E22/'NSW Apr 2020'!AQ16-'NSW Apr 2020'!L16)*'NSW Apr 2020'!X16/100)*'NSW Apr 2020'!AQ16,0)))))</f>
        <v>0</v>
      </c>
      <c r="M22" s="136">
        <f>IF('NSW Apr 2020'!K16="",($C$5*F22/'NSW Apr 2020'!AR16*'NSW Apr 2020'!AC16/100)*'NSW Apr 2020'!AR16,IF($C$5*F22/'NSW Apr 2020'!AR16&gt;='NSW Apr 2020'!L16,('NSW Apr 2020'!L16*'NSW Apr 2020'!AC16/100)*'NSW Apr 2020'!AR16,($C$5*F22/'NSW Apr 2020'!AR16*'NSW Apr 2020'!AC16/100)*'NSW Apr 2020'!AR16))</f>
        <v>199.6363636363636</v>
      </c>
      <c r="N22" s="136">
        <f>IF(AND('NSW Apr 2020'!L16&gt;0,'NSW Apr 2020'!M16&gt;0),IF($C$5*F22/'NSW Apr 2020'!AR16&lt;'NSW Apr 2020'!L16,0,IF(($C$5*F22/'NSW Apr 2020'!AR16-'NSW Apr 2020'!L16)&lt;=('NSW Apr 2020'!M16+'NSW Apr 2020'!L16),((($C$5*F22/'NSW Apr 2020'!AR16-'NSW Apr 2020'!L16)*'NSW Apr 2020'!AD16/100))*'NSW Apr 2020'!AR16,((('NSW Apr 2020'!M16)*'NSW Apr 2020'!AD16/100)*'NSW Apr 2020'!AR16))),0)</f>
        <v>812.5454545454545</v>
      </c>
      <c r="O22" s="136">
        <f>IF(AND('NSW Apr 2020'!M16&gt;0,'NSW Apr 2020'!N16&gt;0),IF($C$5*F22/'NSW Apr 2020'!AR16&lt;('NSW Apr 2020'!L16+'NSW Apr 2020'!M16),0,IF(($C$5*F22/'NSW Apr 2020'!AR16-'NSW Apr 2020'!L16+'NSW Apr 2020'!M16)&lt;=('NSW Apr 2020'!L16+'NSW Apr 2020'!M16+'NSW Apr 2020'!N16),((($C$5*F22/'NSW Apr 2020'!AR16-('NSW Apr 2020'!L16+'NSW Apr 2020'!M16))*'NSW Apr 2020'!AE16/100))*'NSW Apr 2020'!AR16,('NSW Apr 2020'!N16*'NSW Apr 2020'!AE16/100)*'NSW Apr 2020'!AR16)),0)</f>
        <v>0</v>
      </c>
      <c r="P22" s="136">
        <f>IF(AND('NSW Apr 2020'!N16&gt;0,'NSW Apr 2020'!O16&gt;0),IF($C$5*F22/'NSW Apr 2020'!AR16&lt;('NSW Apr 2020'!L16+'NSW Apr 2020'!M16+'NSW Apr 2020'!N16),0,IF(($C$5*F22/'NSW Apr 2020'!AR16-'NSW Apr 2020'!L16+'NSW Apr 2020'!M16+'NSW Apr 2020'!N16)&lt;=('NSW Apr 2020'!L16+'NSW Apr 2020'!M16+'NSW Apr 2020'!N16+'NSW Apr 2020'!O16),(($C$5*F22/'NSW Apr 2020'!AR16-('NSW Apr 2020'!L16+'NSW Apr 2020'!M16+'NSW Apr 2020'!N16))*'NSW Apr 2020'!AF16/100)*'NSW Apr 2020'!AR16,('NSW Apr 2020'!O16*'NSW Apr 2020'!AF16/100)*'NSW Apr 2020'!AR16)),0)</f>
        <v>0</v>
      </c>
      <c r="Q22" s="136">
        <f>IF(AND('NSW Apr 2020'!P16&gt;0,'NSW Apr 2020'!P16&gt;0),IF($C$5*F22/'NSW Apr 2020'!AR16&lt;('NSW Apr 2020'!L16+'NSW Apr 2020'!M16+'NSW Apr 2020'!N16+'NSW Apr 2020'!O16),0,IF(($C$5*F22/'NSW Apr 2020'!AR16-'NSW Apr 2020'!L16+'NSW Apr 2020'!M16+'NSW Apr 2020'!N16+'NSW Apr 2020'!O16)&lt;=('NSW Apr 2020'!L16+'NSW Apr 2020'!M16+'NSW Apr 2020'!N16+'NSW Apr 2020'!O16+'NSW Apr 2020'!P16),(($C$5*F22/'NSW Apr 2020'!AR16-('NSW Apr 2020'!L16+'NSW Apr 2020'!M16+'NSW Apr 2020'!N16+'NSW Apr 2020'!O16))*'NSW Apr 2020'!AG16/100)*'NSW Apr 2020'!AR16,('NSW Apr 2020'!P16*'NSW Apr 2020'!AG16/100)*'NSW Apr 2020'!AR16)),0)</f>
        <v>0</v>
      </c>
      <c r="R22" s="136">
        <f>IF(AND('NSW Apr 2020'!P16&gt;0,'NSW Apr 2020'!O16&gt;0),IF(($C$5*F22/'NSW Apr 2020'!AR16&lt;SUM('NSW Apr 2020'!L16:P16)),(0),($C$5*F22/'NSW Apr 2020'!AR16-SUM('NSW Apr 2020'!L16:P16))*'NSW Apr 2020'!AB16/100)* 'NSW Apr 2020'!AR16,IF(AND('NSW Apr 2020'!O16&gt;0,'NSW Apr 2020'!P16=""),IF(($C$5*F22/'NSW Apr 2020'!AR16&lt; SUM('NSW Apr 2020'!L16:O16)),(0),($C$5*F22/'NSW Apr 2020'!AR16-SUM('NSW Apr 2020'!L16:O16))*'NSW Apr 2020'!AG16/100)* 'NSW Apr 2020'!AR16,IF(AND('NSW Apr 2020'!N16&gt;0,'NSW Apr 2020'!O16=""),IF(($C$5*F22/'NSW Apr 2020'!AR16&lt; SUM('NSW Apr 2020'!L16:N16)),(0),($C$5*F22/'NSW Apr 2020'!AR16-SUM('NSW Apr 2020'!L16:N16))*'NSW Apr 2020'!AF16/100)* 'NSW Apr 2020'!AR16,IF(AND('NSW Apr 2020'!M16&gt;0,'NSW Apr 2020'!N16=""),IF(($C$5*F22/'NSW Apr 2020'!AR16&lt;'NSW Apr 2020'!M16+'NSW Apr 2020'!L16),(0),(($C$5*F22/'NSW Apr 2020'!AR16-('NSW Apr 2020'!M16+'NSW Apr 2020'!L16))*'NSW Apr 2020'!AE16/100))*'NSW Apr 2020'!AR16,IF(AND('NSW Apr 2020'!L16&gt;0,'NSW Apr 2020'!M16=""&gt;0),IF(($C$5*F22/'NSW Apr 2020'!AR16&lt;'NSW Apr 2020'!L16),(0),($C$5*F22/'NSW Apr 2020'!AR16-'NSW Apr 2020'!L16)*'NSW Apr 2020'!AD16/100)*'NSW Apr 2020'!AR16,0)))))</f>
        <v>0</v>
      </c>
      <c r="S22" s="234">
        <f t="shared" si="4"/>
        <v>2024.3636363636363</v>
      </c>
      <c r="T22" s="243">
        <f t="shared" si="5"/>
        <v>2231.9026363636362</v>
      </c>
      <c r="U22" s="132">
        <f t="shared" si="6"/>
        <v>2455.0929000000001</v>
      </c>
      <c r="V22" s="83">
        <f>'NSW Apr 2020'!AT16</f>
        <v>12</v>
      </c>
      <c r="W22" s="83">
        <f>'NSW Apr 2020'!AU16</f>
        <v>0</v>
      </c>
      <c r="X22" s="83">
        <f>'NSW Apr 2020'!AV16</f>
        <v>0</v>
      </c>
      <c r="Y22" s="83">
        <f>'NSW Apr 2020'!AW16</f>
        <v>0</v>
      </c>
      <c r="Z22" s="243" t="str">
        <f t="shared" si="7"/>
        <v>Guaranteed off bill</v>
      </c>
      <c r="AA22" s="243" t="str">
        <f t="shared" si="8"/>
        <v>Inclusive</v>
      </c>
      <c r="AB22" s="243">
        <f t="shared" si="0"/>
        <v>1964.0743199999999</v>
      </c>
      <c r="AC22" s="243">
        <f t="shared" si="1"/>
        <v>1964.0743199999999</v>
      </c>
      <c r="AD22" s="122">
        <f t="shared" si="2"/>
        <v>2160.4817520000001</v>
      </c>
      <c r="AE22" s="122">
        <f t="shared" si="2"/>
        <v>2160.4817520000001</v>
      </c>
      <c r="AF22" s="208">
        <f>'NSW Apr 2020'!BF16</f>
        <v>12</v>
      </c>
      <c r="AG22" s="125" t="str">
        <f>'NSW Apr 2020'!BG16</f>
        <v>n</v>
      </c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</row>
    <row r="23" spans="1:148" ht="23" customHeight="1" thickBot="1">
      <c r="A23" s="418"/>
      <c r="B23" s="154" t="str">
        <f>'NSW Apr 2020'!F17</f>
        <v>AGL</v>
      </c>
      <c r="C23" s="154" t="str">
        <f>'NSW Apr 2020'!G17</f>
        <v>Business Essentials Saver</v>
      </c>
      <c r="D23" s="155">
        <f>365*'NSW Apr 2020'!H17/100</f>
        <v>214.4375</v>
      </c>
      <c r="E23" s="265">
        <f>IF('NSW Apr 2020'!AQ17=3,0.5,IF('NSW Apr 2020'!AQ17=2,0.33,0))</f>
        <v>0.5</v>
      </c>
      <c r="F23" s="265">
        <f t="shared" si="3"/>
        <v>0.5</v>
      </c>
      <c r="G23" s="155">
        <f>IF('NSW Apr 2020'!K17="",($C$5*E23/'NSW Apr 2020'!AQ17*'NSW Apr 2020'!W17/100)*'NSW Apr 2020'!AQ17,IF($C$5*E23/'NSW Apr 2020'!AQ17&gt;='NSW Apr 2020'!L17,('NSW Apr 2020'!L17*'NSW Apr 2020'!W17/100)*'NSW Apr 2020'!AQ17,($C$5*E23/'NSW Apr 2020'!AQ17*'NSW Apr 2020'!W17/100)*'NSW Apr 2020'!AQ17))</f>
        <v>187.36363636363637</v>
      </c>
      <c r="H23" s="155">
        <f>IF(AND('NSW Apr 2020'!L17&gt;0,'NSW Apr 2020'!M17&gt;0),IF($C$5*E23/'NSW Apr 2020'!AQ17&lt;'NSW Apr 2020'!L17,0,IF(($C$5*E23/'NSW Apr 2020'!AQ17-'NSW Apr 2020'!L17)&lt;=('NSW Apr 2020'!M17+'NSW Apr 2020'!L17),((($C$5*E23/'NSW Apr 2020'!AQ17-'NSW Apr 2020'!L17)*'NSW Apr 2020'!X17/100))*'NSW Apr 2020'!AQ17,((('NSW Apr 2020'!M17)*'NSW Apr 2020'!X17/100)*'NSW Apr 2020'!AQ17))),0)</f>
        <v>745.45454545454538</v>
      </c>
      <c r="I23" s="155">
        <f>IF(AND('NSW Apr 2020'!M17&gt;0,'NSW Apr 2020'!N17&gt;0),IF($C$5*E23/'NSW Apr 2020'!AQ17&lt;('NSW Apr 2020'!L17+'NSW Apr 2020'!M17),0,IF(($C$5*E23/'NSW Apr 2020'!AQ17-'NSW Apr 2020'!L17+'NSW Apr 2020'!M17)&lt;=('NSW Apr 2020'!L17+'NSW Apr 2020'!M17+'NSW Apr 2020'!N17),((($C$5*E23/'NSW Apr 2020'!AQ17-('NSW Apr 2020'!L17+'NSW Apr 2020'!M17))*'NSW Apr 2020'!Y17/100))*'NSW Apr 2020'!AQ17,('NSW Apr 2020'!N17*'NSW Apr 2020'!Y17/100)* 'NSW Apr 2020'!AQ17)),0)</f>
        <v>0</v>
      </c>
      <c r="J23" s="155">
        <f>IF(AND('NSW Apr 2020'!N17&gt;0,'NSW Apr 2020'!O17&gt;0),IF($C$5*E23/'NSW Apr 2020'!AQ17&lt;('NSW Apr 2020'!L17+'NSW Apr 2020'!M17+'NSW Apr 2020'!N17),0,IF(($C$5*E23/'NSW Apr 2020'!AQ17-'NSW Apr 2020'!L17+'NSW Apr 2020'!M17+'NSW Apr 2020'!N17)&lt;=('NSW Apr 2020'!L17+'NSW Apr 2020'!M17+'NSW Apr 2020'!N17+'NSW Apr 2020'!O17),(($C$5*E23/'NSW Apr 2020'!AQ17-('NSW Apr 2020'!L17+'NSW Apr 2020'!M17+'NSW Apr 2020'!N17))*'NSW Apr 2020'!Z17/100)*'NSW Apr 2020'!AQ17,('NSW Apr 2020'!O17*'NSW Apr 2020'!Z17/100)*'NSW Apr 2020'!AQ17)),0)</f>
        <v>0</v>
      </c>
      <c r="K23" s="155">
        <f>IF(AND('NSW Apr 2020'!O17&gt;0,'NSW Apr 2020'!P17&gt;0),IF($C$5*E23/'NSW Apr 2020'!AQ17&lt;('NSW Apr 2020'!L17+'NSW Apr 2020'!M17+'NSW Apr 2020'!N17+'NSW Apr 2020'!O17),0,IF(($C$5*E23/'NSW Apr 2020'!AQ17-'NSW Apr 2020'!L17+'NSW Apr 2020'!M17+'NSW Apr 2020'!N17+'NSW Apr 2020'!O17)&lt;=('NSW Apr 2020'!L17+'NSW Apr 2020'!M17+'NSW Apr 2020'!N17+'NSW Apr 2020'!O17+'NSW Apr 2020'!P17),(($C$5*E23/'NSW Apr 2020'!AQ17-('NSW Apr 2020'!L17+'NSW Apr 2020'!M17+'NSW Apr 2020'!N17+'NSW Apr 2020'!O17))*'NSW Apr 2020'!AA17/100)*'NSW Apr 2020'!AQ17,('NSW Apr 2020'!P17*'NSW Apr 2020'!AA17/100)*'NSW Apr 2020'!AQ17)),0)</f>
        <v>0</v>
      </c>
      <c r="L23" s="155">
        <f>IF(AND('NSW Apr 2020'!P17&gt;0,'NSW Apr 2020'!O17&gt;0),IF(($C$5*E23/'NSW Apr 2020'!AQ17&lt;SUM('NSW Apr 2020'!L17:P17)),(0),($C$5*E23/'NSW Apr 2020'!AQ17-SUM('NSW Apr 2020'!L17:P17))*'NSW Apr 2020'!AB17/100)* 'NSW Apr 2020'!AQ17,IF(AND('NSW Apr 2020'!O17&gt;0,'NSW Apr 2020'!P17=""),IF(($C$5*E23/'NSW Apr 2020'!AQ17&lt; SUM('NSW Apr 2020'!L17:O17)),(0),($C$5*E23/'NSW Apr 2020'!AQ17-SUM('NSW Apr 2020'!L17:O17))*'NSW Apr 2020'!AA17/100)* 'NSW Apr 2020'!AQ17,IF(AND('NSW Apr 2020'!N17&gt;0,'NSW Apr 2020'!O17=""),IF(($C$5*E23/'NSW Apr 2020'!AQ17&lt; SUM('NSW Apr 2020'!L17:N17)),(0),($C$5*E23/'NSW Apr 2020'!AQ17-SUM('NSW Apr 2020'!L17:N17))*'NSW Apr 2020'!Z17/100)* 'NSW Apr 2020'!AQ17,IF(AND('NSW Apr 2020'!M17&gt;0,'NSW Apr 2020'!N17=""),IF(($C$5*E23/'NSW Apr 2020'!AQ17&lt;'NSW Apr 2020'!M17+'NSW Apr 2020'!L17),(0),(($C$5*E23/'NSW Apr 2020'!AQ17-('NSW Apr 2020'!M17+'NSW Apr 2020'!L17))*'NSW Apr 2020'!Y17/100))*'NSW Apr 2020'!AQ17,IF(AND('NSW Apr 2020'!L17&gt;0,'NSW Apr 2020'!M17=""&gt;0),IF(($C$5*E23/'NSW Apr 2020'!AQ17&lt;'NSW Apr 2020'!L17),(0),($C$5*E23/'NSW Apr 2020'!AQ17-'NSW Apr 2020'!L17)*'NSW Apr 2020'!X17/100)*'NSW Apr 2020'!AQ17,0)))))</f>
        <v>0</v>
      </c>
      <c r="M23" s="155">
        <f>IF('NSW Apr 2020'!K17="",($C$5*F23/'NSW Apr 2020'!AR17*'NSW Apr 2020'!AC17/100)*'NSW Apr 2020'!AR17,IF($C$5*F23/'NSW Apr 2020'!AR17&gt;='NSW Apr 2020'!L17,('NSW Apr 2020'!L17*'NSW Apr 2020'!AC17/100)*'NSW Apr 2020'!AR17,($C$5*F23/'NSW Apr 2020'!AR17*'NSW Apr 2020'!AC17/100)*'NSW Apr 2020'!AR17))</f>
        <v>187.36363636363637</v>
      </c>
      <c r="N23" s="155">
        <f>IF(AND('NSW Apr 2020'!L17&gt;0,'NSW Apr 2020'!M17&gt;0),IF($C$5*F23/'NSW Apr 2020'!AR17&lt;'NSW Apr 2020'!L17,0,IF(($C$5*F23/'NSW Apr 2020'!AR17-'NSW Apr 2020'!L17)&lt;=('NSW Apr 2020'!M17+'NSW Apr 2020'!L17),((($C$5*F23/'NSW Apr 2020'!AR17-'NSW Apr 2020'!L17)*'NSW Apr 2020'!AD17/100))*'NSW Apr 2020'!AR17,((('NSW Apr 2020'!M17)*'NSW Apr 2020'!AD17/100)*'NSW Apr 2020'!AR17))),0)</f>
        <v>745.45454545454538</v>
      </c>
      <c r="O23" s="155">
        <f>IF(AND('NSW Apr 2020'!M17&gt;0,'NSW Apr 2020'!N17&gt;0),IF($C$5*F23/'NSW Apr 2020'!AR17&lt;('NSW Apr 2020'!L17+'NSW Apr 2020'!M17),0,IF(($C$5*F23/'NSW Apr 2020'!AR17-'NSW Apr 2020'!L17+'NSW Apr 2020'!M17)&lt;=('NSW Apr 2020'!L17+'NSW Apr 2020'!M17+'NSW Apr 2020'!N17),((($C$5*F23/'NSW Apr 2020'!AR17-('NSW Apr 2020'!L17+'NSW Apr 2020'!M17))*'NSW Apr 2020'!AE17/100))*'NSW Apr 2020'!AR17,('NSW Apr 2020'!N17*'NSW Apr 2020'!AE17/100)*'NSW Apr 2020'!AR17)),0)</f>
        <v>0</v>
      </c>
      <c r="P23" s="155">
        <f>IF(AND('NSW Apr 2020'!N17&gt;0,'NSW Apr 2020'!O17&gt;0),IF($C$5*F23/'NSW Apr 2020'!AR17&lt;('NSW Apr 2020'!L17+'NSW Apr 2020'!M17+'NSW Apr 2020'!N17),0,IF(($C$5*F23/'NSW Apr 2020'!AR17-'NSW Apr 2020'!L17+'NSW Apr 2020'!M17+'NSW Apr 2020'!N17)&lt;=('NSW Apr 2020'!L17+'NSW Apr 2020'!M17+'NSW Apr 2020'!N17+'NSW Apr 2020'!O17),(($C$5*F23/'NSW Apr 2020'!AR17-('NSW Apr 2020'!L17+'NSW Apr 2020'!M17+'NSW Apr 2020'!N17))*'NSW Apr 2020'!AF17/100)*'NSW Apr 2020'!AR17,('NSW Apr 2020'!O17*'NSW Apr 2020'!AF17/100)*'NSW Apr 2020'!AR17)),0)</f>
        <v>0</v>
      </c>
      <c r="Q23" s="155">
        <f>IF(AND('NSW Apr 2020'!P17&gt;0,'NSW Apr 2020'!P17&gt;0),IF($C$5*F23/'NSW Apr 2020'!AR17&lt;('NSW Apr 2020'!L17+'NSW Apr 2020'!M17+'NSW Apr 2020'!N17+'NSW Apr 2020'!O17),0,IF(($C$5*F23/'NSW Apr 2020'!AR17-'NSW Apr 2020'!L17+'NSW Apr 2020'!M17+'NSW Apr 2020'!N17+'NSW Apr 2020'!O17)&lt;=('NSW Apr 2020'!L17+'NSW Apr 2020'!M17+'NSW Apr 2020'!N17+'NSW Apr 2020'!O17+'NSW Apr 2020'!P17),(($C$5*F23/'NSW Apr 2020'!AR17-('NSW Apr 2020'!L17+'NSW Apr 2020'!M17+'NSW Apr 2020'!N17+'NSW Apr 2020'!O17))*'NSW Apr 2020'!AG17/100)*'NSW Apr 2020'!AR17,('NSW Apr 2020'!P17*'NSW Apr 2020'!AG17/100)*'NSW Apr 2020'!AR17)),0)</f>
        <v>0</v>
      </c>
      <c r="R23" s="155">
        <f>IF(AND('NSW Apr 2020'!P17&gt;0,'NSW Apr 2020'!O17&gt;0),IF(($C$5*F23/'NSW Apr 2020'!AR17&lt;SUM('NSW Apr 2020'!L17:P17)),(0),($C$5*F23/'NSW Apr 2020'!AR17-SUM('NSW Apr 2020'!L17:P17))*'NSW Apr 2020'!AB17/100)* 'NSW Apr 2020'!AR17,IF(AND('NSW Apr 2020'!O17&gt;0,'NSW Apr 2020'!P17=""),IF(($C$5*F23/'NSW Apr 2020'!AR17&lt; SUM('NSW Apr 2020'!L17:O17)),(0),($C$5*F23/'NSW Apr 2020'!AR17-SUM('NSW Apr 2020'!L17:O17))*'NSW Apr 2020'!AG17/100)* 'NSW Apr 2020'!AR17,IF(AND('NSW Apr 2020'!N17&gt;0,'NSW Apr 2020'!O17=""),IF(($C$5*F23/'NSW Apr 2020'!AR17&lt; SUM('NSW Apr 2020'!L17:N17)),(0),($C$5*F23/'NSW Apr 2020'!AR17-SUM('NSW Apr 2020'!L17:N17))*'NSW Apr 2020'!AF17/100)* 'NSW Apr 2020'!AR17,IF(AND('NSW Apr 2020'!M17&gt;0,'NSW Apr 2020'!N17=""),IF(($C$5*F23/'NSW Apr 2020'!AR17&lt;'NSW Apr 2020'!M17+'NSW Apr 2020'!L17),(0),(($C$5*F23/'NSW Apr 2020'!AR17-('NSW Apr 2020'!M17+'NSW Apr 2020'!L17))*'NSW Apr 2020'!AE17/100))*'NSW Apr 2020'!AR17,IF(AND('NSW Apr 2020'!L17&gt;0,'NSW Apr 2020'!M17=""&gt;0),IF(($C$5*F23/'NSW Apr 2020'!AR17&lt;'NSW Apr 2020'!L17),(0),($C$5*F23/'NSW Apr 2020'!AR17-'NSW Apr 2020'!L17)*'NSW Apr 2020'!AD17/100)*'NSW Apr 2020'!AR17,0)))))</f>
        <v>0</v>
      </c>
      <c r="S23" s="273">
        <f t="shared" si="4"/>
        <v>1865.6363636363635</v>
      </c>
      <c r="T23" s="268">
        <f t="shared" si="5"/>
        <v>2080.0738636363635</v>
      </c>
      <c r="U23" s="151">
        <f t="shared" si="6"/>
        <v>2288.0812500000002</v>
      </c>
      <c r="V23" s="154">
        <f>'NSW Apr 2020'!AT17</f>
        <v>0</v>
      </c>
      <c r="W23" s="154">
        <f>'NSW Apr 2020'!AU17</f>
        <v>0</v>
      </c>
      <c r="X23" s="154">
        <f>'NSW Apr 2020'!AV17</f>
        <v>0</v>
      </c>
      <c r="Y23" s="154">
        <f>'NSW Apr 2020'!AW17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2080.0738636363635</v>
      </c>
      <c r="AC23" s="268">
        <f t="shared" si="1"/>
        <v>2080.0738636363635</v>
      </c>
      <c r="AD23" s="149">
        <f t="shared" si="2"/>
        <v>2288.0812500000002</v>
      </c>
      <c r="AE23" s="149">
        <f t="shared" si="2"/>
        <v>2288.0812500000002</v>
      </c>
      <c r="AF23" s="211">
        <f>'NSW Apr 2020'!BF17</f>
        <v>0</v>
      </c>
      <c r="AG23" s="153" t="str">
        <f>'NSW Apr 2020'!BG17</f>
        <v>n</v>
      </c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</row>
    <row r="24" spans="1:148" ht="23" customHeight="1" thickTop="1">
      <c r="A24" s="416" t="str">
        <f>'NSW Apr 2020'!D18</f>
        <v>AGN Cooma</v>
      </c>
      <c r="B24" s="139" t="str">
        <f>'NSW Apr 2020'!F18</f>
        <v>Origin Energy</v>
      </c>
      <c r="C24" s="139" t="str">
        <f>'NSW Apr 2020'!G18</f>
        <v>Business Flexi</v>
      </c>
      <c r="D24" s="134">
        <f>365*'NSW Apr 2020'!H18/100</f>
        <v>341.23849999999999</v>
      </c>
      <c r="E24" s="264">
        <f>IF('NSW Apr 2020'!AQ18=3,0.5,IF('NSW Apr 2020'!AQ18=2,0.33,0))</f>
        <v>0.5</v>
      </c>
      <c r="F24" s="264">
        <f t="shared" si="3"/>
        <v>0.5</v>
      </c>
      <c r="G24" s="134">
        <f>IF('NSW Apr 2020'!K18="",($C$5*E24/'NSW Apr 2020'!AQ18*'NSW Apr 2020'!W18/100)*'NSW Apr 2020'!AQ18,IF($C$5*E24/'NSW Apr 2020'!AQ18&gt;='NSW Apr 2020'!L18,('NSW Apr 2020'!L18*'NSW Apr 2020'!W18/100)*'NSW Apr 2020'!AQ18,($C$5*E24/'NSW Apr 2020'!AQ18*'NSW Apr 2020'!W18/100)*'NSW Apr 2020'!AQ18))</f>
        <v>1172.7272727272725</v>
      </c>
      <c r="H24" s="134">
        <f>IF(AND('NSW Apr 2020'!L18&gt;0,'NSW Apr 2020'!M18&gt;0),IF($C$5*E24/'NSW Apr 2020'!AQ18&lt;'NSW Apr 2020'!L18,0,IF(($C$5*E24/'NSW Apr 2020'!AQ18-'NSW Apr 2020'!L18)&lt;=('NSW Apr 2020'!M18+'NSW Apr 2020'!L18),((($C$5*E24/'NSW Apr 2020'!AQ18-'NSW Apr 2020'!L18)*'NSW Apr 2020'!X18/100))*'NSW Apr 2020'!AQ18,((('NSW Apr 2020'!M18)*'NSW Apr 2020'!X18/100)*'NSW Apr 2020'!AQ18))),0)</f>
        <v>0</v>
      </c>
      <c r="I24" s="134">
        <f>IF(AND('NSW Apr 2020'!M18&gt;0,'NSW Apr 2020'!N18&gt;0),IF($C$5*E24/'NSW Apr 2020'!AQ18&lt;('NSW Apr 2020'!L18+'NSW Apr 2020'!M18),0,IF(($C$5*E24/'NSW Apr 2020'!AQ18-'NSW Apr 2020'!L18+'NSW Apr 2020'!M18)&lt;=('NSW Apr 2020'!L18+'NSW Apr 2020'!M18+'NSW Apr 2020'!N18),((($C$5*E24/'NSW Apr 2020'!AQ18-('NSW Apr 2020'!L18+'NSW Apr 2020'!M18))*'NSW Apr 2020'!Y18/100))*'NSW Apr 2020'!AQ18,('NSW Apr 2020'!N18*'NSW Apr 2020'!Y18/100)* 'NSW Apr 2020'!AQ18)),0)</f>
        <v>0</v>
      </c>
      <c r="J24" s="134">
        <f>IF(AND('NSW Apr 2020'!N18&gt;0,'NSW Apr 2020'!O18&gt;0),IF($C$5*E24/'NSW Apr 2020'!AQ18&lt;('NSW Apr 2020'!L18+'NSW Apr 2020'!M18+'NSW Apr 2020'!N18),0,IF(($C$5*E24/'NSW Apr 2020'!AQ18-'NSW Apr 2020'!L18+'NSW Apr 2020'!M18+'NSW Apr 2020'!N18)&lt;=('NSW Apr 2020'!L18+'NSW Apr 2020'!M18+'NSW Apr 2020'!N18+'NSW Apr 2020'!O18),(($C$5*E24/'NSW Apr 2020'!AQ18-('NSW Apr 2020'!L18+'NSW Apr 2020'!M18+'NSW Apr 2020'!N18))*'NSW Apr 2020'!Z18/100)*'NSW Apr 2020'!AQ18,('NSW Apr 2020'!O18*'NSW Apr 2020'!Z18/100)*'NSW Apr 2020'!AQ18)),0)</f>
        <v>0</v>
      </c>
      <c r="K24" s="134">
        <f>IF(AND('NSW Apr 2020'!O18&gt;0,'NSW Apr 2020'!P18&gt;0),IF($C$5*E24/'NSW Apr 2020'!AQ18&lt;('NSW Apr 2020'!L18+'NSW Apr 2020'!M18+'NSW Apr 2020'!N18+'NSW Apr 2020'!O18),0,IF(($C$5*E24/'NSW Apr 2020'!AQ18-'NSW Apr 2020'!L18+'NSW Apr 2020'!M18+'NSW Apr 2020'!N18+'NSW Apr 2020'!O18)&lt;=('NSW Apr 2020'!L18+'NSW Apr 2020'!M18+'NSW Apr 2020'!N18+'NSW Apr 2020'!O18+'NSW Apr 2020'!P18),(($C$5*E24/'NSW Apr 2020'!AQ18-('NSW Apr 2020'!L18+'NSW Apr 2020'!M18+'NSW Apr 2020'!N18+'NSW Apr 2020'!O18))*'NSW Apr 2020'!AA18/100)*'NSW Apr 2020'!AQ18,('NSW Apr 2020'!P18*'NSW Apr 2020'!AA18/100)*'NSW Apr 2020'!AQ18)),0)</f>
        <v>0</v>
      </c>
      <c r="L24" s="134">
        <f>IF(AND('NSW Apr 2020'!P18&gt;0,'NSW Apr 2020'!O18&gt;0),IF(($C$5*E24/'NSW Apr 2020'!AQ18&lt;SUM('NSW Apr 2020'!L18:P18)),(0),($C$5*E24/'NSW Apr 2020'!AQ18-SUM('NSW Apr 2020'!L18:P18))*'NSW Apr 2020'!AB18/100)* 'NSW Apr 2020'!AQ18,IF(AND('NSW Apr 2020'!O18&gt;0,'NSW Apr 2020'!P18=""),IF(($C$5*E24/'NSW Apr 2020'!AQ18&lt; SUM('NSW Apr 2020'!L18:O18)),(0),($C$5*E24/'NSW Apr 2020'!AQ18-SUM('NSW Apr 2020'!L18:O18))*'NSW Apr 2020'!AA18/100)* 'NSW Apr 2020'!AQ18,IF(AND('NSW Apr 2020'!N18&gt;0,'NSW Apr 2020'!O18=""),IF(($C$5*E24/'NSW Apr 2020'!AQ18&lt; SUM('NSW Apr 2020'!L18:N18)),(0),($C$5*E24/'NSW Apr 2020'!AQ18-SUM('NSW Apr 2020'!L18:N18))*'NSW Apr 2020'!Z18/100)* 'NSW Apr 2020'!AQ18,IF(AND('NSW Apr 2020'!M18&gt;0,'NSW Apr 2020'!N18=""),IF(($C$5*E24/'NSW Apr 2020'!AQ18&lt;'NSW Apr 2020'!M18+'NSW Apr 2020'!L18),(0),(($C$5*E24/'NSW Apr 2020'!AQ18-('NSW Apr 2020'!M18+'NSW Apr 2020'!L18))*'NSW Apr 2020'!Y18/100))*'NSW Apr 2020'!AQ18,IF(AND('NSW Apr 2020'!L18&gt;0,'NSW Apr 2020'!M18=""&gt;0),IF(($C$5*E24/'NSW Apr 2020'!AQ18&lt;'NSW Apr 2020'!L18),(0),($C$5*E24/'NSW Apr 2020'!AQ18-'NSW Apr 2020'!L18)*'NSW Apr 2020'!X18/100)*'NSW Apr 2020'!AQ18,0)))))</f>
        <v>0</v>
      </c>
      <c r="M24" s="134">
        <f>IF('NSW Apr 2020'!K18="",($C$5*F24/'NSW Apr 2020'!AR18*'NSW Apr 2020'!AC18/100)*'NSW Apr 2020'!AR18,IF($C$5*F24/'NSW Apr 2020'!AR18&gt;='NSW Apr 2020'!L18,('NSW Apr 2020'!L18*'NSW Apr 2020'!AC18/100)*'NSW Apr 2020'!AR18,($C$5*F24/'NSW Apr 2020'!AR18*'NSW Apr 2020'!AC18/100)*'NSW Apr 2020'!AR18))</f>
        <v>1172.7272727272725</v>
      </c>
      <c r="N24" s="134">
        <f>IF(AND('NSW Apr 2020'!L18&gt;0,'NSW Apr 2020'!M18&gt;0),IF($C$5*F24/'NSW Apr 2020'!AR18&lt;'NSW Apr 2020'!L18,0,IF(($C$5*F24/'NSW Apr 2020'!AR18-'NSW Apr 2020'!L18)&lt;=('NSW Apr 2020'!M18+'NSW Apr 2020'!L18),((($C$5*F24/'NSW Apr 2020'!AR18-'NSW Apr 2020'!L18)*'NSW Apr 2020'!AD18/100))*'NSW Apr 2020'!AR18,((('NSW Apr 2020'!M18)*'NSW Apr 2020'!AD18/100)*'NSW Apr 2020'!AR18))),0)</f>
        <v>0</v>
      </c>
      <c r="O24" s="134">
        <f>IF(AND('NSW Apr 2020'!M18&gt;0,'NSW Apr 2020'!N18&gt;0),IF($C$5*F24/'NSW Apr 2020'!AR18&lt;('NSW Apr 2020'!L18+'NSW Apr 2020'!M18),0,IF(($C$5*F24/'NSW Apr 2020'!AR18-'NSW Apr 2020'!L18+'NSW Apr 2020'!M18)&lt;=('NSW Apr 2020'!L18+'NSW Apr 2020'!M18+'NSW Apr 2020'!N18),((($C$5*F24/'NSW Apr 2020'!AR18-('NSW Apr 2020'!L18+'NSW Apr 2020'!M18))*'NSW Apr 2020'!AE18/100))*'NSW Apr 2020'!AR18,('NSW Apr 2020'!N18*'NSW Apr 2020'!AE18/100)*'NSW Apr 2020'!AR18)),0)</f>
        <v>0</v>
      </c>
      <c r="P24" s="134">
        <f>IF(AND('NSW Apr 2020'!N18&gt;0,'NSW Apr 2020'!O18&gt;0),IF($C$5*F24/'NSW Apr 2020'!AR18&lt;('NSW Apr 2020'!L18+'NSW Apr 2020'!M18+'NSW Apr 2020'!N18),0,IF(($C$5*F24/'NSW Apr 2020'!AR18-'NSW Apr 2020'!L18+'NSW Apr 2020'!M18+'NSW Apr 2020'!N18)&lt;=('NSW Apr 2020'!L18+'NSW Apr 2020'!M18+'NSW Apr 2020'!N18+'NSW Apr 2020'!O18),(($C$5*F24/'NSW Apr 2020'!AR18-('NSW Apr 2020'!L18+'NSW Apr 2020'!M18+'NSW Apr 2020'!N18))*'NSW Apr 2020'!AF18/100)*'NSW Apr 2020'!AR18,('NSW Apr 2020'!O18*'NSW Apr 2020'!AF18/100)*'NSW Apr 2020'!AR18)),0)</f>
        <v>0</v>
      </c>
      <c r="Q24" s="134">
        <f>IF(AND('NSW Apr 2020'!P18&gt;0,'NSW Apr 2020'!P18&gt;0),IF($C$5*F24/'NSW Apr 2020'!AR18&lt;('NSW Apr 2020'!L18+'NSW Apr 2020'!M18+'NSW Apr 2020'!N18+'NSW Apr 2020'!O18),0,IF(($C$5*F24/'NSW Apr 2020'!AR18-'NSW Apr 2020'!L18+'NSW Apr 2020'!M18+'NSW Apr 2020'!N18+'NSW Apr 2020'!O18)&lt;=('NSW Apr 2020'!L18+'NSW Apr 2020'!M18+'NSW Apr 2020'!N18+'NSW Apr 2020'!O18+'NSW Apr 2020'!P18),(($C$5*F24/'NSW Apr 2020'!AR18-('NSW Apr 2020'!L18+'NSW Apr 2020'!M18+'NSW Apr 2020'!N18+'NSW Apr 2020'!O18))*'NSW Apr 2020'!AG18/100)*'NSW Apr 2020'!AR18,('NSW Apr 2020'!P18*'NSW Apr 2020'!AG18/100)*'NSW Apr 2020'!AR18)),0)</f>
        <v>0</v>
      </c>
      <c r="R24" s="134">
        <f>IF(AND('NSW Apr 2020'!P18&gt;0,'NSW Apr 2020'!O18&gt;0),IF(($C$5*F24/'NSW Apr 2020'!AR18&lt;SUM('NSW Apr 2020'!L18:P18)),(0),($C$5*F24/'NSW Apr 2020'!AR18-SUM('NSW Apr 2020'!L18:P18))*'NSW Apr 2020'!AB18/100)* 'NSW Apr 2020'!AR18,IF(AND('NSW Apr 2020'!O18&gt;0,'NSW Apr 2020'!P18=""),IF(($C$5*F24/'NSW Apr 2020'!AR18&lt; SUM('NSW Apr 2020'!L18:O18)),(0),($C$5*F24/'NSW Apr 2020'!AR18-SUM('NSW Apr 2020'!L18:O18))*'NSW Apr 2020'!AG18/100)* 'NSW Apr 2020'!AR18,IF(AND('NSW Apr 2020'!N18&gt;0,'NSW Apr 2020'!O18=""),IF(($C$5*F24/'NSW Apr 2020'!AR18&lt; SUM('NSW Apr 2020'!L18:N18)),(0),($C$5*F24/'NSW Apr 2020'!AR18-SUM('NSW Apr 2020'!L18:N18))*'NSW Apr 2020'!AF18/100)* 'NSW Apr 2020'!AR18,IF(AND('NSW Apr 2020'!M18&gt;0,'NSW Apr 2020'!N18=""),IF(($C$5*F24/'NSW Apr 2020'!AR18&lt;'NSW Apr 2020'!M18+'NSW Apr 2020'!L18),(0),(($C$5*F24/'NSW Apr 2020'!AR18-('NSW Apr 2020'!M18+'NSW Apr 2020'!L18))*'NSW Apr 2020'!AE18/100))*'NSW Apr 2020'!AR18,IF(AND('NSW Apr 2020'!L18&gt;0,'NSW Apr 2020'!M18=""&gt;0),IF(($C$5*F24/'NSW Apr 2020'!AR18&lt;'NSW Apr 2020'!L18),(0),($C$5*F24/'NSW Apr 2020'!AR18-'NSW Apr 2020'!L18)*'NSW Apr 2020'!AD18/100)*'NSW Apr 2020'!AR18,0)))))</f>
        <v>0</v>
      </c>
      <c r="S24" s="234">
        <f t="shared" si="4"/>
        <v>2345.454545454545</v>
      </c>
      <c r="T24" s="269">
        <f t="shared" si="5"/>
        <v>2686.693045454545</v>
      </c>
      <c r="U24" s="140">
        <f t="shared" si="6"/>
        <v>2955.3623499999999</v>
      </c>
      <c r="V24" s="139">
        <f>'NSW Apr 2020'!AT18</f>
        <v>12</v>
      </c>
      <c r="W24" s="139">
        <f>'NSW Apr 2020'!AU18</f>
        <v>0</v>
      </c>
      <c r="X24" s="139">
        <f>'NSW Apr 2020'!AV18</f>
        <v>0</v>
      </c>
      <c r="Y24" s="139">
        <f>'NSW Apr 2020'!AW18</f>
        <v>0</v>
      </c>
      <c r="Z24" s="269" t="str">
        <f t="shared" si="7"/>
        <v>Guaranteed off bill</v>
      </c>
      <c r="AA24" s="269" t="str">
        <f t="shared" si="8"/>
        <v>Inclusive</v>
      </c>
      <c r="AB24" s="243">
        <f t="shared" si="0"/>
        <v>2364.2898799999998</v>
      </c>
      <c r="AC24" s="243">
        <f t="shared" si="1"/>
        <v>2364.2898799999998</v>
      </c>
      <c r="AD24" s="122">
        <f t="shared" ref="AD24:AE32" si="9">AB24*1.1</f>
        <v>2600.7188679999999</v>
      </c>
      <c r="AE24" s="122">
        <f t="shared" si="9"/>
        <v>2600.7188679999999</v>
      </c>
      <c r="AF24" s="212">
        <f>'NSW Apr 2020'!BF18</f>
        <v>12</v>
      </c>
      <c r="AG24" s="142" t="str">
        <f>'NSW Apr 2020'!BG18</f>
        <v>n</v>
      </c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</row>
    <row r="25" spans="1:148" ht="23" customHeight="1" thickBot="1">
      <c r="A25" s="418"/>
      <c r="B25" s="154" t="str">
        <f>'NSW Apr 2020'!F19</f>
        <v>Red Energy</v>
      </c>
      <c r="C25" s="154" t="str">
        <f>'NSW Apr 2020'!G19</f>
        <v xml:space="preserve">Business Saver </v>
      </c>
      <c r="D25" s="155">
        <f>365*'NSW Apr 2020'!H19/100</f>
        <v>233.6</v>
      </c>
      <c r="E25" s="265">
        <f>IF('NSW Apr 2020'!AQ19=3,0.5,IF('NSW Apr 2020'!AQ19=2,0.33,0))</f>
        <v>0.5</v>
      </c>
      <c r="F25" s="265">
        <f t="shared" si="3"/>
        <v>0.5</v>
      </c>
      <c r="G25" s="155">
        <f>IF('NSW Apr 2020'!K19="",($C$5*E25/'NSW Apr 2020'!AQ19*'NSW Apr 2020'!W19/100)*'NSW Apr 2020'!AQ19,IF($C$5*E25/'NSW Apr 2020'!AQ19&gt;='NSW Apr 2020'!L19,('NSW Apr 2020'!L19*'NSW Apr 2020'!W19/100)*'NSW Apr 2020'!AQ19,($C$5*E25/'NSW Apr 2020'!AQ19*'NSW Apr 2020'!W19/100)*'NSW Apr 2020'!AQ19))</f>
        <v>1300</v>
      </c>
      <c r="H25" s="155">
        <f>IF(AND('NSW Apr 2020'!L19&gt;0,'NSW Apr 2020'!M19&gt;0),IF($C$5*E25/'NSW Apr 2020'!AQ19&lt;'NSW Apr 2020'!L19,0,IF(($C$5*E25/'NSW Apr 2020'!AQ19-'NSW Apr 2020'!L19)&lt;=('NSW Apr 2020'!M19+'NSW Apr 2020'!L19),((($C$5*E25/'NSW Apr 2020'!AQ19-'NSW Apr 2020'!L19)*'NSW Apr 2020'!X19/100))*'NSW Apr 2020'!AQ19,((('NSW Apr 2020'!M19)*'NSW Apr 2020'!X19/100)*'NSW Apr 2020'!AQ19))),0)</f>
        <v>0</v>
      </c>
      <c r="I25" s="155">
        <f>IF(AND('NSW Apr 2020'!M19&gt;0,'NSW Apr 2020'!N19&gt;0),IF($C$5*E25/'NSW Apr 2020'!AQ19&lt;('NSW Apr 2020'!L19+'NSW Apr 2020'!M19),0,IF(($C$5*E25/'NSW Apr 2020'!AQ19-'NSW Apr 2020'!L19+'NSW Apr 2020'!M19)&lt;=('NSW Apr 2020'!L19+'NSW Apr 2020'!M19+'NSW Apr 2020'!N19),((($C$5*E25/'NSW Apr 2020'!AQ19-('NSW Apr 2020'!L19+'NSW Apr 2020'!M19))*'NSW Apr 2020'!Y19/100))*'NSW Apr 2020'!AQ19,('NSW Apr 2020'!N19*'NSW Apr 2020'!Y19/100)* 'NSW Apr 2020'!AQ19)),0)</f>
        <v>0</v>
      </c>
      <c r="J25" s="155">
        <f>IF(AND('NSW Apr 2020'!N19&gt;0,'NSW Apr 2020'!O19&gt;0),IF($C$5*E25/'NSW Apr 2020'!AQ19&lt;('NSW Apr 2020'!L19+'NSW Apr 2020'!M19+'NSW Apr 2020'!N19),0,IF(($C$5*E25/'NSW Apr 2020'!AQ19-'NSW Apr 2020'!L19+'NSW Apr 2020'!M19+'NSW Apr 2020'!N19)&lt;=('NSW Apr 2020'!L19+'NSW Apr 2020'!M19+'NSW Apr 2020'!N19+'NSW Apr 2020'!O19),(($C$5*E25/'NSW Apr 2020'!AQ19-('NSW Apr 2020'!L19+'NSW Apr 2020'!M19+'NSW Apr 2020'!N19))*'NSW Apr 2020'!Z19/100)*'NSW Apr 2020'!AQ19,('NSW Apr 2020'!O19*'NSW Apr 2020'!Z19/100)*'NSW Apr 2020'!AQ19)),0)</f>
        <v>0</v>
      </c>
      <c r="K25" s="155">
        <f>IF(AND('NSW Apr 2020'!O19&gt;0,'NSW Apr 2020'!P19&gt;0),IF($C$5*E25/'NSW Apr 2020'!AQ19&lt;('NSW Apr 2020'!L19+'NSW Apr 2020'!M19+'NSW Apr 2020'!N19+'NSW Apr 2020'!O19),0,IF(($C$5*E25/'NSW Apr 2020'!AQ19-'NSW Apr 2020'!L19+'NSW Apr 2020'!M19+'NSW Apr 2020'!N19+'NSW Apr 2020'!O19)&lt;=('NSW Apr 2020'!L19+'NSW Apr 2020'!M19+'NSW Apr 2020'!N19+'NSW Apr 2020'!O19+'NSW Apr 2020'!P19),(($C$5*E25/'NSW Apr 2020'!AQ19-('NSW Apr 2020'!L19+'NSW Apr 2020'!M19+'NSW Apr 2020'!N19+'NSW Apr 2020'!O19))*'NSW Apr 2020'!AA19/100)*'NSW Apr 2020'!AQ19,('NSW Apr 2020'!P19*'NSW Apr 2020'!AA19/100)*'NSW Apr 2020'!AQ19)),0)</f>
        <v>0</v>
      </c>
      <c r="L25" s="155">
        <f>IF(AND('NSW Apr 2020'!P19&gt;0,'NSW Apr 2020'!O19&gt;0),IF(($C$5*E25/'NSW Apr 2020'!AQ19&lt;SUM('NSW Apr 2020'!L19:P19)),(0),($C$5*E25/'NSW Apr 2020'!AQ19-SUM('NSW Apr 2020'!L19:P19))*'NSW Apr 2020'!AB19/100)* 'NSW Apr 2020'!AQ19,IF(AND('NSW Apr 2020'!O19&gt;0,'NSW Apr 2020'!P19=""),IF(($C$5*E25/'NSW Apr 2020'!AQ19&lt; SUM('NSW Apr 2020'!L19:O19)),(0),($C$5*E25/'NSW Apr 2020'!AQ19-SUM('NSW Apr 2020'!L19:O19))*'NSW Apr 2020'!AA19/100)* 'NSW Apr 2020'!AQ19,IF(AND('NSW Apr 2020'!N19&gt;0,'NSW Apr 2020'!O19=""),IF(($C$5*E25/'NSW Apr 2020'!AQ19&lt; SUM('NSW Apr 2020'!L19:N19)),(0),($C$5*E25/'NSW Apr 2020'!AQ19-SUM('NSW Apr 2020'!L19:N19))*'NSW Apr 2020'!Z19/100)* 'NSW Apr 2020'!AQ19,IF(AND('NSW Apr 2020'!M19&gt;0,'NSW Apr 2020'!N19=""),IF(($C$5*E25/'NSW Apr 2020'!AQ19&lt;'NSW Apr 2020'!M19+'NSW Apr 2020'!L19),(0),(($C$5*E25/'NSW Apr 2020'!AQ19-('NSW Apr 2020'!M19+'NSW Apr 2020'!L19))*'NSW Apr 2020'!Y19/100))*'NSW Apr 2020'!AQ19,IF(AND('NSW Apr 2020'!L19&gt;0,'NSW Apr 2020'!M19=""&gt;0),IF(($C$5*E25/'NSW Apr 2020'!AQ19&lt;'NSW Apr 2020'!L19),(0),($C$5*E25/'NSW Apr 2020'!AQ19-'NSW Apr 2020'!L19)*'NSW Apr 2020'!X19/100)*'NSW Apr 2020'!AQ19,0)))))</f>
        <v>0</v>
      </c>
      <c r="M25" s="155">
        <f>IF('NSW Apr 2020'!K19="",($C$5*F25/'NSW Apr 2020'!AR19*'NSW Apr 2020'!AC19/100)*'NSW Apr 2020'!AR19,IF($C$5*F25/'NSW Apr 2020'!AR19&gt;='NSW Apr 2020'!L19,('NSW Apr 2020'!L19*'NSW Apr 2020'!AC19/100)*'NSW Apr 2020'!AR19,($C$5*F25/'NSW Apr 2020'!AR19*'NSW Apr 2020'!AC19/100)*'NSW Apr 2020'!AR19))</f>
        <v>1300</v>
      </c>
      <c r="N25" s="155">
        <f>IF(AND('NSW Apr 2020'!L19&gt;0,'NSW Apr 2020'!M19&gt;0),IF($C$5*F25/'NSW Apr 2020'!AR19&lt;'NSW Apr 2020'!L19,0,IF(($C$5*F25/'NSW Apr 2020'!AR19-'NSW Apr 2020'!L19)&lt;=('NSW Apr 2020'!M19+'NSW Apr 2020'!L19),((($C$5*F25/'NSW Apr 2020'!AR19-'NSW Apr 2020'!L19)*'NSW Apr 2020'!AD19/100))*'NSW Apr 2020'!AR19,((('NSW Apr 2020'!M19)*'NSW Apr 2020'!AD19/100)*'NSW Apr 2020'!AR19))),0)</f>
        <v>0</v>
      </c>
      <c r="O25" s="155">
        <f>IF(AND('NSW Apr 2020'!M19&gt;0,'NSW Apr 2020'!N19&gt;0),IF($C$5*F25/'NSW Apr 2020'!AR19&lt;('NSW Apr 2020'!L19+'NSW Apr 2020'!M19),0,IF(($C$5*F25/'NSW Apr 2020'!AR19-'NSW Apr 2020'!L19+'NSW Apr 2020'!M19)&lt;=('NSW Apr 2020'!L19+'NSW Apr 2020'!M19+'NSW Apr 2020'!N19),((($C$5*F25/'NSW Apr 2020'!AR19-('NSW Apr 2020'!L19+'NSW Apr 2020'!M19))*'NSW Apr 2020'!AE19/100))*'NSW Apr 2020'!AR19,('NSW Apr 2020'!N19*'NSW Apr 2020'!AE19/100)*'NSW Apr 2020'!AR19)),0)</f>
        <v>0</v>
      </c>
      <c r="P25" s="155">
        <f>IF(AND('NSW Apr 2020'!N19&gt;0,'NSW Apr 2020'!O19&gt;0),IF($C$5*F25/'NSW Apr 2020'!AR19&lt;('NSW Apr 2020'!L19+'NSW Apr 2020'!M19+'NSW Apr 2020'!N19),0,IF(($C$5*F25/'NSW Apr 2020'!AR19-'NSW Apr 2020'!L19+'NSW Apr 2020'!M19+'NSW Apr 2020'!N19)&lt;=('NSW Apr 2020'!L19+'NSW Apr 2020'!M19+'NSW Apr 2020'!N19+'NSW Apr 2020'!O19),(($C$5*F25/'NSW Apr 2020'!AR19-('NSW Apr 2020'!L19+'NSW Apr 2020'!M19+'NSW Apr 2020'!N19))*'NSW Apr 2020'!AF19/100)*'NSW Apr 2020'!AR19,('NSW Apr 2020'!O19*'NSW Apr 2020'!AF19/100)*'NSW Apr 2020'!AR19)),0)</f>
        <v>0</v>
      </c>
      <c r="Q25" s="155">
        <f>IF(AND('NSW Apr 2020'!P19&gt;0,'NSW Apr 2020'!P19&gt;0),IF($C$5*F25/'NSW Apr 2020'!AR19&lt;('NSW Apr 2020'!L19+'NSW Apr 2020'!M19+'NSW Apr 2020'!N19+'NSW Apr 2020'!O19),0,IF(($C$5*F25/'NSW Apr 2020'!AR19-'NSW Apr 2020'!L19+'NSW Apr 2020'!M19+'NSW Apr 2020'!N19+'NSW Apr 2020'!O19)&lt;=('NSW Apr 2020'!L19+'NSW Apr 2020'!M19+'NSW Apr 2020'!N19+'NSW Apr 2020'!O19+'NSW Apr 2020'!P19),(($C$5*F25/'NSW Apr 2020'!AR19-('NSW Apr 2020'!L19+'NSW Apr 2020'!M19+'NSW Apr 2020'!N19+'NSW Apr 2020'!O19))*'NSW Apr 2020'!AG19/100)*'NSW Apr 2020'!AR19,('NSW Apr 2020'!P19*'NSW Apr 2020'!AG19/100)*'NSW Apr 2020'!AR19)),0)</f>
        <v>0</v>
      </c>
      <c r="R25" s="155">
        <f>IF(AND('NSW Apr 2020'!P19&gt;0,'NSW Apr 2020'!O19&gt;0),IF(($C$5*F25/'NSW Apr 2020'!AR19&lt;SUM('NSW Apr 2020'!L19:P19)),(0),($C$5*F25/'NSW Apr 2020'!AR19-SUM('NSW Apr 2020'!L19:P19))*'NSW Apr 2020'!AB19/100)* 'NSW Apr 2020'!AR19,IF(AND('NSW Apr 2020'!O19&gt;0,'NSW Apr 2020'!P19=""),IF(($C$5*F25/'NSW Apr 2020'!AR19&lt; SUM('NSW Apr 2020'!L19:O19)),(0),($C$5*F25/'NSW Apr 2020'!AR19-SUM('NSW Apr 2020'!L19:O19))*'NSW Apr 2020'!AG19/100)* 'NSW Apr 2020'!AR19,IF(AND('NSW Apr 2020'!N19&gt;0,'NSW Apr 2020'!O19=""),IF(($C$5*F25/'NSW Apr 2020'!AR19&lt; SUM('NSW Apr 2020'!L19:N19)),(0),($C$5*F25/'NSW Apr 2020'!AR19-SUM('NSW Apr 2020'!L19:N19))*'NSW Apr 2020'!AF19/100)* 'NSW Apr 2020'!AR19,IF(AND('NSW Apr 2020'!M19&gt;0,'NSW Apr 2020'!N19=""),IF(($C$5*F25/'NSW Apr 2020'!AR19&lt;'NSW Apr 2020'!M19+'NSW Apr 2020'!L19),(0),(($C$5*F25/'NSW Apr 2020'!AR19-('NSW Apr 2020'!M19+'NSW Apr 2020'!L19))*'NSW Apr 2020'!AE19/100))*'NSW Apr 2020'!AR19,IF(AND('NSW Apr 2020'!L19&gt;0,'NSW Apr 2020'!M19=""&gt;0),IF(($C$5*F25/'NSW Apr 2020'!AR19&lt;'NSW Apr 2020'!L19),(0),($C$5*F25/'NSW Apr 2020'!AR19-'NSW Apr 2020'!L19)*'NSW Apr 2020'!AD19/100)*'NSW Apr 2020'!AR19,0)))))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2020'!AT19</f>
        <v>0</v>
      </c>
      <c r="W25" s="154">
        <f>'NSW Apr 2020'!AU19</f>
        <v>0</v>
      </c>
      <c r="X25" s="154">
        <f>'NSW Apr 2020'!AV19</f>
        <v>0</v>
      </c>
      <c r="Y25" s="154">
        <f>'NSW Apr 2020'!AW19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si="9"/>
        <v>3116.96</v>
      </c>
      <c r="AE25" s="149">
        <f t="shared" si="9"/>
        <v>3116.96</v>
      </c>
      <c r="AF25" s="211">
        <f>'NSW Apr 2020'!BF19</f>
        <v>0</v>
      </c>
      <c r="AG25" s="153" t="str">
        <f>'NSW Apr 2020'!BG19</f>
        <v>n</v>
      </c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</row>
    <row r="26" spans="1:148" ht="23" customHeight="1" thickTop="1" thickBot="1">
      <c r="A26" s="213" t="str">
        <f>'NSW Apr 2020'!D20</f>
        <v>AGN Holbrook</v>
      </c>
      <c r="B26" s="214" t="str">
        <f>'NSW Apr 2020'!F20</f>
        <v>Origin Energy</v>
      </c>
      <c r="C26" s="214" t="str">
        <f>'NSW Apr 2020'!G20</f>
        <v>Business Flexi</v>
      </c>
      <c r="D26" s="215">
        <f>365*'NSW Apr 2020'!H20/100</f>
        <v>249.51400000000001</v>
      </c>
      <c r="E26" s="265">
        <f>IF('NSW Apr 2020'!AQ20=3,0.5,IF('NSW Apr 2020'!AQ20=2,0.33,0))</f>
        <v>0.5</v>
      </c>
      <c r="F26" s="265">
        <f t="shared" si="3"/>
        <v>0.5</v>
      </c>
      <c r="G26" s="215">
        <f>IF('NSW Apr 2020'!K20="",($C$5*E26/'NSW Apr 2020'!AQ20*'NSW Apr 2020'!W20/100)*'NSW Apr 2020'!AQ20,IF($C$5*E26/'NSW Apr 2020'!AQ20&gt;='NSW Apr 2020'!L20,('NSW Apr 2020'!L20*'NSW Apr 2020'!W20/100)*'NSW Apr 2020'!AQ20,($C$5*E26/'NSW Apr 2020'!AQ20*'NSW Apr 2020'!W20/100)*'NSW Apr 2020'!AQ20))</f>
        <v>1190</v>
      </c>
      <c r="H26" s="215">
        <f>IF(AND('NSW Apr 2020'!L20&gt;0,'NSW Apr 2020'!M20&gt;0),IF($C$5*E26/'NSW Apr 2020'!AQ20&lt;'NSW Apr 2020'!L20,0,IF(($C$5*E26/'NSW Apr 2020'!AQ20-'NSW Apr 2020'!L20)&lt;=('NSW Apr 2020'!M20+'NSW Apr 2020'!L20),((($C$5*E26/'NSW Apr 2020'!AQ20-'NSW Apr 2020'!L20)*'NSW Apr 2020'!X20/100))*'NSW Apr 2020'!AQ20,((('NSW Apr 2020'!M20)*'NSW Apr 2020'!X20/100)*'NSW Apr 2020'!AQ20))),0)</f>
        <v>0</v>
      </c>
      <c r="I26" s="215">
        <f>IF(AND('NSW Apr 2020'!M20&gt;0,'NSW Apr 2020'!N20&gt;0),IF($C$5*E26/'NSW Apr 2020'!AQ20&lt;('NSW Apr 2020'!L20+'NSW Apr 2020'!M20),0,IF(($C$5*E26/'NSW Apr 2020'!AQ20-'NSW Apr 2020'!L20+'NSW Apr 2020'!M20)&lt;=('NSW Apr 2020'!L20+'NSW Apr 2020'!M20+'NSW Apr 2020'!N20),((($C$5*E26/'NSW Apr 2020'!AQ20-('NSW Apr 2020'!L20+'NSW Apr 2020'!M20))*'NSW Apr 2020'!Y20/100))*'NSW Apr 2020'!AQ20,('NSW Apr 2020'!N20*'NSW Apr 2020'!Y20/100)* 'NSW Apr 2020'!AQ20)),0)</f>
        <v>0</v>
      </c>
      <c r="J26" s="215">
        <f>IF(AND('NSW Apr 2020'!N20&gt;0,'NSW Apr 2020'!O20&gt;0),IF($C$5*E26/'NSW Apr 2020'!AQ20&lt;('NSW Apr 2020'!L20+'NSW Apr 2020'!M20+'NSW Apr 2020'!N20),0,IF(($C$5*E26/'NSW Apr 2020'!AQ20-'NSW Apr 2020'!L20+'NSW Apr 2020'!M20+'NSW Apr 2020'!N20)&lt;=('NSW Apr 2020'!L20+'NSW Apr 2020'!M20+'NSW Apr 2020'!N20+'NSW Apr 2020'!O20),(($C$5*E26/'NSW Apr 2020'!AQ20-('NSW Apr 2020'!L20+'NSW Apr 2020'!M20+'NSW Apr 2020'!N20))*'NSW Apr 2020'!Z20/100)*'NSW Apr 2020'!AQ20,('NSW Apr 2020'!O20*'NSW Apr 2020'!Z20/100)*'NSW Apr 2020'!AQ20)),0)</f>
        <v>0</v>
      </c>
      <c r="K26" s="215">
        <f>IF(AND('NSW Apr 2020'!O20&gt;0,'NSW Apr 2020'!P20&gt;0),IF($C$5*E26/'NSW Apr 2020'!AQ20&lt;('NSW Apr 2020'!L20+'NSW Apr 2020'!M20+'NSW Apr 2020'!N20+'NSW Apr 2020'!O20),0,IF(($C$5*E26/'NSW Apr 2020'!AQ20-'NSW Apr 2020'!L20+'NSW Apr 2020'!M20+'NSW Apr 2020'!N20+'NSW Apr 2020'!O20)&lt;=('NSW Apr 2020'!L20+'NSW Apr 2020'!M20+'NSW Apr 2020'!N20+'NSW Apr 2020'!O20+'NSW Apr 2020'!P20),(($C$5*E26/'NSW Apr 2020'!AQ20-('NSW Apr 2020'!L20+'NSW Apr 2020'!M20+'NSW Apr 2020'!N20+'NSW Apr 2020'!O20))*'NSW Apr 2020'!AA20/100)*'NSW Apr 2020'!AQ20,('NSW Apr 2020'!P20*'NSW Apr 2020'!AA20/100)*'NSW Apr 2020'!AQ20)),0)</f>
        <v>0</v>
      </c>
      <c r="L26" s="215">
        <f>IF(AND('NSW Apr 2020'!P20&gt;0,'NSW Apr 2020'!O20&gt;0),IF(($C$5*E26/'NSW Apr 2020'!AQ20&lt;SUM('NSW Apr 2020'!L20:P20)),(0),($C$5*E26/'NSW Apr 2020'!AQ20-SUM('NSW Apr 2020'!L20:P20))*'NSW Apr 2020'!AB20/100)* 'NSW Apr 2020'!AQ20,IF(AND('NSW Apr 2020'!O20&gt;0,'NSW Apr 2020'!P20=""),IF(($C$5*E26/'NSW Apr 2020'!AQ20&lt; SUM('NSW Apr 2020'!L20:O20)),(0),($C$5*E26/'NSW Apr 2020'!AQ20-SUM('NSW Apr 2020'!L20:O20))*'NSW Apr 2020'!AA20/100)* 'NSW Apr 2020'!AQ20,IF(AND('NSW Apr 2020'!N20&gt;0,'NSW Apr 2020'!O20=""),IF(($C$5*E26/'NSW Apr 2020'!AQ20&lt; SUM('NSW Apr 2020'!L20:N20)),(0),($C$5*E26/'NSW Apr 2020'!AQ20-SUM('NSW Apr 2020'!L20:N20))*'NSW Apr 2020'!Z20/100)* 'NSW Apr 2020'!AQ20,IF(AND('NSW Apr 2020'!M20&gt;0,'NSW Apr 2020'!N20=""),IF(($C$5*E26/'NSW Apr 2020'!AQ20&lt;'NSW Apr 2020'!M20+'NSW Apr 2020'!L20),(0),(($C$5*E26/'NSW Apr 2020'!AQ20-('NSW Apr 2020'!M20+'NSW Apr 2020'!L20))*'NSW Apr 2020'!Y20/100))*'NSW Apr 2020'!AQ20,IF(AND('NSW Apr 2020'!L20&gt;0,'NSW Apr 2020'!M20=""&gt;0),IF(($C$5*E26/'NSW Apr 2020'!AQ20&lt;'NSW Apr 2020'!L20),(0),($C$5*E26/'NSW Apr 2020'!AQ20-'NSW Apr 2020'!L20)*'NSW Apr 2020'!X20/100)*'NSW Apr 2020'!AQ20,0)))))</f>
        <v>0</v>
      </c>
      <c r="M26" s="215">
        <f>IF('NSW Apr 2020'!K20="",($C$5*F26/'NSW Apr 2020'!AR20*'NSW Apr 2020'!AC20/100)*'NSW Apr 2020'!AR20,IF($C$5*F26/'NSW Apr 2020'!AR20&gt;='NSW Apr 2020'!L20,('NSW Apr 2020'!L20*'NSW Apr 2020'!AC20/100)*'NSW Apr 2020'!AR20,($C$5*F26/'NSW Apr 2020'!AR20*'NSW Apr 2020'!AC20/100)*'NSW Apr 2020'!AR20))</f>
        <v>1190</v>
      </c>
      <c r="N26" s="215">
        <f>IF(AND('NSW Apr 2020'!L20&gt;0,'NSW Apr 2020'!M20&gt;0),IF($C$5*F26/'NSW Apr 2020'!AR20&lt;'NSW Apr 2020'!L20,0,IF(($C$5*F26/'NSW Apr 2020'!AR20-'NSW Apr 2020'!L20)&lt;=('NSW Apr 2020'!M20+'NSW Apr 2020'!L20),((($C$5*F26/'NSW Apr 2020'!AR20-'NSW Apr 2020'!L20)*'NSW Apr 2020'!AD20/100))*'NSW Apr 2020'!AR20,((('NSW Apr 2020'!M20)*'NSW Apr 2020'!AD20/100)*'NSW Apr 2020'!AR20))),0)</f>
        <v>0</v>
      </c>
      <c r="O26" s="215">
        <f>IF(AND('NSW Apr 2020'!M20&gt;0,'NSW Apr 2020'!N20&gt;0),IF($C$5*F26/'NSW Apr 2020'!AR20&lt;('NSW Apr 2020'!L20+'NSW Apr 2020'!M20),0,IF(($C$5*F26/'NSW Apr 2020'!AR20-'NSW Apr 2020'!L20+'NSW Apr 2020'!M20)&lt;=('NSW Apr 2020'!L20+'NSW Apr 2020'!M20+'NSW Apr 2020'!N20),((($C$5*F26/'NSW Apr 2020'!AR20-('NSW Apr 2020'!L20+'NSW Apr 2020'!M20))*'NSW Apr 2020'!AE20/100))*'NSW Apr 2020'!AR20,('NSW Apr 2020'!N20*'NSW Apr 2020'!AE20/100)*'NSW Apr 2020'!AR20)),0)</f>
        <v>0</v>
      </c>
      <c r="P26" s="215">
        <f>IF(AND('NSW Apr 2020'!N20&gt;0,'NSW Apr 2020'!O20&gt;0),IF($C$5*F26/'NSW Apr 2020'!AR20&lt;('NSW Apr 2020'!L20+'NSW Apr 2020'!M20+'NSW Apr 2020'!N20),0,IF(($C$5*F26/'NSW Apr 2020'!AR20-'NSW Apr 2020'!L20+'NSW Apr 2020'!M20+'NSW Apr 2020'!N20)&lt;=('NSW Apr 2020'!L20+'NSW Apr 2020'!M20+'NSW Apr 2020'!N20+'NSW Apr 2020'!O20),(($C$5*F26/'NSW Apr 2020'!AR20-('NSW Apr 2020'!L20+'NSW Apr 2020'!M20+'NSW Apr 2020'!N20))*'NSW Apr 2020'!AF20/100)*'NSW Apr 2020'!AR20,('NSW Apr 2020'!O20*'NSW Apr 2020'!AF20/100)*'NSW Apr 2020'!AR20)),0)</f>
        <v>0</v>
      </c>
      <c r="Q26" s="215">
        <f>IF(AND('NSW Apr 2020'!P20&gt;0,'NSW Apr 2020'!P20&gt;0),IF($C$5*F26/'NSW Apr 2020'!AR20&lt;('NSW Apr 2020'!L20+'NSW Apr 2020'!M20+'NSW Apr 2020'!N20+'NSW Apr 2020'!O20),0,IF(($C$5*F26/'NSW Apr 2020'!AR20-'NSW Apr 2020'!L20+'NSW Apr 2020'!M20+'NSW Apr 2020'!N20+'NSW Apr 2020'!O20)&lt;=('NSW Apr 2020'!L20+'NSW Apr 2020'!M20+'NSW Apr 2020'!N20+'NSW Apr 2020'!O20+'NSW Apr 2020'!P20),(($C$5*F26/'NSW Apr 2020'!AR20-('NSW Apr 2020'!L20+'NSW Apr 2020'!M20+'NSW Apr 2020'!N20+'NSW Apr 2020'!O20))*'NSW Apr 2020'!AG20/100)*'NSW Apr 2020'!AR20,('NSW Apr 2020'!P20*'NSW Apr 2020'!AG20/100)*'NSW Apr 2020'!AR20)),0)</f>
        <v>0</v>
      </c>
      <c r="R26" s="215">
        <f>IF(AND('NSW Apr 2020'!P20&gt;0,'NSW Apr 2020'!O20&gt;0),IF(($C$5*F26/'NSW Apr 2020'!AR20&lt;SUM('NSW Apr 2020'!L20:P20)),(0),($C$5*F26/'NSW Apr 2020'!AR20-SUM('NSW Apr 2020'!L20:P20))*'NSW Apr 2020'!AB20/100)* 'NSW Apr 2020'!AR20,IF(AND('NSW Apr 2020'!O20&gt;0,'NSW Apr 2020'!P20=""),IF(($C$5*F26/'NSW Apr 2020'!AR20&lt; SUM('NSW Apr 2020'!L20:O20)),(0),($C$5*F26/'NSW Apr 2020'!AR20-SUM('NSW Apr 2020'!L20:O20))*'NSW Apr 2020'!AG20/100)* 'NSW Apr 2020'!AR20,IF(AND('NSW Apr 2020'!N20&gt;0,'NSW Apr 2020'!O20=""),IF(($C$5*F26/'NSW Apr 2020'!AR20&lt; SUM('NSW Apr 2020'!L20:N20)),(0),($C$5*F26/'NSW Apr 2020'!AR20-SUM('NSW Apr 2020'!L20:N20))*'NSW Apr 2020'!AF20/100)* 'NSW Apr 2020'!AR20,IF(AND('NSW Apr 2020'!M20&gt;0,'NSW Apr 2020'!N20=""),IF(($C$5*F26/'NSW Apr 2020'!AR20&lt;'NSW Apr 2020'!M20+'NSW Apr 2020'!L20),(0),(($C$5*F26/'NSW Apr 2020'!AR20-('NSW Apr 2020'!M20+'NSW Apr 2020'!L20))*'NSW Apr 2020'!AE20/100))*'NSW Apr 2020'!AR20,IF(AND('NSW Apr 2020'!L20&gt;0,'NSW Apr 2020'!M20=""&gt;0),IF(($C$5*F26/'NSW Apr 2020'!AR20&lt;'NSW Apr 2020'!L20),(0),($C$5*F26/'NSW Apr 2020'!AR20-'NSW Apr 2020'!L20)*'NSW Apr 2020'!AD20/100)*'NSW Apr 2020'!AR20,0)))))</f>
        <v>0</v>
      </c>
      <c r="S26" s="273">
        <f t="shared" si="4"/>
        <v>2380</v>
      </c>
      <c r="T26" s="270">
        <f t="shared" si="5"/>
        <v>2629.5140000000001</v>
      </c>
      <c r="U26" s="216">
        <f t="shared" si="6"/>
        <v>2892.4654000000005</v>
      </c>
      <c r="V26" s="214">
        <f>'NSW Apr 2020'!AT20</f>
        <v>12</v>
      </c>
      <c r="W26" s="214">
        <f>'NSW Apr 2020'!AU20</f>
        <v>0</v>
      </c>
      <c r="X26" s="214">
        <f>'NSW Apr 2020'!AV20</f>
        <v>0</v>
      </c>
      <c r="Y26" s="214">
        <f>'NSW Apr 2020'!AW20</f>
        <v>0</v>
      </c>
      <c r="Z26" s="270" t="str">
        <f t="shared" si="7"/>
        <v>Guaranteed off bill</v>
      </c>
      <c r="AA26" s="270" t="str">
        <f t="shared" si="8"/>
        <v>Inclusive</v>
      </c>
      <c r="AB26" s="268">
        <f t="shared" si="0"/>
        <v>2313.9723200000003</v>
      </c>
      <c r="AC26" s="268">
        <f t="shared" si="1"/>
        <v>2313.9723200000003</v>
      </c>
      <c r="AD26" s="149">
        <f t="shared" si="9"/>
        <v>2545.3695520000006</v>
      </c>
      <c r="AE26" s="149">
        <f t="shared" si="9"/>
        <v>2545.3695520000006</v>
      </c>
      <c r="AF26" s="217">
        <f>'NSW Apr 2020'!BF20</f>
        <v>12</v>
      </c>
      <c r="AG26" s="218" t="str">
        <f>'NSW Apr 2020'!BG20</f>
        <v>n</v>
      </c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</row>
    <row r="27" spans="1:148" ht="23" customHeight="1" thickTop="1">
      <c r="A27" s="416" t="str">
        <f>'NSW Apr 2020'!D21</f>
        <v>AGN Murray Valley</v>
      </c>
      <c r="B27" s="139" t="str">
        <f>'NSW Apr 2020'!F21</f>
        <v>EnergyAustralia</v>
      </c>
      <c r="C27" s="139" t="str">
        <f>'NSW Apr 2020'!G21</f>
        <v>Total Plan</v>
      </c>
      <c r="D27" s="134">
        <f>365*'NSW Apr 2020'!H21/100</f>
        <v>354.05</v>
      </c>
      <c r="E27" s="264">
        <f>IF('NSW Apr 2020'!AQ21=3,0.5,IF('NSW Apr 2020'!AQ21=2,0.33,0))</f>
        <v>0.5</v>
      </c>
      <c r="F27" s="264">
        <f t="shared" si="3"/>
        <v>0.5</v>
      </c>
      <c r="G27" s="134">
        <f>IF('NSW Apr 2020'!K21="",($C$5*E27/'NSW Apr 2020'!AQ21*'NSW Apr 2020'!W21/100)*'NSW Apr 2020'!AQ21,IF($C$5*E27/'NSW Apr 2020'!AQ21&gt;='NSW Apr 2020'!L21,('NSW Apr 2020'!L21*'NSW Apr 2020'!W21/100)*'NSW Apr 2020'!AQ21,($C$5*E27/'NSW Apr 2020'!AQ21*'NSW Apr 2020'!W21/100)*'NSW Apr 2020'!AQ21))</f>
        <v>509.40000000000003</v>
      </c>
      <c r="H27" s="134">
        <f>IF(AND('NSW Apr 2020'!L21&gt;0,'NSW Apr 2020'!M21&gt;0),IF($C$5*E27/'NSW Apr 2020'!AQ21&lt;'NSW Apr 2020'!L21,0,IF(($C$5*E27/'NSW Apr 2020'!AQ21-'NSW Apr 2020'!L21)&lt;=('NSW Apr 2020'!M21+'NSW Apr 2020'!L21),((($C$5*E27/'NSW Apr 2020'!AQ21-'NSW Apr 2020'!L21)*'NSW Apr 2020'!X21/100))*'NSW Apr 2020'!AQ21,((('NSW Apr 2020'!M21)*'NSW Apr 2020'!X21/100)*'NSW Apr 2020'!AQ21))),0)</f>
        <v>876.80000000000018</v>
      </c>
      <c r="I27" s="134">
        <f>IF(AND('NSW Apr 2020'!M21&gt;0,'NSW Apr 2020'!N21&gt;0),IF($C$5*E27/'NSW Apr 2020'!AQ21&lt;('NSW Apr 2020'!L21+'NSW Apr 2020'!M21),0,IF(($C$5*E27/'NSW Apr 2020'!AQ21-'NSW Apr 2020'!L21+'NSW Apr 2020'!M21)&lt;=('NSW Apr 2020'!L21+'NSW Apr 2020'!M21+'NSW Apr 2020'!N21),((($C$5*E27/'NSW Apr 2020'!AQ21-('NSW Apr 2020'!L21+'NSW Apr 2020'!M21))*'NSW Apr 2020'!Y21/100))*'NSW Apr 2020'!AQ21,('NSW Apr 2020'!N21*'NSW Apr 2020'!Y21/100)* 'NSW Apr 2020'!AQ21)),0)</f>
        <v>347.2000000000001</v>
      </c>
      <c r="J27" s="134">
        <f>IF(AND('NSW Apr 2020'!N21&gt;0,'NSW Apr 2020'!O21&gt;0),IF($C$5*E27/'NSW Apr 2020'!AQ21&lt;('NSW Apr 2020'!L21+'NSW Apr 2020'!M21+'NSW Apr 2020'!N21),0,IF(($C$5*E27/'NSW Apr 2020'!AQ21-'NSW Apr 2020'!L21+'NSW Apr 2020'!M21+'NSW Apr 2020'!N21)&lt;=('NSW Apr 2020'!L21+'NSW Apr 2020'!M21+'NSW Apr 2020'!N21+'NSW Apr 2020'!O21),(($C$5*E27/'NSW Apr 2020'!AQ21-('NSW Apr 2020'!L21+'NSW Apr 2020'!M21+'NSW Apr 2020'!N21))*'NSW Apr 2020'!Z21/100)*'NSW Apr 2020'!AQ21,('NSW Apr 2020'!O21*'NSW Apr 2020'!Z21/100)*'NSW Apr 2020'!AQ21)),0)</f>
        <v>0</v>
      </c>
      <c r="K27" s="134">
        <f>IF(AND('NSW Apr 2020'!O21&gt;0,'NSW Apr 2020'!P21&gt;0),IF($C$5*E27/'NSW Apr 2020'!AQ21&lt;('NSW Apr 2020'!L21+'NSW Apr 2020'!M21+'NSW Apr 2020'!N21+'NSW Apr 2020'!O21),0,IF(($C$5*E27/'NSW Apr 2020'!AQ21-'NSW Apr 2020'!L21+'NSW Apr 2020'!M21+'NSW Apr 2020'!N21+'NSW Apr 2020'!O21)&lt;=('NSW Apr 2020'!L21+'NSW Apr 2020'!M21+'NSW Apr 2020'!N21+'NSW Apr 2020'!O21+'NSW Apr 2020'!P21),(($C$5*E27/'NSW Apr 2020'!AQ21-('NSW Apr 2020'!L21+'NSW Apr 2020'!M21+'NSW Apr 2020'!N21+'NSW Apr 2020'!O21))*'NSW Apr 2020'!AA21/100)*'NSW Apr 2020'!AQ21,('NSW Apr 2020'!P21*'NSW Apr 2020'!AA21/100)*'NSW Apr 2020'!AQ21)),0)</f>
        <v>0</v>
      </c>
      <c r="L27" s="134">
        <f>IF(AND('NSW Apr 2020'!P21&gt;0,'NSW Apr 2020'!O21&gt;0),IF(($C$5*E27/'NSW Apr 2020'!AQ21&lt;SUM('NSW Apr 2020'!L21:P21)),(0),($C$5*E27/'NSW Apr 2020'!AQ21-SUM('NSW Apr 2020'!L21:P21))*'NSW Apr 2020'!AB21/100)* 'NSW Apr 2020'!AQ21,IF(AND('NSW Apr 2020'!O21&gt;0,'NSW Apr 2020'!P21=""),IF(($C$5*E27/'NSW Apr 2020'!AQ21&lt; SUM('NSW Apr 2020'!L21:O21)),(0),($C$5*E27/'NSW Apr 2020'!AQ21-SUM('NSW Apr 2020'!L21:O21))*'NSW Apr 2020'!AA21/100)* 'NSW Apr 2020'!AQ21,IF(AND('NSW Apr 2020'!N21&gt;0,'NSW Apr 2020'!O21=""),IF(($C$5*E27/'NSW Apr 2020'!AQ21&lt; SUM('NSW Apr 2020'!L21:N21)),(0),($C$5*E27/'NSW Apr 2020'!AQ21-SUM('NSW Apr 2020'!L21:N21))*'NSW Apr 2020'!Z21/100)* 'NSW Apr 2020'!AQ21,IF(AND('NSW Apr 2020'!M21&gt;0,'NSW Apr 2020'!N21=""),IF(($C$5*E27/'NSW Apr 2020'!AQ21&lt;'NSW Apr 2020'!M21+'NSW Apr 2020'!L21),(0),(($C$5*E27/'NSW Apr 2020'!AQ21-('NSW Apr 2020'!M21+'NSW Apr 2020'!L21))*'NSW Apr 2020'!Y21/100))*'NSW Apr 2020'!AQ21,IF(AND('NSW Apr 2020'!L21&gt;0,'NSW Apr 2020'!M21=""&gt;0),IF(($C$5*E27/'NSW Apr 2020'!AQ21&lt;'NSW Apr 2020'!L21),(0),($C$5*E27/'NSW Apr 2020'!AQ21-'NSW Apr 2020'!L21)*'NSW Apr 2020'!X21/100)*'NSW Apr 2020'!AQ21,0)))))</f>
        <v>0</v>
      </c>
      <c r="M27" s="134">
        <f>IF('NSW Apr 2020'!K21="",($C$5*F27/'NSW Apr 2020'!AR21*'NSW Apr 2020'!AC21/100)*'NSW Apr 2020'!AR21,IF($C$5*F27/'NSW Apr 2020'!AR21&gt;='NSW Apr 2020'!L21,('NSW Apr 2020'!L21*'NSW Apr 2020'!AC21/100)*'NSW Apr 2020'!AR21,($C$5*F27/'NSW Apr 2020'!AR21*'NSW Apr 2020'!AC21/100)*'NSW Apr 2020'!AR21))</f>
        <v>509.40000000000003</v>
      </c>
      <c r="N27" s="134">
        <f>IF(AND('NSW Apr 2020'!L21&gt;0,'NSW Apr 2020'!M21&gt;0),IF($C$5*F27/'NSW Apr 2020'!AR21&lt;'NSW Apr 2020'!L21,0,IF(($C$5*F27/'NSW Apr 2020'!AR21-'NSW Apr 2020'!L21)&lt;=('NSW Apr 2020'!M21+'NSW Apr 2020'!L21),((($C$5*F27/'NSW Apr 2020'!AR21-'NSW Apr 2020'!L21)*'NSW Apr 2020'!AD21/100))*'NSW Apr 2020'!AR21,((('NSW Apr 2020'!M21)*'NSW Apr 2020'!AD21/100)*'NSW Apr 2020'!AR21))),0)</f>
        <v>876.80000000000018</v>
      </c>
      <c r="O27" s="134">
        <f>IF(AND('NSW Apr 2020'!M21&gt;0,'NSW Apr 2020'!N21&gt;0),IF($C$5*F27/'NSW Apr 2020'!AR21&lt;('NSW Apr 2020'!L21+'NSW Apr 2020'!M21),0,IF(($C$5*F27/'NSW Apr 2020'!AR21-'NSW Apr 2020'!L21+'NSW Apr 2020'!M21)&lt;=('NSW Apr 2020'!L21+'NSW Apr 2020'!M21+'NSW Apr 2020'!N21),((($C$5*F27/'NSW Apr 2020'!AR21-('NSW Apr 2020'!L21+'NSW Apr 2020'!M21))*'NSW Apr 2020'!AE21/100))*'NSW Apr 2020'!AR21,('NSW Apr 2020'!N21*'NSW Apr 2020'!AE21/100)*'NSW Apr 2020'!AR21)),0)</f>
        <v>347.2000000000001</v>
      </c>
      <c r="P27" s="134">
        <f>IF(AND('NSW Apr 2020'!N21&gt;0,'NSW Apr 2020'!O21&gt;0),IF($C$5*F27/'NSW Apr 2020'!AR21&lt;('NSW Apr 2020'!L21+'NSW Apr 2020'!M21+'NSW Apr 2020'!N21),0,IF(($C$5*F27/'NSW Apr 2020'!AR21-'NSW Apr 2020'!L21+'NSW Apr 2020'!M21+'NSW Apr 2020'!N21)&lt;=('NSW Apr 2020'!L21+'NSW Apr 2020'!M21+'NSW Apr 2020'!N21+'NSW Apr 2020'!O21),(($C$5*F27/'NSW Apr 2020'!AR21-('NSW Apr 2020'!L21+'NSW Apr 2020'!M21+'NSW Apr 2020'!N21))*'NSW Apr 2020'!AF21/100)*'NSW Apr 2020'!AR21,('NSW Apr 2020'!O21*'NSW Apr 2020'!AF21/100)*'NSW Apr 2020'!AR21)),0)</f>
        <v>0</v>
      </c>
      <c r="Q27" s="134">
        <f>IF(AND('NSW Apr 2020'!P21&gt;0,'NSW Apr 2020'!P21&gt;0),IF($C$5*F27/'NSW Apr 2020'!AR21&lt;('NSW Apr 2020'!L21+'NSW Apr 2020'!M21+'NSW Apr 2020'!N21+'NSW Apr 2020'!O21),0,IF(($C$5*F27/'NSW Apr 2020'!AR21-'NSW Apr 2020'!L21+'NSW Apr 2020'!M21+'NSW Apr 2020'!N21+'NSW Apr 2020'!O21)&lt;=('NSW Apr 2020'!L21+'NSW Apr 2020'!M21+'NSW Apr 2020'!N21+'NSW Apr 2020'!O21+'NSW Apr 2020'!P21),(($C$5*F27/'NSW Apr 2020'!AR21-('NSW Apr 2020'!L21+'NSW Apr 2020'!M21+'NSW Apr 2020'!N21+'NSW Apr 2020'!O21))*'NSW Apr 2020'!AG21/100)*'NSW Apr 2020'!AR21,('NSW Apr 2020'!P21*'NSW Apr 2020'!AG21/100)*'NSW Apr 2020'!AR21)),0)</f>
        <v>0</v>
      </c>
      <c r="R27" s="134">
        <f>IF(AND('NSW Apr 2020'!P21&gt;0,'NSW Apr 2020'!O21&gt;0),IF(($C$5*F27/'NSW Apr 2020'!AR21&lt;SUM('NSW Apr 2020'!L21:P21)),(0),($C$5*F27/'NSW Apr 2020'!AR21-SUM('NSW Apr 2020'!L21:P21))*'NSW Apr 2020'!AB21/100)* 'NSW Apr 2020'!AR21,IF(AND('NSW Apr 2020'!O21&gt;0,'NSW Apr 2020'!P21=""),IF(($C$5*F27/'NSW Apr 2020'!AR21&lt; SUM('NSW Apr 2020'!L21:O21)),(0),($C$5*F27/'NSW Apr 2020'!AR21-SUM('NSW Apr 2020'!L21:O21))*'NSW Apr 2020'!AG21/100)* 'NSW Apr 2020'!AR21,IF(AND('NSW Apr 2020'!N21&gt;0,'NSW Apr 2020'!O21=""),IF(($C$5*F27/'NSW Apr 2020'!AR21&lt; SUM('NSW Apr 2020'!L21:N21)),(0),($C$5*F27/'NSW Apr 2020'!AR21-SUM('NSW Apr 2020'!L21:N21))*'NSW Apr 2020'!AF21/100)* 'NSW Apr 2020'!AR21,IF(AND('NSW Apr 2020'!M21&gt;0,'NSW Apr 2020'!N21=""),IF(($C$5*F27/'NSW Apr 2020'!AR21&lt;'NSW Apr 2020'!M21+'NSW Apr 2020'!L21),(0),(($C$5*F27/'NSW Apr 2020'!AR21-('NSW Apr 2020'!M21+'NSW Apr 2020'!L21))*'NSW Apr 2020'!AE21/100))*'NSW Apr 2020'!AR21,IF(AND('NSW Apr 2020'!L21&gt;0,'NSW Apr 2020'!M21=""&gt;0),IF(($C$5*F27/'NSW Apr 2020'!AR21&lt;'NSW Apr 2020'!L21),(0),($C$5*F27/'NSW Apr 2020'!AR21-'NSW Apr 2020'!L21)*'NSW Apr 2020'!AD21/100)*'NSW Apr 2020'!AR21,0)))))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2020'!AT21</f>
        <v>19</v>
      </c>
      <c r="W27" s="139">
        <f>'NSW Apr 2020'!AU21</f>
        <v>0</v>
      </c>
      <c r="X27" s="139">
        <f>'NSW Apr 2020'!AV21</f>
        <v>0</v>
      </c>
      <c r="Y27" s="139">
        <f>'NSW Apr 2020'!AW21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9"/>
        <v>3404.3773500000011</v>
      </c>
      <c r="AE27" s="122">
        <f t="shared" si="9"/>
        <v>3404.3773500000011</v>
      </c>
      <c r="AF27" s="212">
        <f>'NSW Apr 2020'!BF21</f>
        <v>0</v>
      </c>
      <c r="AG27" s="142" t="str">
        <f>'NSW Apr 2020'!BG21</f>
        <v>n</v>
      </c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</row>
    <row r="28" spans="1:148" ht="23" customHeight="1">
      <c r="A28" s="417"/>
      <c r="B28" s="83" t="str">
        <f>'NSW Apr 2020'!F22</f>
        <v>Origin Energy</v>
      </c>
      <c r="C28" s="83" t="str">
        <f>'NSW Apr 2020'!G22</f>
        <v>Business Flexi</v>
      </c>
      <c r="D28" s="136">
        <f>365*'NSW Apr 2020'!H22/100</f>
        <v>272.28999999999996</v>
      </c>
      <c r="E28" s="264">
        <f>IF('NSW Apr 2020'!AQ22=3,0.5,IF('NSW Apr 2020'!AQ22=2,0.33,0))</f>
        <v>0.5</v>
      </c>
      <c r="F28" s="264">
        <f t="shared" si="3"/>
        <v>0.5</v>
      </c>
      <c r="G28" s="136">
        <f>IF('NSW Apr 2020'!K22="",($C$5*E28/'NSW Apr 2020'!AQ22*'NSW Apr 2020'!W22/100)*'NSW Apr 2020'!AQ22,IF($C$5*E28/'NSW Apr 2020'!AQ22&gt;='NSW Apr 2020'!L22,('NSW Apr 2020'!L22*'NSW Apr 2020'!W22/100)*'NSW Apr 2020'!AQ22,($C$5*E28/'NSW Apr 2020'!AQ22*'NSW Apr 2020'!W22/100)*'NSW Apr 2020'!AQ22))</f>
        <v>215.18181818181816</v>
      </c>
      <c r="H28" s="136">
        <f>IF(AND('NSW Apr 2020'!L22&gt;0,'NSW Apr 2020'!M22&gt;0),IF($C$5*E28/'NSW Apr 2020'!AQ22&lt;'NSW Apr 2020'!L22,0,IF(($C$5*E28/'NSW Apr 2020'!AQ22-'NSW Apr 2020'!L22)&lt;=('NSW Apr 2020'!M22+'NSW Apr 2020'!L22),((($C$5*E28/'NSW Apr 2020'!AQ22-'NSW Apr 2020'!L22)*'NSW Apr 2020'!X22/100))*'NSW Apr 2020'!AQ22,((('NSW Apr 2020'!M22)*'NSW Apr 2020'!X22/100)*'NSW Apr 2020'!AQ22))),0)</f>
        <v>894.5454545454545</v>
      </c>
      <c r="I28" s="136">
        <f>IF(AND('NSW Apr 2020'!M22&gt;0,'NSW Apr 2020'!N22&gt;0),IF($C$5*E28/'NSW Apr 2020'!AQ22&lt;('NSW Apr 2020'!L22+'NSW Apr 2020'!M22),0,IF(($C$5*E28/'NSW Apr 2020'!AQ22-'NSW Apr 2020'!L22+'NSW Apr 2020'!M22)&lt;=('NSW Apr 2020'!L22+'NSW Apr 2020'!M22+'NSW Apr 2020'!N22),((($C$5*E28/'NSW Apr 2020'!AQ22-('NSW Apr 2020'!L22+'NSW Apr 2020'!M22))*'NSW Apr 2020'!Y22/100))*'NSW Apr 2020'!AQ22,('NSW Apr 2020'!N22*'NSW Apr 2020'!Y22/100)* 'NSW Apr 2020'!AQ22)),0)</f>
        <v>0</v>
      </c>
      <c r="J28" s="136">
        <f>IF(AND('NSW Apr 2020'!N22&gt;0,'NSW Apr 2020'!O22&gt;0),IF($C$5*E28/'NSW Apr 2020'!AQ22&lt;('NSW Apr 2020'!L22+'NSW Apr 2020'!M22+'NSW Apr 2020'!N22),0,IF(($C$5*E28/'NSW Apr 2020'!AQ22-'NSW Apr 2020'!L22+'NSW Apr 2020'!M22+'NSW Apr 2020'!N22)&lt;=('NSW Apr 2020'!L22+'NSW Apr 2020'!M22+'NSW Apr 2020'!N22+'NSW Apr 2020'!O22),(($C$5*E28/'NSW Apr 2020'!AQ22-('NSW Apr 2020'!L22+'NSW Apr 2020'!M22+'NSW Apr 2020'!N22))*'NSW Apr 2020'!Z22/100)*'NSW Apr 2020'!AQ22,('NSW Apr 2020'!O22*'NSW Apr 2020'!Z22/100)*'NSW Apr 2020'!AQ22)),0)</f>
        <v>0</v>
      </c>
      <c r="K28" s="136">
        <f>IF(AND('NSW Apr 2020'!O22&gt;0,'NSW Apr 2020'!P22&gt;0),IF($C$5*E28/'NSW Apr 2020'!AQ22&lt;('NSW Apr 2020'!L22+'NSW Apr 2020'!M22+'NSW Apr 2020'!N22+'NSW Apr 2020'!O22),0,IF(($C$5*E28/'NSW Apr 2020'!AQ22-'NSW Apr 2020'!L22+'NSW Apr 2020'!M22+'NSW Apr 2020'!N22+'NSW Apr 2020'!O22)&lt;=('NSW Apr 2020'!L22+'NSW Apr 2020'!M22+'NSW Apr 2020'!N22+'NSW Apr 2020'!O22+'NSW Apr 2020'!P22),(($C$5*E28/'NSW Apr 2020'!AQ22-('NSW Apr 2020'!L22+'NSW Apr 2020'!M22+'NSW Apr 2020'!N22+'NSW Apr 2020'!O22))*'NSW Apr 2020'!AA22/100)*'NSW Apr 2020'!AQ22,('NSW Apr 2020'!P22*'NSW Apr 2020'!AA22/100)*'NSW Apr 2020'!AQ22)),0)</f>
        <v>0</v>
      </c>
      <c r="L28" s="136">
        <f>IF(AND('NSW Apr 2020'!P22&gt;0,'NSW Apr 2020'!O22&gt;0),IF(($C$5*E28/'NSW Apr 2020'!AQ22&lt;SUM('NSW Apr 2020'!L22:P22)),(0),($C$5*E28/'NSW Apr 2020'!AQ22-SUM('NSW Apr 2020'!L22:P22))*'NSW Apr 2020'!AB22/100)* 'NSW Apr 2020'!AQ22,IF(AND('NSW Apr 2020'!O22&gt;0,'NSW Apr 2020'!P22=""),IF(($C$5*E28/'NSW Apr 2020'!AQ22&lt; SUM('NSW Apr 2020'!L22:O22)),(0),($C$5*E28/'NSW Apr 2020'!AQ22-SUM('NSW Apr 2020'!L22:O22))*'NSW Apr 2020'!AA22/100)* 'NSW Apr 2020'!AQ22,IF(AND('NSW Apr 2020'!N22&gt;0,'NSW Apr 2020'!O22=""),IF(($C$5*E28/'NSW Apr 2020'!AQ22&lt; SUM('NSW Apr 2020'!L22:N22)),(0),($C$5*E28/'NSW Apr 2020'!AQ22-SUM('NSW Apr 2020'!L22:N22))*'NSW Apr 2020'!Z22/100)* 'NSW Apr 2020'!AQ22,IF(AND('NSW Apr 2020'!M22&gt;0,'NSW Apr 2020'!N22=""),IF(($C$5*E28/'NSW Apr 2020'!AQ22&lt;'NSW Apr 2020'!M22+'NSW Apr 2020'!L22),(0),(($C$5*E28/'NSW Apr 2020'!AQ22-('NSW Apr 2020'!M22+'NSW Apr 2020'!L22))*'NSW Apr 2020'!Y22/100))*'NSW Apr 2020'!AQ22,IF(AND('NSW Apr 2020'!L22&gt;0,'NSW Apr 2020'!M22=""&gt;0),IF(($C$5*E28/'NSW Apr 2020'!AQ22&lt;'NSW Apr 2020'!L22),(0),($C$5*E28/'NSW Apr 2020'!AQ22-'NSW Apr 2020'!L22)*'NSW Apr 2020'!X22/100)*'NSW Apr 2020'!AQ22,0)))))</f>
        <v>0</v>
      </c>
      <c r="M28" s="136">
        <f>IF('NSW Apr 2020'!K22="",($C$5*F28/'NSW Apr 2020'!AR22*'NSW Apr 2020'!AC22/100)*'NSW Apr 2020'!AR22,IF($C$5*F28/'NSW Apr 2020'!AR22&gt;='NSW Apr 2020'!L22,('NSW Apr 2020'!L22*'NSW Apr 2020'!AC22/100)*'NSW Apr 2020'!AR22,($C$5*F28/'NSW Apr 2020'!AR22*'NSW Apr 2020'!AC22/100)*'NSW Apr 2020'!AR22))</f>
        <v>215.18181818181816</v>
      </c>
      <c r="N28" s="136">
        <f>IF(AND('NSW Apr 2020'!L22&gt;0,'NSW Apr 2020'!M22&gt;0),IF($C$5*F28/'NSW Apr 2020'!AR22&lt;'NSW Apr 2020'!L22,0,IF(($C$5*F28/'NSW Apr 2020'!AR22-'NSW Apr 2020'!L22)&lt;=('NSW Apr 2020'!M22+'NSW Apr 2020'!L22),((($C$5*F28/'NSW Apr 2020'!AR22-'NSW Apr 2020'!L22)*'NSW Apr 2020'!AD22/100))*'NSW Apr 2020'!AR22,((('NSW Apr 2020'!M22)*'NSW Apr 2020'!AD22/100)*'NSW Apr 2020'!AR22))),0)</f>
        <v>894.5454545454545</v>
      </c>
      <c r="O28" s="136">
        <f>IF(AND('NSW Apr 2020'!M22&gt;0,'NSW Apr 2020'!N22&gt;0),IF($C$5*F28/'NSW Apr 2020'!AR22&lt;('NSW Apr 2020'!L22+'NSW Apr 2020'!M22),0,IF(($C$5*F28/'NSW Apr 2020'!AR22-'NSW Apr 2020'!L22+'NSW Apr 2020'!M22)&lt;=('NSW Apr 2020'!L22+'NSW Apr 2020'!M22+'NSW Apr 2020'!N22),((($C$5*F28/'NSW Apr 2020'!AR22-('NSW Apr 2020'!L22+'NSW Apr 2020'!M22))*'NSW Apr 2020'!AE22/100))*'NSW Apr 2020'!AR22,('NSW Apr 2020'!N22*'NSW Apr 2020'!AE22/100)*'NSW Apr 2020'!AR22)),0)</f>
        <v>0</v>
      </c>
      <c r="P28" s="136">
        <f>IF(AND('NSW Apr 2020'!N22&gt;0,'NSW Apr 2020'!O22&gt;0),IF($C$5*F28/'NSW Apr 2020'!AR22&lt;('NSW Apr 2020'!L22+'NSW Apr 2020'!M22+'NSW Apr 2020'!N22),0,IF(($C$5*F28/'NSW Apr 2020'!AR22-'NSW Apr 2020'!L22+'NSW Apr 2020'!M22+'NSW Apr 2020'!N22)&lt;=('NSW Apr 2020'!L22+'NSW Apr 2020'!M22+'NSW Apr 2020'!N22+'NSW Apr 2020'!O22),(($C$5*F28/'NSW Apr 2020'!AR22-('NSW Apr 2020'!L22+'NSW Apr 2020'!M22+'NSW Apr 2020'!N22))*'NSW Apr 2020'!AF22/100)*'NSW Apr 2020'!AR22,('NSW Apr 2020'!O22*'NSW Apr 2020'!AF22/100)*'NSW Apr 2020'!AR22)),0)</f>
        <v>0</v>
      </c>
      <c r="Q28" s="136">
        <f>IF(AND('NSW Apr 2020'!P22&gt;0,'NSW Apr 2020'!P22&gt;0),IF($C$5*F28/'NSW Apr 2020'!AR22&lt;('NSW Apr 2020'!L22+'NSW Apr 2020'!M22+'NSW Apr 2020'!N22+'NSW Apr 2020'!O22),0,IF(($C$5*F28/'NSW Apr 2020'!AR22-'NSW Apr 2020'!L22+'NSW Apr 2020'!M22+'NSW Apr 2020'!N22+'NSW Apr 2020'!O22)&lt;=('NSW Apr 2020'!L22+'NSW Apr 2020'!M22+'NSW Apr 2020'!N22+'NSW Apr 2020'!O22+'NSW Apr 2020'!P22),(($C$5*F28/'NSW Apr 2020'!AR22-('NSW Apr 2020'!L22+'NSW Apr 2020'!M22+'NSW Apr 2020'!N22+'NSW Apr 2020'!O22))*'NSW Apr 2020'!AG22/100)*'NSW Apr 2020'!AR22,('NSW Apr 2020'!P22*'NSW Apr 2020'!AG22/100)*'NSW Apr 2020'!AR22)),0)</f>
        <v>0</v>
      </c>
      <c r="R28" s="136">
        <f>IF(AND('NSW Apr 2020'!P22&gt;0,'NSW Apr 2020'!O22&gt;0),IF(($C$5*F28/'NSW Apr 2020'!AR22&lt;SUM('NSW Apr 2020'!L22:P22)),(0),($C$5*F28/'NSW Apr 2020'!AR22-SUM('NSW Apr 2020'!L22:P22))*'NSW Apr 2020'!AB22/100)* 'NSW Apr 2020'!AR22,IF(AND('NSW Apr 2020'!O22&gt;0,'NSW Apr 2020'!P22=""),IF(($C$5*F28/'NSW Apr 2020'!AR22&lt; SUM('NSW Apr 2020'!L22:O22)),(0),($C$5*F28/'NSW Apr 2020'!AR22-SUM('NSW Apr 2020'!L22:O22))*'NSW Apr 2020'!AG22/100)* 'NSW Apr 2020'!AR22,IF(AND('NSW Apr 2020'!N22&gt;0,'NSW Apr 2020'!O22=""),IF(($C$5*F28/'NSW Apr 2020'!AR22&lt; SUM('NSW Apr 2020'!L22:N22)),(0),($C$5*F28/'NSW Apr 2020'!AR22-SUM('NSW Apr 2020'!L22:N22))*'NSW Apr 2020'!AF22/100)* 'NSW Apr 2020'!AR22,IF(AND('NSW Apr 2020'!M22&gt;0,'NSW Apr 2020'!N22=""),IF(($C$5*F28/'NSW Apr 2020'!AR22&lt;'NSW Apr 2020'!M22+'NSW Apr 2020'!L22),(0),(($C$5*F28/'NSW Apr 2020'!AR22-('NSW Apr 2020'!M22+'NSW Apr 2020'!L22))*'NSW Apr 2020'!AE22/100))*'NSW Apr 2020'!AR22,IF(AND('NSW Apr 2020'!L22&gt;0,'NSW Apr 2020'!M22=""&gt;0),IF(($C$5*F28/'NSW Apr 2020'!AR22&lt;'NSW Apr 2020'!L22),(0),($C$5*F28/'NSW Apr 2020'!AR22-'NSW Apr 2020'!L22)*'NSW Apr 2020'!AD22/100)*'NSW Apr 2020'!AR22,0)))))</f>
        <v>0</v>
      </c>
      <c r="S28" s="234">
        <f t="shared" si="4"/>
        <v>2219.4545454545455</v>
      </c>
      <c r="T28" s="243">
        <f t="shared" si="5"/>
        <v>2491.7445454545455</v>
      </c>
      <c r="U28" s="132">
        <f t="shared" si="6"/>
        <v>2740.9190000000003</v>
      </c>
      <c r="V28" s="83">
        <f>'NSW Apr 2020'!AT22</f>
        <v>12</v>
      </c>
      <c r="W28" s="83">
        <f>'NSW Apr 2020'!AU22</f>
        <v>0</v>
      </c>
      <c r="X28" s="83">
        <f>'NSW Apr 2020'!AV22</f>
        <v>0</v>
      </c>
      <c r="Y28" s="83">
        <f>'NSW Apr 2020'!AW22</f>
        <v>0</v>
      </c>
      <c r="Z28" s="243" t="str">
        <f t="shared" si="7"/>
        <v>Guaranteed off bill</v>
      </c>
      <c r="AA28" s="243" t="str">
        <f t="shared" si="8"/>
        <v>Inclusive</v>
      </c>
      <c r="AB28" s="243">
        <f t="shared" si="0"/>
        <v>2192.7352000000001</v>
      </c>
      <c r="AC28" s="243">
        <f t="shared" si="1"/>
        <v>2192.7352000000001</v>
      </c>
      <c r="AD28" s="122">
        <f t="shared" si="9"/>
        <v>2412.0087200000003</v>
      </c>
      <c r="AE28" s="122">
        <f t="shared" si="9"/>
        <v>2412.0087200000003</v>
      </c>
      <c r="AF28" s="208">
        <f>'NSW Apr 2020'!BF21</f>
        <v>0</v>
      </c>
      <c r="AG28" s="125" t="str">
        <f>'NSW Apr 2020'!BG21</f>
        <v>n</v>
      </c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</row>
    <row r="29" spans="1:148" ht="23" customHeight="1" thickBot="1">
      <c r="A29" s="418"/>
      <c r="B29" s="154" t="str">
        <f>'NSW Apr 2020'!F23</f>
        <v>AGL</v>
      </c>
      <c r="C29" s="154" t="str">
        <f>'NSW Apr 2020'!G23</f>
        <v>Business Essentials Saver</v>
      </c>
      <c r="D29" s="155">
        <f>365*'NSW Apr 2020'!H23/100</f>
        <v>282.65600000000001</v>
      </c>
      <c r="E29" s="265">
        <f>IF('NSW Apr 2020'!AQ23=3,0.5,IF('NSW Apr 2020'!AQ23=2,0.33,0))</f>
        <v>0.5</v>
      </c>
      <c r="F29" s="265">
        <f t="shared" si="3"/>
        <v>0.5</v>
      </c>
      <c r="G29" s="155">
        <f>IF('NSW Apr 2020'!K23="",($C$5*E29/'NSW Apr 2020'!AQ23*'NSW Apr 2020'!W23/100)*'NSW Apr 2020'!AQ23,IF($C$5*E29/'NSW Apr 2020'!AQ23&gt;='NSW Apr 2020'!L23,('NSW Apr 2020'!L23*'NSW Apr 2020'!W23/100)*'NSW Apr 2020'!AQ23,($C$5*E29/'NSW Apr 2020'!AQ23*'NSW Apr 2020'!W23/100)*'NSW Apr 2020'!AQ23))</f>
        <v>195.54545454545456</v>
      </c>
      <c r="H29" s="155">
        <f>IF(AND('NSW Apr 2020'!L23&gt;0,'NSW Apr 2020'!M23&gt;0),IF($C$5*E29/'NSW Apr 2020'!AQ23&lt;'NSW Apr 2020'!L23,0,IF(($C$5*E29/'NSW Apr 2020'!AQ23-'NSW Apr 2020'!L23)&lt;=('NSW Apr 2020'!M23+'NSW Apr 2020'!L23),((($C$5*E29/'NSW Apr 2020'!AQ23-'NSW Apr 2020'!L23)*'NSW Apr 2020'!X23/100))*'NSW Apr 2020'!AQ23,((('NSW Apr 2020'!M23)*'NSW Apr 2020'!X23/100)*'NSW Apr 2020'!AQ23))),0)</f>
        <v>816.27272727272725</v>
      </c>
      <c r="I29" s="155">
        <f>IF(AND('NSW Apr 2020'!M23&gt;0,'NSW Apr 2020'!N23&gt;0),IF($C$5*E29/'NSW Apr 2020'!AQ23&lt;('NSW Apr 2020'!L23+'NSW Apr 2020'!M23),0,IF(($C$5*E29/'NSW Apr 2020'!AQ23-'NSW Apr 2020'!L23+'NSW Apr 2020'!M23)&lt;=('NSW Apr 2020'!L23+'NSW Apr 2020'!M23+'NSW Apr 2020'!N23),((($C$5*E29/'NSW Apr 2020'!AQ23-('NSW Apr 2020'!L23+'NSW Apr 2020'!M23))*'NSW Apr 2020'!Y23/100))*'NSW Apr 2020'!AQ23,('NSW Apr 2020'!N23*'NSW Apr 2020'!Y23/100)* 'NSW Apr 2020'!AQ23)),0)</f>
        <v>0</v>
      </c>
      <c r="J29" s="155">
        <f>IF(AND('NSW Apr 2020'!N23&gt;0,'NSW Apr 2020'!O23&gt;0),IF($C$5*E29/'NSW Apr 2020'!AQ23&lt;('NSW Apr 2020'!L23+'NSW Apr 2020'!M23+'NSW Apr 2020'!N23),0,IF(($C$5*E29/'NSW Apr 2020'!AQ23-'NSW Apr 2020'!L23+'NSW Apr 2020'!M23+'NSW Apr 2020'!N23)&lt;=('NSW Apr 2020'!L23+'NSW Apr 2020'!M23+'NSW Apr 2020'!N23+'NSW Apr 2020'!O23),(($C$5*E29/'NSW Apr 2020'!AQ23-('NSW Apr 2020'!L23+'NSW Apr 2020'!M23+'NSW Apr 2020'!N23))*'NSW Apr 2020'!Z23/100)*'NSW Apr 2020'!AQ23,('NSW Apr 2020'!O23*'NSW Apr 2020'!Z23/100)*'NSW Apr 2020'!AQ23)),0)</f>
        <v>0</v>
      </c>
      <c r="K29" s="155">
        <f>IF(AND('NSW Apr 2020'!O23&gt;0,'NSW Apr 2020'!P23&gt;0),IF($C$5*E29/'NSW Apr 2020'!AQ23&lt;('NSW Apr 2020'!L23+'NSW Apr 2020'!M23+'NSW Apr 2020'!N23+'NSW Apr 2020'!O23),0,IF(($C$5*E29/'NSW Apr 2020'!AQ23-'NSW Apr 2020'!L23+'NSW Apr 2020'!M23+'NSW Apr 2020'!N23+'NSW Apr 2020'!O23)&lt;=('NSW Apr 2020'!L23+'NSW Apr 2020'!M23+'NSW Apr 2020'!N23+'NSW Apr 2020'!O23+'NSW Apr 2020'!P23),(($C$5*E29/'NSW Apr 2020'!AQ23-('NSW Apr 2020'!L23+'NSW Apr 2020'!M23+'NSW Apr 2020'!N23+'NSW Apr 2020'!O23))*'NSW Apr 2020'!AA23/100)*'NSW Apr 2020'!AQ23,('NSW Apr 2020'!P23*'NSW Apr 2020'!AA23/100)*'NSW Apr 2020'!AQ23)),0)</f>
        <v>0</v>
      </c>
      <c r="L29" s="155">
        <f>IF(AND('NSW Apr 2020'!P23&gt;0,'NSW Apr 2020'!O23&gt;0),IF(($C$5*E29/'NSW Apr 2020'!AQ23&lt;SUM('NSW Apr 2020'!L23:P23)),(0),($C$5*E29/'NSW Apr 2020'!AQ23-SUM('NSW Apr 2020'!L23:P23))*'NSW Apr 2020'!AB23/100)* 'NSW Apr 2020'!AQ23,IF(AND('NSW Apr 2020'!O23&gt;0,'NSW Apr 2020'!P23=""),IF(($C$5*E29/'NSW Apr 2020'!AQ23&lt; SUM('NSW Apr 2020'!L23:O23)),(0),($C$5*E29/'NSW Apr 2020'!AQ23-SUM('NSW Apr 2020'!L23:O23))*'NSW Apr 2020'!AA23/100)* 'NSW Apr 2020'!AQ23,IF(AND('NSW Apr 2020'!N23&gt;0,'NSW Apr 2020'!O23=""),IF(($C$5*E29/'NSW Apr 2020'!AQ23&lt; SUM('NSW Apr 2020'!L23:N23)),(0),($C$5*E29/'NSW Apr 2020'!AQ23-SUM('NSW Apr 2020'!L23:N23))*'NSW Apr 2020'!Z23/100)* 'NSW Apr 2020'!AQ23,IF(AND('NSW Apr 2020'!M23&gt;0,'NSW Apr 2020'!N23=""),IF(($C$5*E29/'NSW Apr 2020'!AQ23&lt;'NSW Apr 2020'!M23+'NSW Apr 2020'!L23),(0),(($C$5*E29/'NSW Apr 2020'!AQ23-('NSW Apr 2020'!M23+'NSW Apr 2020'!L23))*'NSW Apr 2020'!Y23/100))*'NSW Apr 2020'!AQ23,IF(AND('NSW Apr 2020'!L23&gt;0,'NSW Apr 2020'!M23=""&gt;0),IF(($C$5*E29/'NSW Apr 2020'!AQ23&lt;'NSW Apr 2020'!L23),(0),($C$5*E29/'NSW Apr 2020'!AQ23-'NSW Apr 2020'!L23)*'NSW Apr 2020'!X23/100)*'NSW Apr 2020'!AQ23,0)))))</f>
        <v>0</v>
      </c>
      <c r="M29" s="155">
        <f>IF('NSW Apr 2020'!K23="",($C$5*F29/'NSW Apr 2020'!AR23*'NSW Apr 2020'!AC23/100)*'NSW Apr 2020'!AR23,IF($C$5*F29/'NSW Apr 2020'!AR23&gt;='NSW Apr 2020'!L23,('NSW Apr 2020'!L23*'NSW Apr 2020'!AC23/100)*'NSW Apr 2020'!AR23,($C$5*F29/'NSW Apr 2020'!AR23*'NSW Apr 2020'!AC23/100)*'NSW Apr 2020'!AR23))</f>
        <v>195.54545454545456</v>
      </c>
      <c r="N29" s="155">
        <f>IF(AND('NSW Apr 2020'!L23&gt;0,'NSW Apr 2020'!M23&gt;0),IF($C$5*F29/'NSW Apr 2020'!AR23&lt;'NSW Apr 2020'!L23,0,IF(($C$5*F29/'NSW Apr 2020'!AR23-'NSW Apr 2020'!L23)&lt;=('NSW Apr 2020'!M23+'NSW Apr 2020'!L23),((($C$5*F29/'NSW Apr 2020'!AR23-'NSW Apr 2020'!L23)*'NSW Apr 2020'!AD23/100))*'NSW Apr 2020'!AR23,((('NSW Apr 2020'!M23)*'NSW Apr 2020'!AD23/100)*'NSW Apr 2020'!AR23))),0)</f>
        <v>816.27272727272725</v>
      </c>
      <c r="O29" s="155">
        <f>IF(AND('NSW Apr 2020'!M23&gt;0,'NSW Apr 2020'!N23&gt;0),IF($C$5*F29/'NSW Apr 2020'!AR23&lt;('NSW Apr 2020'!L23+'NSW Apr 2020'!M23),0,IF(($C$5*F29/'NSW Apr 2020'!AR23-'NSW Apr 2020'!L23+'NSW Apr 2020'!M23)&lt;=('NSW Apr 2020'!L23+'NSW Apr 2020'!M23+'NSW Apr 2020'!N23),((($C$5*F29/'NSW Apr 2020'!AR23-('NSW Apr 2020'!L23+'NSW Apr 2020'!M23))*'NSW Apr 2020'!AE23/100))*'NSW Apr 2020'!AR23,('NSW Apr 2020'!N23*'NSW Apr 2020'!AE23/100)*'NSW Apr 2020'!AR23)),0)</f>
        <v>0</v>
      </c>
      <c r="P29" s="155">
        <f>IF(AND('NSW Apr 2020'!N23&gt;0,'NSW Apr 2020'!O23&gt;0),IF($C$5*F29/'NSW Apr 2020'!AR23&lt;('NSW Apr 2020'!L23+'NSW Apr 2020'!M23+'NSW Apr 2020'!N23),0,IF(($C$5*F29/'NSW Apr 2020'!AR23-'NSW Apr 2020'!L23+'NSW Apr 2020'!M23+'NSW Apr 2020'!N23)&lt;=('NSW Apr 2020'!L23+'NSW Apr 2020'!M23+'NSW Apr 2020'!N23+'NSW Apr 2020'!O23),(($C$5*F29/'NSW Apr 2020'!AR23-('NSW Apr 2020'!L23+'NSW Apr 2020'!M23+'NSW Apr 2020'!N23))*'NSW Apr 2020'!AF23/100)*'NSW Apr 2020'!AR23,('NSW Apr 2020'!O23*'NSW Apr 2020'!AF23/100)*'NSW Apr 2020'!AR23)),0)</f>
        <v>0</v>
      </c>
      <c r="Q29" s="155">
        <f>IF(AND('NSW Apr 2020'!P23&gt;0,'NSW Apr 2020'!P23&gt;0),IF($C$5*F29/'NSW Apr 2020'!AR23&lt;('NSW Apr 2020'!L23+'NSW Apr 2020'!M23+'NSW Apr 2020'!N23+'NSW Apr 2020'!O23),0,IF(($C$5*F29/'NSW Apr 2020'!AR23-'NSW Apr 2020'!L23+'NSW Apr 2020'!M23+'NSW Apr 2020'!N23+'NSW Apr 2020'!O23)&lt;=('NSW Apr 2020'!L23+'NSW Apr 2020'!M23+'NSW Apr 2020'!N23+'NSW Apr 2020'!O23+'NSW Apr 2020'!P23),(($C$5*F29/'NSW Apr 2020'!AR23-('NSW Apr 2020'!L23+'NSW Apr 2020'!M23+'NSW Apr 2020'!N23+'NSW Apr 2020'!O23))*'NSW Apr 2020'!AG23/100)*'NSW Apr 2020'!AR23,('NSW Apr 2020'!P23*'NSW Apr 2020'!AG23/100)*'NSW Apr 2020'!AR23)),0)</f>
        <v>0</v>
      </c>
      <c r="R29" s="155">
        <f>IF(AND('NSW Apr 2020'!P23&gt;0,'NSW Apr 2020'!O23&gt;0),IF(($C$5*F29/'NSW Apr 2020'!AR23&lt;SUM('NSW Apr 2020'!L23:P23)),(0),($C$5*F29/'NSW Apr 2020'!AR23-SUM('NSW Apr 2020'!L23:P23))*'NSW Apr 2020'!AB23/100)* 'NSW Apr 2020'!AR23,IF(AND('NSW Apr 2020'!O23&gt;0,'NSW Apr 2020'!P23=""),IF(($C$5*F29/'NSW Apr 2020'!AR23&lt; SUM('NSW Apr 2020'!L23:O23)),(0),($C$5*F29/'NSW Apr 2020'!AR23-SUM('NSW Apr 2020'!L23:O23))*'NSW Apr 2020'!AG23/100)* 'NSW Apr 2020'!AR23,IF(AND('NSW Apr 2020'!N23&gt;0,'NSW Apr 2020'!O23=""),IF(($C$5*F29/'NSW Apr 2020'!AR23&lt; SUM('NSW Apr 2020'!L23:N23)),(0),($C$5*F29/'NSW Apr 2020'!AR23-SUM('NSW Apr 2020'!L23:N23))*'NSW Apr 2020'!AF23/100)* 'NSW Apr 2020'!AR23,IF(AND('NSW Apr 2020'!M23&gt;0,'NSW Apr 2020'!N23=""),IF(($C$5*F29/'NSW Apr 2020'!AR23&lt;'NSW Apr 2020'!M23+'NSW Apr 2020'!L23),(0),(($C$5*F29/'NSW Apr 2020'!AR23-('NSW Apr 2020'!M23+'NSW Apr 2020'!L23))*'NSW Apr 2020'!AE23/100))*'NSW Apr 2020'!AR23,IF(AND('NSW Apr 2020'!L23&gt;0,'NSW Apr 2020'!M23=""&gt;0),IF(($C$5*F29/'NSW Apr 2020'!AR23&lt;'NSW Apr 2020'!L23),(0),($C$5*F29/'NSW Apr 2020'!AR23-'NSW Apr 2020'!L23)*'NSW Apr 2020'!AD23/100)*'NSW Apr 2020'!AR23,0)))))</f>
        <v>0</v>
      </c>
      <c r="S29" s="273">
        <f t="shared" si="4"/>
        <v>2023.6363636363635</v>
      </c>
      <c r="T29" s="268">
        <f t="shared" si="5"/>
        <v>2306.2923636363635</v>
      </c>
      <c r="U29" s="151">
        <f t="shared" si="6"/>
        <v>2536.9216000000001</v>
      </c>
      <c r="V29" s="154">
        <f>'NSW Apr 2020'!AT23</f>
        <v>0</v>
      </c>
      <c r="W29" s="154">
        <f>'NSW Apr 2020'!AU23</f>
        <v>0</v>
      </c>
      <c r="X29" s="154">
        <f>'NSW Apr 2020'!AV23</f>
        <v>0</v>
      </c>
      <c r="Y29" s="154">
        <f>'NSW Apr 2020'!AW23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2306.2923636363635</v>
      </c>
      <c r="AC29" s="268">
        <f t="shared" si="1"/>
        <v>2306.2923636363635</v>
      </c>
      <c r="AD29" s="149">
        <f t="shared" si="9"/>
        <v>2536.9216000000001</v>
      </c>
      <c r="AE29" s="149">
        <f t="shared" si="9"/>
        <v>2536.9216000000001</v>
      </c>
      <c r="AF29" s="211">
        <f>'NSW Apr 2020'!BF22</f>
        <v>12</v>
      </c>
      <c r="AG29" s="153" t="str">
        <f>'NSW Apr 2020'!BG22</f>
        <v>n</v>
      </c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</row>
    <row r="30" spans="1:148" ht="23" customHeight="1" thickTop="1">
      <c r="A30" s="416" t="str">
        <f>'NSW Apr 2020'!D24</f>
        <v>AGN Tumut</v>
      </c>
      <c r="B30" s="139" t="str">
        <f>'NSW Apr 2020'!F24</f>
        <v>Origin Energy</v>
      </c>
      <c r="C30" s="139" t="str">
        <f>'NSW Apr 2020'!G24</f>
        <v>Business Flexi</v>
      </c>
      <c r="D30" s="134">
        <f>365*'NSW Apr 2020'!H24/100</f>
        <v>336.71249999999998</v>
      </c>
      <c r="E30" s="264">
        <f>IF('NSW Apr 2020'!AQ24=3,0.5,IF('NSW Apr 2020'!AQ24=2,0.33,0))</f>
        <v>0.5</v>
      </c>
      <c r="F30" s="264">
        <f t="shared" si="3"/>
        <v>0.5</v>
      </c>
      <c r="G30" s="134">
        <f>IF('NSW Apr 2020'!K24="",($C$5*E30/'NSW Apr 2020'!AQ24*'NSW Apr 2020'!W24/100)*'NSW Apr 2020'!AQ24,IF($C$5*E30/'NSW Apr 2020'!AQ24&gt;='NSW Apr 2020'!L24,('NSW Apr 2020'!L24*'NSW Apr 2020'!W24/100)*'NSW Apr 2020'!AQ24,($C$5*E30/'NSW Apr 2020'!AQ24*'NSW Apr 2020'!W24/100)*'NSW Apr 2020'!AQ24))</f>
        <v>1163.6363636363637</v>
      </c>
      <c r="H30" s="134">
        <f>IF(AND('NSW Apr 2020'!L24&gt;0,'NSW Apr 2020'!M24&gt;0),IF($C$5*E30/'NSW Apr 2020'!AQ24&lt;'NSW Apr 2020'!L24,0,IF(($C$5*E30/'NSW Apr 2020'!AQ24-'NSW Apr 2020'!L24)&lt;=('NSW Apr 2020'!M24+'NSW Apr 2020'!L24),((($C$5*E30/'NSW Apr 2020'!AQ24-'NSW Apr 2020'!L24)*'NSW Apr 2020'!X24/100))*'NSW Apr 2020'!AQ24,((('NSW Apr 2020'!M24)*'NSW Apr 2020'!X24/100)*'NSW Apr 2020'!AQ24))),0)</f>
        <v>0</v>
      </c>
      <c r="I30" s="134">
        <f>IF(AND('NSW Apr 2020'!M24&gt;0,'NSW Apr 2020'!N24&gt;0),IF($C$5*E30/'NSW Apr 2020'!AQ24&lt;('NSW Apr 2020'!L24+'NSW Apr 2020'!M24),0,IF(($C$5*E30/'NSW Apr 2020'!AQ24-'NSW Apr 2020'!L24+'NSW Apr 2020'!M24)&lt;=('NSW Apr 2020'!L24+'NSW Apr 2020'!M24+'NSW Apr 2020'!N24),((($C$5*E30/'NSW Apr 2020'!AQ24-('NSW Apr 2020'!L24+'NSW Apr 2020'!M24))*'NSW Apr 2020'!Y24/100))*'NSW Apr 2020'!AQ24,('NSW Apr 2020'!N24*'NSW Apr 2020'!Y24/100)* 'NSW Apr 2020'!AQ24)),0)</f>
        <v>0</v>
      </c>
      <c r="J30" s="134">
        <f>IF(AND('NSW Apr 2020'!N24&gt;0,'NSW Apr 2020'!O24&gt;0),IF($C$5*E30/'NSW Apr 2020'!AQ24&lt;('NSW Apr 2020'!L24+'NSW Apr 2020'!M24+'NSW Apr 2020'!N24),0,IF(($C$5*E30/'NSW Apr 2020'!AQ24-'NSW Apr 2020'!L24+'NSW Apr 2020'!M24+'NSW Apr 2020'!N24)&lt;=('NSW Apr 2020'!L24+'NSW Apr 2020'!M24+'NSW Apr 2020'!N24+'NSW Apr 2020'!O24),(($C$5*E30/'NSW Apr 2020'!AQ24-('NSW Apr 2020'!L24+'NSW Apr 2020'!M24+'NSW Apr 2020'!N24))*'NSW Apr 2020'!Z24/100)*'NSW Apr 2020'!AQ24,('NSW Apr 2020'!O24*'NSW Apr 2020'!Z24/100)*'NSW Apr 2020'!AQ24)),0)</f>
        <v>0</v>
      </c>
      <c r="K30" s="134">
        <f>IF(AND('NSW Apr 2020'!O24&gt;0,'NSW Apr 2020'!P24&gt;0),IF($C$5*E30/'NSW Apr 2020'!AQ24&lt;('NSW Apr 2020'!L24+'NSW Apr 2020'!M24+'NSW Apr 2020'!N24+'NSW Apr 2020'!O24),0,IF(($C$5*E30/'NSW Apr 2020'!AQ24-'NSW Apr 2020'!L24+'NSW Apr 2020'!M24+'NSW Apr 2020'!N24+'NSW Apr 2020'!O24)&lt;=('NSW Apr 2020'!L24+'NSW Apr 2020'!M24+'NSW Apr 2020'!N24+'NSW Apr 2020'!O24+'NSW Apr 2020'!P24),(($C$5*E30/'NSW Apr 2020'!AQ24-('NSW Apr 2020'!L24+'NSW Apr 2020'!M24+'NSW Apr 2020'!N24+'NSW Apr 2020'!O24))*'NSW Apr 2020'!AA24/100)*'NSW Apr 2020'!AQ24,('NSW Apr 2020'!P24*'NSW Apr 2020'!AA24/100)*'NSW Apr 2020'!AQ24)),0)</f>
        <v>0</v>
      </c>
      <c r="L30" s="134">
        <f>IF(AND('NSW Apr 2020'!P24&gt;0,'NSW Apr 2020'!O24&gt;0),IF(($C$5*E30/'NSW Apr 2020'!AQ24&lt;SUM('NSW Apr 2020'!L24:P24)),(0),($C$5*E30/'NSW Apr 2020'!AQ24-SUM('NSW Apr 2020'!L24:P24))*'NSW Apr 2020'!AB24/100)* 'NSW Apr 2020'!AQ24,IF(AND('NSW Apr 2020'!O24&gt;0,'NSW Apr 2020'!P24=""),IF(($C$5*E30/'NSW Apr 2020'!AQ24&lt; SUM('NSW Apr 2020'!L24:O24)),(0),($C$5*E30/'NSW Apr 2020'!AQ24-SUM('NSW Apr 2020'!L24:O24))*'NSW Apr 2020'!AA24/100)* 'NSW Apr 2020'!AQ24,IF(AND('NSW Apr 2020'!N24&gt;0,'NSW Apr 2020'!O24=""),IF(($C$5*E30/'NSW Apr 2020'!AQ24&lt; SUM('NSW Apr 2020'!L24:N24)),(0),($C$5*E30/'NSW Apr 2020'!AQ24-SUM('NSW Apr 2020'!L24:N24))*'NSW Apr 2020'!Z24/100)* 'NSW Apr 2020'!AQ24,IF(AND('NSW Apr 2020'!M24&gt;0,'NSW Apr 2020'!N24=""),IF(($C$5*E30/'NSW Apr 2020'!AQ24&lt;'NSW Apr 2020'!M24+'NSW Apr 2020'!L24),(0),(($C$5*E30/'NSW Apr 2020'!AQ24-('NSW Apr 2020'!M24+'NSW Apr 2020'!L24))*'NSW Apr 2020'!Y24/100))*'NSW Apr 2020'!AQ24,IF(AND('NSW Apr 2020'!L24&gt;0,'NSW Apr 2020'!M24=""&gt;0),IF(($C$5*E30/'NSW Apr 2020'!AQ24&lt;'NSW Apr 2020'!L24),(0),($C$5*E30/'NSW Apr 2020'!AQ24-'NSW Apr 2020'!L24)*'NSW Apr 2020'!X24/100)*'NSW Apr 2020'!AQ24,0)))))</f>
        <v>0</v>
      </c>
      <c r="M30" s="134">
        <f>IF('NSW Apr 2020'!K24="",($C$5*F30/'NSW Apr 2020'!AR24*'NSW Apr 2020'!AC24/100)*'NSW Apr 2020'!AR24,IF($C$5*F30/'NSW Apr 2020'!AR24&gt;='NSW Apr 2020'!L24,('NSW Apr 2020'!L24*'NSW Apr 2020'!AC24/100)*'NSW Apr 2020'!AR24,($C$5*F30/'NSW Apr 2020'!AR24*'NSW Apr 2020'!AC24/100)*'NSW Apr 2020'!AR24))</f>
        <v>1163.6363636363637</v>
      </c>
      <c r="N30" s="134">
        <f>IF(AND('NSW Apr 2020'!L24&gt;0,'NSW Apr 2020'!M24&gt;0),IF($C$5*F30/'NSW Apr 2020'!AR24&lt;'NSW Apr 2020'!L24,0,IF(($C$5*F30/'NSW Apr 2020'!AR24-'NSW Apr 2020'!L24)&lt;=('NSW Apr 2020'!M24+'NSW Apr 2020'!L24),((($C$5*F30/'NSW Apr 2020'!AR24-'NSW Apr 2020'!L24)*'NSW Apr 2020'!AD24/100))*'NSW Apr 2020'!AR24,((('NSW Apr 2020'!M24)*'NSW Apr 2020'!AD24/100)*'NSW Apr 2020'!AR24))),0)</f>
        <v>0</v>
      </c>
      <c r="O30" s="134">
        <f>IF(AND('NSW Apr 2020'!M24&gt;0,'NSW Apr 2020'!N24&gt;0),IF($C$5*F30/'NSW Apr 2020'!AR24&lt;('NSW Apr 2020'!L24+'NSW Apr 2020'!M24),0,IF(($C$5*F30/'NSW Apr 2020'!AR24-'NSW Apr 2020'!L24+'NSW Apr 2020'!M24)&lt;=('NSW Apr 2020'!L24+'NSW Apr 2020'!M24+'NSW Apr 2020'!N24),((($C$5*F30/'NSW Apr 2020'!AR24-('NSW Apr 2020'!L24+'NSW Apr 2020'!M24))*'NSW Apr 2020'!AE24/100))*'NSW Apr 2020'!AR24,('NSW Apr 2020'!N24*'NSW Apr 2020'!AE24/100)*'NSW Apr 2020'!AR24)),0)</f>
        <v>0</v>
      </c>
      <c r="P30" s="134">
        <f>IF(AND('NSW Apr 2020'!N24&gt;0,'NSW Apr 2020'!O24&gt;0),IF($C$5*F30/'NSW Apr 2020'!AR24&lt;('NSW Apr 2020'!L24+'NSW Apr 2020'!M24+'NSW Apr 2020'!N24),0,IF(($C$5*F30/'NSW Apr 2020'!AR24-'NSW Apr 2020'!L24+'NSW Apr 2020'!M24+'NSW Apr 2020'!N24)&lt;=('NSW Apr 2020'!L24+'NSW Apr 2020'!M24+'NSW Apr 2020'!N24+'NSW Apr 2020'!O24),(($C$5*F30/'NSW Apr 2020'!AR24-('NSW Apr 2020'!L24+'NSW Apr 2020'!M24+'NSW Apr 2020'!N24))*'NSW Apr 2020'!AF24/100)*'NSW Apr 2020'!AR24,('NSW Apr 2020'!O24*'NSW Apr 2020'!AF24/100)*'NSW Apr 2020'!AR24)),0)</f>
        <v>0</v>
      </c>
      <c r="Q30" s="134">
        <f>IF(AND('NSW Apr 2020'!P24&gt;0,'NSW Apr 2020'!P24&gt;0),IF($C$5*F30/'NSW Apr 2020'!AR24&lt;('NSW Apr 2020'!L24+'NSW Apr 2020'!M24+'NSW Apr 2020'!N24+'NSW Apr 2020'!O24),0,IF(($C$5*F30/'NSW Apr 2020'!AR24-'NSW Apr 2020'!L24+'NSW Apr 2020'!M24+'NSW Apr 2020'!N24+'NSW Apr 2020'!O24)&lt;=('NSW Apr 2020'!L24+'NSW Apr 2020'!M24+'NSW Apr 2020'!N24+'NSW Apr 2020'!O24+'NSW Apr 2020'!P24),(($C$5*F30/'NSW Apr 2020'!AR24-('NSW Apr 2020'!L24+'NSW Apr 2020'!M24+'NSW Apr 2020'!N24+'NSW Apr 2020'!O24))*'NSW Apr 2020'!AG24/100)*'NSW Apr 2020'!AR24,('NSW Apr 2020'!P24*'NSW Apr 2020'!AG24/100)*'NSW Apr 2020'!AR24)),0)</f>
        <v>0</v>
      </c>
      <c r="R30" s="134">
        <f>IF(AND('NSW Apr 2020'!P24&gt;0,'NSW Apr 2020'!O24&gt;0),IF(($C$5*F30/'NSW Apr 2020'!AR24&lt;SUM('NSW Apr 2020'!L24:P24)),(0),($C$5*F30/'NSW Apr 2020'!AR24-SUM('NSW Apr 2020'!L24:P24))*'NSW Apr 2020'!AB24/100)* 'NSW Apr 2020'!AR24,IF(AND('NSW Apr 2020'!O24&gt;0,'NSW Apr 2020'!P24=""),IF(($C$5*F30/'NSW Apr 2020'!AR24&lt; SUM('NSW Apr 2020'!L24:O24)),(0),($C$5*F30/'NSW Apr 2020'!AR24-SUM('NSW Apr 2020'!L24:O24))*'NSW Apr 2020'!AG24/100)* 'NSW Apr 2020'!AR24,IF(AND('NSW Apr 2020'!N24&gt;0,'NSW Apr 2020'!O24=""),IF(($C$5*F30/'NSW Apr 2020'!AR24&lt; SUM('NSW Apr 2020'!L24:N24)),(0),($C$5*F30/'NSW Apr 2020'!AR24-SUM('NSW Apr 2020'!L24:N24))*'NSW Apr 2020'!AF24/100)* 'NSW Apr 2020'!AR24,IF(AND('NSW Apr 2020'!M24&gt;0,'NSW Apr 2020'!N24=""),IF(($C$5*F30/'NSW Apr 2020'!AR24&lt;'NSW Apr 2020'!M24+'NSW Apr 2020'!L24),(0),(($C$5*F30/'NSW Apr 2020'!AR24-('NSW Apr 2020'!M24+'NSW Apr 2020'!L24))*'NSW Apr 2020'!AE24/100))*'NSW Apr 2020'!AR24,IF(AND('NSW Apr 2020'!L24&gt;0,'NSW Apr 2020'!M24=""&gt;0),IF(($C$5*F30/'NSW Apr 2020'!AR24&lt;'NSW Apr 2020'!L24),(0),($C$5*F30/'NSW Apr 2020'!AR24-'NSW Apr 2020'!L24)*'NSW Apr 2020'!AD24/100)*'NSW Apr 2020'!AR24,0)))))</f>
        <v>0</v>
      </c>
      <c r="S30" s="234">
        <f t="shared" si="4"/>
        <v>2327.2727272727275</v>
      </c>
      <c r="T30" s="269">
        <f t="shared" si="5"/>
        <v>2663.9852272727276</v>
      </c>
      <c r="U30" s="140">
        <f t="shared" si="6"/>
        <v>2930.3837500000004</v>
      </c>
      <c r="V30" s="139">
        <f>'NSW Apr 2020'!AT24</f>
        <v>12</v>
      </c>
      <c r="W30" s="139">
        <f>'NSW Apr 2020'!AU24</f>
        <v>0</v>
      </c>
      <c r="X30" s="139">
        <f>'NSW Apr 2020'!AV24</f>
        <v>0</v>
      </c>
      <c r="Y30" s="139">
        <f>'NSW Apr 2020'!AW24</f>
        <v>0</v>
      </c>
      <c r="Z30" s="269" t="str">
        <f t="shared" si="7"/>
        <v>Guaranteed off bill</v>
      </c>
      <c r="AA30" s="269" t="str">
        <f t="shared" si="8"/>
        <v>Inclusive</v>
      </c>
      <c r="AB30" s="243">
        <f t="shared" si="0"/>
        <v>2344.3070000000002</v>
      </c>
      <c r="AC30" s="243">
        <f t="shared" si="1"/>
        <v>2344.3070000000002</v>
      </c>
      <c r="AD30" s="122">
        <f t="shared" si="9"/>
        <v>2578.7377000000006</v>
      </c>
      <c r="AE30" s="122">
        <f t="shared" si="9"/>
        <v>2578.7377000000006</v>
      </c>
      <c r="AF30" s="212">
        <f>'NSW Apr 2020'!BF23</f>
        <v>0</v>
      </c>
      <c r="AG30" s="142" t="str">
        <f>'NSW Apr 2020'!BG23</f>
        <v>n</v>
      </c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</row>
    <row r="31" spans="1:148" ht="23" customHeight="1" thickBot="1">
      <c r="A31" s="418"/>
      <c r="B31" s="154" t="str">
        <f>'NSW Apr 2020'!F25</f>
        <v>Red Energy</v>
      </c>
      <c r="C31" s="154" t="str">
        <f>'NSW Apr 2020'!G25</f>
        <v xml:space="preserve">Business Saver </v>
      </c>
      <c r="D31" s="155">
        <f>365*'NSW Apr 2020'!H25/100</f>
        <v>270.10000000000002</v>
      </c>
      <c r="E31" s="265">
        <f>IF('NSW Apr 2020'!AQ25=3,0.5,IF('NSW Apr 2020'!AQ25=2,0.33,0))</f>
        <v>0.5</v>
      </c>
      <c r="F31" s="265">
        <f t="shared" si="3"/>
        <v>0.5</v>
      </c>
      <c r="G31" s="155">
        <f>IF('NSW Apr 2020'!K25="",($C$5*E31/'NSW Apr 2020'!AQ25*'NSW Apr 2020'!W25/100)*'NSW Apr 2020'!AQ25,IF($C$5*E31/'NSW Apr 2020'!AQ25&gt;='NSW Apr 2020'!L25,('NSW Apr 2020'!L25*'NSW Apr 2020'!W25/100)*'NSW Apr 2020'!AQ25,($C$5*E31/'NSW Apr 2020'!AQ25*'NSW Apr 2020'!W25/100)*'NSW Apr 2020'!AQ25))</f>
        <v>1350.0000000000002</v>
      </c>
      <c r="H31" s="155">
        <f>IF(AND('NSW Apr 2020'!L25&gt;0,'NSW Apr 2020'!M25&gt;0),IF($C$5*E31/'NSW Apr 2020'!AQ25&lt;'NSW Apr 2020'!L25,0,IF(($C$5*E31/'NSW Apr 2020'!AQ25-'NSW Apr 2020'!L25)&lt;=('NSW Apr 2020'!M25+'NSW Apr 2020'!L25),((($C$5*E31/'NSW Apr 2020'!AQ25-'NSW Apr 2020'!L25)*'NSW Apr 2020'!X25/100))*'NSW Apr 2020'!AQ25,((('NSW Apr 2020'!M25)*'NSW Apr 2020'!X25/100)*'NSW Apr 2020'!AQ25))),0)</f>
        <v>0</v>
      </c>
      <c r="I31" s="155">
        <f>IF(AND('NSW Apr 2020'!M25&gt;0,'NSW Apr 2020'!N25&gt;0),IF($C$5*E31/'NSW Apr 2020'!AQ25&lt;('NSW Apr 2020'!L25+'NSW Apr 2020'!M25),0,IF(($C$5*E31/'NSW Apr 2020'!AQ25-'NSW Apr 2020'!L25+'NSW Apr 2020'!M25)&lt;=('NSW Apr 2020'!L25+'NSW Apr 2020'!M25+'NSW Apr 2020'!N25),((($C$5*E31/'NSW Apr 2020'!AQ25-('NSW Apr 2020'!L25+'NSW Apr 2020'!M25))*'NSW Apr 2020'!Y25/100))*'NSW Apr 2020'!AQ25,('NSW Apr 2020'!N25*'NSW Apr 2020'!Y25/100)* 'NSW Apr 2020'!AQ25)),0)</f>
        <v>0</v>
      </c>
      <c r="J31" s="155">
        <f>IF(AND('NSW Apr 2020'!N25&gt;0,'NSW Apr 2020'!O25&gt;0),IF($C$5*E31/'NSW Apr 2020'!AQ25&lt;('NSW Apr 2020'!L25+'NSW Apr 2020'!M25+'NSW Apr 2020'!N25),0,IF(($C$5*E31/'NSW Apr 2020'!AQ25-'NSW Apr 2020'!L25+'NSW Apr 2020'!M25+'NSW Apr 2020'!N25)&lt;=('NSW Apr 2020'!L25+'NSW Apr 2020'!M25+'NSW Apr 2020'!N25+'NSW Apr 2020'!O25),(($C$5*E31/'NSW Apr 2020'!AQ25-('NSW Apr 2020'!L25+'NSW Apr 2020'!M25+'NSW Apr 2020'!N25))*'NSW Apr 2020'!Z25/100)*'NSW Apr 2020'!AQ25,('NSW Apr 2020'!O25*'NSW Apr 2020'!Z25/100)*'NSW Apr 2020'!AQ25)),0)</f>
        <v>0</v>
      </c>
      <c r="K31" s="155">
        <f>IF(AND('NSW Apr 2020'!O25&gt;0,'NSW Apr 2020'!P25&gt;0),IF($C$5*E31/'NSW Apr 2020'!AQ25&lt;('NSW Apr 2020'!L25+'NSW Apr 2020'!M25+'NSW Apr 2020'!N25+'NSW Apr 2020'!O25),0,IF(($C$5*E31/'NSW Apr 2020'!AQ25-'NSW Apr 2020'!L25+'NSW Apr 2020'!M25+'NSW Apr 2020'!N25+'NSW Apr 2020'!O25)&lt;=('NSW Apr 2020'!L25+'NSW Apr 2020'!M25+'NSW Apr 2020'!N25+'NSW Apr 2020'!O25+'NSW Apr 2020'!P25),(($C$5*E31/'NSW Apr 2020'!AQ25-('NSW Apr 2020'!L25+'NSW Apr 2020'!M25+'NSW Apr 2020'!N25+'NSW Apr 2020'!O25))*'NSW Apr 2020'!AA25/100)*'NSW Apr 2020'!AQ25,('NSW Apr 2020'!P25*'NSW Apr 2020'!AA25/100)*'NSW Apr 2020'!AQ25)),0)</f>
        <v>0</v>
      </c>
      <c r="L31" s="155">
        <f>IF(AND('NSW Apr 2020'!P25&gt;0,'NSW Apr 2020'!O25&gt;0),IF(($C$5*E31/'NSW Apr 2020'!AQ25&lt;SUM('NSW Apr 2020'!L25:P25)),(0),($C$5*E31/'NSW Apr 2020'!AQ25-SUM('NSW Apr 2020'!L25:P25))*'NSW Apr 2020'!AB25/100)* 'NSW Apr 2020'!AQ25,IF(AND('NSW Apr 2020'!O25&gt;0,'NSW Apr 2020'!P25=""),IF(($C$5*E31/'NSW Apr 2020'!AQ25&lt; SUM('NSW Apr 2020'!L25:O25)),(0),($C$5*E31/'NSW Apr 2020'!AQ25-SUM('NSW Apr 2020'!L25:O25))*'NSW Apr 2020'!AA25/100)* 'NSW Apr 2020'!AQ25,IF(AND('NSW Apr 2020'!N25&gt;0,'NSW Apr 2020'!O25=""),IF(($C$5*E31/'NSW Apr 2020'!AQ25&lt; SUM('NSW Apr 2020'!L25:N25)),(0),($C$5*E31/'NSW Apr 2020'!AQ25-SUM('NSW Apr 2020'!L25:N25))*'NSW Apr 2020'!Z25/100)* 'NSW Apr 2020'!AQ25,IF(AND('NSW Apr 2020'!M25&gt;0,'NSW Apr 2020'!N25=""),IF(($C$5*E31/'NSW Apr 2020'!AQ25&lt;'NSW Apr 2020'!M25+'NSW Apr 2020'!L25),(0),(($C$5*E31/'NSW Apr 2020'!AQ25-('NSW Apr 2020'!M25+'NSW Apr 2020'!L25))*'NSW Apr 2020'!Y25/100))*'NSW Apr 2020'!AQ25,IF(AND('NSW Apr 2020'!L25&gt;0,'NSW Apr 2020'!M25=""&gt;0),IF(($C$5*E31/'NSW Apr 2020'!AQ25&lt;'NSW Apr 2020'!L25),(0),($C$5*E31/'NSW Apr 2020'!AQ25-'NSW Apr 2020'!L25)*'NSW Apr 2020'!X25/100)*'NSW Apr 2020'!AQ25,0)))))</f>
        <v>0</v>
      </c>
      <c r="M31" s="155">
        <f>IF('NSW Apr 2020'!K25="",($C$5*F31/'NSW Apr 2020'!AR25*'NSW Apr 2020'!AC25/100)*'NSW Apr 2020'!AR25,IF($C$5*F31/'NSW Apr 2020'!AR25&gt;='NSW Apr 2020'!L25,('NSW Apr 2020'!L25*'NSW Apr 2020'!AC25/100)*'NSW Apr 2020'!AR25,($C$5*F31/'NSW Apr 2020'!AR25*'NSW Apr 2020'!AC25/100)*'NSW Apr 2020'!AR25))</f>
        <v>1350.0000000000002</v>
      </c>
      <c r="N31" s="155">
        <f>IF(AND('NSW Apr 2020'!L25&gt;0,'NSW Apr 2020'!M25&gt;0),IF($C$5*F31/'NSW Apr 2020'!AR25&lt;'NSW Apr 2020'!L25,0,IF(($C$5*F31/'NSW Apr 2020'!AR25-'NSW Apr 2020'!L25)&lt;=('NSW Apr 2020'!M25+'NSW Apr 2020'!L25),((($C$5*F31/'NSW Apr 2020'!AR25-'NSW Apr 2020'!L25)*'NSW Apr 2020'!AD25/100))*'NSW Apr 2020'!AR25,((('NSW Apr 2020'!M25)*'NSW Apr 2020'!AD25/100)*'NSW Apr 2020'!AR25))),0)</f>
        <v>0</v>
      </c>
      <c r="O31" s="155">
        <f>IF(AND('NSW Apr 2020'!M25&gt;0,'NSW Apr 2020'!N25&gt;0),IF($C$5*F31/'NSW Apr 2020'!AR25&lt;('NSW Apr 2020'!L25+'NSW Apr 2020'!M25),0,IF(($C$5*F31/'NSW Apr 2020'!AR25-'NSW Apr 2020'!L25+'NSW Apr 2020'!M25)&lt;=('NSW Apr 2020'!L25+'NSW Apr 2020'!M25+'NSW Apr 2020'!N25),((($C$5*F31/'NSW Apr 2020'!AR25-('NSW Apr 2020'!L25+'NSW Apr 2020'!M25))*'NSW Apr 2020'!AE25/100))*'NSW Apr 2020'!AR25,('NSW Apr 2020'!N25*'NSW Apr 2020'!AE25/100)*'NSW Apr 2020'!AR25)),0)</f>
        <v>0</v>
      </c>
      <c r="P31" s="155">
        <f>IF(AND('NSW Apr 2020'!N25&gt;0,'NSW Apr 2020'!O25&gt;0),IF($C$5*F31/'NSW Apr 2020'!AR25&lt;('NSW Apr 2020'!L25+'NSW Apr 2020'!M25+'NSW Apr 2020'!N25),0,IF(($C$5*F31/'NSW Apr 2020'!AR25-'NSW Apr 2020'!L25+'NSW Apr 2020'!M25+'NSW Apr 2020'!N25)&lt;=('NSW Apr 2020'!L25+'NSW Apr 2020'!M25+'NSW Apr 2020'!N25+'NSW Apr 2020'!O25),(($C$5*F31/'NSW Apr 2020'!AR25-('NSW Apr 2020'!L25+'NSW Apr 2020'!M25+'NSW Apr 2020'!N25))*'NSW Apr 2020'!AF25/100)*'NSW Apr 2020'!AR25,('NSW Apr 2020'!O25*'NSW Apr 2020'!AF25/100)*'NSW Apr 2020'!AR25)),0)</f>
        <v>0</v>
      </c>
      <c r="Q31" s="155">
        <f>IF(AND('NSW Apr 2020'!P25&gt;0,'NSW Apr 2020'!P25&gt;0),IF($C$5*F31/'NSW Apr 2020'!AR25&lt;('NSW Apr 2020'!L25+'NSW Apr 2020'!M25+'NSW Apr 2020'!N25+'NSW Apr 2020'!O25),0,IF(($C$5*F31/'NSW Apr 2020'!AR25-'NSW Apr 2020'!L25+'NSW Apr 2020'!M25+'NSW Apr 2020'!N25+'NSW Apr 2020'!O25)&lt;=('NSW Apr 2020'!L25+'NSW Apr 2020'!M25+'NSW Apr 2020'!N25+'NSW Apr 2020'!O25+'NSW Apr 2020'!P25),(($C$5*F31/'NSW Apr 2020'!AR25-('NSW Apr 2020'!L25+'NSW Apr 2020'!M25+'NSW Apr 2020'!N25+'NSW Apr 2020'!O25))*'NSW Apr 2020'!AG25/100)*'NSW Apr 2020'!AR25,('NSW Apr 2020'!P25*'NSW Apr 2020'!AG25/100)*'NSW Apr 2020'!AR25)),0)</f>
        <v>0</v>
      </c>
      <c r="R31" s="155">
        <f>IF(AND('NSW Apr 2020'!P25&gt;0,'NSW Apr 2020'!O25&gt;0),IF(($C$5*F31/'NSW Apr 2020'!AR25&lt;SUM('NSW Apr 2020'!L25:P25)),(0),($C$5*F31/'NSW Apr 2020'!AR25-SUM('NSW Apr 2020'!L25:P25))*'NSW Apr 2020'!AB25/100)* 'NSW Apr 2020'!AR25,IF(AND('NSW Apr 2020'!O25&gt;0,'NSW Apr 2020'!P25=""),IF(($C$5*F31/'NSW Apr 2020'!AR25&lt; SUM('NSW Apr 2020'!L25:O25)),(0),($C$5*F31/'NSW Apr 2020'!AR25-SUM('NSW Apr 2020'!L25:O25))*'NSW Apr 2020'!AG25/100)* 'NSW Apr 2020'!AR25,IF(AND('NSW Apr 2020'!N25&gt;0,'NSW Apr 2020'!O25=""),IF(($C$5*F31/'NSW Apr 2020'!AR25&lt; SUM('NSW Apr 2020'!L25:N25)),(0),($C$5*F31/'NSW Apr 2020'!AR25-SUM('NSW Apr 2020'!L25:N25))*'NSW Apr 2020'!AF25/100)* 'NSW Apr 2020'!AR25,IF(AND('NSW Apr 2020'!M25&gt;0,'NSW Apr 2020'!N25=""),IF(($C$5*F31/'NSW Apr 2020'!AR25&lt;'NSW Apr 2020'!M25+'NSW Apr 2020'!L25),(0),(($C$5*F31/'NSW Apr 2020'!AR25-('NSW Apr 2020'!M25+'NSW Apr 2020'!L25))*'NSW Apr 2020'!AE25/100))*'NSW Apr 2020'!AR25,IF(AND('NSW Apr 2020'!L25&gt;0,'NSW Apr 2020'!M25=""&gt;0),IF(($C$5*F31/'NSW Apr 2020'!AR25&lt;'NSW Apr 2020'!L25),(0),($C$5*F31/'NSW Apr 2020'!AR25-'NSW Apr 2020'!L25)*'NSW Apr 2020'!AD25/100)*'NSW Apr 2020'!AR25,0)))))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2020'!AT25</f>
        <v>0</v>
      </c>
      <c r="W31" s="154">
        <f>'NSW Apr 2020'!AU25</f>
        <v>0</v>
      </c>
      <c r="X31" s="154">
        <f>'NSW Apr 2020'!AV25</f>
        <v>0</v>
      </c>
      <c r="Y31" s="154">
        <f>'NSW Apr 2020'!AW25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9"/>
        <v>3267.1100000000006</v>
      </c>
      <c r="AE31" s="149">
        <f t="shared" si="9"/>
        <v>3267.1100000000006</v>
      </c>
      <c r="AF31" s="211">
        <f>'NSW Apr 2020'!BF24</f>
        <v>12</v>
      </c>
      <c r="AG31" s="153" t="str">
        <f>'NSW Apr 2020'!BG24</f>
        <v>n</v>
      </c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287"/>
      <c r="CE31" s="287"/>
      <c r="CF31" s="287"/>
      <c r="CG31" s="287"/>
      <c r="CH31" s="287"/>
      <c r="CI31" s="287"/>
      <c r="CJ31" s="287"/>
      <c r="CK31" s="287"/>
      <c r="CL31" s="287"/>
      <c r="CM31" s="287"/>
      <c r="CN31" s="287"/>
      <c r="CO31" s="287"/>
      <c r="CP31" s="287"/>
      <c r="CQ31" s="287"/>
      <c r="CR31" s="287"/>
      <c r="CS31" s="287"/>
      <c r="CT31" s="287"/>
      <c r="CU31" s="287"/>
      <c r="CV31" s="287"/>
      <c r="CW31" s="287"/>
      <c r="CX31" s="287"/>
      <c r="CY31" s="287"/>
      <c r="CZ31" s="287"/>
      <c r="DA31" s="287"/>
      <c r="DB31" s="287"/>
      <c r="DC31" s="287"/>
      <c r="DD31" s="287"/>
      <c r="DE31" s="287"/>
      <c r="DF31" s="287"/>
      <c r="DG31" s="287"/>
      <c r="DH31" s="287"/>
      <c r="DI31" s="287"/>
      <c r="DJ31" s="287"/>
      <c r="DK31" s="287"/>
      <c r="DL31" s="287"/>
      <c r="DM31" s="287"/>
      <c r="DN31" s="287"/>
      <c r="DO31" s="287"/>
      <c r="DP31" s="287"/>
      <c r="DQ31" s="287"/>
      <c r="DR31" s="287"/>
      <c r="DS31" s="287"/>
      <c r="DT31" s="287"/>
      <c r="DU31" s="287"/>
      <c r="DV31" s="287"/>
      <c r="DW31" s="287"/>
      <c r="DX31" s="287"/>
      <c r="DY31" s="287"/>
      <c r="DZ31" s="287"/>
      <c r="EA31" s="287"/>
      <c r="EB31" s="287"/>
      <c r="EC31" s="287"/>
      <c r="ED31" s="287"/>
      <c r="EE31" s="287"/>
      <c r="EF31" s="287"/>
      <c r="EG31" s="287"/>
      <c r="EH31" s="287"/>
      <c r="EI31" s="287"/>
      <c r="EJ31" s="287"/>
      <c r="EK31" s="287"/>
      <c r="EL31" s="287"/>
      <c r="EM31" s="287"/>
      <c r="EN31" s="287"/>
      <c r="EO31" s="287"/>
      <c r="EP31" s="287"/>
      <c r="EQ31" s="287"/>
      <c r="ER31" s="287"/>
    </row>
    <row r="32" spans="1:148" ht="23" customHeight="1" thickTop="1" thickBot="1">
      <c r="A32" s="210" t="str">
        <f>'NSW Apr 2020'!D26</f>
        <v>AGN Wagga Wagga</v>
      </c>
      <c r="B32" s="169" t="str">
        <f>'NSW Apr 2020'!F26</f>
        <v>Origin Energy</v>
      </c>
      <c r="C32" s="169" t="str">
        <f>'NSW Apr 2020'!G26</f>
        <v>Business Flexi</v>
      </c>
      <c r="D32" s="166">
        <f>365*'NSW Apr 2020'!H26/100</f>
        <v>420.44349999999997</v>
      </c>
      <c r="E32" s="266">
        <f>IF('NSW Apr 2020'!AQ26=3,0.5,IF('NSW Apr 2020'!AQ26=2,0.33,0))</f>
        <v>0.5</v>
      </c>
      <c r="F32" s="266">
        <f t="shared" si="3"/>
        <v>0.5</v>
      </c>
      <c r="G32" s="166">
        <f>IF('NSW Apr 2020'!K26="",($C$5*E32/'NSW Apr 2020'!AQ26*'NSW Apr 2020'!W26/100)*'NSW Apr 2020'!AQ26,IF($C$5*E32/'NSW Apr 2020'!AQ26&gt;='NSW Apr 2020'!L26,('NSW Apr 2020'!L26*'NSW Apr 2020'!W26/100)*'NSW Apr 2020'!AQ26,($C$5*E32/'NSW Apr 2020'!AQ26*'NSW Apr 2020'!W26/100)*'NSW Apr 2020'!AQ26))</f>
        <v>880.00000000000011</v>
      </c>
      <c r="H32" s="166">
        <f>IF(AND('NSW Apr 2020'!L26&gt;0,'NSW Apr 2020'!M26&gt;0),IF($C$5*E32/'NSW Apr 2020'!AQ26&lt;'NSW Apr 2020'!L26,0,IF(($C$5*E32/'NSW Apr 2020'!AQ26-'NSW Apr 2020'!L26)&lt;=('NSW Apr 2020'!M26+'NSW Apr 2020'!L26),((($C$5*E32/'NSW Apr 2020'!AQ26-'NSW Apr 2020'!L26)*'NSW Apr 2020'!X26/100))*'NSW Apr 2020'!AQ26,((('NSW Apr 2020'!M26)*'NSW Apr 2020'!X26/100)*'NSW Apr 2020'!AQ26))),0)</f>
        <v>0</v>
      </c>
      <c r="I32" s="166">
        <f>IF(AND('NSW Apr 2020'!M26&gt;0,'NSW Apr 2020'!N26&gt;0),IF($C$5*E32/'NSW Apr 2020'!AQ26&lt;('NSW Apr 2020'!L26+'NSW Apr 2020'!M26),0,IF(($C$5*E32/'NSW Apr 2020'!AQ26-'NSW Apr 2020'!L26+'NSW Apr 2020'!M26)&lt;=('NSW Apr 2020'!L26+'NSW Apr 2020'!M26+'NSW Apr 2020'!N26),((($C$5*E32/'NSW Apr 2020'!AQ26-('NSW Apr 2020'!L26+'NSW Apr 2020'!M26))*'NSW Apr 2020'!Y26/100))*'NSW Apr 2020'!AQ26,('NSW Apr 2020'!N26*'NSW Apr 2020'!Y26/100)* 'NSW Apr 2020'!AQ26)),0)</f>
        <v>0</v>
      </c>
      <c r="J32" s="166">
        <f>IF(AND('NSW Apr 2020'!N26&gt;0,'NSW Apr 2020'!O26&gt;0),IF($C$5*E32/'NSW Apr 2020'!AQ26&lt;('NSW Apr 2020'!L26+'NSW Apr 2020'!M26+'NSW Apr 2020'!N26),0,IF(($C$5*E32/'NSW Apr 2020'!AQ26-'NSW Apr 2020'!L26+'NSW Apr 2020'!M26+'NSW Apr 2020'!N26)&lt;=('NSW Apr 2020'!L26+'NSW Apr 2020'!M26+'NSW Apr 2020'!N26+'NSW Apr 2020'!O26),(($C$5*E32/'NSW Apr 2020'!AQ26-('NSW Apr 2020'!L26+'NSW Apr 2020'!M26+'NSW Apr 2020'!N26))*'NSW Apr 2020'!Z26/100)*'NSW Apr 2020'!AQ26,('NSW Apr 2020'!O26*'NSW Apr 2020'!Z26/100)*'NSW Apr 2020'!AQ26)),0)</f>
        <v>0</v>
      </c>
      <c r="K32" s="166">
        <f>IF(AND('NSW Apr 2020'!O26&gt;0,'NSW Apr 2020'!P26&gt;0),IF($C$5*E32/'NSW Apr 2020'!AQ26&lt;('NSW Apr 2020'!L26+'NSW Apr 2020'!M26+'NSW Apr 2020'!N26+'NSW Apr 2020'!O26),0,IF(($C$5*E32/'NSW Apr 2020'!AQ26-'NSW Apr 2020'!L26+'NSW Apr 2020'!M26+'NSW Apr 2020'!N26+'NSW Apr 2020'!O26)&lt;=('NSW Apr 2020'!L26+'NSW Apr 2020'!M26+'NSW Apr 2020'!N26+'NSW Apr 2020'!O26+'NSW Apr 2020'!P26),(($C$5*E32/'NSW Apr 2020'!AQ26-('NSW Apr 2020'!L26+'NSW Apr 2020'!M26+'NSW Apr 2020'!N26+'NSW Apr 2020'!O26))*'NSW Apr 2020'!AA26/100)*'NSW Apr 2020'!AQ26,('NSW Apr 2020'!P26*'NSW Apr 2020'!AA26/100)*'NSW Apr 2020'!AQ26)),0)</f>
        <v>0</v>
      </c>
      <c r="L32" s="166">
        <f>IF(AND('NSW Apr 2020'!P26&gt;0,'NSW Apr 2020'!O26&gt;0),IF(($C$5*E32/'NSW Apr 2020'!AQ26&lt;SUM('NSW Apr 2020'!L26:P26)),(0),($C$5*E32/'NSW Apr 2020'!AQ26-SUM('NSW Apr 2020'!L26:P26))*'NSW Apr 2020'!AB26/100)* 'NSW Apr 2020'!AQ26,IF(AND('NSW Apr 2020'!O26&gt;0,'NSW Apr 2020'!P26=""),IF(($C$5*E32/'NSW Apr 2020'!AQ26&lt; SUM('NSW Apr 2020'!L26:O26)),(0),($C$5*E32/'NSW Apr 2020'!AQ26-SUM('NSW Apr 2020'!L26:O26))*'NSW Apr 2020'!AA26/100)* 'NSW Apr 2020'!AQ26,IF(AND('NSW Apr 2020'!N26&gt;0,'NSW Apr 2020'!O26=""),IF(($C$5*E32/'NSW Apr 2020'!AQ26&lt; SUM('NSW Apr 2020'!L26:N26)),(0),($C$5*E32/'NSW Apr 2020'!AQ26-SUM('NSW Apr 2020'!L26:N26))*'NSW Apr 2020'!Z26/100)* 'NSW Apr 2020'!AQ26,IF(AND('NSW Apr 2020'!M26&gt;0,'NSW Apr 2020'!N26=""),IF(($C$5*E32/'NSW Apr 2020'!AQ26&lt;'NSW Apr 2020'!M26+'NSW Apr 2020'!L26),(0),(($C$5*E32/'NSW Apr 2020'!AQ26-('NSW Apr 2020'!M26+'NSW Apr 2020'!L26))*'NSW Apr 2020'!Y26/100))*'NSW Apr 2020'!AQ26,IF(AND('NSW Apr 2020'!L26&gt;0,'NSW Apr 2020'!M26=""&gt;0),IF(($C$5*E32/'NSW Apr 2020'!AQ26&lt;'NSW Apr 2020'!L26),(0),($C$5*E32/'NSW Apr 2020'!AQ26-'NSW Apr 2020'!L26)*'NSW Apr 2020'!X26/100)*'NSW Apr 2020'!AQ26,0)))))</f>
        <v>0</v>
      </c>
      <c r="M32" s="166">
        <f>IF('NSW Apr 2020'!K26="",($C$5*F32/'NSW Apr 2020'!AR26*'NSW Apr 2020'!AC26/100)*'NSW Apr 2020'!AR26,IF($C$5*F32/'NSW Apr 2020'!AR26&gt;='NSW Apr 2020'!L26,('NSW Apr 2020'!L26*'NSW Apr 2020'!AC26/100)*'NSW Apr 2020'!AR26,($C$5*F32/'NSW Apr 2020'!AR26*'NSW Apr 2020'!AC26/100)*'NSW Apr 2020'!AR26))</f>
        <v>880.00000000000011</v>
      </c>
      <c r="N32" s="166">
        <f>IF(AND('NSW Apr 2020'!L26&gt;0,'NSW Apr 2020'!M26&gt;0),IF($C$5*F32/'NSW Apr 2020'!AR26&lt;'NSW Apr 2020'!L26,0,IF(($C$5*F32/'NSW Apr 2020'!AR26-'NSW Apr 2020'!L26)&lt;=('NSW Apr 2020'!M26+'NSW Apr 2020'!L26),((($C$5*F32/'NSW Apr 2020'!AR26-'NSW Apr 2020'!L26)*'NSW Apr 2020'!AD26/100))*'NSW Apr 2020'!AR26,((('NSW Apr 2020'!M26)*'NSW Apr 2020'!AD26/100)*'NSW Apr 2020'!AR26))),0)</f>
        <v>0</v>
      </c>
      <c r="O32" s="166">
        <f>IF(AND('NSW Apr 2020'!M26&gt;0,'NSW Apr 2020'!N26&gt;0),IF($C$5*F32/'NSW Apr 2020'!AR26&lt;('NSW Apr 2020'!L26+'NSW Apr 2020'!M26),0,IF(($C$5*F32/'NSW Apr 2020'!AR26-'NSW Apr 2020'!L26+'NSW Apr 2020'!M26)&lt;=('NSW Apr 2020'!L26+'NSW Apr 2020'!M26+'NSW Apr 2020'!N26),((($C$5*F32/'NSW Apr 2020'!AR26-('NSW Apr 2020'!L26+'NSW Apr 2020'!M26))*'NSW Apr 2020'!AE26/100))*'NSW Apr 2020'!AR26,('NSW Apr 2020'!N26*'NSW Apr 2020'!AE26/100)*'NSW Apr 2020'!AR26)),0)</f>
        <v>0</v>
      </c>
      <c r="P32" s="166">
        <f>IF(AND('NSW Apr 2020'!N26&gt;0,'NSW Apr 2020'!O26&gt;0),IF($C$5*F32/'NSW Apr 2020'!AR26&lt;('NSW Apr 2020'!L26+'NSW Apr 2020'!M26+'NSW Apr 2020'!N26),0,IF(($C$5*F32/'NSW Apr 2020'!AR26-'NSW Apr 2020'!L26+'NSW Apr 2020'!M26+'NSW Apr 2020'!N26)&lt;=('NSW Apr 2020'!L26+'NSW Apr 2020'!M26+'NSW Apr 2020'!N26+'NSW Apr 2020'!O26),(($C$5*F32/'NSW Apr 2020'!AR26-('NSW Apr 2020'!L26+'NSW Apr 2020'!M26+'NSW Apr 2020'!N26))*'NSW Apr 2020'!AF26/100)*'NSW Apr 2020'!AR26,('NSW Apr 2020'!O26*'NSW Apr 2020'!AF26/100)*'NSW Apr 2020'!AR26)),0)</f>
        <v>0</v>
      </c>
      <c r="Q32" s="166">
        <f>IF(AND('NSW Apr 2020'!P26&gt;0,'NSW Apr 2020'!P26&gt;0),IF($C$5*F32/'NSW Apr 2020'!AR26&lt;('NSW Apr 2020'!L26+'NSW Apr 2020'!M26+'NSW Apr 2020'!N26+'NSW Apr 2020'!O26),0,IF(($C$5*F32/'NSW Apr 2020'!AR26-'NSW Apr 2020'!L26+'NSW Apr 2020'!M26+'NSW Apr 2020'!N26+'NSW Apr 2020'!O26)&lt;=('NSW Apr 2020'!L26+'NSW Apr 2020'!M26+'NSW Apr 2020'!N26+'NSW Apr 2020'!O26+'NSW Apr 2020'!P26),(($C$5*F32/'NSW Apr 2020'!AR26-('NSW Apr 2020'!L26+'NSW Apr 2020'!M26+'NSW Apr 2020'!N26+'NSW Apr 2020'!O26))*'NSW Apr 2020'!AG26/100)*'NSW Apr 2020'!AR26,('NSW Apr 2020'!P26*'NSW Apr 2020'!AG26/100)*'NSW Apr 2020'!AR26)),0)</f>
        <v>0</v>
      </c>
      <c r="R32" s="166">
        <f>IF(AND('NSW Apr 2020'!P26&gt;0,'NSW Apr 2020'!O26&gt;0),IF(($C$5*F32/'NSW Apr 2020'!AR26&lt;SUM('NSW Apr 2020'!L26:P26)),(0),($C$5*F32/'NSW Apr 2020'!AR26-SUM('NSW Apr 2020'!L26:P26))*'NSW Apr 2020'!AB26/100)* 'NSW Apr 2020'!AR26,IF(AND('NSW Apr 2020'!O26&gt;0,'NSW Apr 2020'!P26=""),IF(($C$5*F32/'NSW Apr 2020'!AR26&lt; SUM('NSW Apr 2020'!L26:O26)),(0),($C$5*F32/'NSW Apr 2020'!AR26-SUM('NSW Apr 2020'!L26:O26))*'NSW Apr 2020'!AG26/100)* 'NSW Apr 2020'!AR26,IF(AND('NSW Apr 2020'!N26&gt;0,'NSW Apr 2020'!O26=""),IF(($C$5*F32/'NSW Apr 2020'!AR26&lt; SUM('NSW Apr 2020'!L26:N26)),(0),($C$5*F32/'NSW Apr 2020'!AR26-SUM('NSW Apr 2020'!L26:N26))*'NSW Apr 2020'!AF26/100)* 'NSW Apr 2020'!AR26,IF(AND('NSW Apr 2020'!M26&gt;0,'NSW Apr 2020'!N26=""),IF(($C$5*F32/'NSW Apr 2020'!AR26&lt;'NSW Apr 2020'!M26+'NSW Apr 2020'!L26),(0),(($C$5*F32/'NSW Apr 2020'!AR26-('NSW Apr 2020'!M26+'NSW Apr 2020'!L26))*'NSW Apr 2020'!AE26/100))*'NSW Apr 2020'!AR26,IF(AND('NSW Apr 2020'!L26&gt;0,'NSW Apr 2020'!M26=""&gt;0),IF(($C$5*F32/'NSW Apr 2020'!AR26&lt;'NSW Apr 2020'!L26),(0),($C$5*F32/'NSW Apr 2020'!AR26-'NSW Apr 2020'!L26)*'NSW Apr 2020'!AD26/100)*'NSW Apr 2020'!AR26,0)))))</f>
        <v>0</v>
      </c>
      <c r="S32" s="272">
        <f t="shared" si="4"/>
        <v>1760.0000000000002</v>
      </c>
      <c r="T32" s="271">
        <f t="shared" si="5"/>
        <v>2180.4435000000003</v>
      </c>
      <c r="U32" s="170">
        <f t="shared" si="6"/>
        <v>2398.4878500000004</v>
      </c>
      <c r="V32" s="169">
        <f>'NSW Apr 2020'!AT26</f>
        <v>12</v>
      </c>
      <c r="W32" s="169">
        <f>'NSW Apr 2020'!AU26</f>
        <v>0</v>
      </c>
      <c r="X32" s="169">
        <f>'NSW Apr 2020'!AV26</f>
        <v>0</v>
      </c>
      <c r="Y32" s="169">
        <f>'NSW Apr 2020'!AW26</f>
        <v>0</v>
      </c>
      <c r="Z32" s="271" t="str">
        <f t="shared" si="7"/>
        <v>Guaranteed off bill</v>
      </c>
      <c r="AA32" s="271" t="str">
        <f t="shared" si="8"/>
        <v>Inclusive</v>
      </c>
      <c r="AB32" s="276">
        <f t="shared" si="0"/>
        <v>1918.7902800000002</v>
      </c>
      <c r="AC32" s="276">
        <f t="shared" si="1"/>
        <v>1918.7902800000002</v>
      </c>
      <c r="AD32" s="277">
        <f t="shared" si="9"/>
        <v>2110.6693080000005</v>
      </c>
      <c r="AE32" s="277">
        <f t="shared" si="9"/>
        <v>2110.6693080000005</v>
      </c>
      <c r="AF32" s="209">
        <f>'NSW Apr 2020'!BF25</f>
        <v>0</v>
      </c>
      <c r="AG32" s="172" t="str">
        <f>'NSW Apr 2020'!BG25</f>
        <v>n</v>
      </c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287"/>
      <c r="CE32" s="287"/>
      <c r="CF32" s="287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/>
      <c r="CR32" s="287"/>
      <c r="CS32" s="287"/>
      <c r="CT32" s="287"/>
      <c r="CU32" s="287"/>
      <c r="CV32" s="287"/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</row>
  </sheetData>
  <sheetProtection algorithmName="SHA-512" hashValue="UNaPztenuqWIfqf7PjfR+3cLe8e3qMtbj4NVK8yD6FWJw9uFYL1Ne9/tcOstjgAXhAfC67kLnzz5Rxjphei8bQ==" saltValue="HqBi5f6LHqmZqDzWisaLag==" spinCount="100000" sheet="1" objects="1" scenarios="1"/>
  <mergeCells count="7">
    <mergeCell ref="A30:A31"/>
    <mergeCell ref="A8:A14"/>
    <mergeCell ref="A15:A16"/>
    <mergeCell ref="A18:A19"/>
    <mergeCell ref="A21:A23"/>
    <mergeCell ref="A24:A25"/>
    <mergeCell ref="A27:A29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Bills NSW October 2023</vt:lpstr>
      <vt:lpstr>Bills NSW April 2023</vt:lpstr>
      <vt:lpstr>Bills NSW October 2022</vt:lpstr>
      <vt:lpstr>Bills NSW Apr 2022</vt:lpstr>
      <vt:lpstr>Bills NSW October 2021</vt:lpstr>
      <vt:lpstr>Bills NSW April 2021</vt:lpstr>
      <vt:lpstr>Bills NSW October 2020</vt:lpstr>
      <vt:lpstr>Bills NSW April 2020</vt:lpstr>
      <vt:lpstr>Bills NSW October 2019</vt:lpstr>
      <vt:lpstr>Bills NSW April 2019</vt:lpstr>
      <vt:lpstr>Bills NSW October 2018</vt:lpstr>
      <vt:lpstr>Bills NSW April 2018</vt:lpstr>
      <vt:lpstr>Bills NSW October 2017</vt:lpstr>
      <vt:lpstr>Bills NSW April 2017</vt:lpstr>
      <vt:lpstr>Bills NSW April 2016</vt:lpstr>
      <vt:lpstr>NSW Oct 2023</vt:lpstr>
      <vt:lpstr>NSW Apr 2023</vt:lpstr>
      <vt:lpstr>NSW Oct 2022</vt:lpstr>
      <vt:lpstr>NSW Apr 2022</vt:lpstr>
      <vt:lpstr>NSW Oct 2021</vt:lpstr>
      <vt:lpstr>NSW Apr 2021</vt:lpstr>
      <vt:lpstr>NSW Oct 2020</vt:lpstr>
      <vt:lpstr>NSW Apr 2020</vt:lpstr>
      <vt:lpstr>NSW Oct 2019</vt:lpstr>
      <vt:lpstr>NSW Apr 2019</vt:lpstr>
      <vt:lpstr>NSW Oct 2018</vt:lpstr>
      <vt:lpstr>NSW Apr 2018</vt:lpstr>
      <vt:lpstr>NSW Oct 2017</vt:lpstr>
      <vt:lpstr>NSW Apr 2017</vt:lpstr>
      <vt:lpstr>NSW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2016-04-22T04:56:43Z</dcterms:created>
  <dcterms:modified xsi:type="dcterms:W3CDTF">2023-12-07T01:37:55Z</dcterms:modified>
</cp:coreProperties>
</file>